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pdate Page" sheetId="1" state="visible" r:id="rId3"/>
    <sheet name="Initial Structure" sheetId="2" state="visible" r:id="rId4"/>
    <sheet name="Booking Structure" sheetId="3" state="visible" r:id="rId5"/>
    <sheet name="WIP2" sheetId="4" state="visible" r:id="rId6"/>
    <sheet name="Roll_Hedge" sheetId="5" state="visible" r:id="rId7"/>
    <sheet name="Pricing" sheetId="6" state="visible" r:id="rId8"/>
    <sheet name="Phys Test" sheetId="7" state="visible" r:id="rId9"/>
    <sheet name="Phys Test Summary" sheetId="8" state="visible" r:id="rId10"/>
    <sheet name="Physical Schedule" sheetId="9" state="visible" r:id="rId11"/>
    <sheet name="Contract Discrep" sheetId="10" state="visible" r:id="rId12"/>
    <sheet name="Parameters" sheetId="11" state="visible" r:id="rId13"/>
    <sheet name="FetchMids" sheetId="12" state="visible" r:id="rId14"/>
  </sheets>
  <externalReferences>
    <externalReference r:id="rId15"/>
    <externalReference r:id="rId16"/>
    <externalReference r:id="rId17"/>
  </externalReferences>
  <definedNames>
    <definedName function="false" hidden="false" localSheetId="2" name="_xlnm.Print_Area" vbProcedure="false">'Booking Structure'!$B$1:$P$40</definedName>
    <definedName function="false" hidden="false" localSheetId="9" name="_xlnm.Print_Area" vbProcedure="false">'Contract Discrep'!$A$3:$M$24</definedName>
    <definedName function="false" hidden="false" localSheetId="11" name="_xlnm.Print_Area" vbProcedure="false">FetchMids!$A$2:$BC$7</definedName>
    <definedName function="false" hidden="false" localSheetId="1" name="_xlnm.Print_Area" vbProcedure="false">'Initial Structure'!$B$5:$N$57</definedName>
    <definedName function="false" hidden="false" localSheetId="8" name="_xlnm.Print_Area" vbProcedure="false">'Physical Schedule'!$C$21:$R$327</definedName>
    <definedName function="false" hidden="false" localSheetId="8" name="_xlnm.Print_Titles" vbProcedure="false">'Physical Schedule'!$B:$B,'Physical Schedule'!$2:$16</definedName>
    <definedName function="false" hidden="false" localSheetId="5" name="_xlnm.Print_Area" vbProcedure="false">Pricing!$A$2:$O$44</definedName>
    <definedName function="false" hidden="false" localSheetId="4" name="_xlnm.Print_Area" vbProcedure="false">Roll_Hedge!$A$1:$F$31</definedName>
    <definedName function="false" hidden="false" localSheetId="3" name="_xlnm.Print_Area" vbProcedure="false">WIP2!$A$2:$T$79</definedName>
    <definedName function="false" hidden="false" name="Basis" vbProcedure="false">#REF!</definedName>
    <definedName function="false" hidden="false" name="BasisDeals" vbProcedure="false">#REF!</definedName>
    <definedName function="false" hidden="false" name="BasisPivot" vbProcedure="false">#REF!</definedName>
    <definedName function="false" hidden="false" name="Cash" vbProcedure="false">#REF!</definedName>
    <definedName function="false" hidden="false" name="Count" vbProcedure="false">FetchMids!$A$4</definedName>
    <definedName function="false" hidden="false" name="CurveCode" vbProcedure="false">FetchMids!$B$4</definedName>
    <definedName function="false" hidden="false" name="CurvePrices" vbProcedure="false">FetchMids!$D$4:$Z$10</definedName>
    <definedName function="false" hidden="false" name="CurveTable" vbProcedure="false">FetchMids!$E$1:$AV$7</definedName>
    <definedName function="false" hidden="false" name="CurveType" vbProcedure="false">FetchMids!$B$5</definedName>
    <definedName function="false" hidden="false" name="Dump" vbProcedure="false">FetchMids!$B$7</definedName>
    <definedName function="false" hidden="false" name="EffectiveDate" vbProcedure="false">FetchMids!$B$2</definedName>
    <definedName function="false" hidden="false" name="Eff_Dt" vbProcedure="false">#REF!</definedName>
    <definedName function="false" hidden="false" name="Excel_BuiltIn_Auto_Open" vbProcedure="false">[1]!Register_DClick</definedName>
    <definedName function="false" hidden="false" name="Excel_BuiltIn_Print_Titles" vbProcedure="false">[2]PriceDeals!$A$1:$XFD$1</definedName>
    <definedName function="false" hidden="false" name="Financial" vbProcedure="false">[3]Pivots!$A$97:$AA$120</definedName>
    <definedName function="false" hidden="false" name="Fixed" vbProcedure="false">[3]Pivots!$A$62:$AA$94</definedName>
    <definedName function="false" hidden="false" name="FixedPivot" vbProcedure="false">#REF!</definedName>
    <definedName function="false" hidden="false" name="GDPivot" vbProcedure="false">#REF!</definedName>
    <definedName function="false" hidden="false" name="GD_Deals" vbProcedure="false">#REF!</definedName>
    <definedName function="false" hidden="false" name="Month" vbProcedure="false">FetchMids!$B$3</definedName>
    <definedName function="false" hidden="false" name="MonthTable" vbProcedure="false">'Update Page'!$B$17:$C$28</definedName>
    <definedName function="false" hidden="false" name="NewBasisPivot" vbProcedure="false">#REF!</definedName>
    <definedName function="false" hidden="false" name="NotionalPivot" vbProcedure="false">#REF!</definedName>
    <definedName function="false" hidden="false" name="PhysBasisPivot" vbProcedure="false">#REF!,#REF!</definedName>
    <definedName function="false" hidden="false" name="PhysDeals" vbProcedure="false">#REF!</definedName>
    <definedName function="false" hidden="false" name="PivotData" vbProcedure="false">'Phys Test'!$C$14:$N$824</definedName>
    <definedName function="false" hidden="false" name="PostIDs" vbProcedure="false">#REF!</definedName>
    <definedName function="false" hidden="false" name="post_id1" vbProcedure="false">#REF!</definedName>
    <definedName function="false" hidden="false" name="post_id2" vbProcedure="false">#REF!</definedName>
    <definedName function="false" hidden="false" name="post_id3" vbProcedure="false">#REF!</definedName>
    <definedName function="false" hidden="false" name="post_id4" vbProcedure="false">#REF!</definedName>
    <definedName function="false" hidden="false" name="PriceDeals" vbProcedure="false">#REF!</definedName>
    <definedName function="false" hidden="false" name="PricePivot" vbProcedure="false">#REF!</definedName>
    <definedName function="false" hidden="false" name="PW" vbProcedure="false">#REF!</definedName>
    <definedName function="false" hidden="false" name="PW1" vbProcedure="false">#REF!</definedName>
    <definedName function="false" hidden="false" name="PW2" vbProcedure="false">#REF!</definedName>
    <definedName function="false" hidden="false" name="PW3" vbProcedure="false">#REF!</definedName>
    <definedName function="false" hidden="false" name="PW4" vbProcedure="false">#REF!</definedName>
    <definedName function="false" hidden="false" name="QUERY1_keep_password" vbProcedure="false">FALSE()</definedName>
    <definedName function="false" hidden="false" name="QUERY1_query_connection" vbProcedure="false">{"DSN=CPR HOUSTON;DBQ=TNS:CPR"}</definedName>
    <definedName function="false" hidden="false" name="QUERY1_query_definition" vbProcedure="false">{"SELECT PUB_NAMES.PUB_NUM, PUB_NAMES.PUB_CD
FROM CPR.PUB_NAMES PUB_NAMES"}</definedName>
    <definedName function="false" hidden="false" name="QUERY1_query_options" vbProcedure="false">{TRUE;FALSE}</definedName>
    <definedName function="false" hidden="false" name="QUERY1_query_source" vbProcedure="false">{"CPR HOUSTON"}</definedName>
    <definedName function="false" hidden="false" name="QUERY1_query_statement" vbProcedure="false">{"SELECT PUB_NAMES.PUB_NUM, PUB_NAMES.PUB_CD
FROM CPR.PUB_NAMES PUB_NAMES"}</definedName>
    <definedName function="false" hidden="false" name="QUERY2_keep_password" vbProcedure="false">FALSE()</definedName>
    <definedName function="false" hidden="false" name="QUERY2_query_connection" vbProcedure="false">{"DSN=CPR HOUSTON;DBQ=TNS:CPR"}</definedName>
    <definedName function="false" hidden="false" name="QUERY2_query_definition" vbProcedure="false">{"SELECT UNITS_OF_MEASURE.UOM_NUM, UNITS_OF_MEASURE.UOM_NM
FROM CPR.UNITS_OF_MEASURE UNITS_OF_MEASURE"}</definedName>
    <definedName function="false" hidden="false" name="QUERY2_query_options" vbProcedure="false">{TRUE;FALSE}</definedName>
    <definedName function="false" hidden="false" name="QUERY2_query_source" vbProcedure="false">{"CPR HOUSTON"}</definedName>
    <definedName function="false" hidden="false" name="QUERY2_query_statement" vbProcedure="false">{"SELECT UNITS_OF_MEASURE.UOM_NUM, UNITS_OF_MEASURE.UOM_NM
FROM CPR.UNITS_OF_MEASURE UNITS_OF_MEASURE"}</definedName>
    <definedName function="false" hidden="false" name="QUERY3_keep_password" vbProcedure="false">FALSE()</definedName>
    <definedName function="false" hidden="false" name="QUERY3_query_connection" vbProcedure="false">{"DSN=CPR Calgary;DBQ=TNS:Calgary"}</definedName>
    <definedName function="false" hidden="false" name="QUERY3_query_definition" vbProcedure="false">{"SELECT DISTINCT DEAL_DTLS.DEAL_NUM, DEALS.SITARA_DEAL_ID, DEALS.BUY_SELL_NUM, COUNTERPARTIES.LEGAL_N";"M, ZONE_DEF.ZONE_DEF_NM, DEALS.DEAL_DT, DEAL_DTLS.FROM_DT, DEAL_DTLS.TO_DT, DEAL_DTLS.DAILY_QTY, PUB";"_NAMES.PUB_CD, DEAL_DTLS.INDEX_ADJ_PR, DEAL_DTLS.NOTIONAL_INDEX_NUM, DEALS.PRICE_UOM_NUM, DEALS.COMM";"ODITY_UOM_NUM
FROM CPR.COMMODITY_TYPES COMMODITY_TYPES, CPR.COUNTERPARTIES COUNTERPARTIES, CPR.DEAL";"_DTLS DEAL_DTLS, CPR.DEAL_TYPES DEAL_TYPES, CPR.DEALS DEALS, CPR.ENRON_COMPANIES ENRON_COMPANIES, CP";"R.LOCATION_DEF LOCATION_DEF, CPR.ORG_REGIONS ORG_REGIONS, CPR.PIPE_DEF PIPE_DEF, CPR.PUB_NAMES PUB_N";"AMES, CPR.TERM_TYPES TERM_TYPES, CPR.TRADERS TRADERS, CPR.ZONE_DEF ZONE_DEF
WHERE DEALS.DEAL_NUM = ";"DEAL_DTLS.DEAL_NUM AND ORG_REGIONS.ORG_REGION_NUM = PIPE_DEF.ORG_REGION_NUM AND PIPE_DEF.PIPE_DEF_NU";"M = ZONE_DEF.PIPE_DEF_NUM AND ZONE_DEF.ZONE_DEF_NUM = LOCATION_DEF.ZONE_DEF_NUM AND LOCATION_DEF.LOC";"ATION_DEF_NUM = DEALS.LOCATION_DEF_NUM AND DEALS.COUNTERPARTY_NUM = COUNTERPARTIES.COUNTERPARTY_NUM ";"AND DEALS.TRADER_NUM = TRADERS.TRADER_NUM AND PUB_NAMES.PUB_NUM = DEAL_DTLS.INDEX_PUB_NUM AND DEALS.";"TERM_TYPE_NUM = TERM_TYPES.TERM_TYPE_NUM AND DEALS.DEAL_TYPE_NUM = DEAL_TYPES.DEAL_TYPE_NUM AND DEAL";"S.ENRON_ENTITY_NUM = ENRON_COMPANIES.COMPANY_NUM AND DEALS.COMMODITY_TYPE_NUM = COMMODITY_TYPES.COMM";"ODITY_TYPE_NUM AND ((ORG_REGIONS.ORG_REGION_CD In ('CAN-EAST')) AND (DEAL_DTLS.TO_DT&gt;={ts '1998-12-0";"2 00:00:00'}) AND (COMMODITY_TYPES.COMMODITY_TYPE_NM='Gas') AND (DEAL_DTLS.FROM_DT&lt;{ts '1999-02-01 0";"0:00:00'}))
ORDER BY DEAL_DTLS.DEAL_NUM"}</definedName>
    <definedName function="false" hidden="false" name="QUERY3_query_options" vbProcedure="false">{TRUE;FALSE}</definedName>
    <definedName function="false" hidden="false" name="QUERY3_query_source" vbProcedure="false">{"CPR Calgary"}</definedName>
    <definedName function="false" hidden="false" name="QUERY3_query_statement" vbProcedure="false">{"SELECT DISTINCT DEAL_DTLS.DEAL_NUM, DEALS.SITARA_DEAL_ID, DEALS.BUY_SELL_NUM, COUNTERPARTIES.LEGAL_N";"M, ZONE_DEF.ZONE_DEF_NM, DEALS.DEAL_DT, DEAL_DTLS.FROM_DT, DEAL_DTLS.TO_DT, DEAL_DTLS.DAILY_QTY, PUB";"_NAMES.PUB_CD, DEAL_DTLS.INDEX_ADJ_PR, DEAL_DTLS.NOTIONAL_INDEX_NUM, DEALS.PRICE_UOM_NUM, DEALS.COMM";"ODITY_UOM_NUM
FROM CPR.COMMODITY_TYPES COMMODITY_TYPES, CPR.COUNTERPARTIES COUNTERPARTIES, CPR.DEAL";"_DTLS DEAL_DTLS, CPR.DEAL_TYPES DEAL_TYPES, CPR.DEALS DEALS, CPR.ENRON_COMPANIES ENRON_COMPANIES, CP";"R.LOCATION_DEF LOCATION_DEF, CPR.ORG_REGIONS ORG_REGIONS, CPR.PIPE_DEF PIPE_DEF, CPR.PUB_NAMES PUB_N";"AMES, CPR.TERM_TYPES TERM_TYPES, CPR.TRADERS TRADERS, CPR.ZONE_DEF ZONE_DEF
WHERE DEALS.DEAL_NUM = ";"DEAL_DTLS.DEAL_NUM AND ORG_REGIONS.ORG_REGION_NUM = PIPE_DEF.ORG_REGION_NUM AND PIPE_DEF.PIPE_DEF_NU";"M = ZONE_DEF.PIPE_DEF_NUM AND ZONE_DEF.ZONE_DEF_NUM = LOCATION_DEF.ZONE_DEF_NUM AND LOCATION_DEF.LOC";"ATION_DEF_NUM = DEALS.LOCATION_DEF_NUM AND DEALS.COUNTERPARTY_NUM = COUNTERPARTIES.COUNTERPARTY_NUM ";"AND DEALS.TRADER_NUM = TRADERS.TRADER_NUM AND PUB_NAMES.PUB_NUM = DEAL_DTLS.INDEX_PUB_NUM AND DEALS.";"TERM_TYPE_NUM = TERM_TYPES.TERM_TYPE_NUM AND DEALS.DEAL_TYPE_NUM = DEAL_TYPES.DEAL_TYPE_NUM AND DEAL";"S.ENRON_ENTITY_NUM = ENRON_COMPANIES.COMPANY_NUM AND DEALS.COMMODITY_TYPE_NUM = COMMODITY_TYPES.COMM";"ODITY_TYPE_NUM AND ((ORG_REGIONS.ORG_REGION_CD In ('CAN-EAST')) AND (DEAL_DTLS.TO_DT&gt;={ts '1998-12-0";"2 00:00:00'}) AND (COMMODITY_TYPES.COMMODITY_TYPE_NM='Gas') AND (DEAL_DTLS.FROM_DT&lt;{ts '1999-02-01 0";"0:00:00'}))
ORDER BY DEAL_DTLS.DEAL_NUM"}</definedName>
    <definedName function="false" hidden="false" name="Region" vbProcedure="false">#REF!</definedName>
    <definedName function="false" hidden="false" name="RiskType" vbProcedure="false">FetchMids!$B$6</definedName>
    <definedName function="false" hidden="false" name="StopMonth" vbProcedure="false">FetchMids!$B$9</definedName>
    <definedName function="false" hidden="false" name="testpivot" vbProcedure="false">#REF!</definedName>
    <definedName function="false" hidden="false" name="UID" vbProcedure="false">#REF!</definedName>
    <definedName function="false" hidden="false" name="UID1" vbProcedure="false">#REF!</definedName>
    <definedName function="false" hidden="false" name="UID2" vbProcedure="false">#REF!</definedName>
    <definedName function="false" hidden="false" name="UID3" vbProcedure="false">#REF!</definedName>
    <definedName function="false" hidden="false" name="UID4" vbProcedure="false">#REF!</definedName>
    <definedName function="false" hidden="false" name="xbasis" vbProcedure="false">#REF!</definedName>
    <definedName function="false" hidden="false" name="xfin" vbProcedure="false">[3]Pivots!$A$97:$AA$97</definedName>
    <definedName function="false" hidden="false" name="xFixed" vbProcedure="false">#REF!</definedName>
    <definedName function="false" hidden="false" name="xGD" vbProcedure="false">#REF!</definedName>
    <definedName function="false" hidden="false" name="xNotional" vbProcedure="false">#REF!</definedName>
    <definedName function="false" hidden="false" name="xPrice" vbProcedure="false">#REF!</definedName>
    <definedName function="false" hidden="false" name="ybasis" vbProcedure="false">#REF!</definedName>
    <definedName function="false" hidden="false" name="yfin" vbProcedure="false">[3]Pivots!$A$97:$A$120</definedName>
    <definedName function="false" hidden="false" name="yFixed" vbProcedure="false">#REF!</definedName>
    <definedName function="false" hidden="false" name="yGD" vbProcedure="false">#REF!</definedName>
    <definedName function="false" hidden="false" name="yNotional" vbProcedure="false">#REF!</definedName>
    <definedName function="false" hidden="false" name="yPrice" vbProcedure="false">#REF!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<sst xmlns="http://schemas.openxmlformats.org/spreadsheetml/2006/main" count="540" uniqueCount="295">
  <si>
    <t xml:space="preserve">Fetch Current Curves:</t>
  </si>
  <si>
    <t xml:space="preserve">Assumptions:</t>
  </si>
  <si>
    <t xml:space="preserve">Effective Curve Date (FetchMids Worksht) is the date that you want to retrieve the curve for.  In the morning, the latest curves would be yesterday's, </t>
  </si>
  <si>
    <t xml:space="preserve">and in the late afternoon, you could pull today's curves.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</si>
  <si>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</si>
  <si>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</si>
  <si>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</si>
  <si>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</si>
  <si>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</si>
  <si>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</si>
  <si>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</si>
  <si>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</si>
  <si>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</si>
  <si>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</si>
  <si>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</si>
  <si>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</si>
  <si>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Demand</t>
  </si>
  <si>
    <t xml:space="preserve">Optionality</t>
  </si>
  <si>
    <t xml:space="preserve">+ $2.045/MMBtu</t>
  </si>
  <si>
    <t xml:space="preserve">+ Gas</t>
  </si>
  <si>
    <t xml:space="preserve">IFGMR + $0.01</t>
  </si>
  <si>
    <t xml:space="preserve">NX1 + Basis</t>
  </si>
  <si>
    <t xml:space="preserve">IFGMR</t>
  </si>
  <si>
    <t xml:space="preserve">Fix Price</t>
  </si>
  <si>
    <t xml:space="preserve">NX1</t>
  </si>
  <si>
    <t xml:space="preserve">Schweiger flips out the gas to us at Mid Market (IFGMR).  We can make</t>
  </si>
  <si>
    <t xml:space="preserve">money on the .500 Bcf space remaining and also by w/drawing gas earlier</t>
  </si>
  <si>
    <t xml:space="preserve">or later than Schweiger's hedge implies.</t>
  </si>
  <si>
    <t xml:space="preserve">Example:</t>
  </si>
  <si>
    <t xml:space="preserve">CURRENT MONTH PRICE:</t>
  </si>
  <si>
    <t xml:space="preserve">Fix Price:</t>
  </si>
  <si>
    <t xml:space="preserve">Basis:</t>
  </si>
  <si>
    <t xml:space="preserve">Index:</t>
  </si>
  <si>
    <t xml:space="preserve">Total:</t>
  </si>
  <si>
    <t xml:space="preserve">CASH FLOWS:</t>
  </si>
  <si>
    <t xml:space="preserve">WINTER HEDGE PRICE:</t>
  </si>
  <si>
    <t xml:space="preserve">Demand:</t>
  </si>
  <si>
    <t xml:space="preserve">Schwieg's:</t>
  </si>
  <si>
    <t xml:space="preserve">December FOM NGPL/LA Index:</t>
  </si>
  <si>
    <t xml:space="preserve">Physical Book</t>
  </si>
  <si>
    <t xml:space="preserve">Buy December gas (12/4/99), inject &amp; sell in January.</t>
  </si>
  <si>
    <t xml:space="preserve">Financial - Dec</t>
  </si>
  <si>
    <t xml:space="preserve">Financial - Jan</t>
  </si>
  <si>
    <t xml:space="preserve">January F4F:</t>
  </si>
  <si>
    <r>
      <rPr>
        <b val="true"/>
        <sz val="10"/>
        <rFont val="Arial"/>
        <family val="2"/>
      </rPr>
      <t xml:space="preserve">Profit </t>
    </r>
    <r>
      <rPr>
        <b val="true"/>
        <i val="true"/>
        <sz val="10"/>
        <rFont val="Arial"/>
        <family val="2"/>
      </rPr>
      <t xml:space="preserve">(Should be PV'd).</t>
    </r>
  </si>
  <si>
    <r>
      <rPr>
        <b val="true"/>
        <i val="true"/>
        <u val="single"/>
        <sz val="10"/>
        <rFont val="Arial"/>
        <family val="2"/>
      </rPr>
      <t xml:space="preserve">Note:</t>
    </r>
    <r>
      <rPr>
        <b val="true"/>
        <i val="true"/>
        <sz val="10"/>
        <color rgb="FFFF0000"/>
        <rFont val="Arial"/>
        <family val="2"/>
      </rPr>
      <t xml:space="preserve">  Need to sell Nymex + Basis + Index (January) to lock in spread.</t>
    </r>
  </si>
  <si>
    <t xml:space="preserve">          Otherwise, we would be long January physical gas.</t>
  </si>
  <si>
    <t xml:space="preserve">Injection</t>
  </si>
  <si>
    <t xml:space="preserve">SITART Transaction</t>
  </si>
  <si>
    <t xml:space="preserve">Gas (NGPL/LA)</t>
  </si>
  <si>
    <t xml:space="preserve">(Valued against FOM)</t>
  </si>
  <si>
    <t xml:space="preserve">Withdrawal</t>
  </si>
  <si>
    <t xml:space="preserve">TAGG Transaction</t>
  </si>
  <si>
    <t xml:space="preserve">Injection Ratchets</t>
  </si>
  <si>
    <t xml:space="preserve">Withdrawal Ratchets</t>
  </si>
  <si>
    <t xml:space="preserve">#114786</t>
  </si>
  <si>
    <t xml:space="preserve">#114846</t>
  </si>
  <si>
    <t xml:space="preserve">Total</t>
  </si>
  <si>
    <t xml:space="preserve">0-67%</t>
  </si>
  <si>
    <t xml:space="preserve">&lt; 50%</t>
  </si>
  <si>
    <t xml:space="preserve">68% - 100%</t>
  </si>
  <si>
    <t xml:space="preserve">&gt; 50%</t>
  </si>
  <si>
    <t xml:space="preserve">Expiry:</t>
  </si>
  <si>
    <t xml:space="preserve">I don't think storage has to be split 40/60 btw STX/LA!!</t>
  </si>
  <si>
    <t xml:space="preserve">Injection / Withdrawal  Changes</t>
  </si>
  <si>
    <t xml:space="preserve">Physical Injection and Withdrawal Schedule</t>
  </si>
  <si>
    <t xml:space="preserve">Physical and Financial Hedges</t>
  </si>
  <si>
    <t xml:space="preserve">Storage Position</t>
  </si>
  <si>
    <t xml:space="preserve">Days of</t>
  </si>
  <si>
    <t xml:space="preserve">Phys Beg</t>
  </si>
  <si>
    <t xml:space="preserve">Phys End</t>
  </si>
  <si>
    <t xml:space="preserve">Calculated</t>
  </si>
  <si>
    <t xml:space="preserve">Start</t>
  </si>
  <si>
    <t xml:space="preserve">End</t>
  </si>
  <si>
    <t xml:space="preserve">Change in</t>
  </si>
  <si>
    <t xml:space="preserve">Physical</t>
  </si>
  <si>
    <t xml:space="preserve">Fuel</t>
  </si>
  <si>
    <t xml:space="preserve">Period</t>
  </si>
  <si>
    <t xml:space="preserve">Month</t>
  </si>
  <si>
    <t xml:space="preserve">Balance</t>
  </si>
  <si>
    <t xml:space="preserve">% Full</t>
  </si>
  <si>
    <t xml:space="preserve">Purchases</t>
  </si>
  <si>
    <t xml:space="preserve">Position</t>
  </si>
  <si>
    <t xml:space="preserve">Nymex</t>
  </si>
  <si>
    <t xml:space="preserve">Basis</t>
  </si>
  <si>
    <t xml:space="preserve">Index</t>
  </si>
  <si>
    <t xml:space="preserve">Comments</t>
  </si>
  <si>
    <t xml:space="preserve">Pre-Dec</t>
  </si>
  <si>
    <t xml:space="preserve">Sitara #134963; w/d 81,995 in Jan and 37804 in March</t>
  </si>
  <si>
    <t xml:space="preserve">Scheduled phys w/d; short 12 contracts of Index exposure - should I hedge?</t>
  </si>
  <si>
    <t xml:space="preserve">Assumes don't have to w/d 39.64%/60.36%; assumes no w/d allowed in Apr.</t>
  </si>
  <si>
    <t xml:space="preserve">To Do:</t>
  </si>
  <si>
    <t xml:space="preserve">(1)  W/D (409,430 - 388,027) more in Jan.  This will reduce March w/d by equal amt.</t>
  </si>
  <si>
    <t xml:space="preserve">       Jan - Mar spread will only be on (37,804 - (409,430 - 388,027)) amt.</t>
  </si>
  <si>
    <t xml:space="preserve">(2)  Feb STX and LA w/d's are at max.  Difference is made up in LA.</t>
  </si>
  <si>
    <t xml:space="preserve">(3)  Can w/d {162,995 - (37,804 - (409,430 - 388,027))} in March.</t>
  </si>
  <si>
    <t xml:space="preserve">        If do, would have to buy back equal amt of injection months.</t>
  </si>
  <si>
    <t xml:space="preserve">NGPL STX:</t>
  </si>
  <si>
    <t xml:space="preserve">+ = Buy</t>
  </si>
  <si>
    <t xml:space="preserve">Gas</t>
  </si>
  <si>
    <t xml:space="preserve">Hedge:</t>
  </si>
  <si>
    <t xml:space="preserve">Sell</t>
  </si>
  <si>
    <t xml:space="preserve">Buy</t>
  </si>
  <si>
    <t xml:space="preserve">NGPL LA:</t>
  </si>
  <si>
    <t xml:space="preserve">Phys/Fin?:</t>
  </si>
  <si>
    <t xml:space="preserve">Fin</t>
  </si>
  <si>
    <t xml:space="preserve">Today's Date:</t>
  </si>
  <si>
    <t xml:space="preserve">NGPL STX Index:</t>
  </si>
  <si>
    <t xml:space="preserve">NGPL LA Index:</t>
  </si>
  <si>
    <t xml:space="preserve">Price</t>
  </si>
  <si>
    <t xml:space="preserve">Libor:</t>
  </si>
  <si>
    <t xml:space="preserve">PV Factor:</t>
  </si>
  <si>
    <t xml:space="preserve">PV Price:</t>
  </si>
  <si>
    <t xml:space="preserve">Fuel %:</t>
  </si>
  <si>
    <t xml:space="preserve">Fuel Cost:</t>
  </si>
  <si>
    <t xml:space="preserve">Injection Cost:</t>
  </si>
  <si>
    <t xml:space="preserve">W/D Pricing:</t>
  </si>
  <si>
    <t xml:space="preserve">    NGPL/LA:</t>
  </si>
  <si>
    <t xml:space="preserve">    NPGL/STX:</t>
  </si>
  <si>
    <t xml:space="preserve">Injection Pricing:</t>
  </si>
  <si>
    <t xml:space="preserve">Last Update:</t>
  </si>
  <si>
    <t xml:space="preserve">Contract #114786</t>
  </si>
  <si>
    <t xml:space="preserve">Contract # 114846</t>
  </si>
  <si>
    <t xml:space="preserve">Storage &gt; 50%</t>
  </si>
  <si>
    <t xml:space="preserve">Storage &lt; 50%</t>
  </si>
  <si>
    <t xml:space="preserve">Storage &lt; 67%</t>
  </si>
  <si>
    <t xml:space="preserve">Storage &gt; 67%</t>
  </si>
  <si>
    <t xml:space="preserve">STX</t>
  </si>
  <si>
    <t xml:space="preserve">LA</t>
  </si>
  <si>
    <t xml:space="preserve">Totals:</t>
  </si>
  <si>
    <t xml:space="preserve">Starting</t>
  </si>
  <si>
    <t xml:space="preserve">Orig </t>
  </si>
  <si>
    <t xml:space="preserve">Tot </t>
  </si>
  <si>
    <t xml:space="preserve">Ending</t>
  </si>
  <si>
    <t xml:space="preserve">Hole In</t>
  </si>
  <si>
    <t xml:space="preserve">Max Tot </t>
  </si>
  <si>
    <t xml:space="preserve">Max #114786 </t>
  </si>
  <si>
    <t xml:space="preserve">Max #114846 </t>
  </si>
  <si>
    <t xml:space="preserve">Month #</t>
  </si>
  <si>
    <t xml:space="preserve">Day</t>
  </si>
  <si>
    <t xml:space="preserve">Storage</t>
  </si>
  <si>
    <t xml:space="preserve">Inj / (W/D)</t>
  </si>
  <si>
    <t xml:space="preserve">Changes</t>
  </si>
  <si>
    <t xml:space="preserve">Ground</t>
  </si>
  <si>
    <t xml:space="preserve">Beg</t>
  </si>
  <si>
    <t xml:space="preserve">Bal</t>
  </si>
  <si>
    <t xml:space="preserve">Sched Inj / (W/D)</t>
  </si>
  <si>
    <t xml:space="preserve">Max Inj / (W/D)</t>
  </si>
  <si>
    <t xml:space="preserve">*</t>
  </si>
  <si>
    <t xml:space="preserve">  Includes NGPL/STX and NGPL/LA Purchases made up to 12/3/99. </t>
  </si>
  <si>
    <t xml:space="preserve">MDQ:</t>
  </si>
  <si>
    <t xml:space="preserve">STX Storage</t>
  </si>
  <si>
    <t xml:space="preserve">LA Storage</t>
  </si>
  <si>
    <t xml:space="preserve">#11846</t>
  </si>
  <si>
    <t xml:space="preserve">Total Gas</t>
  </si>
  <si>
    <t xml:space="preserve">Percent</t>
  </si>
  <si>
    <t xml:space="preserve">Available</t>
  </si>
  <si>
    <t xml:space="preserve">in Ground</t>
  </si>
  <si>
    <t xml:space="preserve">Full</t>
  </si>
  <si>
    <t xml:space="preserve">Est'd 12/31/99 Bal:*</t>
  </si>
  <si>
    <t xml:space="preserve">Max Sched W/D:</t>
  </si>
  <si>
    <t xml:space="preserve">Min Sched W/D:</t>
  </si>
  <si>
    <t xml:space="preserve">Goal Seek:</t>
  </si>
  <si>
    <t xml:space="preserve">Y</t>
  </si>
  <si>
    <t xml:space="preserve"> </t>
  </si>
  <si>
    <t xml:space="preserve">Contract</t>
  </si>
  <si>
    <t xml:space="preserve">Actual</t>
  </si>
  <si>
    <t xml:space="preserve"># 114786</t>
  </si>
  <si>
    <t xml:space="preserve">In Ground:</t>
  </si>
  <si>
    <t xml:space="preserve">   STX:</t>
  </si>
  <si>
    <t xml:space="preserve">Confirm w/ Lisa on 12/6.</t>
  </si>
  <si>
    <t xml:space="preserve">   LA:</t>
  </si>
  <si>
    <t xml:space="preserve">   M/L:</t>
  </si>
  <si>
    <t xml:space="preserve">Total Storage:</t>
  </si>
  <si>
    <t xml:space="preserve">Hole</t>
  </si>
  <si>
    <t xml:space="preserve">Availibility</t>
  </si>
  <si>
    <t xml:space="preserve">Inj Rate</t>
  </si>
  <si>
    <t xml:space="preserve">Days in Dec</t>
  </si>
  <si>
    <t xml:space="preserve">Dec Inj Capability</t>
  </si>
  <si>
    <t xml:space="preserve">Dec 31 Storage Level</t>
  </si>
  <si>
    <t xml:space="preserve">Hole Remaining</t>
  </si>
  <si>
    <t xml:space="preserve">Gas Inj Discrepancy:</t>
  </si>
  <si>
    <t xml:space="preserve">-</t>
  </si>
  <si>
    <t xml:space="preserve">=</t>
  </si>
  <si>
    <t xml:space="preserve">Dec - Jan Spread:</t>
  </si>
  <si>
    <t xml:space="preserve">   Ties w/ Schweiger's #.</t>
  </si>
  <si>
    <t xml:space="preserve">Lost Profit:</t>
  </si>
  <si>
    <t xml:space="preserve">TOTAL</t>
  </si>
  <si>
    <t xml:space="preserve">Max Storage Volume:</t>
  </si>
  <si>
    <t xml:space="preserve">LA:</t>
  </si>
  <si>
    <t xml:space="preserve">STX:</t>
  </si>
  <si>
    <t xml:space="preserve">Dec Injection</t>
  </si>
  <si>
    <t xml:space="preserve">Jan Withdrawal</t>
  </si>
  <si>
    <t xml:space="preserve">Capability</t>
  </si>
  <si>
    <t xml:space="preserve">Remaining</t>
  </si>
  <si>
    <t xml:space="preserve">(Per Day)</t>
  </si>
  <si>
    <t xml:space="preserve">TOTAL:</t>
  </si>
  <si>
    <t xml:space="preserve"># of days remain:</t>
  </si>
  <si>
    <t xml:space="preserve">Contracts:</t>
  </si>
  <si>
    <r>
      <rPr>
        <b val="true"/>
        <i val="true"/>
        <sz val="8"/>
        <rFont val="Arial"/>
        <family val="2"/>
      </rPr>
      <t xml:space="preserve">Note:</t>
    </r>
    <r>
      <rPr>
        <i val="true"/>
        <sz val="8"/>
        <rFont val="Arial"/>
        <family val="2"/>
      </rPr>
      <t xml:space="preserve">  29 Days in Dec</t>
    </r>
  </si>
  <si>
    <t xml:space="preserve">            Includes Fuel</t>
  </si>
  <si>
    <t xml:space="preserve">Effective Curve Date</t>
  </si>
  <si>
    <t xml:space="preserve">Current Month</t>
  </si>
  <si>
    <t xml:space="preserve">Curve Code</t>
  </si>
  <si>
    <t xml:space="preserve">IF-ANR/LA</t>
  </si>
  <si>
    <t xml:space="preserve">IF-NGPL/LA</t>
  </si>
  <si>
    <t xml:space="preserve">IF-NGPLTXOK</t>
  </si>
  <si>
    <t xml:space="preserve">ML7/CG</t>
  </si>
  <si>
    <t xml:space="preserve">MICH_CG-GD</t>
  </si>
  <si>
    <t xml:space="preserve">IF-TRUNKL/LA</t>
  </si>
  <si>
    <t xml:space="preserve">MICH/CONS</t>
  </si>
  <si>
    <t xml:space="preserve">IF-NGPL/TX</t>
  </si>
  <si>
    <t xml:space="preserve">IF-NNG/DEMARCAT</t>
  </si>
  <si>
    <t xml:space="preserve">IF-NNG/VENT</t>
  </si>
  <si>
    <t xml:space="preserve">WADD-GDM</t>
  </si>
  <si>
    <t xml:space="preserve">NGI/CHI. GATE</t>
  </si>
  <si>
    <t xml:space="preserve">INT</t>
  </si>
  <si>
    <t xml:space="preserve">NG</t>
  </si>
  <si>
    <t xml:space="preserve">IF-NGPL/LA-MKT</t>
  </si>
  <si>
    <t xml:space="preserve">TRUNKL/STX</t>
  </si>
  <si>
    <t xml:space="preserve">TRUNKL/ELA</t>
  </si>
  <si>
    <t xml:space="preserve">TRUNKL/WLA</t>
  </si>
  <si>
    <t xml:space="preserve">NNG/MID15</t>
  </si>
  <si>
    <t xml:space="preserve">IF-LRC/Z2</t>
  </si>
  <si>
    <t xml:space="preserve">GD-ANR/LA_ONSHO</t>
  </si>
  <si>
    <t xml:space="preserve">GDP-ANR/LA_ONSH</t>
  </si>
  <si>
    <t xml:space="preserve">GD-NGPL/LA</t>
  </si>
  <si>
    <t xml:space="preserve">GDP-NGPL/LA</t>
  </si>
  <si>
    <t xml:space="preserve">GDC-NGPL/LA-MKT</t>
  </si>
  <si>
    <t xml:space="preserve">GDP-NGPL/CORPUS</t>
  </si>
  <si>
    <t xml:space="preserve">GDP-NGPL/TXOK-E</t>
  </si>
  <si>
    <t xml:space="preserve">GDP-TRUNKL/NO</t>
  </si>
  <si>
    <t xml:space="preserve">GDP-TRUNKL/WLA</t>
  </si>
  <si>
    <t xml:space="preserve">GDP-TRUNKL/SO</t>
  </si>
  <si>
    <t xml:space="preserve">GDP-TRUNKL/ELA</t>
  </si>
  <si>
    <t xml:space="preserve">GD-HEHUB</t>
  </si>
  <si>
    <t xml:space="preserve">GDP-HEHUB</t>
  </si>
  <si>
    <t xml:space="preserve">GDC-NNG/MID15</t>
  </si>
  <si>
    <t xml:space="preserve">ML3/CG</t>
  </si>
  <si>
    <t xml:space="preserve">GDP-HPL/SHPCH</t>
  </si>
  <si>
    <t xml:space="preserve">GD-CHI. GATE</t>
  </si>
  <si>
    <t xml:space="preserve">NXB3</t>
  </si>
  <si>
    <t xml:space="preserve">NXB2</t>
  </si>
  <si>
    <t xml:space="preserve">NX2</t>
  </si>
  <si>
    <t xml:space="preserve">NX3</t>
  </si>
  <si>
    <t xml:space="preserve">Curve Type</t>
  </si>
  <si>
    <t xml:space="preserve">PR</t>
  </si>
  <si>
    <t xml:space="preserve">AA</t>
  </si>
  <si>
    <t xml:space="preserve">Book Code 1</t>
  </si>
  <si>
    <t xml:space="preserve">D</t>
  </si>
  <si>
    <t xml:space="preserve">R</t>
  </si>
  <si>
    <t xml:space="preserve">P</t>
  </si>
  <si>
    <t xml:space="preserve">M</t>
  </si>
  <si>
    <t xml:space="preserve">Cell Location</t>
  </si>
  <si>
    <t xml:space="preserve">d8</t>
  </si>
  <si>
    <t xml:space="preserve">f8</t>
  </si>
  <si>
    <t xml:space="preserve">g8</t>
  </si>
  <si>
    <t xml:space="preserve">h8</t>
  </si>
  <si>
    <t xml:space="preserve">i8</t>
  </si>
  <si>
    <t xml:space="preserve">j8</t>
  </si>
  <si>
    <t xml:space="preserve">k8</t>
  </si>
  <si>
    <t xml:space="preserve">l8</t>
  </si>
  <si>
    <t xml:space="preserve">m8</t>
  </si>
  <si>
    <t xml:space="preserve">n8</t>
  </si>
  <si>
    <t xml:space="preserve">o8</t>
  </si>
  <si>
    <t xml:space="preserve">p8</t>
  </si>
  <si>
    <t xml:space="preserve">q8</t>
  </si>
  <si>
    <t xml:space="preserve">r8</t>
  </si>
  <si>
    <t xml:space="preserve">s8</t>
  </si>
  <si>
    <t xml:space="preserve">u8</t>
  </si>
  <si>
    <t xml:space="preserve">w8</t>
  </si>
  <si>
    <t xml:space="preserve">x8</t>
  </si>
  <si>
    <t xml:space="preserve">y8</t>
  </si>
  <si>
    <t xml:space="preserve">z8</t>
  </si>
  <si>
    <t xml:space="preserve">aa8</t>
  </si>
  <si>
    <t xml:space="preserve">ab8</t>
  </si>
  <si>
    <t xml:space="preserve">ac8</t>
  </si>
  <si>
    <t xml:space="preserve">ad8</t>
  </si>
  <si>
    <t xml:space="preserve">ae8</t>
  </si>
  <si>
    <t xml:space="preserve">af8</t>
  </si>
  <si>
    <t xml:space="preserve">ag8</t>
  </si>
  <si>
    <t xml:space="preserve">ah8</t>
  </si>
  <si>
    <t xml:space="preserve">ai8</t>
  </si>
  <si>
    <t xml:space="preserve">aj8</t>
  </si>
  <si>
    <t xml:space="preserve">ak8</t>
  </si>
  <si>
    <t xml:space="preserve">al8</t>
  </si>
  <si>
    <t xml:space="preserve">am8</t>
  </si>
  <si>
    <t xml:space="preserve">an8</t>
  </si>
  <si>
    <t xml:space="preserve">ao8</t>
  </si>
  <si>
    <t xml:space="preserve">ap8</t>
  </si>
  <si>
    <t xml:space="preserve">aq8</t>
  </si>
  <si>
    <t xml:space="preserve">ar8</t>
  </si>
  <si>
    <t xml:space="preserve">as8</t>
  </si>
  <si>
    <t xml:space="preserve">at8</t>
  </si>
  <si>
    <t xml:space="preserve">au8</t>
  </si>
</sst>
</file>

<file path=xl/styles.xml><?xml version="1.0" encoding="utf-8"?>
<styleSheet xmlns="http://schemas.openxmlformats.org/spreadsheetml/2006/main">
  <numFmts count="72">
    <numFmt numFmtId="164" formatCode="General"/>
    <numFmt numFmtId="165" formatCode="\\#,##0.00;[RED]&quot;\-&quot;#,##0.00"/>
    <numFmt numFmtId="166" formatCode="#,##0;[RED]\-#,##0"/>
    <numFmt numFmtId="167" formatCode="_ \\* #,##0_ ;_ \\* \-#,##0_ ;_ \\* \-_ ;_ @_ "/>
    <numFmt numFmtId="168" formatCode="_ * #,##0_ ;_ * \-#,##0_ ;_ * \-_ ;_ @_ "/>
    <numFmt numFmtId="169" formatCode="\$#,##0_);[RED]&quot;($&quot;#,##0\)"/>
    <numFmt numFmtId="170" formatCode="[$-409]#,##0_);[RED]\(#,##0\)"/>
    <numFmt numFmtId="171" formatCode="_ * #,##0.00_ ;_ * &quot;\\\\-&quot;#,##0.00_ ;_ * \-??_ ;_ @_ "/>
    <numFmt numFmtId="172" formatCode="\\#,##0;[RED]&quot;\\\\-&quot;#,##0"/>
    <numFmt numFmtId="173" formatCode="_ \\* #,##0_ ;_ \\* &quot;\\\\-&quot;#,##0_ ;_ \\* \-_ ;_ @_ "/>
    <numFmt numFmtId="174" formatCode="_ * #,##0.00_ ;_ * &quot;\\\\\-&quot;#,##0.00_ ;_ * \-??_ ;_ @_ "/>
    <numFmt numFmtId="175" formatCode="\\#,##0;[RED]&quot;\-&quot;#,##0"/>
    <numFmt numFmtId="176" formatCode="#,##0.00;[RED]\-#,##0.00"/>
    <numFmt numFmtId="177" formatCode="_ \\* #,##0.00_ ;_ \\* \-#,##0.00_ ;_ \\* \-??_ ;_ @_ "/>
    <numFmt numFmtId="178" formatCode="_ * #,##0.00_ ;_ * \-#,##0.00_ ;_ * \-??_ ;_ @_ "/>
    <numFmt numFmtId="179" formatCode="\$#,##0.00_);[RED]&quot;($&quot;#,##0.00\)"/>
    <numFmt numFmtId="180" formatCode="[$-409]#,##0.00_);[RED]\(#,##0.00\)"/>
    <numFmt numFmtId="181" formatCode="\\#,##0;&quot;\\\\\\-&quot;#,##0"/>
    <numFmt numFmtId="182" formatCode="\\#,##0;&quot;\\\\\\\-&quot;#,##0"/>
    <numFmt numFmtId="183" formatCode="_(* #,##0_);_(* \(#,##0\);_(* \-_);_(@_)"/>
    <numFmt numFmtId="184" formatCode="_-* #,##0_-;\-* #,##0_-;_-* \-_-;_-@_-"/>
    <numFmt numFmtId="185" formatCode="\\#,##0.00;[RED]&quot;\\\\\-&quot;#,##0.00"/>
    <numFmt numFmtId="186" formatCode="\\#,##0.00;&quot;\\\\\\-&quot;#,##0.00"/>
    <numFmt numFmtId="187" formatCode="\\#,##0.00;&quot;\\\\\\\-&quot;#,##0.00"/>
    <numFmt numFmtId="188" formatCode="_ * #,##0_ ;_ * &quot;\\\\\-&quot;#,##0_ ;_ * \-_ ;_ @_ "/>
    <numFmt numFmtId="189" formatCode="_ \\* #,##0.00_ ;_ \\* &quot;\\\\\-&quot;#,##0.00_ ;_ \\* \-??_ ;_ @_ "/>
    <numFmt numFmtId="190" formatCode="0.000"/>
    <numFmt numFmtId="191" formatCode="_(* #,##0.00_);_(* \(#,##0.00\);_(* \-??_);_(@_)"/>
    <numFmt numFmtId="192" formatCode="_-* #,##0.00_-;\-* #,##0.00_-;_-* \-??_-;_-@_-"/>
    <numFmt numFmtId="193" formatCode="#,##0.00"/>
    <numFmt numFmtId="194" formatCode="_ * #,##0_ ;_ * &quot;\\\\-&quot;#,##0_ ;_ * \-_ ;_ @_ "/>
    <numFmt numFmtId="195" formatCode="_ \\* #,##0_ ;_ \\* &quot;\\\\\-&quot;#,##0_ ;_ \\* \-_ ;_ @_ "/>
    <numFmt numFmtId="196" formatCode="_ \\* #,##0_ ;_ \\* &quot;\\\\\\-&quot;#,##0_ ;_ \\* \-_ ;_ @_ "/>
    <numFmt numFmtId="197" formatCode="_(\$* #,##0_);_(\$* \(#,##0\);_(\$* \-_);_(@_)"/>
    <numFmt numFmtId="198" formatCode="_ * #,##0_ ;_ * &quot;\\-&quot;#,##0_ ;_ * \-_ ;_ @_ "/>
    <numFmt numFmtId="199" formatCode="\\#,##0.00;[RED]&quot;\\\\\\-&quot;#,##0.00"/>
    <numFmt numFmtId="200" formatCode="\\#,##0.00;&quot;\\\\\-&quot;#,##0.00"/>
    <numFmt numFmtId="201" formatCode="_-\\* #,##0_-;&quot;-\&quot;* #,##0_-;_-\\* \-_-;_-@_-"/>
    <numFmt numFmtId="202" formatCode="\\#,##0.00;&quot;\-&quot;#,##0.00"/>
    <numFmt numFmtId="203" formatCode="\\#,##0;[RED]&quot;\\\\\\-&quot;#,##0"/>
    <numFmt numFmtId="204" formatCode="\\#,##0;[RED]&quot;\\\\\\\-&quot;#,##0"/>
    <numFmt numFmtId="205" formatCode="\\#,##0.00;&quot;\\\-&quot;#,##0.00"/>
    <numFmt numFmtId="206" formatCode="\\#,##0.00;[RED]&quot;\\\\\\\-&quot;#,##0.00"/>
    <numFmt numFmtId="207" formatCode="_ \\* #,##0.00_ ;_ \\* &quot;\\\\-&quot;#,##0.00_ ;_ \\* \-??_ ;_ @_ "/>
    <numFmt numFmtId="208" formatCode="_(\$* #,##0.00_);_(\$* \(#,##0.00\);_(\$* \-??_);_(@_)"/>
    <numFmt numFmtId="209" formatCode="_ \\* #,##0.00_ ;_ \\* &quot;\\-&quot;#,##0.00_ ;_ \\* \-??_ ;_ @_ "/>
    <numFmt numFmtId="210" formatCode="_-\\* #,##0.00_-;&quot;-\&quot;* #,##0.00_-;_-\\* \-??_-;_-@_-"/>
    <numFmt numFmtId="211" formatCode="_ \\* #,##0_ ;_ \\* &quot;\\-&quot;#,##0_ ;_ \\* \-_ ;_ @_ "/>
    <numFmt numFmtId="212" formatCode="0.00"/>
    <numFmt numFmtId="213" formatCode="_ \\* #,##0.00_ ;_ \\* &quot;\-&quot;#,##0.00_ ;_ \\* \-??_ ;_ @_ "/>
    <numFmt numFmtId="214" formatCode="_ * #,##0_ ;_ * &quot;\\\\\\-&quot;#,##0_ ;_ * \-_ ;_ @_ "/>
    <numFmt numFmtId="215" formatCode="_ \\* #,##0.00_ ;_ \\* &quot;\\\\\\-&quot;#,##0.00_ ;_ \\* \-??_ ;_ @_ "/>
    <numFmt numFmtId="216" formatCode="yy&quot;\\\-&quot;mm&quot;\\\-&quot;dd&quot;\\\\ &quot;h:mm"/>
    <numFmt numFmtId="217" formatCode="#&quot;\\\\ &quot;??/??"/>
    <numFmt numFmtId="218" formatCode="[$-409]#,##0_);\(#,##0\)"/>
    <numFmt numFmtId="219" formatCode="#,##0"/>
    <numFmt numFmtId="220" formatCode="General_)"/>
    <numFmt numFmtId="221" formatCode="0.0%"/>
    <numFmt numFmtId="222" formatCode="[$-409]m/d/yyyy"/>
    <numFmt numFmtId="223" formatCode="\(0\)"/>
    <numFmt numFmtId="224" formatCode="\$#,##0.0000_);[RED]&quot;($&quot;#,##0.0000\)"/>
    <numFmt numFmtId="225" formatCode="dd\-mmm\-yy"/>
    <numFmt numFmtId="226" formatCode="[$-409]mmm\-yy"/>
    <numFmt numFmtId="227" formatCode="0.00%"/>
    <numFmt numFmtId="228" formatCode="mmm"/>
    <numFmt numFmtId="229" formatCode="0.0000%"/>
    <numFmt numFmtId="230" formatCode="0.00000_);[RED]\(0.00000\)"/>
    <numFmt numFmtId="231" formatCode="m/d/yyyy\ h:mm:ss"/>
    <numFmt numFmtId="232" formatCode="mmm\-dd\-yy"/>
    <numFmt numFmtId="233" formatCode="#,##0.000_);[RED]\(#,##0.000\)"/>
    <numFmt numFmtId="234" formatCode="0"/>
    <numFmt numFmtId="235" formatCode="[$-409]d\-mmm\-yy"/>
  </numFmts>
  <fonts count="6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1"/>
      <name val="??"/>
      <family val="3"/>
      <charset val="129"/>
    </font>
    <font>
      <sz val="10"/>
      <name val="?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12"/>
      <name val="Arial"/>
      <family val="2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10"/>
      <name val="Courier New"/>
      <family val="0"/>
    </font>
    <font>
      <sz val="8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2"/>
    </font>
    <font>
      <sz val="14"/>
      <name val="AngsanaUPC"/>
      <family val="1"/>
    </font>
    <font>
      <sz val="9"/>
      <name val="Arial Narrow"/>
      <family val="2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8.5"/>
      <name val="MS Sans Serif"/>
      <family val="2"/>
    </font>
    <font>
      <sz val="12"/>
      <name val="Arial"/>
      <family val="0"/>
    </font>
    <font>
      <sz val="10"/>
      <name val="Arial Narrow"/>
      <family val="2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color rgb="FF0000FF"/>
      <name val="Arial"/>
      <family val="2"/>
    </font>
    <font>
      <b val="true"/>
      <i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i val="true"/>
      <u val="single"/>
      <sz val="10"/>
      <name val="Arial"/>
      <family val="2"/>
    </font>
    <font>
      <u val="single"/>
      <sz val="10"/>
      <name val="Arial"/>
      <family val="2"/>
    </font>
    <font>
      <b val="true"/>
      <i val="true"/>
      <u val="single"/>
      <sz val="10"/>
      <color rgb="FF0000FF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00FF"/>
      <name val="Arial"/>
      <family val="2"/>
    </font>
    <font>
      <b val="true"/>
      <i val="true"/>
      <sz val="10"/>
      <name val="Arial"/>
      <family val="2"/>
    </font>
    <font>
      <b val="true"/>
      <i val="tru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  <font>
      <sz val="10"/>
      <color rgb="FF800000"/>
      <name val="Arial"/>
      <family val="2"/>
    </font>
    <font>
      <b val="true"/>
      <i val="true"/>
      <sz val="8"/>
      <name val="Arial"/>
      <family val="2"/>
    </font>
    <font>
      <i val="true"/>
      <sz val="8"/>
      <name val="Arial"/>
      <family val="2"/>
    </font>
    <font>
      <sz val="8"/>
      <color rgb="FF000080"/>
      <name val="Arial"/>
      <family val="2"/>
    </font>
    <font>
      <b val="true"/>
      <sz val="8"/>
      <color rgb="FF0000FF"/>
      <name val="Arial"/>
      <family val="2"/>
    </font>
    <font>
      <sz val="8"/>
      <name val="Times New Roman"/>
      <family val="1"/>
    </font>
    <font>
      <b val="true"/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99FF"/>
        <bgColor rgb="FF9999FF"/>
      </patternFill>
    </fill>
    <fill>
      <patternFill patternType="solid">
        <fgColor rgb="FFFFCC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110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90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1" applyFont="true" applyBorder="tru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9" fontId="0" fillId="0" borderId="1" applyFont="true" applyBorder="true" applyAlignment="false" applyProtection="false"/>
    <xf numFmtId="179" fontId="0" fillId="0" borderId="1" applyFont="true" applyBorder="true" applyAlignment="false" applyProtection="false"/>
    <xf numFmtId="179" fontId="0" fillId="0" borderId="0" applyFont="true" applyBorder="false" applyAlignment="false" applyProtection="false"/>
    <xf numFmtId="179" fontId="0" fillId="0" borderId="1" applyFont="true" applyBorder="true" applyAlignment="false" applyProtection="false"/>
    <xf numFmtId="20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9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0" borderId="0" applyFont="true" applyBorder="false" applyAlignment="false" applyProtection="false"/>
    <xf numFmtId="216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6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0" borderId="2" applyFont="true" applyBorder="true" applyAlignment="false" applyProtection="false"/>
    <xf numFmtId="217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7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7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19" fillId="0" borderId="0" applyFont="true" applyBorder="false" applyAlignment="false" applyProtection="false"/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9" fontId="0" fillId="0" borderId="0" applyFont="true" applyBorder="true" applyAlignment="false" applyProtection="true"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0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0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19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18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9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21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18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18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7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7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9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19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9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0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9" fontId="0" fillId="0" borderId="0" applyFont="true" applyBorder="true" applyAlignment="false" applyProtection="true"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0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6" fontId="7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5" fillId="2" borderId="0" applyFont="true" applyBorder="false" applyAlignment="false" applyProtection="false"/>
    <xf numFmtId="218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9" fontId="41" fillId="0" borderId="2" applyFont="true" applyBorder="true" applyAlignment="true" applyProtection="false">
      <alignment horizontal="general" vertical="bottom" textRotation="0" wrapText="false" indent="0" shrinkToFit="false"/>
    </xf>
  </cellStyleXfs>
  <cellXfs count="3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2" fontId="4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2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224" fontId="4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4" fontId="4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24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0" fillId="3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4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43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3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25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13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2" fontId="4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3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2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2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3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7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6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7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6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7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6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22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27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6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3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3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3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3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8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26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26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3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43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4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4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8" fontId="4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8" fontId="4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4" fontId="0" fillId="7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24" fontId="0" fillId="9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2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2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24" fontId="4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4" fontId="4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4" fontId="43" fillId="0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9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4" fontId="43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9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2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0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24" fontId="43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7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0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28" fontId="4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2" fontId="43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7" fontId="49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3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4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3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3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9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227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27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27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9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27" fontId="0" fillId="0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27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43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3" fillId="8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3" fillId="8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3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3" fillId="8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7" fontId="43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7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22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3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7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9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7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9" fillId="7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7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7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7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3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43" fillId="8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8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3" fillId="8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3" fillId="11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3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3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3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9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0" fillId="0" borderId="2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3" fillId="4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7" fontId="43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7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49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49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49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9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2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9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9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5" fontId="2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1" fontId="57" fillId="4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25" fontId="58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2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2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2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6" fontId="2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1" fontId="57" fillId="4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26" fontId="2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6" fontId="2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6" fontId="59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6" fontId="2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2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2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6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3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3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5" fontId="6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5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5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25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109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proforma818" xfId="21"/>
    <cellStyle name="?? [0]_??" xfId="22"/>
    <cellStyle name="?? [0]_???" xfId="23"/>
    <cellStyle name="?? [0]_?????" xfId="24"/>
    <cellStyle name="?? [0]_?????_???" xfId="25"/>
    <cellStyle name="?? [0]_?????_???_proforma818" xfId="26"/>
    <cellStyle name="?? [0]_?????_proforma818" xfId="27"/>
    <cellStyle name="?? [0]_???_proforma818" xfId="28"/>
    <cellStyle name="?? [0]_??_proforma818" xfId="29"/>
    <cellStyle name="?? [0]_dimon" xfId="30"/>
    <cellStyle name="?? [0]_form" xfId="31"/>
    <cellStyle name="?? [0]_form_proforma818" xfId="32"/>
    <cellStyle name="?? [0]_laroux" xfId="33"/>
    <cellStyle name="?? [0]_laroux_1" xfId="34"/>
    <cellStyle name="?? [0]_laroux_1_proforma818" xfId="35"/>
    <cellStyle name="?? [0]_laroux_2" xfId="36"/>
    <cellStyle name="?? [0]_laroux_proforma818" xfId="37"/>
    <cellStyle name="?? [0]_PERSONAL" xfId="38"/>
    <cellStyle name="?? [0]_PERSONAL_1" xfId="39"/>
    <cellStyle name="?? [0]_PERSONAL_1_proforma818" xfId="40"/>
    <cellStyle name="?? [0]_PERSONAL_2" xfId="41"/>
    <cellStyle name="?? [0]_PERSONAL_2_proforma818" xfId="42"/>
    <cellStyle name="?? [0]_PERSONAL_3" xfId="43"/>
    <cellStyle name="?? [0]_PERSONAL_proforma818" xfId="44"/>
    <cellStyle name="?? [0]_Sheet2" xfId="45"/>
    <cellStyle name="??_94???" xfId="46"/>
    <cellStyle name="??_94???_proforma818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proforma818" xfId="58"/>
    <cellStyle name="??_?????_???_proforma818_1" xfId="59"/>
    <cellStyle name="??_?????_proforma818" xfId="60"/>
    <cellStyle name="??_?????_proforma818_1" xfId="61"/>
    <cellStyle name="??_????_1" xfId="62"/>
    <cellStyle name="??_???_proforma818" xfId="63"/>
    <cellStyle name="??_???_proforma818_1" xfId="64"/>
    <cellStyle name="??_??_1" xfId="65"/>
    <cellStyle name="??_??_????" xfId="66"/>
    <cellStyle name="??_??_????_proforma818" xfId="67"/>
    <cellStyle name="??_??_proforma818" xfId="68"/>
    <cellStyle name="??_??_proforma818_1" xfId="69"/>
    <cellStyle name="??_??_proforma818_2" xfId="70"/>
    <cellStyle name="??_BEBU_GI" xfId="71"/>
    <cellStyle name="??_dimon" xfId="72"/>
    <cellStyle name="??_dimon_proforma818" xfId="73"/>
    <cellStyle name="??_form" xfId="74"/>
    <cellStyle name="??_form_proforma818" xfId="75"/>
    <cellStyle name="??_form_proforma818_1" xfId="76"/>
    <cellStyle name="??_ga_PB" xfId="77"/>
    <cellStyle name="??_laroux" xfId="78"/>
    <cellStyle name="??_laroux_1" xfId="79"/>
    <cellStyle name="??_laroux_1_proforma818" xfId="80"/>
    <cellStyle name="??_laroux_1_proforma818_1" xfId="81"/>
    <cellStyle name="??_laroux_2" xfId="82"/>
    <cellStyle name="??_laroux_2_proforma818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proforma818" xfId="90"/>
    <cellStyle name="??_laroux_proforma818_1" xfId="91"/>
    <cellStyle name="??_PERSONAL" xfId="92"/>
    <cellStyle name="??_PERSONAL_1" xfId="93"/>
    <cellStyle name="??_PERSONAL_1_proforma818" xfId="94"/>
    <cellStyle name="??_PERSONAL_1_proforma818_1" xfId="95"/>
    <cellStyle name="??_PERSONAL_2" xfId="96"/>
    <cellStyle name="??_PERSONAL_2_proforma818" xfId="97"/>
    <cellStyle name="??_PERSONAL_2_proforma818_1" xfId="98"/>
    <cellStyle name="??_PERSONAL_3" xfId="99"/>
    <cellStyle name="??_PERSONAL_3_proforma818" xfId="100"/>
    <cellStyle name="??_PERSONAL_4" xfId="101"/>
    <cellStyle name="??_PERSONAL_proforma818" xfId="102"/>
    <cellStyle name="??_PERSONAL_proforma818_1" xfId="103"/>
    <cellStyle name="??_Query11" xfId="104"/>
    <cellStyle name="??_Sheet1" xfId="105"/>
    <cellStyle name="??_Sheet1 (2)" xfId="106"/>
    <cellStyle name="??_Sheet2" xfId="107"/>
    <cellStyle name="??_Sheet2_proforma818" xfId="108"/>
    <cellStyle name="Comma [0]_9101" xfId="109"/>
    <cellStyle name="Comma [0]_9400" xfId="110"/>
    <cellStyle name="Comma [0]_A" xfId="111"/>
    <cellStyle name="Comma [0]_A_dimon" xfId="112"/>
    <cellStyle name="Comma [0]_algasdefault" xfId="113"/>
    <cellStyle name="Comma [0]_Alternative1" xfId="114"/>
    <cellStyle name="Comma [0]_Alternative1_1" xfId="115"/>
    <cellStyle name="Comma [0]_App E" xfId="116"/>
    <cellStyle name="Comma [0]_Arapahoe" xfId="117"/>
    <cellStyle name="Comma [0]_Assumptions" xfId="118"/>
    <cellStyle name="Comma [0]_bahiadefault" xfId="119"/>
    <cellStyle name="Comma [0]_BFJUNCFP" xfId="120"/>
    <cellStyle name="Comma [0]_Book3" xfId="121"/>
    <cellStyle name="Comma [0]_BRFEEMAY" xfId="122"/>
    <cellStyle name="Comma [0]_C1196" xfId="123"/>
    <cellStyle name="Comma [0]_C4296" xfId="124"/>
    <cellStyle name="Comma [0]_C4396" xfId="125"/>
    <cellStyle name="Comma [0]_C4496" xfId="126"/>
    <cellStyle name="Comma [0]_C4A296" xfId="127"/>
    <cellStyle name="Comma [0]_C4A396" xfId="128"/>
    <cellStyle name="Comma [0]_C4APR" xfId="129"/>
    <cellStyle name="Comma [0]_C4AUGFIN" xfId="130"/>
    <cellStyle name="Comma [0]_C4MAY96" xfId="131"/>
    <cellStyle name="Comma [0]_C4Z296" xfId="132"/>
    <cellStyle name="Comma [0]_Calculations" xfId="133"/>
    <cellStyle name="Comma [0]_Calculations (2)" xfId="134"/>
    <cellStyle name="Comma [0]_Calculations II" xfId="135"/>
    <cellStyle name="Comma [0]_Calculations III" xfId="136"/>
    <cellStyle name="Comma [0]_Calculations_1" xfId="137"/>
    <cellStyle name="Comma [0]_CAPEX" xfId="138"/>
    <cellStyle name="Comma [0]_CAPEX94" xfId="139"/>
    <cellStyle name="Comma [0]_CCA" xfId="140"/>
    <cellStyle name="Comma [0]_CF_DPR" xfId="141"/>
    <cellStyle name="Comma [0]_Charts" xfId="142"/>
    <cellStyle name="Comma [0]_CO444JE" xfId="143"/>
    <cellStyle name="Comma [0]_Comm File" xfId="144"/>
    <cellStyle name="Comma [0]_coperdefault" xfId="145"/>
    <cellStyle name="Comma [0]_DEFAULT" xfId="146"/>
    <cellStyle name="Comma [0]_dimon" xfId="147"/>
    <cellStyle name="Comma [0]_Division-US$" xfId="148"/>
    <cellStyle name="Comma [0]_Dowell C1b" xfId="149"/>
    <cellStyle name="Comma [0]_Dowell-C1a" xfId="150"/>
    <cellStyle name="Comma [0]_ECT_Form" xfId="151"/>
    <cellStyle name="Comma [0]_ECT_Form_005" xfId="152"/>
    <cellStyle name="Comma [0]_ECT_Form_600" xfId="153"/>
    <cellStyle name="Comma [0]_ECT_Form_608" xfId="154"/>
    <cellStyle name="Comma [0]_ECT_Form_727" xfId="155"/>
    <cellStyle name="Comma [0]_ECT_Form_777" xfId="156"/>
    <cellStyle name="Comma [0]_ECT_Form_BS" xfId="157"/>
    <cellStyle name="Comma [0]_ECT_Form_GRP" xfId="158"/>
    <cellStyle name="Comma [0]_emserdefault" xfId="159"/>
    <cellStyle name="Comma [0]_form" xfId="160"/>
    <cellStyle name="Comma [0]_FP 20 A (1)" xfId="161"/>
    <cellStyle name="Comma [0]_FP 20 A (2)" xfId="162"/>
    <cellStyle name="Comma [0]_FP-20 (App. E)" xfId="163"/>
    <cellStyle name="Comma [0]_FP-20 (App.A) " xfId="164"/>
    <cellStyle name="Comma [0]_FP-20 (App.D)" xfId="165"/>
    <cellStyle name="Comma [0]_FP-20(App.B)" xfId="166"/>
    <cellStyle name="Comma [0]_FP-20(C1) (a)" xfId="167"/>
    <cellStyle name="Comma [0]_FP-20(C1) (a) (2)" xfId="168"/>
    <cellStyle name="Comma [0]_FP-20(C1) (b)" xfId="169"/>
    <cellStyle name="Comma [0]_FP-20(C1) (b) " xfId="170"/>
    <cellStyle name="Comma [0]_FP-20(C1) (b) (2)" xfId="171"/>
    <cellStyle name="Comma [0]_GenAssum" xfId="172"/>
    <cellStyle name="Comma [0]_GP C1a" xfId="173"/>
    <cellStyle name="Comma [0]_GP C1b" xfId="174"/>
    <cellStyle name="Comma [0]_GP_EI_3" xfId="175"/>
    <cellStyle name="Comma [0]_GQ C1A" xfId="176"/>
    <cellStyle name="Comma [0]_GQ C1B" xfId="177"/>
    <cellStyle name="Comma [0]_HOGANGAS" xfId="178"/>
    <cellStyle name="Comma [0]_HOGANOIL" xfId="179"/>
    <cellStyle name="Comma [0]_IPM C1b" xfId="180"/>
    <cellStyle name="Comma [0]_IPMC1a" xfId="181"/>
    <cellStyle name="Comma [0]_IS-Hold" xfId="182"/>
    <cellStyle name="Comma [0]_JETEMP" xfId="183"/>
    <cellStyle name="Comma [0]_june gas estimate" xfId="184"/>
    <cellStyle name="Comma [0]_laroux" xfId="185"/>
    <cellStyle name="Comma [0]_laroux_1" xfId="186"/>
    <cellStyle name="Comma [0]_laroux_1_dimon" xfId="187"/>
    <cellStyle name="Comma [0]_laroux_1_dimon_1" xfId="188"/>
    <cellStyle name="Comma [0]_laroux_1_laroux" xfId="189"/>
    <cellStyle name="Comma [0]_laroux_1_PLDT" xfId="190"/>
    <cellStyle name="Comma [0]_laroux_1_VERA" xfId="191"/>
    <cellStyle name="Comma [0]_laroux_1_VIRUS-EDY" xfId="192"/>
    <cellStyle name="Comma [0]_laroux_2" xfId="193"/>
    <cellStyle name="Comma [0]_laroux_2_dimon" xfId="194"/>
    <cellStyle name="Comma [0]_laroux_2_dimon_1" xfId="195"/>
    <cellStyle name="Comma [0]_laroux_2_laroux" xfId="196"/>
    <cellStyle name="Comma [0]_laroux_2_laroux_dimon" xfId="197"/>
    <cellStyle name="Comma [0]_laroux_2_PLDT" xfId="198"/>
    <cellStyle name="Comma [0]_laroux_2_VERA" xfId="199"/>
    <cellStyle name="Comma [0]_laroux_3" xfId="200"/>
    <cellStyle name="Comma [0]_laroux_3_dimon" xfId="201"/>
    <cellStyle name="Comma [0]_laroux_3_Hedge Strategy Comparison" xfId="202"/>
    <cellStyle name="Comma [0]_laroux_3_monci" xfId="203"/>
    <cellStyle name="Comma [0]_laroux_3_Pos" xfId="204"/>
    <cellStyle name="Comma [0]_laroux_dimon" xfId="205"/>
    <cellStyle name="Comma [0]_laroux_dimon_1" xfId="206"/>
    <cellStyle name="Comma [0]_laroux_laroux" xfId="207"/>
    <cellStyle name="Comma [0]_laroux_laroux_1" xfId="208"/>
    <cellStyle name="Comma [0]_laroux_laroux_dimon" xfId="209"/>
    <cellStyle name="Comma [0]_laroux_MATERAL2" xfId="210"/>
    <cellStyle name="Comma [0]_laroux_MATERAL2_dimon" xfId="211"/>
    <cellStyle name="Comma [0]_laroux_MATERAL2_laroux" xfId="212"/>
    <cellStyle name="Comma [0]_laroux_MATERAL2_laroux_dimon" xfId="213"/>
    <cellStyle name="Comma [0]_laroux_MATERAL2_VERA" xfId="214"/>
    <cellStyle name="Comma [0]_laroux_MATERAL2_VIRUS-EDY" xfId="215"/>
    <cellStyle name="Comma [0]_laroux_mud plant bolted" xfId="216"/>
    <cellStyle name="Comma [0]_laroux_mud plant bolted_dimon" xfId="217"/>
    <cellStyle name="Comma [0]_laroux_mud plant bolted_Hedge Strategy Comparison" xfId="218"/>
    <cellStyle name="Comma [0]_laroux_mud plant bolted_monci" xfId="219"/>
    <cellStyle name="Comma [0]_laroux_mud plant bolted_Pos" xfId="220"/>
    <cellStyle name="Comma [0]_laroux_PLDT" xfId="221"/>
    <cellStyle name="Comma [0]_laroux_VERA" xfId="222"/>
    <cellStyle name="Comma [0]_laroux_VERA_1" xfId="223"/>
    <cellStyle name="Comma [0]_laroux_VIRUS-EDY" xfId="224"/>
    <cellStyle name="Comma [0]_MATERAL2" xfId="225"/>
    <cellStyle name="Comma [0]_MATERAL2_dimon" xfId="226"/>
    <cellStyle name="Comma [0]_MATERAL2_Hedge Strategy Comparison" xfId="227"/>
    <cellStyle name="Comma [0]_MATERAL2_monci" xfId="228"/>
    <cellStyle name="Comma [0]_MATERAL2_Pos" xfId="229"/>
    <cellStyle name="Comma [0]_monci" xfId="230"/>
    <cellStyle name="Comma [0]_mud plant bolted" xfId="231"/>
    <cellStyle name="Comma [0]_mud plant bolted_dimon" xfId="232"/>
    <cellStyle name="Comma [0]_mud plant bolted_laroux" xfId="233"/>
    <cellStyle name="Comma [0]_mud plant bolted_laroux_dimon" xfId="234"/>
    <cellStyle name="Comma [0]_mud plant bolted_VERA" xfId="235"/>
    <cellStyle name="Comma [0]_mud plant bolted_VIRUS-EDY" xfId="236"/>
    <cellStyle name="Comma [0]_Odner" xfId="237"/>
    <cellStyle name="Comma [0]_Odner (2)" xfId="238"/>
    <cellStyle name="Comma [0]_Odner (3)" xfId="239"/>
    <cellStyle name="Comma [0]_Other Months" xfId="240"/>
    <cellStyle name="Comma [0]_P7APRFNL" xfId="241"/>
    <cellStyle name="Comma [0]_pbdefault" xfId="242"/>
    <cellStyle name="Comma [0]_PERSONAL" xfId="243"/>
    <cellStyle name="Comma [0]_Pink" xfId="244"/>
    <cellStyle name="Comma [0]_Plan" xfId="245"/>
    <cellStyle name="Comma [0]_PLDT" xfId="246"/>
    <cellStyle name="Comma [0]_PLDT_1" xfId="247"/>
    <cellStyle name="Comma [0]_pldt_Calculations" xfId="248"/>
    <cellStyle name="Comma [0]_pldt_dimon" xfId="249"/>
    <cellStyle name="Comma [0]_priccurv" xfId="250"/>
    <cellStyle name="Comma [0]_PROFILE4" xfId="251"/>
    <cellStyle name="Comma [0]_Projects" xfId="252"/>
    <cellStyle name="Comma [0]_Quarter End Months" xfId="253"/>
    <cellStyle name="Comma [0]_r1" xfId="254"/>
    <cellStyle name="Comma [0]_RFI" xfId="255"/>
    <cellStyle name="Comma [0]_RFI_1" xfId="256"/>
    <cellStyle name="Comma [0]_Sales Order" xfId="257"/>
    <cellStyle name="Comma [0]_Sheet1" xfId="258"/>
    <cellStyle name="Comma [0]_Snr. CO" xfId="259"/>
    <cellStyle name="Comma [0]_Subcont File" xfId="260"/>
    <cellStyle name="Comma [0]_Summary Info" xfId="261"/>
    <cellStyle name="Comma [0]_SUMPAGE" xfId="262"/>
    <cellStyle name="Comma [0]_VIRUS-EDY" xfId="263"/>
    <cellStyle name="Comma [0]_VOUCHER" xfId="264"/>
    <cellStyle name="Comma [0]_White" xfId="265"/>
    <cellStyle name="Comma [0]_WSP" xfId="266"/>
    <cellStyle name="Comma_9101" xfId="267"/>
    <cellStyle name="Comma_9400" xfId="268"/>
    <cellStyle name="Comma_A" xfId="269"/>
    <cellStyle name="Comma_A_dimon" xfId="270"/>
    <cellStyle name="Comma_algasdefault" xfId="271"/>
    <cellStyle name="Comma_algasdefault_1" xfId="272"/>
    <cellStyle name="Comma_Alternative1" xfId="273"/>
    <cellStyle name="Comma_Alternative1_1" xfId="274"/>
    <cellStyle name="Comma_App E" xfId="275"/>
    <cellStyle name="Comma_Arapahoe" xfId="276"/>
    <cellStyle name="Comma_Assumptions" xfId="277"/>
    <cellStyle name="Comma_bahiadefault" xfId="278"/>
    <cellStyle name="Comma_bahiadefault_1" xfId="279"/>
    <cellStyle name="Comma_BFJUNCFP" xfId="280"/>
    <cellStyle name="Comma_Book3" xfId="281"/>
    <cellStyle name="Comma_BRFEEMAY" xfId="282"/>
    <cellStyle name="Comma_C1196" xfId="283"/>
    <cellStyle name="Comma_C4296" xfId="284"/>
    <cellStyle name="Comma_C4396" xfId="285"/>
    <cellStyle name="Comma_C4496" xfId="286"/>
    <cellStyle name="Comma_C4A296" xfId="287"/>
    <cellStyle name="Comma_C4A396" xfId="288"/>
    <cellStyle name="Comma_C4APR" xfId="289"/>
    <cellStyle name="Comma_C4AUGFIN" xfId="290"/>
    <cellStyle name="Comma_C4MAY96" xfId="291"/>
    <cellStyle name="Comma_C4Z296" xfId="292"/>
    <cellStyle name="Comma_Calculations" xfId="293"/>
    <cellStyle name="Comma_Calculations (2)" xfId="294"/>
    <cellStyle name="Comma_Calculations II" xfId="295"/>
    <cellStyle name="Comma_Calculations III" xfId="296"/>
    <cellStyle name="Comma_Calculations_1" xfId="297"/>
    <cellStyle name="Comma_CAPEX" xfId="298"/>
    <cellStyle name="Comma_CAPEX94" xfId="299"/>
    <cellStyle name="Comma_CCA" xfId="300"/>
    <cellStyle name="Comma_CF_DPR" xfId="301"/>
    <cellStyle name="Comma_Charts" xfId="302"/>
    <cellStyle name="Comma_CO444JE" xfId="303"/>
    <cellStyle name="Comma_Comm File" xfId="304"/>
    <cellStyle name="Comma_coperdefault" xfId="305"/>
    <cellStyle name="Comma_coperdefault_1" xfId="306"/>
    <cellStyle name="Comma_DEFAULT" xfId="307"/>
    <cellStyle name="Comma_dimon" xfId="308"/>
    <cellStyle name="Comma_Division-US$" xfId="309"/>
    <cellStyle name="Comma_Dowell C1b" xfId="310"/>
    <cellStyle name="Comma_Dowell-C1a" xfId="311"/>
    <cellStyle name="Comma_ECT_Form" xfId="312"/>
    <cellStyle name="Comma_ECT_Form_005" xfId="313"/>
    <cellStyle name="Comma_ECT_Form_600" xfId="314"/>
    <cellStyle name="Comma_ECT_Form_608" xfId="315"/>
    <cellStyle name="Comma_ECT_Form_727" xfId="316"/>
    <cellStyle name="Comma_ECT_Form_777" xfId="317"/>
    <cellStyle name="Comma_ECT_Form_BS" xfId="318"/>
    <cellStyle name="Comma_ECT_Form_GRP" xfId="319"/>
    <cellStyle name="Comma_emserdefault" xfId="320"/>
    <cellStyle name="Comma_emserdefault_1" xfId="321"/>
    <cellStyle name="Comma_form" xfId="322"/>
    <cellStyle name="Comma_FP 20 A (1)" xfId="323"/>
    <cellStyle name="Comma_FP 20 A (2)" xfId="324"/>
    <cellStyle name="Comma_FP-20 (App. E)" xfId="325"/>
    <cellStyle name="Comma_FP-20 (App.A) " xfId="326"/>
    <cellStyle name="Comma_FP-20 (App.D)" xfId="327"/>
    <cellStyle name="Comma_FP-20(App.B)" xfId="328"/>
    <cellStyle name="Comma_FP-20(C1) (a)" xfId="329"/>
    <cellStyle name="Comma_FP-20(C1) (a) (2)" xfId="330"/>
    <cellStyle name="Comma_FP-20(C1) (b)" xfId="331"/>
    <cellStyle name="Comma_FP-20(C1) (b) " xfId="332"/>
    <cellStyle name="Comma_FP-20(C1) (b) (2)" xfId="333"/>
    <cellStyle name="Comma_GenAssum" xfId="334"/>
    <cellStyle name="Comma_GP C1a" xfId="335"/>
    <cellStyle name="Comma_GP C1b" xfId="336"/>
    <cellStyle name="Comma_GP_EI_3" xfId="337"/>
    <cellStyle name="Comma_GQ C1A" xfId="338"/>
    <cellStyle name="Comma_GQ C1B" xfId="339"/>
    <cellStyle name="Comma_HOGANGAS" xfId="340"/>
    <cellStyle name="Comma_HOGANOIL" xfId="341"/>
    <cellStyle name="Comma_IPM C1b" xfId="342"/>
    <cellStyle name="Comma_IPMC1a" xfId="343"/>
    <cellStyle name="Comma_IS-Hold" xfId="344"/>
    <cellStyle name="Comma_JETEMP" xfId="345"/>
    <cellStyle name="Comma_june gas estimate" xfId="346"/>
    <cellStyle name="Comma_laroux" xfId="347"/>
    <cellStyle name="Comma_laroux_1" xfId="348"/>
    <cellStyle name="Comma_laroux_1_dimon" xfId="349"/>
    <cellStyle name="Comma_laroux_1_dimon_1" xfId="350"/>
    <cellStyle name="Comma_laroux_1_laroux" xfId="351"/>
    <cellStyle name="Comma_laroux_1_PLDT" xfId="352"/>
    <cellStyle name="Comma_laroux_1_VERA" xfId="353"/>
    <cellStyle name="Comma_laroux_1_VERA_1" xfId="354"/>
    <cellStyle name="Comma_laroux_1_VIRUS-EDY" xfId="355"/>
    <cellStyle name="Comma_laroux_2" xfId="356"/>
    <cellStyle name="Comma_laroux_2_dimon" xfId="357"/>
    <cellStyle name="Comma_laroux_2_dimon_1" xfId="358"/>
    <cellStyle name="Comma_laroux_2_laroux" xfId="359"/>
    <cellStyle name="Comma_laroux_2_laroux_dimon" xfId="360"/>
    <cellStyle name="Comma_laroux_2_PLDT" xfId="361"/>
    <cellStyle name="Comma_laroux_2_VERA" xfId="362"/>
    <cellStyle name="Comma_laroux_2_VERA_1" xfId="363"/>
    <cellStyle name="Comma_laroux_3" xfId="364"/>
    <cellStyle name="Comma_laroux_3_dimon" xfId="365"/>
    <cellStyle name="Comma_laroux_3_dimon_1" xfId="366"/>
    <cellStyle name="Comma_laroux_3_Hedge Strategy Comparison" xfId="367"/>
    <cellStyle name="Comma_laroux_3_monci" xfId="368"/>
    <cellStyle name="Comma_laroux_3_Pos" xfId="369"/>
    <cellStyle name="Comma_laroux_dimon" xfId="370"/>
    <cellStyle name="Comma_laroux_dimon_1" xfId="371"/>
    <cellStyle name="Comma_laroux_laroux" xfId="372"/>
    <cellStyle name="Comma_laroux_laroux_1" xfId="373"/>
    <cellStyle name="Comma_laroux_laroux_dimon" xfId="374"/>
    <cellStyle name="Comma_laroux_PLDT" xfId="375"/>
    <cellStyle name="Comma_laroux_VERA" xfId="376"/>
    <cellStyle name="Comma_laroux_VERA_1" xfId="377"/>
    <cellStyle name="Comma_laroux_VIRUS-EDY" xfId="378"/>
    <cellStyle name="Comma_MATERAL2" xfId="379"/>
    <cellStyle name="Comma_MATERAL2_dimon" xfId="380"/>
    <cellStyle name="Comma_MATERAL2_Hedge Strategy Comparison" xfId="381"/>
    <cellStyle name="Comma_MATERAL2_monci" xfId="382"/>
    <cellStyle name="Comma_MATERAL2_Pos" xfId="383"/>
    <cellStyle name="Comma_monci" xfId="384"/>
    <cellStyle name="Comma_mud plant bolted" xfId="385"/>
    <cellStyle name="Comma_Odner" xfId="386"/>
    <cellStyle name="Comma_Odner (2)" xfId="387"/>
    <cellStyle name="Comma_Odner (3)" xfId="388"/>
    <cellStyle name="Comma_Other Months" xfId="389"/>
    <cellStyle name="Comma_P7APRFNL" xfId="390"/>
    <cellStyle name="Comma_pbdefault" xfId="391"/>
    <cellStyle name="Comma_pbdefault_1" xfId="392"/>
    <cellStyle name="Comma_PERSONAL" xfId="393"/>
    <cellStyle name="Comma_Pink" xfId="394"/>
    <cellStyle name="Comma_Plan" xfId="395"/>
    <cellStyle name="Comma_PLDT" xfId="396"/>
    <cellStyle name="Comma_PLDT_1" xfId="397"/>
    <cellStyle name="Comma_pldt_Calculations" xfId="398"/>
    <cellStyle name="Comma_pldt_dimon" xfId="399"/>
    <cellStyle name="Comma_priccurv" xfId="400"/>
    <cellStyle name="Comma_PROFILE4" xfId="401"/>
    <cellStyle name="Comma_Projects" xfId="402"/>
    <cellStyle name="Comma_Quarter End Months" xfId="403"/>
    <cellStyle name="Comma_r1" xfId="404"/>
    <cellStyle name="Comma_RFI" xfId="405"/>
    <cellStyle name="Comma_RFI_1" xfId="406"/>
    <cellStyle name="Comma_Sales Order" xfId="407"/>
    <cellStyle name="Comma_Sheet1" xfId="408"/>
    <cellStyle name="Comma_Snr. CO" xfId="409"/>
    <cellStyle name="Comma_Subcont File" xfId="410"/>
    <cellStyle name="Comma_Summary Info" xfId="411"/>
    <cellStyle name="Comma_SUMPAGE" xfId="412"/>
    <cellStyle name="Comma_VIRUS-EDY" xfId="413"/>
    <cellStyle name="Comma_VOUCHER" xfId="414"/>
    <cellStyle name="Comma_White" xfId="415"/>
    <cellStyle name="Comma_WSP" xfId="416"/>
    <cellStyle name="Currency [0]_9101" xfId="417"/>
    <cellStyle name="Currency [0]_9400" xfId="418"/>
    <cellStyle name="Currency [0]_A" xfId="419"/>
    <cellStyle name="Currency [0]_A_dimon" xfId="420"/>
    <cellStyle name="Currency [0]_algasdefault" xfId="421"/>
    <cellStyle name="Currency [0]_Alternative1" xfId="422"/>
    <cellStyle name="Currency [0]_Alternative1_1" xfId="423"/>
    <cellStyle name="Currency [0]_App E" xfId="424"/>
    <cellStyle name="Currency [0]_Arapahoe" xfId="425"/>
    <cellStyle name="Currency [0]_Assumptions" xfId="426"/>
    <cellStyle name="Currency [0]_bahiadefault" xfId="427"/>
    <cellStyle name="Currency [0]_BFJUNCFP" xfId="428"/>
    <cellStyle name="Currency [0]_Book3" xfId="429"/>
    <cellStyle name="Currency [0]_BRFEEMAY" xfId="430"/>
    <cellStyle name="Currency [0]_C1196" xfId="431"/>
    <cellStyle name="Currency [0]_C4296" xfId="432"/>
    <cellStyle name="Currency [0]_C4396" xfId="433"/>
    <cellStyle name="Currency [0]_C4496" xfId="434"/>
    <cellStyle name="Currency [0]_C4A296" xfId="435"/>
    <cellStyle name="Currency [0]_C4A396" xfId="436"/>
    <cellStyle name="Currency [0]_C4APR" xfId="437"/>
    <cellStyle name="Currency [0]_C4AUGFIN" xfId="438"/>
    <cellStyle name="Currency [0]_C4MAY96" xfId="439"/>
    <cellStyle name="Currency [0]_C4Z296" xfId="440"/>
    <cellStyle name="Currency [0]_Calculations" xfId="441"/>
    <cellStyle name="Currency [0]_Calculations (2)" xfId="442"/>
    <cellStyle name="Currency [0]_Calculations II" xfId="443"/>
    <cellStyle name="Currency [0]_Calculations III" xfId="444"/>
    <cellStyle name="Currency [0]_Calculations_1" xfId="445"/>
    <cellStyle name="Currency [0]_CAPEX" xfId="446"/>
    <cellStyle name="Currency [0]_CAPEX94" xfId="447"/>
    <cellStyle name="Currency [0]_Cardig GHS" xfId="448"/>
    <cellStyle name="Currency [0]_Cash Flows" xfId="449"/>
    <cellStyle name="Currency [0]_CCA" xfId="450"/>
    <cellStyle name="Currency [0]_CF_DPR" xfId="451"/>
    <cellStyle name="Currency [0]_Charts" xfId="452"/>
    <cellStyle name="Currency [0]_CO444JE" xfId="453"/>
    <cellStyle name="Currency [0]_Comm File" xfId="454"/>
    <cellStyle name="Currency [0]_coperdefault" xfId="455"/>
    <cellStyle name="Currency [0]_Cost Code" xfId="456"/>
    <cellStyle name="Currency [0]_DEFAULT" xfId="457"/>
    <cellStyle name="Currency [0]_dimon" xfId="458"/>
    <cellStyle name="Currency [0]_dimon_1" xfId="459"/>
    <cellStyle name="Currency [0]_dimon_2" xfId="460"/>
    <cellStyle name="Currency [0]_Division-US$" xfId="461"/>
    <cellStyle name="Currency [0]_Dowell C1b" xfId="462"/>
    <cellStyle name="Currency [0]_Dowell-C1a" xfId="463"/>
    <cellStyle name="Currency [0]_ECT_Form" xfId="464"/>
    <cellStyle name="Currency [0]_ECT_Form_005" xfId="465"/>
    <cellStyle name="Currency [0]_ECT_Form_600" xfId="466"/>
    <cellStyle name="Currency [0]_ECT_Form_608" xfId="467"/>
    <cellStyle name="Currency [0]_ECT_Form_727" xfId="468"/>
    <cellStyle name="Currency [0]_ECT_Form_777" xfId="469"/>
    <cellStyle name="Currency [0]_ECT_Form_BS" xfId="470"/>
    <cellStyle name="Currency [0]_ECT_Form_GRP" xfId="471"/>
    <cellStyle name="Currency [0]_emserdefault" xfId="472"/>
    <cellStyle name="Currency [0]_form" xfId="473"/>
    <cellStyle name="Currency [0]_FP 20 A (1)" xfId="474"/>
    <cellStyle name="Currency [0]_FP 20 A (2)" xfId="475"/>
    <cellStyle name="Currency [0]_FP-20 (App. E)" xfId="476"/>
    <cellStyle name="Currency [0]_FP-20 (App.A) " xfId="477"/>
    <cellStyle name="Currency [0]_FP-20 (App.D)" xfId="478"/>
    <cellStyle name="Currency [0]_FP-20(App.B)" xfId="479"/>
    <cellStyle name="Currency [0]_FP-20(C1) (a)" xfId="480"/>
    <cellStyle name="Currency [0]_FP-20(C1) (a) (2)" xfId="481"/>
    <cellStyle name="Currency [0]_FP-20(C1) (b)" xfId="482"/>
    <cellStyle name="Currency [0]_FP-20(C1) (b) " xfId="483"/>
    <cellStyle name="Currency [0]_FP-20(C1) (b) (2)" xfId="484"/>
    <cellStyle name="Currency [0]_GenAssum" xfId="485"/>
    <cellStyle name="Currency [0]_GP C1a" xfId="486"/>
    <cellStyle name="Currency [0]_GP C1b" xfId="487"/>
    <cellStyle name="Currency [0]_GP_EI_3" xfId="488"/>
    <cellStyle name="Currency [0]_GQ C1A" xfId="489"/>
    <cellStyle name="Currency [0]_GQ C1B" xfId="490"/>
    <cellStyle name="Currency [0]_HOGANGAS" xfId="491"/>
    <cellStyle name="Currency [0]_HOGANOIL" xfId="492"/>
    <cellStyle name="Currency [0]_IPM C1b" xfId="493"/>
    <cellStyle name="Currency [0]_IPMC1a" xfId="494"/>
    <cellStyle name="Currency [0]_IS-Hold" xfId="495"/>
    <cellStyle name="Currency [0]_JETEMP" xfId="496"/>
    <cellStyle name="Currency [0]_june gas estimate" xfId="497"/>
    <cellStyle name="Currency [0]_laroux" xfId="498"/>
    <cellStyle name="Currency [0]_laroux_1" xfId="499"/>
    <cellStyle name="Currency [0]_laroux_1_dimon" xfId="500"/>
    <cellStyle name="Currency [0]_laroux_1_dimon_1" xfId="501"/>
    <cellStyle name="Currency [0]_laroux_1_dimon_2" xfId="502"/>
    <cellStyle name="Currency [0]_laroux_1_laroux" xfId="503"/>
    <cellStyle name="Currency [0]_laroux_1_laroux_1" xfId="504"/>
    <cellStyle name="Currency [0]_laroux_1_laroux_dimon" xfId="505"/>
    <cellStyle name="Currency [0]_laroux_1_Locas" xfId="506"/>
    <cellStyle name="Currency [0]_laroux_1_PLDT" xfId="507"/>
    <cellStyle name="Currency [0]_laroux_1_VERA" xfId="508"/>
    <cellStyle name="Currency [0]_laroux_1_VERA_1" xfId="509"/>
    <cellStyle name="Currency [0]_laroux_1_VIRUS-EDY" xfId="510"/>
    <cellStyle name="Currency [0]_laroux_2" xfId="511"/>
    <cellStyle name="Currency [0]_laroux_2_dimon" xfId="512"/>
    <cellStyle name="Currency [0]_laroux_2_dimon_1" xfId="513"/>
    <cellStyle name="Currency [0]_laroux_2_dimon_2" xfId="514"/>
    <cellStyle name="Currency [0]_laroux_2_laroux" xfId="515"/>
    <cellStyle name="Currency [0]_laroux_2_laroux_dimon" xfId="516"/>
    <cellStyle name="Currency [0]_laroux_2_Locas" xfId="517"/>
    <cellStyle name="Currency [0]_laroux_2_PLDT" xfId="518"/>
    <cellStyle name="Currency [0]_laroux_2_VIRUS-EDY" xfId="519"/>
    <cellStyle name="Currency [0]_laroux_3" xfId="520"/>
    <cellStyle name="Currency [0]_laroux_3_dimon" xfId="521"/>
    <cellStyle name="Currency [0]_laroux_3_dimon_1" xfId="522"/>
    <cellStyle name="Currency [0]_laroux_3_dimon_2" xfId="523"/>
    <cellStyle name="Currency [0]_laroux_4" xfId="524"/>
    <cellStyle name="Currency [0]_laroux_4_dimon" xfId="525"/>
    <cellStyle name="Currency [0]_laroux_4_dimon_1" xfId="526"/>
    <cellStyle name="Currency [0]_laroux_4_Hedge Strategy Comparison" xfId="527"/>
    <cellStyle name="Currency [0]_laroux_4_monci" xfId="528"/>
    <cellStyle name="Currency [0]_laroux_4_Pos" xfId="529"/>
    <cellStyle name="Currency [0]_laroux_5" xfId="530"/>
    <cellStyle name="Currency [0]_laroux_5_Hedge Strategy Comparison" xfId="531"/>
    <cellStyle name="Currency [0]_laroux_5_monci" xfId="532"/>
    <cellStyle name="Currency [0]_laroux_5_Pos" xfId="533"/>
    <cellStyle name="Currency [0]_laroux_6" xfId="534"/>
    <cellStyle name="Currency [0]_laroux_7" xfId="535"/>
    <cellStyle name="Currency [0]_laroux_dimon" xfId="536"/>
    <cellStyle name="Currency [0]_laroux_dimon_1" xfId="537"/>
    <cellStyle name="Currency [0]_laroux_dimon_2" xfId="538"/>
    <cellStyle name="Currency [0]_laroux_laroux" xfId="539"/>
    <cellStyle name="Currency [0]_laroux_laroux_1" xfId="540"/>
    <cellStyle name="Currency [0]_laroux_laroux_1_dimon" xfId="541"/>
    <cellStyle name="Currency [0]_laroux_laroux_dimon" xfId="542"/>
    <cellStyle name="Currency [0]_laroux_Locas" xfId="543"/>
    <cellStyle name="Currency [0]_laroux_MATERAL2" xfId="544"/>
    <cellStyle name="Currency [0]_laroux_MATERAL2_dimon" xfId="545"/>
    <cellStyle name="Currency [0]_laroux_MATERAL2_laroux" xfId="546"/>
    <cellStyle name="Currency [0]_laroux_MATERAL2_laroux_dimon" xfId="547"/>
    <cellStyle name="Currency [0]_laroux_MATERAL2_VERA" xfId="548"/>
    <cellStyle name="Currency [0]_laroux_MATERAL2_VIRUS-EDY" xfId="549"/>
    <cellStyle name="Currency [0]_laroux_mud plant bolted" xfId="550"/>
    <cellStyle name="Currency [0]_laroux_mud plant bolted_dimon" xfId="551"/>
    <cellStyle name="Currency [0]_laroux_mud plant bolted_Hedge Strategy Comparison" xfId="552"/>
    <cellStyle name="Currency [0]_laroux_mud plant bolted_monci" xfId="553"/>
    <cellStyle name="Currency [0]_laroux_mud plant bolted_Pos" xfId="554"/>
    <cellStyle name="Currency [0]_laroux_VERA" xfId="555"/>
    <cellStyle name="Currency [0]_laroux_VERA_1" xfId="556"/>
    <cellStyle name="Currency [0]_laroux_VERA_1_monci" xfId="557"/>
    <cellStyle name="Currency [0]_laroux_VERA_1_Pos" xfId="558"/>
    <cellStyle name="Currency [0]_laroux_VIRUS-EDY" xfId="559"/>
    <cellStyle name="Currency [0]_List" xfId="560"/>
    <cellStyle name="Currency [0]_List_monci" xfId="561"/>
    <cellStyle name="Currency [0]_List_Pos" xfId="562"/>
    <cellStyle name="Currency [0]_MATERAL2" xfId="563"/>
    <cellStyle name="Currency [0]_MATERAL2_dimon" xfId="564"/>
    <cellStyle name="Currency [0]_MATERAL2_Hedge Strategy Comparison" xfId="565"/>
    <cellStyle name="Currency [0]_MATERAL2_monci" xfId="566"/>
    <cellStyle name="Currency [0]_MATERAL2_Pos" xfId="567"/>
    <cellStyle name="Currency [0]_monci" xfId="568"/>
    <cellStyle name="Currency [0]_mud plant bolted" xfId="569"/>
    <cellStyle name="Currency [0]_mud plant bolted_dimon" xfId="570"/>
    <cellStyle name="Currency [0]_mud plant bolted_laroux" xfId="571"/>
    <cellStyle name="Currency [0]_mud plant bolted_laroux_dimon" xfId="572"/>
    <cellStyle name="Currency [0]_mud plant bolted_VERA" xfId="573"/>
    <cellStyle name="Currency [0]_mud plant bolted_VIRUS-EDY" xfId="574"/>
    <cellStyle name="Currency [0]_Odner" xfId="575"/>
    <cellStyle name="Currency [0]_Odner (2)" xfId="576"/>
    <cellStyle name="Currency [0]_Odner (3)" xfId="577"/>
    <cellStyle name="Currency [0]_Other Months" xfId="578"/>
    <cellStyle name="Currency [0]_P7APRFNL" xfId="579"/>
    <cellStyle name="Currency [0]_pbdefault" xfId="580"/>
    <cellStyle name="Currency [0]_PERSONAL" xfId="581"/>
    <cellStyle name="Currency [0]_Pink" xfId="582"/>
    <cellStyle name="Currency [0]_Plan" xfId="583"/>
    <cellStyle name="Currency [0]_PLDT" xfId="584"/>
    <cellStyle name="Currency [0]_PLDT_1" xfId="585"/>
    <cellStyle name="Currency [0]_pldt_1_dimon" xfId="586"/>
    <cellStyle name="Currency [0]_pldt_Calculations" xfId="587"/>
    <cellStyle name="Currency [0]_pldt_dimon" xfId="588"/>
    <cellStyle name="Currency [0]_priccurv" xfId="589"/>
    <cellStyle name="Currency [0]_PROFILE4" xfId="590"/>
    <cellStyle name="Currency [0]_Projects" xfId="591"/>
    <cellStyle name="Currency [0]_Quarter End Months" xfId="592"/>
    <cellStyle name="Currency [0]_r1" xfId="593"/>
    <cellStyle name="Currency [0]_RFI" xfId="594"/>
    <cellStyle name="Currency [0]_RFI_1" xfId="595"/>
    <cellStyle name="Currency [0]_Sales Order" xfId="596"/>
    <cellStyle name="Currency [0]_Sheet1" xfId="597"/>
    <cellStyle name="Currency [0]_Sheet1 (2)" xfId="598"/>
    <cellStyle name="Currency [0]_Snr. CO" xfId="599"/>
    <cellStyle name="Currency [0]_Subcont File" xfId="600"/>
    <cellStyle name="Currency [0]_Summary Info" xfId="601"/>
    <cellStyle name="Currency [0]_SUMPAGE" xfId="602"/>
    <cellStyle name="Currency [0]_VERA" xfId="603"/>
    <cellStyle name="Currency [0]_VIRUS-EDY" xfId="604"/>
    <cellStyle name="Currency [0]_VIRUS-EDY_1" xfId="605"/>
    <cellStyle name="Currency [0]_VOUCHER" xfId="606"/>
    <cellStyle name="Currency [0]_White" xfId="607"/>
    <cellStyle name="Currency [0]_WSP" xfId="608"/>
    <cellStyle name="Currency_1422V11" xfId="609"/>
    <cellStyle name="Currency_9101" xfId="610"/>
    <cellStyle name="Currency_9400" xfId="611"/>
    <cellStyle name="Currency_A" xfId="612"/>
    <cellStyle name="Currency_A_dimon" xfId="613"/>
    <cellStyle name="Currency_algasdefault" xfId="614"/>
    <cellStyle name="Currency_algasdefault_1" xfId="615"/>
    <cellStyle name="Currency_Alternative1" xfId="616"/>
    <cellStyle name="Currency_Alternative1_1" xfId="617"/>
    <cellStyle name="Currency_App E" xfId="618"/>
    <cellStyle name="Currency_Arapahoe" xfId="619"/>
    <cellStyle name="Currency_Assumptions" xfId="620"/>
    <cellStyle name="Currency_bahiadefault" xfId="621"/>
    <cellStyle name="Currency_bahiadefault_1" xfId="622"/>
    <cellStyle name="Currency_BFJUNCFP" xfId="623"/>
    <cellStyle name="Currency_BIGOUT" xfId="624"/>
    <cellStyle name="Currency_Book3" xfId="625"/>
    <cellStyle name="Currency_BRFEEMAY" xfId="626"/>
    <cellStyle name="Currency_C1196" xfId="627"/>
    <cellStyle name="Currency_C4296" xfId="628"/>
    <cellStyle name="Currency_C4396" xfId="629"/>
    <cellStyle name="Currency_C4496" xfId="630"/>
    <cellStyle name="Currency_C4A296" xfId="631"/>
    <cellStyle name="Currency_C4A396" xfId="632"/>
    <cellStyle name="Currency_C4APR" xfId="633"/>
    <cellStyle name="Currency_C4AUGFIN" xfId="634"/>
    <cellStyle name="Currency_C4MAY96" xfId="635"/>
    <cellStyle name="Currency_C4Z296" xfId="636"/>
    <cellStyle name="Currency_Calculations" xfId="637"/>
    <cellStyle name="Currency_Calculations (2)" xfId="638"/>
    <cellStyle name="Currency_Calculations II" xfId="639"/>
    <cellStyle name="Currency_Calculations III" xfId="640"/>
    <cellStyle name="Currency_Calculations_1" xfId="641"/>
    <cellStyle name="Currency_CAPEX" xfId="642"/>
    <cellStyle name="Currency_CAPEX94" xfId="643"/>
    <cellStyle name="Currency_Cardig GHS" xfId="644"/>
    <cellStyle name="Currency_Cash Flows" xfId="645"/>
    <cellStyle name="Currency_CCA" xfId="646"/>
    <cellStyle name="Currency_CF_DPR" xfId="647"/>
    <cellStyle name="Currency_Charts" xfId="648"/>
    <cellStyle name="Currency_CO444JE" xfId="649"/>
    <cellStyle name="Currency_Comm File" xfId="650"/>
    <cellStyle name="Currency_coperdefault" xfId="651"/>
    <cellStyle name="Currency_coperdefault_1" xfId="652"/>
    <cellStyle name="Currency_Cost Code" xfId="653"/>
    <cellStyle name="Currency_DEFAULT" xfId="654"/>
    <cellStyle name="Currency_dimon" xfId="655"/>
    <cellStyle name="Currency_dimon_1" xfId="656"/>
    <cellStyle name="Currency_dimon_2" xfId="657"/>
    <cellStyle name="Currency_Division-US$" xfId="658"/>
    <cellStyle name="Currency_Dowell C1b" xfId="659"/>
    <cellStyle name="Currency_Dowell-C1a" xfId="660"/>
    <cellStyle name="Currency_ECT_Form" xfId="661"/>
    <cellStyle name="Currency_ECT_Form_005" xfId="662"/>
    <cellStyle name="Currency_ECT_Form_600" xfId="663"/>
    <cellStyle name="Currency_ECT_Form_608" xfId="664"/>
    <cellStyle name="Currency_ECT_Form_727" xfId="665"/>
    <cellStyle name="Currency_ECT_Form_777" xfId="666"/>
    <cellStyle name="Currency_ECT_Form_BS" xfId="667"/>
    <cellStyle name="Currency_ECT_Form_GRP" xfId="668"/>
    <cellStyle name="Currency_emserdefault" xfId="669"/>
    <cellStyle name="Currency_emserdefault_1" xfId="670"/>
    <cellStyle name="Currency_form" xfId="671"/>
    <cellStyle name="Currency_FP 20 A (1)" xfId="672"/>
    <cellStyle name="Currency_FP 20 A (2)" xfId="673"/>
    <cellStyle name="Currency_FP-20 (App. E)" xfId="674"/>
    <cellStyle name="Currency_FP-20 (App.A) " xfId="675"/>
    <cellStyle name="Currency_FP-20 (App.D)" xfId="676"/>
    <cellStyle name="Currency_FP-20(App.B)" xfId="677"/>
    <cellStyle name="Currency_FP-20(C1) (a)" xfId="678"/>
    <cellStyle name="Currency_FP-20(C1) (a) (2)" xfId="679"/>
    <cellStyle name="Currency_FP-20(C1) (b)" xfId="680"/>
    <cellStyle name="Currency_FP-20(C1) (b) " xfId="681"/>
    <cellStyle name="Currency_FP-20(C1) (b) (2)" xfId="682"/>
    <cellStyle name="Currency_GenAssum" xfId="683"/>
    <cellStyle name="Currency_GP C1a" xfId="684"/>
    <cellStyle name="Currency_GP C1b" xfId="685"/>
    <cellStyle name="Currency_GP_EI_3" xfId="686"/>
    <cellStyle name="Currency_GQ C1A" xfId="687"/>
    <cellStyle name="Currency_GQ C1B" xfId="688"/>
    <cellStyle name="Currency_HOGANGAS" xfId="689"/>
    <cellStyle name="Currency_HOGANOIL" xfId="690"/>
    <cellStyle name="Currency_IPM C1b" xfId="691"/>
    <cellStyle name="Currency_IPMC1a" xfId="692"/>
    <cellStyle name="Currency_IS-Hold" xfId="693"/>
    <cellStyle name="Currency_JETEMP" xfId="694"/>
    <cellStyle name="Currency_JETEMP_1" xfId="695"/>
    <cellStyle name="Currency_JETEMP_VOUCHER" xfId="696"/>
    <cellStyle name="Currency_june gas estimate" xfId="697"/>
    <cellStyle name="Currency_laroux" xfId="698"/>
    <cellStyle name="Currency_laroux_1" xfId="699"/>
    <cellStyle name="Currency_laroux_1_dimon" xfId="700"/>
    <cellStyle name="Currency_laroux_1_dimon_1" xfId="701"/>
    <cellStyle name="Currency_laroux_1_dimon_2" xfId="702"/>
    <cellStyle name="Currency_laroux_1_laroux" xfId="703"/>
    <cellStyle name="Currency_laroux_1_laroux_1" xfId="704"/>
    <cellStyle name="Currency_laroux_1_laroux_dimon" xfId="705"/>
    <cellStyle name="Currency_laroux_1_Locas" xfId="706"/>
    <cellStyle name="Currency_laroux_1_PLDT" xfId="707"/>
    <cellStyle name="Currency_laroux_1_VERA" xfId="708"/>
    <cellStyle name="Currency_laroux_1_VERA_1" xfId="709"/>
    <cellStyle name="Currency_laroux_1_VIRUS-EDY" xfId="710"/>
    <cellStyle name="Currency_laroux_2" xfId="711"/>
    <cellStyle name="Currency_laroux_2_dimon" xfId="712"/>
    <cellStyle name="Currency_laroux_2_dimon_1" xfId="713"/>
    <cellStyle name="Currency_laroux_2_dimon_2" xfId="714"/>
    <cellStyle name="Currency_laroux_2_laroux" xfId="715"/>
    <cellStyle name="Currency_laroux_2_laroux_dimon" xfId="716"/>
    <cellStyle name="Currency_laroux_2_Locas" xfId="717"/>
    <cellStyle name="Currency_laroux_2_PLDT" xfId="718"/>
    <cellStyle name="Currency_laroux_2_VIRUS-EDY" xfId="719"/>
    <cellStyle name="Currency_laroux_3" xfId="720"/>
    <cellStyle name="Currency_laroux_3_dimon" xfId="721"/>
    <cellStyle name="Currency_laroux_3_dimon_1" xfId="722"/>
    <cellStyle name="Currency_laroux_3_dimon_2" xfId="723"/>
    <cellStyle name="Currency_laroux_4" xfId="724"/>
    <cellStyle name="Currency_laroux_4_dimon" xfId="725"/>
    <cellStyle name="Currency_laroux_4_dimon_1" xfId="726"/>
    <cellStyle name="Currency_laroux_4_Hedge Strategy Comparison" xfId="727"/>
    <cellStyle name="Currency_laroux_4_monci" xfId="728"/>
    <cellStyle name="Currency_laroux_4_Pos" xfId="729"/>
    <cellStyle name="Currency_laroux_5" xfId="730"/>
    <cellStyle name="Currency_laroux_5_Hedge Strategy Comparison" xfId="731"/>
    <cellStyle name="Currency_laroux_5_monci" xfId="732"/>
    <cellStyle name="Currency_laroux_5_Pos" xfId="733"/>
    <cellStyle name="Currency_laroux_6" xfId="734"/>
    <cellStyle name="Currency_laroux_7" xfId="735"/>
    <cellStyle name="Currency_laroux_8" xfId="736"/>
    <cellStyle name="Currency_laroux_dimon" xfId="737"/>
    <cellStyle name="Currency_laroux_dimon_1" xfId="738"/>
    <cellStyle name="Currency_laroux_dimon_2" xfId="739"/>
    <cellStyle name="Currency_laroux_laroux" xfId="740"/>
    <cellStyle name="Currency_laroux_laroux_1" xfId="741"/>
    <cellStyle name="Currency_laroux_laroux_1_dimon" xfId="742"/>
    <cellStyle name="Currency_laroux_laroux_dimon" xfId="743"/>
    <cellStyle name="Currency_laroux_Locas" xfId="744"/>
    <cellStyle name="Currency_laroux_VERA" xfId="745"/>
    <cellStyle name="Currency_laroux_VERA_1" xfId="746"/>
    <cellStyle name="Currency_laroux_VIRUS-EDY" xfId="747"/>
    <cellStyle name="Currency_List" xfId="748"/>
    <cellStyle name="Currency_MATERAL2" xfId="749"/>
    <cellStyle name="Currency_MATERAL2_dimon" xfId="750"/>
    <cellStyle name="Currency_MATERAL2_Hedge Strategy Comparison" xfId="751"/>
    <cellStyle name="Currency_MATERAL2_monci" xfId="752"/>
    <cellStyle name="Currency_MATERAL2_Pos" xfId="753"/>
    <cellStyle name="Currency_monci" xfId="754"/>
    <cellStyle name="Currency_mud plant bolted" xfId="755"/>
    <cellStyle name="Currency_mud plant bolted_dimon" xfId="756"/>
    <cellStyle name="Currency_mud plant bolted_dimon_Hedge Strategy Comparison" xfId="757"/>
    <cellStyle name="Currency_mud plant bolted_dimon_monci" xfId="758"/>
    <cellStyle name="Currency_mud plant bolted_dimon_Pos" xfId="759"/>
    <cellStyle name="Currency_mud plant bolted_Hedge Strategy Comparison" xfId="760"/>
    <cellStyle name="Currency_mud plant bolted_monci" xfId="761"/>
    <cellStyle name="Currency_mud plant bolted_PLDT" xfId="762"/>
    <cellStyle name="Currency_mud plant bolted_Pos" xfId="763"/>
    <cellStyle name="Currency_mud plant bolted_VERA" xfId="764"/>
    <cellStyle name="Currency_mud plant bolted_VERA_1" xfId="765"/>
    <cellStyle name="Currency_Odner" xfId="766"/>
    <cellStyle name="Currency_Odner (2)" xfId="767"/>
    <cellStyle name="Currency_Odner (3)" xfId="768"/>
    <cellStyle name="Currency_Other Months" xfId="769"/>
    <cellStyle name="Currency_P7APRFNL" xfId="770"/>
    <cellStyle name="Currency_pbdefault" xfId="771"/>
    <cellStyle name="Currency_pbdefault_1" xfId="772"/>
    <cellStyle name="Currency_PERSONAL" xfId="773"/>
    <cellStyle name="Currency_Pink" xfId="774"/>
    <cellStyle name="Currency_Plan" xfId="775"/>
    <cellStyle name="Currency_PLDT" xfId="776"/>
    <cellStyle name="Currency_PLDT_1" xfId="777"/>
    <cellStyle name="Currency_pldt_1_dimon" xfId="778"/>
    <cellStyle name="Currency_pldt_Calculations" xfId="779"/>
    <cellStyle name="Currency_pldt_dimon" xfId="780"/>
    <cellStyle name="Currency_priccurv" xfId="781"/>
    <cellStyle name="Currency_PROFILE4" xfId="782"/>
    <cellStyle name="Currency_Projects" xfId="783"/>
    <cellStyle name="Currency_Quarter End Months" xfId="784"/>
    <cellStyle name="Currency_r1" xfId="785"/>
    <cellStyle name="Currency_RFI" xfId="786"/>
    <cellStyle name="Currency_RFI_1" xfId="787"/>
    <cellStyle name="Currency_Sales Order" xfId="788"/>
    <cellStyle name="Currency_Sheet1" xfId="789"/>
    <cellStyle name="Currency_Sheet1 (2)" xfId="790"/>
    <cellStyle name="Currency_Snr. CO" xfId="791"/>
    <cellStyle name="Currency_Subcont File" xfId="792"/>
    <cellStyle name="Currency_Summary Info" xfId="793"/>
    <cellStyle name="Currency_SUMPAGE" xfId="794"/>
    <cellStyle name="Currency_TopPage multi Post ID" xfId="795"/>
    <cellStyle name="Currency_VERA" xfId="796"/>
    <cellStyle name="Currency_VIRUS-EDY" xfId="797"/>
    <cellStyle name="Currency_VIRUS-EDY_1" xfId="798"/>
    <cellStyle name="Currency_VOUCHER" xfId="799"/>
    <cellStyle name="Currency_White" xfId="800"/>
    <cellStyle name="Currency_WSP" xfId="801"/>
    <cellStyle name="Date" xfId="802"/>
    <cellStyle name="Fixed" xfId="803"/>
    <cellStyle name="HEADER" xfId="804"/>
    <cellStyle name="Heading 1" xfId="805"/>
    <cellStyle name="Heading2" xfId="806"/>
    <cellStyle name="HIGHLIGHT" xfId="807"/>
    <cellStyle name="Normal - Style1" xfId="808"/>
    <cellStyle name="Normal_1422V11" xfId="809"/>
    <cellStyle name="Normal_20196" xfId="810"/>
    <cellStyle name="Normal_4018fin" xfId="811"/>
    <cellStyle name="Normal_4021fin" xfId="812"/>
    <cellStyle name="Normal_A" xfId="813"/>
    <cellStyle name="Normal_A (2)" xfId="814"/>
    <cellStyle name="Normal_A_dimon" xfId="815"/>
    <cellStyle name="Normal_A_VERA" xfId="816"/>
    <cellStyle name="Normal_algasdefault" xfId="817"/>
    <cellStyle name="Normal_algasdefault_1" xfId="818"/>
    <cellStyle name="Normal_Alternative1" xfId="819"/>
    <cellStyle name="Normal_Alternative1_1" xfId="820"/>
    <cellStyle name="Normal_AOPS" xfId="821"/>
    <cellStyle name="Normal_App E" xfId="822"/>
    <cellStyle name="Normal_Arapahoe" xfId="823"/>
    <cellStyle name="Normal_Assumptions" xfId="824"/>
    <cellStyle name="Normal_bahiadefault" xfId="825"/>
    <cellStyle name="Normal_bahiadefault_1" xfId="826"/>
    <cellStyle name="Normal_BIGOUT" xfId="827"/>
    <cellStyle name="Normal_Book3" xfId="828"/>
    <cellStyle name="Normal_BREPAIR" xfId="829"/>
    <cellStyle name="Normal_C4AUGFIN" xfId="830"/>
    <cellStyle name="Normal_Calculations" xfId="831"/>
    <cellStyle name="Normal_Calculations (2)" xfId="832"/>
    <cellStyle name="Normal_Calculations II" xfId="833"/>
    <cellStyle name="Normal_Calculations II_1" xfId="834"/>
    <cellStyle name="Normal_Calculations III" xfId="835"/>
    <cellStyle name="Normal_Calculations_1" xfId="836"/>
    <cellStyle name="Normal_Calculations_2" xfId="837"/>
    <cellStyle name="Normal_CAPEX" xfId="838"/>
    <cellStyle name="Normal_CAPEX2" xfId="839"/>
    <cellStyle name="Normal_CAPEX94" xfId="840"/>
    <cellStyle name="Normal_CAPEX_VERA" xfId="841"/>
    <cellStyle name="Normal_Cardig GHS" xfId="842"/>
    <cellStyle name="Normal_Cash Flows" xfId="843"/>
    <cellStyle name="Normal_Certs Q2" xfId="844"/>
    <cellStyle name="Normal_Certs Q2 (2)" xfId="845"/>
    <cellStyle name="Normal_CFMACROS.XLM" xfId="846"/>
    <cellStyle name="Normal_CFMODEL.XLS" xfId="847"/>
    <cellStyle name="Normal_Co-wide Monthly" xfId="848"/>
    <cellStyle name="Normal_CO444JE" xfId="849"/>
    <cellStyle name="Normal_COMOTH" xfId="850"/>
    <cellStyle name="Normal_coperdefault" xfId="851"/>
    <cellStyle name="Normal_coperdefault_1" xfId="852"/>
    <cellStyle name="Normal_Cost Code" xfId="853"/>
    <cellStyle name="Normal_Costs" xfId="854"/>
    <cellStyle name="Normal_CPR Info" xfId="855"/>
    <cellStyle name="Normal_Deals" xfId="856"/>
    <cellStyle name="Normal_DEFAULT" xfId="857"/>
    <cellStyle name="Normal_dimon" xfId="858"/>
    <cellStyle name="Normal_dimon_1" xfId="859"/>
    <cellStyle name="Normal_dimon_2" xfId="860"/>
    <cellStyle name="Normal_dimon_3" xfId="861"/>
    <cellStyle name="Normal_DIV" xfId="862"/>
    <cellStyle name="Normal_Dowell C1b" xfId="863"/>
    <cellStyle name="Normal_Dowell-C1a" xfId="864"/>
    <cellStyle name="Normal_ECT_Form" xfId="865"/>
    <cellStyle name="Normal_ECT_Form_005" xfId="866"/>
    <cellStyle name="Normal_ECT_Form_600" xfId="867"/>
    <cellStyle name="Normal_ECT_Form_608" xfId="868"/>
    <cellStyle name="Normal_ECT_Form_727" xfId="869"/>
    <cellStyle name="Normal_ECT_Form_777" xfId="870"/>
    <cellStyle name="Normal_ECT_Form_BS" xfId="871"/>
    <cellStyle name="Normal_ECT_Form_GRP" xfId="872"/>
    <cellStyle name="Normal_emserdefault" xfId="873"/>
    <cellStyle name="Normal_emserdefault_1" xfId="874"/>
    <cellStyle name="Normal_EQCON" xfId="875"/>
    <cellStyle name="Normal_FP 20 A (1)" xfId="876"/>
    <cellStyle name="Normal_FP 20 A (2)" xfId="877"/>
    <cellStyle name="Normal_FP-20 (App. E)" xfId="878"/>
    <cellStyle name="Normal_FP-20 (App.A) " xfId="879"/>
    <cellStyle name="Normal_FP-20 (App.A) _1" xfId="880"/>
    <cellStyle name="Normal_FP-20(C1) (a)" xfId="881"/>
    <cellStyle name="Normal_FP-20(C1) (a) (2)" xfId="882"/>
    <cellStyle name="Normal_FP-20(C1) (a)_1" xfId="883"/>
    <cellStyle name="Normal_FP-20(C1) (b)" xfId="884"/>
    <cellStyle name="Normal_FP-20(C1) (b) " xfId="885"/>
    <cellStyle name="Normal_FP-20(C1) (b) (2)" xfId="886"/>
    <cellStyle name="Normal_FP-20(C1) (e)" xfId="887"/>
    <cellStyle name="Normal_FP20_C1A" xfId="888"/>
    <cellStyle name="Normal_FP20_C1B" xfId="889"/>
    <cellStyle name="Normal_GE03" xfId="890"/>
    <cellStyle name="Normal_GE04" xfId="891"/>
    <cellStyle name="Normal_GenAssum" xfId="892"/>
    <cellStyle name="Normal_GP C1a" xfId="893"/>
    <cellStyle name="Normal_GP C1b" xfId="894"/>
    <cellStyle name="Normal_GP_EI_3" xfId="895"/>
    <cellStyle name="Normal_GQ C1A" xfId="896"/>
    <cellStyle name="Normal_GQ C1B" xfId="897"/>
    <cellStyle name="Normal_HC" xfId="898"/>
    <cellStyle name="Normal_HOGANGAS" xfId="899"/>
    <cellStyle name="Normal_HOGANOIL" xfId="900"/>
    <cellStyle name="Normal_Igobox" xfId="901"/>
    <cellStyle name="Normal_Igobox_1" xfId="902"/>
    <cellStyle name="Normal_Igobox_2" xfId="903"/>
    <cellStyle name="Normal_Igobox_Imacros" xfId="904"/>
    <cellStyle name="Normal_Igobox_IPP" xfId="905"/>
    <cellStyle name="Normal_Igobox_Iprintbox" xfId="906"/>
    <cellStyle name="Normal_Imacros" xfId="907"/>
    <cellStyle name="Normal_Imacros_1" xfId="908"/>
    <cellStyle name="Normal_Imacros_2" xfId="909"/>
    <cellStyle name="Normal_Input" xfId="910"/>
    <cellStyle name="Normal_INPUT_1" xfId="911"/>
    <cellStyle name="Normal_INPUT_GenAssum" xfId="912"/>
    <cellStyle name="Normal_Inputs" xfId="913"/>
    <cellStyle name="Normal_INVREV" xfId="914"/>
    <cellStyle name="Normal_IPM C1b" xfId="915"/>
    <cellStyle name="Normal_IPMC1a" xfId="916"/>
    <cellStyle name="Normal_IPP" xfId="917"/>
    <cellStyle name="Normal_IPP_1" xfId="918"/>
    <cellStyle name="Normal_IPP_1_Igobox" xfId="919"/>
    <cellStyle name="Normal_IPP_1_Imacros" xfId="920"/>
    <cellStyle name="Normal_IPP_1_Iprintbox" xfId="921"/>
    <cellStyle name="Normal_IPP_2" xfId="922"/>
    <cellStyle name="Normal_Iprintbox" xfId="923"/>
    <cellStyle name="Normal_Iprintbox_1" xfId="924"/>
    <cellStyle name="Normal_Iprintbox_2" xfId="925"/>
    <cellStyle name="Normal_IS-Hold" xfId="926"/>
    <cellStyle name="Normal_Iterbox" xfId="927"/>
    <cellStyle name="Normal_JETEMP" xfId="928"/>
    <cellStyle name="Normal_JETEMP_1" xfId="929"/>
    <cellStyle name="Normal_JETEMP_VOUCHER" xfId="930"/>
    <cellStyle name="Normal_laroux" xfId="931"/>
    <cellStyle name="Normal_laroux_1" xfId="932"/>
    <cellStyle name="Normal_laroux_1_dimon" xfId="933"/>
    <cellStyle name="Normal_laroux_1_dimon_1" xfId="934"/>
    <cellStyle name="Normal_laroux_1_laroux" xfId="935"/>
    <cellStyle name="Normal_laroux_1_laroux_1" xfId="936"/>
    <cellStyle name="Normal_laroux_1_laroux_1_monci" xfId="937"/>
    <cellStyle name="Normal_laroux_1_laroux_1_Pos" xfId="938"/>
    <cellStyle name="Normal_laroux_1_laroux_2" xfId="939"/>
    <cellStyle name="Normal_laroux_1_Locas" xfId="940"/>
    <cellStyle name="Normal_laroux_1_Locas_1" xfId="941"/>
    <cellStyle name="Normal_laroux_1_PLDT" xfId="942"/>
    <cellStyle name="Normal_laroux_1_VERA" xfId="943"/>
    <cellStyle name="Normal_laroux_1_VERA_1" xfId="944"/>
    <cellStyle name="Normal_laroux_1_VIRUS-EDY" xfId="945"/>
    <cellStyle name="Normal_laroux_2" xfId="946"/>
    <cellStyle name="Normal_laroux_2_dimon" xfId="947"/>
    <cellStyle name="Normal_laroux_2_dimon_1" xfId="948"/>
    <cellStyle name="Normal_laroux_2_dimon_2" xfId="949"/>
    <cellStyle name="Normal_laroux_2_laroux" xfId="950"/>
    <cellStyle name="Normal_laroux_2_laroux_1" xfId="951"/>
    <cellStyle name="Normal_laroux_2_laroux_2" xfId="952"/>
    <cellStyle name="Normal_laroux_2_Locas" xfId="953"/>
    <cellStyle name="Normal_laroux_2_Locas_1" xfId="954"/>
    <cellStyle name="Normal_laroux_2_VIRUS-EDY" xfId="955"/>
    <cellStyle name="Normal_laroux_3" xfId="956"/>
    <cellStyle name="Normal_laroux_3_dimon" xfId="957"/>
    <cellStyle name="Normal_laroux_3_dimon_1" xfId="958"/>
    <cellStyle name="Normal_laroux_3_dimon_2" xfId="959"/>
    <cellStyle name="Normal_laroux_3_dimon_3" xfId="960"/>
    <cellStyle name="Normal_laroux_3_laroux" xfId="961"/>
    <cellStyle name="Normal_laroux_3_laroux_1" xfId="962"/>
    <cellStyle name="Normal_laroux_3_laroux_2" xfId="963"/>
    <cellStyle name="Normal_laroux_3_Locas" xfId="964"/>
    <cellStyle name="Normal_laroux_3_PLDT" xfId="965"/>
    <cellStyle name="Normal_laroux_3_VERA" xfId="966"/>
    <cellStyle name="Normal_laroux_3_VERA_1" xfId="967"/>
    <cellStyle name="Normal_laroux_3_VIRUS-EDY" xfId="968"/>
    <cellStyle name="Normal_laroux_4" xfId="969"/>
    <cellStyle name="Normal_laroux_4_dimon" xfId="970"/>
    <cellStyle name="Normal_laroux_4_dimon_1" xfId="971"/>
    <cellStyle name="Normal_laroux_4_dimon_2" xfId="972"/>
    <cellStyle name="Normal_laroux_4_laroux" xfId="973"/>
    <cellStyle name="Normal_laroux_4_laroux_1" xfId="974"/>
    <cellStyle name="Normal_laroux_4_laroux_2" xfId="975"/>
    <cellStyle name="Normal_laroux_4_PLDT" xfId="976"/>
    <cellStyle name="Normal_laroux_4_VERA" xfId="977"/>
    <cellStyle name="Normal_laroux_4_VIRUS-EDY" xfId="978"/>
    <cellStyle name="Normal_laroux_5" xfId="979"/>
    <cellStyle name="Normal_laroux_5_dimon" xfId="980"/>
    <cellStyle name="Normal_laroux_5_dimon_1" xfId="981"/>
    <cellStyle name="Normal_laroux_5_dimon_2" xfId="982"/>
    <cellStyle name="Normal_laroux_5_laroux" xfId="983"/>
    <cellStyle name="Normal_laroux_5_laroux_1" xfId="984"/>
    <cellStyle name="Normal_laroux_5_laroux_2" xfId="985"/>
    <cellStyle name="Normal_laroux_5_PLDT" xfId="986"/>
    <cellStyle name="Normal_laroux_5_VERA" xfId="987"/>
    <cellStyle name="Normal_laroux_5_VIRUS-EDY" xfId="988"/>
    <cellStyle name="Normal_laroux_6" xfId="989"/>
    <cellStyle name="Normal_laroux_6_dimon" xfId="990"/>
    <cellStyle name="Normal_laroux_6_dimon_1" xfId="991"/>
    <cellStyle name="Normal_laroux_6_dimon_2" xfId="992"/>
    <cellStyle name="Normal_laroux_6_laroux" xfId="993"/>
    <cellStyle name="Normal_laroux_6_laroux_1" xfId="994"/>
    <cellStyle name="Normal_laroux_6_PLDT" xfId="995"/>
    <cellStyle name="Normal_laroux_6_VERA" xfId="996"/>
    <cellStyle name="Normal_laroux_6_VIRUS-EDY" xfId="997"/>
    <cellStyle name="Normal_laroux_7" xfId="998"/>
    <cellStyle name="Normal_laroux_7_dimon" xfId="999"/>
    <cellStyle name="Normal_laroux_7_dimon_1" xfId="1000"/>
    <cellStyle name="Normal_laroux_7_laroux" xfId="1001"/>
    <cellStyle name="Normal_laroux_7_VERA" xfId="1002"/>
    <cellStyle name="Normal_laroux_7_VIRUS-EDY" xfId="1003"/>
    <cellStyle name="Normal_laroux_8" xfId="1004"/>
    <cellStyle name="Normal_laroux_8_dimon" xfId="1005"/>
    <cellStyle name="Normal_laroux_8_VERA" xfId="1006"/>
    <cellStyle name="Normal_laroux_9" xfId="1007"/>
    <cellStyle name="Normal_laroux_9_dimon" xfId="1008"/>
    <cellStyle name="Normal_laroux_A" xfId="1009"/>
    <cellStyle name="Normal_laroux_B" xfId="1010"/>
    <cellStyle name="Normal_laroux_C" xfId="1011"/>
    <cellStyle name="Normal_laroux_D" xfId="1012"/>
    <cellStyle name="Normal_laroux_dimon" xfId="1013"/>
    <cellStyle name="Normal_laroux_dimon_1" xfId="1014"/>
    <cellStyle name="Normal_laroux_dimon_2" xfId="1015"/>
    <cellStyle name="Normal_laroux_dimon_3" xfId="1016"/>
    <cellStyle name="Normal_laroux_dimon_4" xfId="1017"/>
    <cellStyle name="Normal_laroux_laroux" xfId="1018"/>
    <cellStyle name="Normal_laroux_laroux_1" xfId="1019"/>
    <cellStyle name="Normal_laroux_laroux_2" xfId="1020"/>
    <cellStyle name="Normal_laroux_Locas" xfId="1021"/>
    <cellStyle name="Normal_laroux_PLDT" xfId="1022"/>
    <cellStyle name="Normal_laroux_VERA" xfId="1023"/>
    <cellStyle name="Normal_laroux_VERA_1" xfId="1024"/>
    <cellStyle name="Normal_laroux_VIRUS-EDY" xfId="1025"/>
    <cellStyle name="Normal_List" xfId="1026"/>
    <cellStyle name="Normal_Locas" xfId="1027"/>
    <cellStyle name="Normal_Locas_1" xfId="1028"/>
    <cellStyle name="Normal_MAJREP" xfId="1029"/>
    <cellStyle name="Normal_MATERAL2" xfId="1030"/>
    <cellStyle name="Normal_MID CURVE" xfId="1031"/>
    <cellStyle name="Normal_Module1 (2)" xfId="1032"/>
    <cellStyle name="Normal_Module1 (2)_1" xfId="1033"/>
    <cellStyle name="Normal_monci" xfId="1034"/>
    <cellStyle name="Normal_MONTHLY" xfId="1035"/>
    <cellStyle name="Normal_MOR  - Supp" xfId="1036"/>
    <cellStyle name="Normal_mud plant bolted" xfId="1037"/>
    <cellStyle name="Normal_Multikarya" xfId="1038"/>
    <cellStyle name="Normal_OPSTAT" xfId="1039"/>
    <cellStyle name="Normal_Other Months" xfId="1040"/>
    <cellStyle name="Normal_P&amp;L" xfId="1041"/>
    <cellStyle name="Normal_P1" xfId="1042"/>
    <cellStyle name="Normal_pbdefault" xfId="1043"/>
    <cellStyle name="Normal_pbdefault_1" xfId="1044"/>
    <cellStyle name="Normal_PERMANT.XLS" xfId="1045"/>
    <cellStyle name="Normal_PERSONAL" xfId="1046"/>
    <cellStyle name="Normal_PERSONAL_dimon" xfId="1047"/>
    <cellStyle name="Normal_PERSONAL_Locas" xfId="1048"/>
    <cellStyle name="Normal_Pink" xfId="1049"/>
    <cellStyle name="Normal_PLDT" xfId="1050"/>
    <cellStyle name="Normal_PLDT_1" xfId="1051"/>
    <cellStyle name="Normal_pldt_1_Calculations" xfId="1052"/>
    <cellStyle name="Normal_PLDT_2" xfId="1053"/>
    <cellStyle name="Normal_pldt_2_Calculations" xfId="1054"/>
    <cellStyle name="Normal_pldt_2_dimon" xfId="1055"/>
    <cellStyle name="Normal_pldt_3" xfId="1056"/>
    <cellStyle name="Normal_pldt_4" xfId="1057"/>
    <cellStyle name="Normal_PLDT_4_dimon" xfId="1058"/>
    <cellStyle name="Normal_pldt_Calculations" xfId="1059"/>
    <cellStyle name="Normal_PLDT_dimon" xfId="1060"/>
    <cellStyle name="Normal_Pos" xfId="1061"/>
    <cellStyle name="Normal_Positions" xfId="1062"/>
    <cellStyle name="Normal_POW-Provision" xfId="1063"/>
    <cellStyle name="Normal_priccurv" xfId="1064"/>
    <cellStyle name="Normal_priccurv_1" xfId="1065"/>
    <cellStyle name="Normal_priccurv_2" xfId="1066"/>
    <cellStyle name="Normal_PrintBox (2)" xfId="1067"/>
    <cellStyle name="Normal_PROD SALES" xfId="1068"/>
    <cellStyle name="Normal_PROD SALES by Region Pg 2" xfId="1069"/>
    <cellStyle name="Normal_PRODUCT" xfId="1070"/>
    <cellStyle name="Normal_Production Payment model" xfId="1071"/>
    <cellStyle name="Normal_production tony" xfId="1072"/>
    <cellStyle name="Normal_PROFILE4" xfId="1073"/>
    <cellStyle name="Normal_Q08-95.XLS" xfId="1074"/>
    <cellStyle name="Normal_QMM-1" xfId="1075"/>
    <cellStyle name="Normal_Quarter End Months" xfId="1076"/>
    <cellStyle name="Normal_r1" xfId="1077"/>
    <cellStyle name="Normal_ROM" xfId="1078"/>
    <cellStyle name="Normal_Sales Order" xfId="1079"/>
    <cellStyle name="Normal_SC COP" xfId="1080"/>
    <cellStyle name="Normal_Sheet1" xfId="1081"/>
    <cellStyle name="Normal_Sheet1 (2)" xfId="1082"/>
    <cellStyle name="Normal_Sheet1 (2)_VERA" xfId="1083"/>
    <cellStyle name="Normal_Sheet1 (2)_VERA_1" xfId="1084"/>
    <cellStyle name="Normal_Sheet1_List" xfId="1085"/>
    <cellStyle name="Normal_Sheet1_VERA" xfId="1086"/>
    <cellStyle name="Normal_Sheet1_VERA_1" xfId="1087"/>
    <cellStyle name="Normal_SOP" xfId="1088"/>
    <cellStyle name="Normal_Storage" xfId="1089"/>
    <cellStyle name="Normal_Summary" xfId="1090"/>
    <cellStyle name="Normal_SUMPAGE" xfId="1091"/>
    <cellStyle name="Normal_Tables" xfId="1092"/>
    <cellStyle name="Normal_TEMP.XLS" xfId="1093"/>
    <cellStyle name="Normal_Template" xfId="1094"/>
    <cellStyle name="Normal_Top0413" xfId="1095"/>
    <cellStyle name="Normal_Transport_1" xfId="1096"/>
    <cellStyle name="Normal_VOUCHER" xfId="1097"/>
    <cellStyle name="Normal_VOUCHER.XLS" xfId="1098"/>
    <cellStyle name="Normal_White" xfId="1099"/>
    <cellStyle name="Normal_WSP" xfId="1100"/>
    <cellStyle name="Percent_PERMANT.XLS" xfId="1101"/>
    <cellStyle name="Percent_TEMP.XLS" xfId="1102"/>
    <cellStyle name="Percent_VOUCHER.XLS" xfId="1103"/>
    <cellStyle name="Total" xfId="1104"/>
    <cellStyle name="Unprot" xfId="1105"/>
    <cellStyle name="Unprot$" xfId="1106"/>
    <cellStyle name="Unprotect" xfId="110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externalLink" Target="externalLinks/externalLink1.xml"/><Relationship Id="rId16" Type="http://schemas.openxmlformats.org/officeDocument/2006/relationships/externalLink" Target="externalLinks/externalLink2.xml"/><Relationship Id="rId17" Type="http://schemas.openxmlformats.org/officeDocument/2006/relationships/externalLink" Target="externalLinks/externalLink3.xml"/><Relationship Id="rId18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508680</xdr:colOff>
          <xdr:row>4</xdr:row>
          <xdr:rowOff>114480</xdr:rowOff>
        </xdr:from>
        <xdr:to>
          <xdr:col>5</xdr:col>
          <xdr:colOff>60480</xdr:colOff>
          <xdr:row>6</xdr:row>
          <xdr:rowOff>56880</xdr:rowOff>
        </xdr:to>
        <xdr:sp>
          <xdr:nvSpPr>
            <xdr:cNvPr id="1001" name="Button 2" descr="Fetc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548280</xdr:colOff>
      <xdr:row>14</xdr:row>
      <xdr:rowOff>19080</xdr:rowOff>
    </xdr:from>
    <xdr:to>
      <xdr:col>7</xdr:col>
      <xdr:colOff>469440</xdr:colOff>
      <xdr:row>18</xdr:row>
      <xdr:rowOff>19080</xdr:rowOff>
    </xdr:to>
    <xdr:sp>
      <xdr:nvSpPr>
        <xdr:cNvPr id="0" name="Rectangle 1"/>
        <xdr:cNvSpPr/>
      </xdr:nvSpPr>
      <xdr:spPr>
        <a:xfrm>
          <a:off x="3739320" y="2286000"/>
          <a:ext cx="119736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Schweiger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548280</xdr:colOff>
      <xdr:row>23</xdr:row>
      <xdr:rowOff>152640</xdr:rowOff>
    </xdr:from>
    <xdr:to>
      <xdr:col>7</xdr:col>
      <xdr:colOff>469440</xdr:colOff>
      <xdr:row>27</xdr:row>
      <xdr:rowOff>152640</xdr:rowOff>
    </xdr:to>
    <xdr:sp>
      <xdr:nvSpPr>
        <xdr:cNvPr id="1" name="Rectangle 2"/>
        <xdr:cNvSpPr/>
      </xdr:nvSpPr>
      <xdr:spPr>
        <a:xfrm>
          <a:off x="3739320" y="3876840"/>
          <a:ext cx="119736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Nymex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Book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528480</xdr:colOff>
      <xdr:row>4</xdr:row>
      <xdr:rowOff>152640</xdr:rowOff>
    </xdr:from>
    <xdr:to>
      <xdr:col>7</xdr:col>
      <xdr:colOff>449280</xdr:colOff>
      <xdr:row>8</xdr:row>
      <xdr:rowOff>152640</xdr:rowOff>
    </xdr:to>
    <xdr:sp>
      <xdr:nvSpPr>
        <xdr:cNvPr id="2" name="Rectangle 3"/>
        <xdr:cNvSpPr/>
      </xdr:nvSpPr>
      <xdr:spPr>
        <a:xfrm>
          <a:off x="3719520" y="800280"/>
          <a:ext cx="119700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NGPL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Storage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308880</xdr:colOff>
      <xdr:row>14</xdr:row>
      <xdr:rowOff>47520</xdr:rowOff>
    </xdr:from>
    <xdr:to>
      <xdr:col>3</xdr:col>
      <xdr:colOff>230040</xdr:colOff>
      <xdr:row>18</xdr:row>
      <xdr:rowOff>47520</xdr:rowOff>
    </xdr:to>
    <xdr:sp>
      <xdr:nvSpPr>
        <xdr:cNvPr id="3" name="Rectangle 4"/>
        <xdr:cNvSpPr/>
      </xdr:nvSpPr>
      <xdr:spPr>
        <a:xfrm>
          <a:off x="947160" y="2314440"/>
          <a:ext cx="119736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Index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Book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79920</xdr:colOff>
      <xdr:row>13</xdr:row>
      <xdr:rowOff>152640</xdr:rowOff>
    </xdr:from>
    <xdr:to>
      <xdr:col>12</xdr:col>
      <xdr:colOff>360</xdr:colOff>
      <xdr:row>17</xdr:row>
      <xdr:rowOff>152640</xdr:rowOff>
    </xdr:to>
    <xdr:sp>
      <xdr:nvSpPr>
        <xdr:cNvPr id="4" name="Rectangle 5"/>
        <xdr:cNvSpPr/>
      </xdr:nvSpPr>
      <xdr:spPr>
        <a:xfrm>
          <a:off x="6461640" y="2257560"/>
          <a:ext cx="119700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Basis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Book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299160</xdr:colOff>
      <xdr:row>15</xdr:row>
      <xdr:rowOff>19080</xdr:rowOff>
    </xdr:from>
    <xdr:to>
      <xdr:col>5</xdr:col>
      <xdr:colOff>439200</xdr:colOff>
      <xdr:row>15</xdr:row>
      <xdr:rowOff>19080</xdr:rowOff>
    </xdr:to>
    <xdr:sp>
      <xdr:nvSpPr>
        <xdr:cNvPr id="5" name="Line 6"/>
        <xdr:cNvSpPr/>
      </xdr:nvSpPr>
      <xdr:spPr>
        <a:xfrm>
          <a:off x="2213640" y="2448000"/>
          <a:ext cx="141660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348840</xdr:colOff>
      <xdr:row>16</xdr:row>
      <xdr:rowOff>123840</xdr:rowOff>
    </xdr:from>
    <xdr:to>
      <xdr:col>5</xdr:col>
      <xdr:colOff>458640</xdr:colOff>
      <xdr:row>16</xdr:row>
      <xdr:rowOff>123840</xdr:rowOff>
    </xdr:to>
    <xdr:sp>
      <xdr:nvSpPr>
        <xdr:cNvPr id="6" name="Line 7"/>
        <xdr:cNvSpPr/>
      </xdr:nvSpPr>
      <xdr:spPr>
        <a:xfrm flipH="1">
          <a:off x="2263320" y="2714760"/>
          <a:ext cx="13863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587880</xdr:colOff>
      <xdr:row>15</xdr:row>
      <xdr:rowOff>19080</xdr:rowOff>
    </xdr:from>
    <xdr:to>
      <xdr:col>9</xdr:col>
      <xdr:colOff>598680</xdr:colOff>
      <xdr:row>15</xdr:row>
      <xdr:rowOff>19080</xdr:rowOff>
    </xdr:to>
    <xdr:sp>
      <xdr:nvSpPr>
        <xdr:cNvPr id="7" name="Line 8"/>
        <xdr:cNvSpPr/>
      </xdr:nvSpPr>
      <xdr:spPr>
        <a:xfrm flipH="1">
          <a:off x="5055120" y="2448000"/>
          <a:ext cx="128700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588240</xdr:colOff>
      <xdr:row>17</xdr:row>
      <xdr:rowOff>19080</xdr:rowOff>
    </xdr:from>
    <xdr:to>
      <xdr:col>9</xdr:col>
      <xdr:colOff>588960</xdr:colOff>
      <xdr:row>17</xdr:row>
      <xdr:rowOff>19080</xdr:rowOff>
    </xdr:to>
    <xdr:sp>
      <xdr:nvSpPr>
        <xdr:cNvPr id="8" name="Line 9"/>
        <xdr:cNvSpPr/>
      </xdr:nvSpPr>
      <xdr:spPr>
        <a:xfrm>
          <a:off x="5055480" y="2771640"/>
          <a:ext cx="12769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209520</xdr:colOff>
      <xdr:row>18</xdr:row>
      <xdr:rowOff>133560</xdr:rowOff>
    </xdr:from>
    <xdr:to>
      <xdr:col>6</xdr:col>
      <xdr:colOff>210240</xdr:colOff>
      <xdr:row>23</xdr:row>
      <xdr:rowOff>114480</xdr:rowOff>
    </xdr:to>
    <xdr:sp>
      <xdr:nvSpPr>
        <xdr:cNvPr id="9" name="Line 10"/>
        <xdr:cNvSpPr/>
      </xdr:nvSpPr>
      <xdr:spPr>
        <a:xfrm flipV="1">
          <a:off x="4038480" y="3048120"/>
          <a:ext cx="720" cy="7905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189360</xdr:colOff>
      <xdr:row>18</xdr:row>
      <xdr:rowOff>114480</xdr:rowOff>
    </xdr:from>
    <xdr:to>
      <xdr:col>7</xdr:col>
      <xdr:colOff>190080</xdr:colOff>
      <xdr:row>23</xdr:row>
      <xdr:rowOff>95760</xdr:rowOff>
    </xdr:to>
    <xdr:sp>
      <xdr:nvSpPr>
        <xdr:cNvPr id="10" name="Line 11"/>
        <xdr:cNvSpPr/>
      </xdr:nvSpPr>
      <xdr:spPr>
        <a:xfrm>
          <a:off x="4656600" y="3029040"/>
          <a:ext cx="720" cy="790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179640</xdr:colOff>
      <xdr:row>9</xdr:row>
      <xdr:rowOff>28080</xdr:rowOff>
    </xdr:from>
    <xdr:to>
      <xdr:col>6</xdr:col>
      <xdr:colOff>180360</xdr:colOff>
      <xdr:row>13</xdr:row>
      <xdr:rowOff>75600</xdr:rowOff>
    </xdr:to>
    <xdr:sp>
      <xdr:nvSpPr>
        <xdr:cNvPr id="11" name="Line 12"/>
        <xdr:cNvSpPr/>
      </xdr:nvSpPr>
      <xdr:spPr>
        <a:xfrm flipV="1">
          <a:off x="4008600" y="1485360"/>
          <a:ext cx="720" cy="6951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159480</xdr:colOff>
      <xdr:row>9</xdr:row>
      <xdr:rowOff>38160</xdr:rowOff>
    </xdr:from>
    <xdr:to>
      <xdr:col>7</xdr:col>
      <xdr:colOff>160200</xdr:colOff>
      <xdr:row>13</xdr:row>
      <xdr:rowOff>95760</xdr:rowOff>
    </xdr:to>
    <xdr:sp>
      <xdr:nvSpPr>
        <xdr:cNvPr id="12" name="Line 13"/>
        <xdr:cNvSpPr/>
      </xdr:nvSpPr>
      <xdr:spPr>
        <a:xfrm>
          <a:off x="4626720" y="1495440"/>
          <a:ext cx="720" cy="7052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89640</xdr:colOff>
      <xdr:row>15</xdr:row>
      <xdr:rowOff>95400</xdr:rowOff>
    </xdr:from>
    <xdr:to>
      <xdr:col>9</xdr:col>
      <xdr:colOff>70560</xdr:colOff>
      <xdr:row>17</xdr:row>
      <xdr:rowOff>66600</xdr:rowOff>
    </xdr:to>
    <xdr:sp>
      <xdr:nvSpPr>
        <xdr:cNvPr id="13" name="Line 14"/>
        <xdr:cNvSpPr/>
      </xdr:nvSpPr>
      <xdr:spPr>
        <a:xfrm>
          <a:off x="5195160" y="2524320"/>
          <a:ext cx="618840" cy="294840"/>
        </a:xfrm>
        <a:prstGeom prst="line">
          <a:avLst/>
        </a:prstGeom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29880</xdr:colOff>
      <xdr:row>13</xdr:row>
      <xdr:rowOff>114480</xdr:rowOff>
    </xdr:from>
    <xdr:to>
      <xdr:col>4</xdr:col>
      <xdr:colOff>489240</xdr:colOff>
      <xdr:row>15</xdr:row>
      <xdr:rowOff>86040</xdr:rowOff>
    </xdr:to>
    <xdr:sp>
      <xdr:nvSpPr>
        <xdr:cNvPr id="14" name="Line 15"/>
        <xdr:cNvSpPr/>
      </xdr:nvSpPr>
      <xdr:spPr>
        <a:xfrm>
          <a:off x="2582640" y="2219400"/>
          <a:ext cx="459360" cy="295560"/>
        </a:xfrm>
        <a:prstGeom prst="line">
          <a:avLst/>
        </a:prstGeom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388800</xdr:colOff>
      <xdr:row>20</xdr:row>
      <xdr:rowOff>104760</xdr:rowOff>
    </xdr:from>
    <xdr:to>
      <xdr:col>7</xdr:col>
      <xdr:colOff>618840</xdr:colOff>
      <xdr:row>22</xdr:row>
      <xdr:rowOff>75960</xdr:rowOff>
    </xdr:to>
    <xdr:sp>
      <xdr:nvSpPr>
        <xdr:cNvPr id="15" name="Line 16"/>
        <xdr:cNvSpPr/>
      </xdr:nvSpPr>
      <xdr:spPr>
        <a:xfrm>
          <a:off x="4856040" y="3343320"/>
          <a:ext cx="230040" cy="294840"/>
        </a:xfrm>
        <a:prstGeom prst="line">
          <a:avLst/>
        </a:prstGeom>
        <a:ln w="93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9720</xdr:colOff>
      <xdr:row>13</xdr:row>
      <xdr:rowOff>133560</xdr:rowOff>
    </xdr:from>
    <xdr:to>
      <xdr:col>8</xdr:col>
      <xdr:colOff>279720</xdr:colOff>
      <xdr:row>15</xdr:row>
      <xdr:rowOff>37800</xdr:rowOff>
    </xdr:to>
    <xdr:sp>
      <xdr:nvSpPr>
        <xdr:cNvPr id="16" name="Line 17"/>
        <xdr:cNvSpPr/>
      </xdr:nvSpPr>
      <xdr:spPr>
        <a:xfrm>
          <a:off x="5115240" y="2238480"/>
          <a:ext cx="270000" cy="228240"/>
        </a:xfrm>
        <a:prstGeom prst="line">
          <a:avLst/>
        </a:prstGeom>
        <a:ln w="93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249120</xdr:colOff>
      <xdr:row>42</xdr:row>
      <xdr:rowOff>133560</xdr:rowOff>
    </xdr:from>
    <xdr:to>
      <xdr:col>7</xdr:col>
      <xdr:colOff>529200</xdr:colOff>
      <xdr:row>55</xdr:row>
      <xdr:rowOff>123840</xdr:rowOff>
    </xdr:to>
    <xdr:sp>
      <xdr:nvSpPr>
        <xdr:cNvPr id="17" name="AutoShape 18"/>
        <xdr:cNvSpPr/>
      </xdr:nvSpPr>
      <xdr:spPr>
        <a:xfrm>
          <a:off x="4716360" y="6934320"/>
          <a:ext cx="280080" cy="2095560"/>
        </a:xfrm>
        <a:custGeom>
          <a:avLst/>
          <a:gdLst>
            <a:gd name="textAreaLeft" fmla="*/ 0 w 280080"/>
            <a:gd name="textAreaRight" fmla="*/ 101160 w 280080"/>
            <a:gd name="textAreaTop" fmla="*/ 54360 h 2095560"/>
            <a:gd name="textAreaBottom" fmla="*/ 2041200 h 209556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249480</xdr:colOff>
      <xdr:row>28</xdr:row>
      <xdr:rowOff>152640</xdr:rowOff>
    </xdr:from>
    <xdr:to>
      <xdr:col>7</xdr:col>
      <xdr:colOff>180000</xdr:colOff>
      <xdr:row>33</xdr:row>
      <xdr:rowOff>38160</xdr:rowOff>
    </xdr:to>
    <xdr:sp>
      <xdr:nvSpPr>
        <xdr:cNvPr id="18" name="AutoShape 19"/>
        <xdr:cNvSpPr/>
      </xdr:nvSpPr>
      <xdr:spPr>
        <a:xfrm>
          <a:off x="4078440" y="4686480"/>
          <a:ext cx="568800" cy="695160"/>
        </a:xfrm>
        <a:prstGeom prst="downArrow">
          <a:avLst>
            <a:gd name="adj1" fmla="val 50000"/>
            <a:gd name="adj2" fmla="val 30554"/>
          </a:avLst>
        </a:prstGeom>
        <a:solidFill>
          <a:srgbClr val="0000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428760</xdr:colOff>
      <xdr:row>34</xdr:row>
      <xdr:rowOff>37800</xdr:rowOff>
    </xdr:from>
    <xdr:to>
      <xdr:col>11</xdr:col>
      <xdr:colOff>720</xdr:colOff>
      <xdr:row>38</xdr:row>
      <xdr:rowOff>123840</xdr:rowOff>
    </xdr:to>
    <xdr:sp>
      <xdr:nvSpPr>
        <xdr:cNvPr id="19" name="Rectangle 20"/>
        <xdr:cNvSpPr/>
      </xdr:nvSpPr>
      <xdr:spPr>
        <a:xfrm>
          <a:off x="2343240" y="5543280"/>
          <a:ext cx="4677480" cy="7336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59760</xdr:colOff>
      <xdr:row>11</xdr:row>
      <xdr:rowOff>47160</xdr:rowOff>
    </xdr:from>
    <xdr:to>
      <xdr:col>13</xdr:col>
      <xdr:colOff>110160</xdr:colOff>
      <xdr:row>15</xdr:row>
      <xdr:rowOff>66240</xdr:rowOff>
    </xdr:to>
    <xdr:sp>
      <xdr:nvSpPr>
        <xdr:cNvPr id="20" name="Rectangle 2"/>
        <xdr:cNvSpPr/>
      </xdr:nvSpPr>
      <xdr:spPr>
        <a:xfrm>
          <a:off x="7242840" y="1828440"/>
          <a:ext cx="1326960" cy="666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Storage Book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(Dec)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11</xdr:col>
      <xdr:colOff>119520</xdr:colOff>
      <xdr:row>29</xdr:row>
      <xdr:rowOff>133560</xdr:rowOff>
    </xdr:from>
    <xdr:to>
      <xdr:col>13</xdr:col>
      <xdr:colOff>169920</xdr:colOff>
      <xdr:row>33</xdr:row>
      <xdr:rowOff>152640</xdr:rowOff>
    </xdr:to>
    <xdr:sp>
      <xdr:nvSpPr>
        <xdr:cNvPr id="21" name="Rectangle 3"/>
        <xdr:cNvSpPr/>
      </xdr:nvSpPr>
      <xdr:spPr>
        <a:xfrm>
          <a:off x="7302600" y="4829400"/>
          <a:ext cx="1326960" cy="666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Storage Book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(Jan)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11</xdr:col>
      <xdr:colOff>89640</xdr:colOff>
      <xdr:row>20</xdr:row>
      <xdr:rowOff>56880</xdr:rowOff>
    </xdr:from>
    <xdr:to>
      <xdr:col>13</xdr:col>
      <xdr:colOff>140040</xdr:colOff>
      <xdr:row>24</xdr:row>
      <xdr:rowOff>75960</xdr:rowOff>
    </xdr:to>
    <xdr:sp>
      <xdr:nvSpPr>
        <xdr:cNvPr id="22" name="Rectangle 4"/>
        <xdr:cNvSpPr/>
      </xdr:nvSpPr>
      <xdr:spPr>
        <a:xfrm>
          <a:off x="7272720" y="3295440"/>
          <a:ext cx="1326960" cy="666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NGPL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Pipeline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568440</xdr:colOff>
      <xdr:row>17</xdr:row>
      <xdr:rowOff>9720</xdr:rowOff>
    </xdr:from>
    <xdr:to>
      <xdr:col>6</xdr:col>
      <xdr:colOff>5400</xdr:colOff>
      <xdr:row>30</xdr:row>
      <xdr:rowOff>70560</xdr:rowOff>
    </xdr:to>
    <xdr:grpSp>
      <xdr:nvGrpSpPr>
        <xdr:cNvPr id="23" name="Group 23"/>
        <xdr:cNvGrpSpPr/>
      </xdr:nvGrpSpPr>
      <xdr:grpSpPr>
        <a:xfrm>
          <a:off x="2469600" y="2762280"/>
          <a:ext cx="1351440" cy="2166120"/>
          <a:chOff x="2469600" y="2762280"/>
          <a:chExt cx="1351440" cy="2166120"/>
        </a:xfrm>
      </xdr:grpSpPr>
      <xdr:sp>
        <xdr:nvSpPr>
          <xdr:cNvPr id="24" name="Rectangle 1"/>
          <xdr:cNvSpPr/>
        </xdr:nvSpPr>
        <xdr:spPr>
          <a:xfrm>
            <a:off x="2497680" y="4265640"/>
            <a:ext cx="1323360" cy="662760"/>
          </a:xfrm>
          <a:prstGeom prst="rect">
            <a:avLst/>
          </a:prstGeom>
          <a:solidFill>
            <a:srgbClr val="ffffff"/>
          </a:solidFill>
          <a:ln w="9360">
            <a:solidFill>
              <a:srgbClr val="000000"/>
            </a:solidFill>
            <a:miter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noAutofit/>
          </a:bodyPr>
          <a:p>
            <a:pPr algn="ctr"/>
            <a:r>
              <a:rPr b="1" lang="en-US" sz="1000" strike="noStrike" u="none">
                <a:effectLst/>
                <a:uFillTx/>
                <a:latin typeface="Arial"/>
              </a:rPr>
              <a:t>Gulf</a:t>
            </a:r>
            <a:endParaRPr b="0" lang="en-US" sz="1000" strike="noStrike" u="none">
              <a:effectLst/>
              <a:uFillTx/>
              <a:latin typeface="Times New Roman"/>
            </a:endParaRPr>
          </a:p>
          <a:p>
            <a:pPr algn="ctr"/>
            <a:r>
              <a:rPr b="1" lang="en-US" sz="1000" strike="noStrike" u="none">
                <a:effectLst/>
                <a:uFillTx/>
                <a:latin typeface="Arial"/>
              </a:rPr>
              <a:t>Book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25" name="Rectangle 5"/>
          <xdr:cNvSpPr/>
        </xdr:nvSpPr>
        <xdr:spPr>
          <a:xfrm>
            <a:off x="2469600" y="2762280"/>
            <a:ext cx="1323360" cy="662760"/>
          </a:xfrm>
          <a:prstGeom prst="rect">
            <a:avLst/>
          </a:prstGeom>
          <a:solidFill>
            <a:srgbClr val="ffffff"/>
          </a:solidFill>
          <a:ln w="9360">
            <a:solidFill>
              <a:srgbClr val="000000"/>
            </a:solidFill>
            <a:miter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noAutofit/>
          </a:bodyPr>
          <a:p>
            <a:pPr algn="ctr"/>
            <a:r>
              <a:rPr b="1" lang="en-US" sz="1000" strike="noStrike" u="none">
                <a:effectLst/>
                <a:uFillTx/>
                <a:latin typeface="Arial"/>
              </a:rPr>
              <a:t>Marketer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26" name="Line 7"/>
          <xdr:cNvSpPr/>
        </xdr:nvSpPr>
        <xdr:spPr>
          <a:xfrm>
            <a:off x="3572280" y="3494880"/>
            <a:ext cx="0" cy="73800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med"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27" name="Line 8"/>
          <xdr:cNvSpPr/>
        </xdr:nvSpPr>
        <xdr:spPr>
          <a:xfrm flipV="1">
            <a:off x="2724120" y="3473280"/>
            <a:ext cx="0" cy="70596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med"/>
          </a:ln>
        </xdr:spPr>
        <xdr:style>
          <a:lnRef idx="0"/>
          <a:fillRef idx="0"/>
          <a:effectRef idx="0"/>
          <a:fontRef idx="minor"/>
        </xdr:style>
      </xdr:sp>
    </xdr:grpSp>
    <xdr:clientData/>
  </xdr:twoCellAnchor>
  <xdr:twoCellAnchor editAs="oneCell">
    <xdr:from>
      <xdr:col>12</xdr:col>
      <xdr:colOff>438840</xdr:colOff>
      <xdr:row>15</xdr:row>
      <xdr:rowOff>123840</xdr:rowOff>
    </xdr:from>
    <xdr:to>
      <xdr:col>12</xdr:col>
      <xdr:colOff>439200</xdr:colOff>
      <xdr:row>19</xdr:row>
      <xdr:rowOff>123840</xdr:rowOff>
    </xdr:to>
    <xdr:sp>
      <xdr:nvSpPr>
        <xdr:cNvPr id="28" name="Line 12"/>
        <xdr:cNvSpPr/>
      </xdr:nvSpPr>
      <xdr:spPr>
        <a:xfrm>
          <a:off x="8260200" y="2552760"/>
          <a:ext cx="360" cy="6476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329040</xdr:colOff>
      <xdr:row>15</xdr:row>
      <xdr:rowOff>133200</xdr:rowOff>
    </xdr:from>
    <xdr:to>
      <xdr:col>11</xdr:col>
      <xdr:colOff>329760</xdr:colOff>
      <xdr:row>19</xdr:row>
      <xdr:rowOff>95040</xdr:rowOff>
    </xdr:to>
    <xdr:sp>
      <xdr:nvSpPr>
        <xdr:cNvPr id="29" name="Line 13"/>
        <xdr:cNvSpPr/>
      </xdr:nvSpPr>
      <xdr:spPr>
        <a:xfrm flipV="1">
          <a:off x="7512120" y="2562120"/>
          <a:ext cx="720" cy="6094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498600</xdr:colOff>
      <xdr:row>24</xdr:row>
      <xdr:rowOff>152280</xdr:rowOff>
    </xdr:from>
    <xdr:to>
      <xdr:col>12</xdr:col>
      <xdr:colOff>498960</xdr:colOff>
      <xdr:row>29</xdr:row>
      <xdr:rowOff>19080</xdr:rowOff>
    </xdr:to>
    <xdr:sp>
      <xdr:nvSpPr>
        <xdr:cNvPr id="30" name="Line 14"/>
        <xdr:cNvSpPr/>
      </xdr:nvSpPr>
      <xdr:spPr>
        <a:xfrm>
          <a:off x="8319960" y="4038480"/>
          <a:ext cx="360" cy="6764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369000</xdr:colOff>
      <xdr:row>24</xdr:row>
      <xdr:rowOff>142920</xdr:rowOff>
    </xdr:from>
    <xdr:to>
      <xdr:col>11</xdr:col>
      <xdr:colOff>369720</xdr:colOff>
      <xdr:row>29</xdr:row>
      <xdr:rowOff>9360</xdr:rowOff>
    </xdr:to>
    <xdr:sp>
      <xdr:nvSpPr>
        <xdr:cNvPr id="31" name="Line 15"/>
        <xdr:cNvSpPr/>
      </xdr:nvSpPr>
      <xdr:spPr>
        <a:xfrm flipV="1">
          <a:off x="7552080" y="4029120"/>
          <a:ext cx="720" cy="676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369000</xdr:colOff>
      <xdr:row>24</xdr:row>
      <xdr:rowOff>19080</xdr:rowOff>
    </xdr:from>
    <xdr:to>
      <xdr:col>14</xdr:col>
      <xdr:colOff>539280</xdr:colOff>
      <xdr:row>28</xdr:row>
      <xdr:rowOff>142920</xdr:rowOff>
    </xdr:to>
    <xdr:sp>
      <xdr:nvSpPr>
        <xdr:cNvPr id="32" name="AutoShape 16"/>
        <xdr:cNvSpPr/>
      </xdr:nvSpPr>
      <xdr:spPr>
        <a:xfrm>
          <a:off x="9466560" y="3905280"/>
          <a:ext cx="170280" cy="771480"/>
        </a:xfrm>
        <a:custGeom>
          <a:avLst/>
          <a:gdLst>
            <a:gd name="textAreaLeft" fmla="*/ 0 w 170280"/>
            <a:gd name="textAreaRight" fmla="*/ 61560 w 170280"/>
            <a:gd name="textAreaTop" fmla="*/ 19800 h 771480"/>
            <a:gd name="textAreaBottom" fmla="*/ 751680 h 77148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358920</xdr:colOff>
      <xdr:row>15</xdr:row>
      <xdr:rowOff>9360</xdr:rowOff>
    </xdr:from>
    <xdr:to>
      <xdr:col>14</xdr:col>
      <xdr:colOff>479160</xdr:colOff>
      <xdr:row>19</xdr:row>
      <xdr:rowOff>152280</xdr:rowOff>
    </xdr:to>
    <xdr:sp>
      <xdr:nvSpPr>
        <xdr:cNvPr id="33" name="AutoShape 17"/>
        <xdr:cNvSpPr/>
      </xdr:nvSpPr>
      <xdr:spPr>
        <a:xfrm>
          <a:off x="9456480" y="2438280"/>
          <a:ext cx="120240" cy="790560"/>
        </a:xfrm>
        <a:custGeom>
          <a:avLst/>
          <a:gdLst>
            <a:gd name="textAreaLeft" fmla="*/ 0 w 120240"/>
            <a:gd name="textAreaRight" fmla="*/ 43200 w 120240"/>
            <a:gd name="textAreaTop" fmla="*/ 20520 h 790560"/>
            <a:gd name="textAreaBottom" fmla="*/ 770040 h 79056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754920</xdr:colOff>
      <xdr:row>18</xdr:row>
      <xdr:rowOff>142920</xdr:rowOff>
    </xdr:from>
    <xdr:to>
      <xdr:col>3</xdr:col>
      <xdr:colOff>720</xdr:colOff>
      <xdr:row>28</xdr:row>
      <xdr:rowOff>19080</xdr:rowOff>
    </xdr:to>
    <xdr:sp>
      <xdr:nvSpPr>
        <xdr:cNvPr id="34" name="AutoShape 18"/>
        <xdr:cNvSpPr/>
      </xdr:nvSpPr>
      <xdr:spPr>
        <a:xfrm>
          <a:off x="1720080" y="3057480"/>
          <a:ext cx="181800" cy="1495440"/>
        </a:xfrm>
        <a:custGeom>
          <a:avLst/>
          <a:gdLst>
            <a:gd name="textAreaLeft" fmla="*/ 116280 w 181800"/>
            <a:gd name="textAreaRight" fmla="*/ 182160 w 181800"/>
            <a:gd name="textAreaTop" fmla="*/ 38880 h 1495440"/>
            <a:gd name="textAreaBottom" fmla="*/ 1456560 h 149544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179280</xdr:colOff>
      <xdr:row>0</xdr:row>
      <xdr:rowOff>114480</xdr:rowOff>
    </xdr:from>
    <xdr:to>
      <xdr:col>11</xdr:col>
      <xdr:colOff>549000</xdr:colOff>
      <xdr:row>6</xdr:row>
      <xdr:rowOff>95400</xdr:rowOff>
    </xdr:to>
    <xdr:sp>
      <xdr:nvSpPr>
        <xdr:cNvPr id="35" name="Rectangle 20"/>
        <xdr:cNvSpPr/>
      </xdr:nvSpPr>
      <xdr:spPr>
        <a:xfrm>
          <a:off x="3357000" y="114480"/>
          <a:ext cx="4375080" cy="9525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29880</xdr:colOff>
      <xdr:row>8</xdr:row>
      <xdr:rowOff>75960</xdr:rowOff>
    </xdr:from>
    <xdr:to>
      <xdr:col>14</xdr:col>
      <xdr:colOff>160200</xdr:colOff>
      <xdr:row>37</xdr:row>
      <xdr:rowOff>95760</xdr:rowOff>
    </xdr:to>
    <xdr:sp>
      <xdr:nvSpPr>
        <xdr:cNvPr id="36" name="Oval 21"/>
        <xdr:cNvSpPr/>
      </xdr:nvSpPr>
      <xdr:spPr>
        <a:xfrm>
          <a:off x="6574680" y="1371240"/>
          <a:ext cx="2683080" cy="4715640"/>
        </a:xfrm>
        <a:prstGeom prst="ellipse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618480</xdr:colOff>
      <xdr:row>35</xdr:row>
      <xdr:rowOff>75600</xdr:rowOff>
    </xdr:from>
    <xdr:to>
      <xdr:col>11</xdr:col>
      <xdr:colOff>509040</xdr:colOff>
      <xdr:row>38</xdr:row>
      <xdr:rowOff>75600</xdr:rowOff>
    </xdr:to>
    <xdr:sp>
      <xdr:nvSpPr>
        <xdr:cNvPr id="37" name="Line 22"/>
        <xdr:cNvSpPr/>
      </xdr:nvSpPr>
      <xdr:spPr>
        <a:xfrm flipV="1">
          <a:off x="7163280" y="5743080"/>
          <a:ext cx="528840" cy="4856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358920</xdr:colOff>
      <xdr:row>14</xdr:row>
      <xdr:rowOff>152640</xdr:rowOff>
    </xdr:from>
    <xdr:to>
      <xdr:col>9</xdr:col>
      <xdr:colOff>568800</xdr:colOff>
      <xdr:row>19</xdr:row>
      <xdr:rowOff>133560</xdr:rowOff>
    </xdr:to>
    <xdr:sp>
      <xdr:nvSpPr>
        <xdr:cNvPr id="38" name="AutoShape 24"/>
        <xdr:cNvSpPr/>
      </xdr:nvSpPr>
      <xdr:spPr>
        <a:xfrm>
          <a:off x="6265800" y="2419560"/>
          <a:ext cx="209880" cy="790560"/>
        </a:xfrm>
        <a:custGeom>
          <a:avLst/>
          <a:gdLst>
            <a:gd name="textAreaLeft" fmla="*/ 134280 w 209880"/>
            <a:gd name="textAreaRight" fmla="*/ 210240 w 209880"/>
            <a:gd name="textAreaTop" fmla="*/ 20520 h 790560"/>
            <a:gd name="textAreaBottom" fmla="*/ 770040 h 79056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358920</xdr:colOff>
      <xdr:row>24</xdr:row>
      <xdr:rowOff>28440</xdr:rowOff>
    </xdr:from>
    <xdr:to>
      <xdr:col>9</xdr:col>
      <xdr:colOff>568800</xdr:colOff>
      <xdr:row>29</xdr:row>
      <xdr:rowOff>9360</xdr:rowOff>
    </xdr:to>
    <xdr:sp>
      <xdr:nvSpPr>
        <xdr:cNvPr id="39" name="AutoShape 25"/>
        <xdr:cNvSpPr/>
      </xdr:nvSpPr>
      <xdr:spPr>
        <a:xfrm>
          <a:off x="6265800" y="3914640"/>
          <a:ext cx="209880" cy="790560"/>
        </a:xfrm>
        <a:custGeom>
          <a:avLst/>
          <a:gdLst>
            <a:gd name="textAreaLeft" fmla="*/ 134280 w 209880"/>
            <a:gd name="textAreaRight" fmla="*/ 210240 w 209880"/>
            <a:gd name="textAreaTop" fmla="*/ 20520 h 790560"/>
            <a:gd name="textAreaBottom" fmla="*/ 770040 h 79056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50040</xdr:colOff>
      <xdr:row>9</xdr:row>
      <xdr:rowOff>75960</xdr:rowOff>
    </xdr:from>
    <xdr:to>
      <xdr:col>12</xdr:col>
      <xdr:colOff>836280</xdr:colOff>
      <xdr:row>11</xdr:row>
      <xdr:rowOff>86040</xdr:rowOff>
    </xdr:to>
    <xdr:sp>
      <xdr:nvSpPr>
        <xdr:cNvPr id="40" name="AutoShape 1"/>
        <xdr:cNvSpPr/>
      </xdr:nvSpPr>
      <xdr:spPr>
        <a:xfrm rot="16200000">
          <a:off x="9058320" y="507240"/>
          <a:ext cx="334080" cy="2385720"/>
        </a:xfrm>
        <a:custGeom>
          <a:avLst/>
          <a:gdLst>
            <a:gd name="textAreaLeft" fmla="*/ 0 w 334080"/>
            <a:gd name="textAreaRight" fmla="*/ 120600 w 334080"/>
            <a:gd name="textAreaTop" fmla="*/ 61920 h 2385720"/>
            <a:gd name="textAreaBottom" fmla="*/ 2323800 h 238572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249480</xdr:colOff>
      <xdr:row>9</xdr:row>
      <xdr:rowOff>66600</xdr:rowOff>
    </xdr:from>
    <xdr:to>
      <xdr:col>2</xdr:col>
      <xdr:colOff>91080</xdr:colOff>
      <xdr:row>11</xdr:row>
      <xdr:rowOff>104760</xdr:rowOff>
    </xdr:to>
    <xdr:sp>
      <xdr:nvSpPr>
        <xdr:cNvPr id="41" name="Line 2"/>
        <xdr:cNvSpPr/>
      </xdr:nvSpPr>
      <xdr:spPr>
        <a:xfrm>
          <a:off x="1426680" y="1523880"/>
          <a:ext cx="479880" cy="362160"/>
        </a:xfrm>
        <a:prstGeom prst="line">
          <a:avLst/>
        </a:prstGeom>
        <a:ln w="9360">
          <a:solidFill>
            <a:srgbClr val="ff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30240</xdr:colOff>
      <xdr:row>9</xdr:row>
      <xdr:rowOff>75960</xdr:rowOff>
    </xdr:from>
    <xdr:to>
      <xdr:col>16</xdr:col>
      <xdr:colOff>795600</xdr:colOff>
      <xdr:row>11</xdr:row>
      <xdr:rowOff>75960</xdr:rowOff>
    </xdr:to>
    <xdr:sp>
      <xdr:nvSpPr>
        <xdr:cNvPr id="42" name="AutoShape 11"/>
        <xdr:cNvSpPr/>
      </xdr:nvSpPr>
      <xdr:spPr>
        <a:xfrm rot="16200000">
          <a:off x="12368520" y="467280"/>
          <a:ext cx="324000" cy="2455560"/>
        </a:xfrm>
        <a:custGeom>
          <a:avLst/>
          <a:gdLst>
            <a:gd name="textAreaLeft" fmla="*/ 0 w 324000"/>
            <a:gd name="textAreaRight" fmla="*/ 117000 w 324000"/>
            <a:gd name="textAreaTop" fmla="*/ 63720 h 2455560"/>
            <a:gd name="textAreaBottom" fmla="*/ 2391840 h 245556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70200</xdr:colOff>
      <xdr:row>9</xdr:row>
      <xdr:rowOff>75960</xdr:rowOff>
    </xdr:from>
    <xdr:to>
      <xdr:col>19</xdr:col>
      <xdr:colOff>836280</xdr:colOff>
      <xdr:row>11</xdr:row>
      <xdr:rowOff>75960</xdr:rowOff>
    </xdr:to>
    <xdr:sp>
      <xdr:nvSpPr>
        <xdr:cNvPr id="43" name="AutoShape 12"/>
        <xdr:cNvSpPr/>
      </xdr:nvSpPr>
      <xdr:spPr>
        <a:xfrm rot="16200000">
          <a:off x="14944320" y="466920"/>
          <a:ext cx="324000" cy="2456280"/>
        </a:xfrm>
        <a:custGeom>
          <a:avLst/>
          <a:gdLst>
            <a:gd name="textAreaLeft" fmla="*/ 0 w 324000"/>
            <a:gd name="textAreaRight" fmla="*/ 117000 w 324000"/>
            <a:gd name="textAreaTop" fmla="*/ 63720 h 2456280"/>
            <a:gd name="textAreaBottom" fmla="*/ 2392560 h 245628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69840</xdr:colOff>
      <xdr:row>9</xdr:row>
      <xdr:rowOff>105120</xdr:rowOff>
    </xdr:from>
    <xdr:to>
      <xdr:col>9</xdr:col>
      <xdr:colOff>805680</xdr:colOff>
      <xdr:row>11</xdr:row>
      <xdr:rowOff>114480</xdr:rowOff>
    </xdr:to>
    <xdr:sp>
      <xdr:nvSpPr>
        <xdr:cNvPr id="44" name="AutoShape 13"/>
        <xdr:cNvSpPr/>
      </xdr:nvSpPr>
      <xdr:spPr>
        <a:xfrm rot="16200000">
          <a:off x="5476680" y="-570240"/>
          <a:ext cx="333360" cy="4599000"/>
        </a:xfrm>
        <a:custGeom>
          <a:avLst/>
          <a:gdLst>
            <a:gd name="textAreaLeft" fmla="*/ 0 w 333360"/>
            <a:gd name="textAreaRight" fmla="*/ 120240 w 333360"/>
            <a:gd name="textAreaTop" fmla="*/ 119880 h 4599000"/>
            <a:gd name="textAreaBottom" fmla="*/ 4479120 h 45990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8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229320</xdr:colOff>
      <xdr:row>6</xdr:row>
      <xdr:rowOff>75960</xdr:rowOff>
    </xdr:from>
    <xdr:to>
      <xdr:col>14</xdr:col>
      <xdr:colOff>568800</xdr:colOff>
      <xdr:row>6</xdr:row>
      <xdr:rowOff>75960</xdr:rowOff>
    </xdr:to>
    <xdr:sp>
      <xdr:nvSpPr>
        <xdr:cNvPr id="45" name="Line 1"/>
        <xdr:cNvSpPr/>
      </xdr:nvSpPr>
      <xdr:spPr>
        <a:xfrm flipH="1">
          <a:off x="6855480" y="1047600"/>
          <a:ext cx="977760" cy="0"/>
        </a:xfrm>
        <a:prstGeom prst="line">
          <a:avLst/>
        </a:prstGeom>
        <a:ln w="9360">
          <a:solidFill>
            <a:srgbClr val="ff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603360</xdr:colOff>
      <xdr:row>15</xdr:row>
      <xdr:rowOff>152280</xdr:rowOff>
    </xdr:from>
    <xdr:to>
      <xdr:col>10</xdr:col>
      <xdr:colOff>60840</xdr:colOff>
      <xdr:row>22</xdr:row>
      <xdr:rowOff>66240</xdr:rowOff>
    </xdr:to>
    <xdr:sp>
      <xdr:nvSpPr>
        <xdr:cNvPr id="46" name="Line 2"/>
        <xdr:cNvSpPr/>
      </xdr:nvSpPr>
      <xdr:spPr>
        <a:xfrm flipH="1" flipV="1">
          <a:off x="3952440" y="2581200"/>
          <a:ext cx="1206360" cy="1056960"/>
        </a:xfrm>
        <a:prstGeom prst="line">
          <a:avLst/>
        </a:prstGeom>
        <a:ln w="9360">
          <a:solidFill>
            <a:srgbClr val="ff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%08MSQUERY/XLQUERY.XLA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CT_Trading/Central/Ontario/Kholst/Model/Ed0412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CT_Trading/Central/Ontario/ED%20Model/Position_Model/0799/Ed072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XLQUERY"/>
      <sheetName val="Loc Table"/>
    </sheetNames>
    <definedNames>
      <definedName name="Register_DClick" refersTo="[1]XLQUERY!$B$5"/>
    </definedNames>
    <sheetDataSet>
      <sheetData sheetId="0">
        <row r="5">
          <cell r="B5">
            <v>1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hysDeals"/>
      <sheetName val="PriceDeals"/>
      <sheetName val="BasisDeals"/>
      <sheetName val="GD_Deals"/>
      <sheetName val="CurveShift"/>
      <sheetName val="Pos1"/>
      <sheetName val="Pos0"/>
      <sheetName val="PosChg"/>
      <sheetName val="Mid1"/>
      <sheetName val="Mid0"/>
      <sheetName val="MidChg"/>
      <sheetName val="Pivots"/>
      <sheetName val="Mkts"/>
      <sheetName val="FetchMids"/>
      <sheetName val="Storage"/>
      <sheetName val="OldPos1"/>
      <sheetName val="Format Sheet"/>
      <sheetName val="Module1"/>
      <sheetName val="Sheet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hysDeals"/>
      <sheetName val="PriceDeals"/>
      <sheetName val="BasisDeals"/>
      <sheetName val="GD_Deals"/>
      <sheetName val="CurveShift"/>
      <sheetName val="Pos1"/>
      <sheetName val="Pos0"/>
      <sheetName val="PosChg"/>
      <sheetName val="Mid1"/>
      <sheetName val="Mid0"/>
      <sheetName val="MidChg"/>
      <sheetName val="Pivots"/>
      <sheetName val="FetchMids"/>
      <sheetName val="Storage"/>
      <sheetName val="OldPos1"/>
      <sheetName val="Module1"/>
      <sheetName val="Sheet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14"/>
  </cols>
  <sheetData>
    <row r="2" customFormat="false" ht="12.75" hidden="false" customHeight="false" outlineLevel="0" collapsed="false">
      <c r="A2" s="1"/>
      <c r="E2" s="2"/>
    </row>
    <row r="3" customFormat="false" ht="12.75" hidden="false" customHeight="false" outlineLevel="0" collapsed="false">
      <c r="A3" s="1"/>
      <c r="E3" s="2"/>
    </row>
    <row r="4" customFormat="false" ht="12.75" hidden="false" customHeight="false" outlineLevel="0" collapsed="false">
      <c r="A4" s="1"/>
      <c r="E4" s="2"/>
    </row>
    <row r="6" customFormat="false" ht="12.75" hidden="false" customHeight="false" outlineLevel="0" collapsed="false">
      <c r="A6" s="1" t="s">
        <v>0</v>
      </c>
    </row>
    <row r="10" customFormat="false" ht="12.75" hidden="false" customHeight="false" outlineLevel="0" collapsed="false">
      <c r="A10" s="3" t="s">
        <v>1</v>
      </c>
    </row>
    <row r="11" customFormat="false" ht="12.75" hidden="false" customHeight="false" outlineLevel="0" collapsed="false">
      <c r="A11" s="4" t="n">
        <v>1</v>
      </c>
      <c r="B11" s="0" t="s">
        <v>2</v>
      </c>
    </row>
    <row r="12" customFormat="false" ht="12.75" hidden="false" customHeight="false" outlineLevel="0" collapsed="false">
      <c r="A12" s="4"/>
      <c r="B12" s="0" t="s">
        <v>3</v>
      </c>
    </row>
    <row r="13" customFormat="false" ht="12.75" hidden="false" customHeight="false" outlineLevel="0" collapsed="false">
      <c r="A13" s="4"/>
    </row>
    <row r="14" customFormat="false" ht="12.75" hidden="false" customHeight="false" outlineLevel="0" collapsed="false">
      <c r="A14" s="4"/>
    </row>
    <row r="15" customFormat="false" ht="12.75" hidden="false" customHeight="false" outlineLevel="0" collapsed="false">
      <c r="A15" s="4"/>
    </row>
    <row r="16" customFormat="false" ht="12.75" hidden="false" customHeight="false" outlineLevel="0" collapsed="false">
      <c r="A16" s="4"/>
    </row>
    <row r="17" customFormat="false" ht="12.75" hidden="false" customHeight="false" outlineLevel="0" collapsed="false">
      <c r="A17" s="4"/>
      <c r="B17" s="0" t="n">
        <v>1</v>
      </c>
      <c r="C17" s="0" t="s">
        <v>4</v>
      </c>
    </row>
    <row r="18" customFormat="false" ht="12.75" hidden="false" customHeight="false" outlineLevel="0" collapsed="false">
      <c r="A18" s="4"/>
      <c r="B18" s="0" t="n">
        <v>2</v>
      </c>
      <c r="C18" s="0" t="s">
        <v>5</v>
      </c>
    </row>
    <row r="19" customFormat="false" ht="12.75" hidden="false" customHeight="false" outlineLevel="0" collapsed="false">
      <c r="A19" s="4"/>
      <c r="B19" s="0" t="n">
        <v>3</v>
      </c>
      <c r="C19" s="0" t="s">
        <v>6</v>
      </c>
    </row>
    <row r="20" customFormat="false" ht="12.75" hidden="false" customHeight="false" outlineLevel="0" collapsed="false">
      <c r="A20" s="4"/>
      <c r="B20" s="0" t="n">
        <v>4</v>
      </c>
      <c r="C20" s="0" t="s">
        <v>7</v>
      </c>
    </row>
    <row r="21" customFormat="false" ht="12.75" hidden="false" customHeight="false" outlineLevel="0" collapsed="false">
      <c r="A21" s="4"/>
      <c r="B21" s="0" t="n">
        <v>5</v>
      </c>
      <c r="C21" s="0" t="s">
        <v>8</v>
      </c>
    </row>
    <row r="22" customFormat="false" ht="12.75" hidden="false" customHeight="false" outlineLevel="0" collapsed="false">
      <c r="A22" s="4"/>
      <c r="B22" s="0" t="n">
        <v>6</v>
      </c>
      <c r="C22" s="0" t="s">
        <v>9</v>
      </c>
    </row>
    <row r="23" customFormat="false" ht="12.75" hidden="false" customHeight="false" outlineLevel="0" collapsed="false">
      <c r="A23" s="4"/>
      <c r="B23" s="0" t="n">
        <v>7</v>
      </c>
      <c r="C23" s="0" t="s">
        <v>10</v>
      </c>
    </row>
    <row r="24" customFormat="false" ht="12.75" hidden="false" customHeight="false" outlineLevel="0" collapsed="false">
      <c r="A24" s="4"/>
      <c r="B24" s="0" t="n">
        <v>8</v>
      </c>
      <c r="C24" s="0" t="s">
        <v>11</v>
      </c>
    </row>
    <row r="25" customFormat="false" ht="12.75" hidden="false" customHeight="false" outlineLevel="0" collapsed="false">
      <c r="A25" s="4"/>
      <c r="B25" s="0" t="n">
        <v>9</v>
      </c>
      <c r="C25" s="0" t="s">
        <v>12</v>
      </c>
    </row>
    <row r="26" customFormat="false" ht="12.75" hidden="false" customHeight="false" outlineLevel="0" collapsed="false">
      <c r="A26" s="4"/>
      <c r="B26" s="0" t="n">
        <v>10</v>
      </c>
      <c r="C26" s="0" t="s">
        <v>13</v>
      </c>
    </row>
    <row r="27" customFormat="false" ht="12.75" hidden="false" customHeight="false" outlineLevel="0" collapsed="false">
      <c r="A27" s="4"/>
      <c r="B27" s="0" t="n">
        <v>11</v>
      </c>
      <c r="C27" s="0" t="s">
        <v>14</v>
      </c>
    </row>
    <row r="28" customFormat="false" ht="12.75" hidden="false" customHeight="false" outlineLevel="0" collapsed="false">
      <c r="A28" s="4"/>
      <c r="B28" s="0" t="n">
        <v>12</v>
      </c>
      <c r="C28" s="0" t="s">
        <v>15</v>
      </c>
    </row>
    <row r="29" customFormat="false" ht="12.75" hidden="false" customHeight="false" outlineLevel="0" collapsed="false">
      <c r="A29" s="4"/>
    </row>
    <row r="30" customFormat="false" ht="12.75" hidden="false" customHeight="false" outlineLevel="0" collapsed="false">
      <c r="A30" s="4"/>
    </row>
    <row r="31" customFormat="false" ht="12.75" hidden="false" customHeight="false" outlineLevel="0" collapsed="false">
      <c r="A31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 macro="Curve_Fetch.CurveFetch">
                <anchor moveWithCells="true" sizeWithCells="false">
                  <from>
                    <xdr:col>3</xdr:col>
                    <xdr:colOff>508680</xdr:colOff>
                    <xdr:row>4</xdr:row>
                    <xdr:rowOff>114480</xdr:rowOff>
                  </from>
                  <to>
                    <xdr:col>5</xdr:col>
                    <xdr:colOff>60480</xdr:colOff>
                    <xdr:row>6</xdr:row>
                    <xdr:rowOff>56880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P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I8 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7"/>
    <col collapsed="false" customWidth="true" hidden="false" outlineLevel="0" max="2" min="2" style="0" width="5.99"/>
    <col collapsed="false" customWidth="true" hidden="false" outlineLevel="0" max="3" min="3" style="0" width="9.7"/>
    <col collapsed="false" customWidth="true" hidden="false" outlineLevel="0" max="4" min="4" style="0" width="2.56"/>
    <col collapsed="false" customWidth="true" hidden="false" outlineLevel="0" max="5" min="5" style="0" width="9.28"/>
    <col collapsed="false" customWidth="true" hidden="false" outlineLevel="0" max="6" min="6" style="0" width="2.28"/>
    <col collapsed="false" customWidth="true" hidden="false" outlineLevel="0" max="7" min="7" style="0" width="9.7"/>
    <col collapsed="false" customWidth="true" hidden="false" outlineLevel="0" max="8" min="8" style="0" width="2.84"/>
    <col collapsed="false" customWidth="true" hidden="false" outlineLevel="0" max="9" min="9" style="0" width="9.7"/>
    <col collapsed="false" customWidth="true" hidden="false" outlineLevel="0" max="10" min="10" style="0" width="2.56"/>
    <col collapsed="false" customWidth="true" hidden="false" outlineLevel="0" max="11" min="11" style="0" width="9.28"/>
    <col collapsed="false" customWidth="true" hidden="false" outlineLevel="0" max="12" min="12" style="0" width="2.7"/>
    <col collapsed="false" customWidth="true" hidden="false" outlineLevel="0" max="13" min="13" style="0" width="9.7"/>
  </cols>
  <sheetData>
    <row r="3" customFormat="false" ht="12.75" hidden="false" customHeight="false" outlineLevel="0" collapsed="false">
      <c r="C3" s="288" t="s">
        <v>165</v>
      </c>
      <c r="D3" s="288"/>
      <c r="E3" s="288"/>
      <c r="F3" s="288"/>
      <c r="G3" s="288"/>
      <c r="H3" s="48"/>
      <c r="I3" s="216" t="s">
        <v>166</v>
      </c>
      <c r="J3" s="216"/>
      <c r="K3" s="216"/>
      <c r="L3" s="216"/>
      <c r="M3" s="216"/>
    </row>
    <row r="4" customFormat="false" ht="12.75" hidden="false" customHeight="false" outlineLevel="0" collapsed="false">
      <c r="C4" s="58"/>
      <c r="D4" s="145"/>
      <c r="E4" s="58"/>
      <c r="F4" s="145"/>
      <c r="G4" s="210"/>
      <c r="I4" s="58"/>
      <c r="J4" s="145"/>
      <c r="K4" s="58"/>
      <c r="L4" s="145"/>
      <c r="M4" s="205"/>
    </row>
    <row r="5" customFormat="false" ht="12.75" hidden="false" customHeight="false" outlineLevel="0" collapsed="false">
      <c r="C5" s="289" t="s">
        <v>167</v>
      </c>
      <c r="D5" s="290"/>
      <c r="E5" s="289" t="s">
        <v>56</v>
      </c>
      <c r="F5" s="290"/>
      <c r="G5" s="291" t="s">
        <v>57</v>
      </c>
      <c r="H5" s="292"/>
      <c r="I5" s="289" t="s">
        <v>167</v>
      </c>
      <c r="J5" s="290"/>
      <c r="K5" s="289" t="s">
        <v>56</v>
      </c>
      <c r="L5" s="290"/>
      <c r="M5" s="290" t="s">
        <v>57</v>
      </c>
    </row>
    <row r="6" customFormat="false" ht="12.75" hidden="false" customHeight="false" outlineLevel="0" collapsed="false">
      <c r="A6" s="293" t="s">
        <v>168</v>
      </c>
      <c r="B6" s="145"/>
      <c r="C6" s="58"/>
      <c r="D6" s="145"/>
      <c r="E6" s="58"/>
      <c r="F6" s="145"/>
      <c r="G6" s="210"/>
      <c r="H6" s="258"/>
      <c r="I6" s="58"/>
      <c r="J6" s="145"/>
      <c r="K6" s="58"/>
      <c r="L6" s="145"/>
      <c r="M6" s="145"/>
    </row>
    <row r="7" customFormat="false" ht="12.75" hidden="false" customHeight="false" outlineLevel="0" collapsed="false">
      <c r="A7" s="294" t="s">
        <v>169</v>
      </c>
      <c r="B7" s="295"/>
      <c r="C7" s="296" t="n">
        <v>429201</v>
      </c>
      <c r="D7" s="297"/>
      <c r="E7" s="296" t="n">
        <v>333276</v>
      </c>
      <c r="F7" s="297"/>
      <c r="G7" s="298" t="n">
        <f aca="false">C7+E7</f>
        <v>762477</v>
      </c>
      <c r="H7" s="273"/>
      <c r="I7" s="296" t="n">
        <v>429201</v>
      </c>
      <c r="J7" s="297"/>
      <c r="K7" s="296" t="n">
        <v>333276</v>
      </c>
      <c r="L7" s="297"/>
      <c r="M7" s="297" t="n">
        <f aca="false">I7+K7</f>
        <v>762477</v>
      </c>
      <c r="P7" s="299" t="s">
        <v>170</v>
      </c>
    </row>
    <row r="8" customFormat="false" ht="12.75" hidden="false" customHeight="false" outlineLevel="0" collapsed="false">
      <c r="A8" s="294" t="s">
        <v>171</v>
      </c>
      <c r="B8" s="295"/>
      <c r="C8" s="296" t="n">
        <v>708691</v>
      </c>
      <c r="D8" s="297"/>
      <c r="E8" s="296" t="n">
        <v>452328</v>
      </c>
      <c r="F8" s="297"/>
      <c r="G8" s="298" t="n">
        <f aca="false">C8+E8</f>
        <v>1161019</v>
      </c>
      <c r="H8" s="273"/>
      <c r="I8" s="296" t="n">
        <v>488691</v>
      </c>
      <c r="J8" s="297"/>
      <c r="K8" s="296" t="n">
        <v>672328</v>
      </c>
      <c r="L8" s="297"/>
      <c r="M8" s="297" t="n">
        <f aca="false">I8+K8</f>
        <v>1161019</v>
      </c>
    </row>
    <row r="9" customFormat="false" ht="12.75" hidden="false" customHeight="false" outlineLevel="0" collapsed="false">
      <c r="A9" s="294" t="s">
        <v>172</v>
      </c>
      <c r="B9" s="295"/>
      <c r="C9" s="296" t="n">
        <v>0</v>
      </c>
      <c r="D9" s="297"/>
      <c r="E9" s="296" t="n">
        <v>0</v>
      </c>
      <c r="F9" s="297"/>
      <c r="G9" s="298" t="n">
        <v>0</v>
      </c>
      <c r="H9" s="273"/>
      <c r="I9" s="296" t="n">
        <v>13333</v>
      </c>
      <c r="J9" s="297"/>
      <c r="K9" s="296" t="n">
        <v>-13333</v>
      </c>
      <c r="L9" s="297"/>
      <c r="M9" s="297" t="n">
        <f aca="false">I9+K9</f>
        <v>0</v>
      </c>
    </row>
    <row r="10" customFormat="false" ht="12.75" hidden="false" customHeight="false" outlineLevel="0" collapsed="false">
      <c r="A10" s="300" t="s">
        <v>173</v>
      </c>
      <c r="B10" s="301"/>
      <c r="C10" s="302" t="n">
        <f aca="false">C7+C8+C9</f>
        <v>1137892</v>
      </c>
      <c r="D10" s="303"/>
      <c r="E10" s="302" t="n">
        <f aca="false">E7+E8+E9</f>
        <v>785604</v>
      </c>
      <c r="F10" s="303"/>
      <c r="G10" s="304" t="n">
        <f aca="false">G7+G8+G9</f>
        <v>1923496</v>
      </c>
      <c r="H10" s="273"/>
      <c r="I10" s="302" t="n">
        <f aca="false">I7+I8+I9</f>
        <v>931225</v>
      </c>
      <c r="J10" s="303"/>
      <c r="K10" s="302" t="n">
        <f aca="false">K7+K8+K9</f>
        <v>992271</v>
      </c>
      <c r="L10" s="303"/>
      <c r="M10" s="303" t="n">
        <f aca="false">M7+M8+M9</f>
        <v>1923496</v>
      </c>
    </row>
    <row r="11" customFormat="false" ht="12.75" hidden="false" customHeight="false" outlineLevel="0" collapsed="false">
      <c r="A11" s="300" t="s">
        <v>174</v>
      </c>
      <c r="B11" s="305"/>
      <c r="C11" s="302" t="n">
        <v>1371225</v>
      </c>
      <c r="D11" s="303"/>
      <c r="E11" s="302" t="n">
        <v>999975</v>
      </c>
      <c r="F11" s="303"/>
      <c r="G11" s="304" t="n">
        <f aca="false">C11+E11</f>
        <v>2371200</v>
      </c>
      <c r="H11" s="273"/>
      <c r="I11" s="302" t="n">
        <v>1371225</v>
      </c>
      <c r="J11" s="303"/>
      <c r="K11" s="302" t="n">
        <v>999975</v>
      </c>
      <c r="L11" s="303"/>
      <c r="M11" s="303" t="n">
        <f aca="false">I11+K11</f>
        <v>2371200</v>
      </c>
    </row>
    <row r="12" customFormat="false" ht="12.75" hidden="false" customHeight="false" outlineLevel="0" collapsed="false">
      <c r="A12" s="300" t="s">
        <v>175</v>
      </c>
      <c r="B12" s="305"/>
      <c r="C12" s="302" t="n">
        <f aca="false">C11-C10</f>
        <v>233333</v>
      </c>
      <c r="D12" s="303"/>
      <c r="E12" s="302" t="n">
        <f aca="false">E11-E10</f>
        <v>214371</v>
      </c>
      <c r="F12" s="303"/>
      <c r="G12" s="304" t="n">
        <f aca="false">C12+E12</f>
        <v>447704</v>
      </c>
      <c r="H12" s="273"/>
      <c r="I12" s="306" t="n">
        <f aca="false">I11-I10</f>
        <v>440000</v>
      </c>
      <c r="J12" s="307"/>
      <c r="K12" s="306" t="n">
        <f aca="false">K11-K10</f>
        <v>7704</v>
      </c>
      <c r="L12" s="307"/>
      <c r="M12" s="303" t="n">
        <f aca="false">I12+K12</f>
        <v>447704</v>
      </c>
    </row>
    <row r="13" customFormat="false" ht="12.75" hidden="false" customHeight="false" outlineLevel="0" collapsed="false">
      <c r="A13" s="308"/>
      <c r="B13" s="205"/>
      <c r="C13" s="296"/>
      <c r="D13" s="297"/>
      <c r="E13" s="296"/>
      <c r="F13" s="297"/>
      <c r="G13" s="298"/>
      <c r="H13" s="273"/>
      <c r="I13" s="296"/>
      <c r="J13" s="297"/>
      <c r="K13" s="296"/>
      <c r="L13" s="297"/>
      <c r="M13" s="297"/>
    </row>
    <row r="14" customFormat="false" ht="12.75" hidden="false" customHeight="false" outlineLevel="0" collapsed="false">
      <c r="A14" s="308" t="s">
        <v>176</v>
      </c>
      <c r="B14" s="205"/>
      <c r="C14" s="296" t="n">
        <v>6020</v>
      </c>
      <c r="D14" s="297"/>
      <c r="E14" s="296" t="n">
        <v>4400</v>
      </c>
      <c r="F14" s="297"/>
      <c r="G14" s="298" t="n">
        <f aca="false">C14+E14</f>
        <v>10420</v>
      </c>
      <c r="H14" s="273"/>
      <c r="I14" s="296" t="n">
        <v>6020</v>
      </c>
      <c r="J14" s="297"/>
      <c r="K14" s="296" t="n">
        <v>4400</v>
      </c>
      <c r="L14" s="297"/>
      <c r="M14" s="297" t="n">
        <f aca="false">I14+K14</f>
        <v>10420</v>
      </c>
    </row>
    <row r="15" customFormat="false" ht="12.75" hidden="false" customHeight="false" outlineLevel="0" collapsed="false">
      <c r="A15" s="308" t="s">
        <v>177</v>
      </c>
      <c r="B15" s="205"/>
      <c r="C15" s="296" t="n">
        <v>31</v>
      </c>
      <c r="D15" s="297"/>
      <c r="E15" s="296" t="n">
        <v>31</v>
      </c>
      <c r="F15" s="297"/>
      <c r="G15" s="298" t="n">
        <v>31</v>
      </c>
      <c r="H15" s="273"/>
      <c r="I15" s="309" t="n">
        <v>31</v>
      </c>
      <c r="J15" s="310"/>
      <c r="K15" s="309" t="n">
        <v>31</v>
      </c>
      <c r="L15" s="311"/>
      <c r="M15" s="297" t="n">
        <v>31</v>
      </c>
    </row>
    <row r="16" customFormat="false" ht="12.75" hidden="false" customHeight="false" outlineLevel="0" collapsed="false">
      <c r="A16" s="308" t="s">
        <v>178</v>
      </c>
      <c r="B16" s="205"/>
      <c r="C16" s="296" t="n">
        <f aca="false">C15*C14</f>
        <v>186620</v>
      </c>
      <c r="D16" s="297"/>
      <c r="E16" s="296" t="n">
        <f aca="false">E15*E14</f>
        <v>136400</v>
      </c>
      <c r="F16" s="297"/>
      <c r="G16" s="312" t="n">
        <f aca="false">C16+E16</f>
        <v>323020</v>
      </c>
      <c r="H16" s="273"/>
      <c r="I16" s="296" t="n">
        <f aca="false">I15*I14</f>
        <v>186620</v>
      </c>
      <c r="J16" s="297"/>
      <c r="K16" s="296" t="n">
        <f aca="false">K12</f>
        <v>7704</v>
      </c>
      <c r="L16" s="297"/>
      <c r="M16" s="312" t="n">
        <f aca="false">I16+K16</f>
        <v>194324</v>
      </c>
    </row>
    <row r="17" customFormat="false" ht="12.75" hidden="false" customHeight="false" outlineLevel="0" collapsed="false">
      <c r="A17" s="308"/>
      <c r="B17" s="205"/>
      <c r="C17" s="296"/>
      <c r="D17" s="297"/>
      <c r="E17" s="296"/>
      <c r="F17" s="297"/>
      <c r="G17" s="298"/>
      <c r="H17" s="273"/>
      <c r="I17" s="296"/>
      <c r="J17" s="297"/>
      <c r="K17" s="296"/>
      <c r="L17" s="297"/>
      <c r="M17" s="297"/>
    </row>
    <row r="18" customFormat="false" ht="12.75" hidden="false" customHeight="false" outlineLevel="0" collapsed="false">
      <c r="A18" s="313" t="s">
        <v>179</v>
      </c>
      <c r="B18" s="314"/>
      <c r="C18" s="315" t="n">
        <f aca="false">C10+C16</f>
        <v>1324512</v>
      </c>
      <c r="D18" s="316"/>
      <c r="E18" s="315" t="n">
        <f aca="false">E10+E16</f>
        <v>922004</v>
      </c>
      <c r="F18" s="316"/>
      <c r="G18" s="317" t="n">
        <f aca="false">G10+G16</f>
        <v>2246516</v>
      </c>
      <c r="H18" s="273"/>
      <c r="I18" s="315" t="n">
        <f aca="false">I10+I16</f>
        <v>1117845</v>
      </c>
      <c r="J18" s="316"/>
      <c r="K18" s="315" t="n">
        <f aca="false">K10+K16</f>
        <v>999975</v>
      </c>
      <c r="L18" s="316"/>
      <c r="M18" s="317" t="n">
        <f aca="false">M10+M16</f>
        <v>2117820</v>
      </c>
    </row>
    <row r="19" customFormat="false" ht="12.75" hidden="false" customHeight="false" outlineLevel="0" collapsed="false">
      <c r="A19" s="318" t="s">
        <v>180</v>
      </c>
      <c r="B19" s="319"/>
      <c r="C19" s="320" t="n">
        <f aca="false">C12-C16</f>
        <v>46713</v>
      </c>
      <c r="D19" s="321"/>
      <c r="E19" s="320" t="n">
        <f aca="false">E12-E16</f>
        <v>77971</v>
      </c>
      <c r="F19" s="321"/>
      <c r="G19" s="322" t="n">
        <f aca="false">C19+E19</f>
        <v>124684</v>
      </c>
      <c r="H19" s="273"/>
      <c r="I19" s="320" t="n">
        <f aca="false">I12-I16</f>
        <v>253380</v>
      </c>
      <c r="J19" s="321"/>
      <c r="K19" s="320" t="n">
        <f aca="false">K12-K16</f>
        <v>0</v>
      </c>
      <c r="L19" s="321"/>
      <c r="M19" s="323" t="n">
        <f aca="false">I19+K19</f>
        <v>253380</v>
      </c>
    </row>
    <row r="21" customFormat="false" ht="13.5" hidden="false" customHeight="false" outlineLevel="0" collapsed="false"/>
    <row r="22" customFormat="false" ht="12.75" hidden="false" customHeight="false" outlineLevel="0" collapsed="false">
      <c r="A22" s="324" t="s">
        <v>181</v>
      </c>
      <c r="B22" s="325"/>
      <c r="C22" s="165" t="n">
        <f aca="false">I19</f>
        <v>253380</v>
      </c>
      <c r="D22" s="249" t="s">
        <v>182</v>
      </c>
      <c r="E22" s="165" t="n">
        <f aca="false">G19</f>
        <v>124684</v>
      </c>
      <c r="F22" s="325" t="s">
        <v>183</v>
      </c>
      <c r="G22" s="326" t="n">
        <f aca="false">C22-E22</f>
        <v>128696</v>
      </c>
    </row>
    <row r="23" customFormat="false" ht="12.75" hidden="false" customHeight="false" outlineLevel="0" collapsed="false">
      <c r="A23" s="167" t="s">
        <v>184</v>
      </c>
      <c r="B23" s="168"/>
      <c r="C23" s="168"/>
      <c r="D23" s="168"/>
      <c r="E23" s="168"/>
      <c r="F23" s="168"/>
      <c r="G23" s="327" t="n">
        <v>0.15</v>
      </c>
      <c r="K23" s="299" t="s">
        <v>185</v>
      </c>
    </row>
    <row r="24" customFormat="false" ht="13.5" hidden="false" customHeight="false" outlineLevel="0" collapsed="false">
      <c r="A24" s="328" t="s">
        <v>186</v>
      </c>
      <c r="B24" s="175"/>
      <c r="C24" s="175"/>
      <c r="D24" s="175"/>
      <c r="E24" s="175"/>
      <c r="F24" s="175"/>
      <c r="G24" s="329" t="n">
        <f aca="false">G22*G23</f>
        <v>19304.4</v>
      </c>
      <c r="H24" s="330"/>
    </row>
  </sheetData>
  <mergeCells count="2">
    <mergeCell ref="C3:G3"/>
    <mergeCell ref="I3:M3"/>
  </mergeCells>
  <printOptions headings="false" gridLines="false" gridLinesSet="true" horizontalCentered="true" verticalCentered="tru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Roman,Bold"NGPL STORAGE
&amp;"Times New Roman,Bold Italic"Contract Discrepancy</oddHeader>
    <oddFooter>&amp;L&amp;D; &amp;T&amp;R&amp;F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B10:F15 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0.7"/>
    <col collapsed="false" customWidth="true" hidden="false" outlineLevel="0" max="3" min="3" style="0" width="13.41"/>
    <col collapsed="false" customWidth="true" hidden="false" outlineLevel="0" max="4" min="4" style="0" width="13.56"/>
    <col collapsed="false" customWidth="true" hidden="false" outlineLevel="0" max="6" min="5" style="0" width="13.41"/>
  </cols>
  <sheetData>
    <row r="2" customFormat="false" ht="12.75" hidden="false" customHeight="false" outlineLevel="0" collapsed="false">
      <c r="C2" s="331" t="s">
        <v>128</v>
      </c>
      <c r="D2" s="331" t="s">
        <v>127</v>
      </c>
      <c r="E2" s="331" t="s">
        <v>187</v>
      </c>
    </row>
    <row r="3" customFormat="false" ht="12.75" hidden="false" customHeight="false" outlineLevel="0" collapsed="false">
      <c r="B3" s="203" t="s">
        <v>188</v>
      </c>
      <c r="C3" s="260" t="n">
        <f aca="false">D5*$E$3</f>
        <v>1431256.32</v>
      </c>
      <c r="D3" s="260" t="n">
        <f aca="false">E5*$E$3</f>
        <v>939943.68</v>
      </c>
      <c r="E3" s="146" t="n">
        <v>2371200</v>
      </c>
    </row>
    <row r="5" customFormat="false" ht="12.75" hidden="false" customHeight="false" outlineLevel="0" collapsed="false">
      <c r="D5" s="332" t="n">
        <v>0.6036</v>
      </c>
      <c r="E5" s="332" t="n">
        <v>0.3964</v>
      </c>
    </row>
    <row r="6" customFormat="false" ht="12.75" hidden="false" customHeight="false" outlineLevel="0" collapsed="false">
      <c r="C6" s="48" t="s">
        <v>57</v>
      </c>
      <c r="D6" s="48" t="s">
        <v>128</v>
      </c>
      <c r="E6" s="48" t="s">
        <v>127</v>
      </c>
    </row>
    <row r="7" customFormat="false" ht="12.75" hidden="false" customHeight="false" outlineLevel="0" collapsed="false">
      <c r="B7" s="333" t="s">
        <v>150</v>
      </c>
      <c r="C7" s="232" t="n">
        <v>31576</v>
      </c>
      <c r="D7" s="232" t="n">
        <f aca="false">$C$7*D5</f>
        <v>19059.2736</v>
      </c>
      <c r="E7" s="232" t="n">
        <f aca="false">$C$7*E5</f>
        <v>12516.7264</v>
      </c>
    </row>
    <row r="10" customFormat="false" ht="12.75" hidden="false" customHeight="false" outlineLevel="0" collapsed="false">
      <c r="C10" s="216" t="s">
        <v>51</v>
      </c>
      <c r="D10" s="216"/>
      <c r="E10" s="216" t="s">
        <v>47</v>
      </c>
      <c r="F10" s="216"/>
    </row>
    <row r="11" customFormat="false" ht="12.75" hidden="false" customHeight="false" outlineLevel="0" collapsed="false">
      <c r="C11" s="218" t="n">
        <v>1</v>
      </c>
      <c r="D11" s="218" t="n">
        <v>0.7</v>
      </c>
      <c r="E11" s="218" t="n">
        <v>0.5</v>
      </c>
      <c r="F11" s="218" t="n">
        <v>0.33</v>
      </c>
    </row>
    <row r="12" customFormat="false" ht="12.75" hidden="false" customHeight="false" outlineLevel="0" collapsed="false">
      <c r="C12" s="334" t="s">
        <v>123</v>
      </c>
      <c r="D12" s="334" t="s">
        <v>124</v>
      </c>
      <c r="E12" s="334" t="s">
        <v>125</v>
      </c>
      <c r="F12" s="334" t="s">
        <v>126</v>
      </c>
    </row>
    <row r="13" customFormat="false" ht="12.75" hidden="false" customHeight="false" outlineLevel="0" collapsed="false">
      <c r="B13" s="333" t="s">
        <v>189</v>
      </c>
      <c r="C13" s="335" t="n">
        <f aca="false">C11*$D$7</f>
        <v>19059.2736</v>
      </c>
      <c r="D13" s="335" t="n">
        <f aca="false">D11*$D$7</f>
        <v>13341.49152</v>
      </c>
      <c r="E13" s="335" t="n">
        <f aca="false">E11*$D$7</f>
        <v>9529.6368</v>
      </c>
      <c r="F13" s="335" t="n">
        <f aca="false">F11*$D$7</f>
        <v>6289.560288</v>
      </c>
    </row>
    <row r="14" customFormat="false" ht="12.75" hidden="false" customHeight="false" outlineLevel="0" collapsed="false">
      <c r="B14" s="333" t="s">
        <v>190</v>
      </c>
      <c r="C14" s="46" t="n">
        <f aca="false">C11*$E$7</f>
        <v>12516.7264</v>
      </c>
      <c r="D14" s="46" t="n">
        <f aca="false">D11*$E$7</f>
        <v>8761.70848</v>
      </c>
      <c r="E14" s="46" t="n">
        <f aca="false">E11*$E$7</f>
        <v>6258.3632</v>
      </c>
      <c r="F14" s="46" t="n">
        <f aca="false">F11*$E$7</f>
        <v>4130.519712</v>
      </c>
    </row>
    <row r="15" customFormat="false" ht="12.75" hidden="false" customHeight="false" outlineLevel="0" collapsed="false">
      <c r="C15" s="224" t="n">
        <f aca="false">C11*$C$7</f>
        <v>31576</v>
      </c>
      <c r="D15" s="224" t="n">
        <f aca="false">D11*$C$7</f>
        <v>22103.2</v>
      </c>
      <c r="E15" s="224" t="n">
        <f aca="false">E11*$C$7</f>
        <v>15788</v>
      </c>
      <c r="F15" s="224" t="n">
        <f aca="false">F11*$C$7</f>
        <v>10420.08</v>
      </c>
    </row>
    <row r="20" customFormat="false" ht="12.75" hidden="false" customHeight="false" outlineLevel="0" collapsed="false">
      <c r="C20" s="216" t="s">
        <v>191</v>
      </c>
      <c r="D20" s="216"/>
      <c r="E20" s="216" t="s">
        <v>192</v>
      </c>
      <c r="F20" s="216"/>
    </row>
    <row r="21" customFormat="false" ht="12.75" hidden="false" customHeight="false" outlineLevel="0" collapsed="false">
      <c r="C21" s="336" t="s">
        <v>193</v>
      </c>
      <c r="D21" s="336" t="s">
        <v>194</v>
      </c>
      <c r="E21" s="336" t="s">
        <v>193</v>
      </c>
      <c r="F21" s="336" t="s">
        <v>194</v>
      </c>
    </row>
    <row r="22" customFormat="false" ht="12.75" hidden="false" customHeight="false" outlineLevel="0" collapsed="false">
      <c r="C22" s="336" t="s">
        <v>195</v>
      </c>
      <c r="D22" s="336" t="s">
        <v>195</v>
      </c>
      <c r="E22" s="336" t="s">
        <v>195</v>
      </c>
      <c r="F22" s="336" t="s">
        <v>195</v>
      </c>
    </row>
    <row r="23" customFormat="false" ht="12.75" hidden="false" customHeight="false" outlineLevel="0" collapsed="false">
      <c r="B23" s="333" t="s">
        <v>189</v>
      </c>
      <c r="C23" s="335" t="n">
        <v>6400</v>
      </c>
      <c r="D23" s="335" t="n">
        <v>3081</v>
      </c>
      <c r="E23" s="335" t="n">
        <v>4026</v>
      </c>
      <c r="F23" s="335"/>
    </row>
    <row r="24" customFormat="false" ht="12.75" hidden="false" customHeight="false" outlineLevel="0" collapsed="false">
      <c r="B24" s="333" t="s">
        <v>190</v>
      </c>
      <c r="C24" s="46"/>
      <c r="D24" s="46" t="n">
        <v>2023</v>
      </c>
      <c r="E24" s="46" t="n">
        <v>2645</v>
      </c>
      <c r="F24" s="46"/>
    </row>
    <row r="25" customFormat="false" ht="12.75" hidden="false" customHeight="false" outlineLevel="0" collapsed="false">
      <c r="B25" s="337" t="s">
        <v>196</v>
      </c>
      <c r="C25" s="338" t="n">
        <f aca="false">C23+C24</f>
        <v>6400</v>
      </c>
      <c r="D25" s="338" t="n">
        <f aca="false">D23+D24</f>
        <v>5104</v>
      </c>
      <c r="E25" s="338" t="n">
        <f aca="false">E23+E24</f>
        <v>6671</v>
      </c>
      <c r="F25" s="338" t="n">
        <f aca="false">F23+F24</f>
        <v>0</v>
      </c>
    </row>
    <row r="26" customFormat="false" ht="12.75" hidden="false" customHeight="false" outlineLevel="0" collapsed="false">
      <c r="B26" s="337" t="s">
        <v>197</v>
      </c>
      <c r="C26" s="339" t="n">
        <v>29</v>
      </c>
      <c r="D26" s="339" t="n">
        <v>29</v>
      </c>
      <c r="E26" s="339" t="n">
        <v>29</v>
      </c>
      <c r="F26" s="339" t="n">
        <v>29</v>
      </c>
    </row>
    <row r="27" customFormat="false" ht="12.75" hidden="false" customHeight="false" outlineLevel="0" collapsed="false">
      <c r="B27" s="337" t="s">
        <v>198</v>
      </c>
      <c r="C27" s="340" t="n">
        <f aca="false">(C26*C25)/10000</f>
        <v>18.56</v>
      </c>
      <c r="D27" s="341" t="n">
        <f aca="false">(D26*D25)/10000</f>
        <v>14.8016</v>
      </c>
      <c r="E27" s="340" t="n">
        <f aca="false">(E26*E25)/10000</f>
        <v>19.3459</v>
      </c>
      <c r="F27" s="340" t="n">
        <f aca="false">(F26*F25)/10000</f>
        <v>0</v>
      </c>
    </row>
    <row r="29" customFormat="false" ht="12.75" hidden="false" customHeight="false" outlineLevel="0" collapsed="false">
      <c r="C29" s="342" t="s">
        <v>199</v>
      </c>
    </row>
    <row r="30" customFormat="false" ht="12.75" hidden="false" customHeight="false" outlineLevel="0" collapsed="false">
      <c r="C30" s="343" t="s">
        <v>200</v>
      </c>
    </row>
  </sheetData>
  <mergeCells count="4">
    <mergeCell ref="C10:D10"/>
    <mergeCell ref="E10:F10"/>
    <mergeCell ref="C20:D20"/>
    <mergeCell ref="E20:F2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L5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H26 A1"/>
    </sheetView>
  </sheetViews>
  <sheetFormatPr defaultColWidth="8.84765625" defaultRowHeight="11.25" customHeight="true" zeroHeight="false" outlineLevelRow="0" outlineLevelCol="0"/>
  <cols>
    <col collapsed="false" customWidth="true" hidden="false" outlineLevel="0" max="1" min="1" style="344" width="2.99"/>
    <col collapsed="false" customWidth="true" hidden="false" outlineLevel="0" max="2" min="2" style="344" width="12.56"/>
    <col collapsed="false" customWidth="true" hidden="false" outlineLevel="0" max="3" min="3" style="344" width="1.85"/>
    <col collapsed="false" customWidth="true" hidden="false" outlineLevel="0" max="4" min="4" style="344" width="15.28"/>
    <col collapsed="false" customWidth="true" hidden="false" outlineLevel="0" max="5" min="5" style="345" width="13.85"/>
    <col collapsed="false" customWidth="true" hidden="false" outlineLevel="0" max="7" min="6" style="346" width="12.56"/>
    <col collapsed="false" customWidth="true" hidden="false" outlineLevel="0" max="8" min="8" style="346" width="8.41"/>
    <col collapsed="false" customWidth="true" hidden="false" outlineLevel="0" max="9" min="9" style="346" width="16.84"/>
    <col collapsed="false" customWidth="true" hidden="false" outlineLevel="0" max="10" min="10" style="344" width="15.13"/>
    <col collapsed="false" customWidth="true" hidden="false" outlineLevel="0" max="11" min="11" style="344" width="16.42"/>
    <col collapsed="false" customWidth="true" hidden="false" outlineLevel="0" max="12" min="12" style="344" width="15.7"/>
    <col collapsed="false" customWidth="true" hidden="false" outlineLevel="0" max="13" min="13" style="344" width="14.41"/>
    <col collapsed="false" customWidth="true" hidden="false" outlineLevel="0" max="14" min="14" style="344" width="14.14"/>
    <col collapsed="false" customWidth="true" hidden="false" outlineLevel="0" max="15" min="15" style="344" width="11.56"/>
    <col collapsed="false" customWidth="true" hidden="false" outlineLevel="0" max="16" min="16" style="344" width="13.85"/>
    <col collapsed="false" customWidth="true" hidden="false" outlineLevel="0" max="17" min="17" style="344" width="12.56"/>
    <col collapsed="false" customWidth="true" hidden="false" outlineLevel="0" max="19" min="18" style="344" width="9.41"/>
    <col collapsed="false" customWidth="true" hidden="false" outlineLevel="0" max="20" min="20" style="344" width="4.99"/>
    <col collapsed="false" customWidth="true" hidden="false" outlineLevel="0" max="21" min="21" style="344" width="10.71"/>
    <col collapsed="false" customWidth="true" hidden="false" outlineLevel="0" max="22" min="22" style="347" width="9.85"/>
    <col collapsed="false" customWidth="true" hidden="false" outlineLevel="0" max="23" min="23" style="347" width="10.99"/>
    <col collapsed="false" customWidth="true" hidden="false" outlineLevel="0" max="24" min="24" style="347" width="15.41"/>
    <col collapsed="false" customWidth="true" hidden="false" outlineLevel="0" max="25" min="25" style="347" width="10.71"/>
    <col collapsed="false" customWidth="true" hidden="false" outlineLevel="0" max="27" min="26" style="347" width="12.85"/>
    <col collapsed="false" customWidth="true" hidden="false" outlineLevel="0" max="28" min="28" style="347" width="12.28"/>
    <col collapsed="false" customWidth="true" hidden="false" outlineLevel="0" max="29" min="29" style="347" width="12.85"/>
    <col collapsed="false" customWidth="true" hidden="false" outlineLevel="0" max="30" min="30" style="347" width="10.85"/>
    <col collapsed="false" customWidth="true" hidden="false" outlineLevel="0" max="36" min="31" style="347" width="18.41"/>
    <col collapsed="false" customWidth="true" hidden="false" outlineLevel="0" max="37" min="37" style="348" width="18.41"/>
    <col collapsed="false" customWidth="true" hidden="false" outlineLevel="0" max="38" min="38" style="347" width="18.41"/>
    <col collapsed="false" customWidth="true" hidden="false" outlineLevel="0" max="39" min="39" style="347" width="16.13"/>
    <col collapsed="false" customWidth="true" hidden="false" outlineLevel="0" max="40" min="40" style="347" width="17.42"/>
    <col collapsed="false" customWidth="true" hidden="false" outlineLevel="0" max="41" min="41" style="347" width="15.56"/>
    <col collapsed="false" customWidth="true" hidden="false" outlineLevel="0" max="42" min="42" style="347" width="16.84"/>
    <col collapsed="false" customWidth="true" hidden="false" outlineLevel="0" max="43" min="43" style="347" width="10.71"/>
    <col collapsed="false" customWidth="true" hidden="false" outlineLevel="0" max="44" min="44" style="347" width="11.99"/>
    <col collapsed="false" customWidth="true" hidden="false" outlineLevel="0" max="45" min="45" style="347" width="15.41"/>
    <col collapsed="false" customWidth="true" hidden="false" outlineLevel="0" max="46" min="46" style="347" width="9.41"/>
    <col collapsed="false" customWidth="true" hidden="false" outlineLevel="0" max="47" min="47" style="347" width="12.56"/>
    <col collapsed="false" customWidth="true" hidden="false" outlineLevel="0" max="48" min="48" style="347" width="13.41"/>
    <col collapsed="false" customWidth="true" hidden="false" outlineLevel="0" max="49" min="49" style="347" width="4.28"/>
    <col collapsed="false" customWidth="false" hidden="false" outlineLevel="0" max="51" min="50" style="347" width="8.85"/>
    <col collapsed="false" customWidth="false" hidden="false" outlineLevel="0" max="257" min="52" style="344" width="8.85"/>
  </cols>
  <sheetData>
    <row r="1" customFormat="false" ht="11.25" hidden="false" customHeight="false" outlineLevel="0" collapsed="false">
      <c r="E1" s="349" t="n">
        <v>1</v>
      </c>
      <c r="F1" s="349" t="n">
        <f aca="false">E1+1</f>
        <v>2</v>
      </c>
      <c r="G1" s="349" t="n">
        <f aca="false">F1+1</f>
        <v>3</v>
      </c>
      <c r="H1" s="349" t="n">
        <f aca="false">G1+1</f>
        <v>4</v>
      </c>
      <c r="I1" s="349" t="n">
        <f aca="false">H1+1</f>
        <v>5</v>
      </c>
      <c r="J1" s="349" t="n">
        <f aca="false">I1+1</f>
        <v>6</v>
      </c>
      <c r="K1" s="349" t="n">
        <f aca="false">J1+1</f>
        <v>7</v>
      </c>
      <c r="L1" s="349" t="n">
        <f aca="false">K1+1</f>
        <v>8</v>
      </c>
      <c r="M1" s="349" t="n">
        <f aca="false">L1+1</f>
        <v>9</v>
      </c>
      <c r="N1" s="349" t="n">
        <f aca="false">M1+1</f>
        <v>10</v>
      </c>
      <c r="O1" s="349" t="n">
        <f aca="false">N1+1</f>
        <v>11</v>
      </c>
      <c r="P1" s="349" t="n">
        <f aca="false">O1+1</f>
        <v>12</v>
      </c>
      <c r="Q1" s="349" t="n">
        <f aca="false">P1+1</f>
        <v>13</v>
      </c>
      <c r="R1" s="349" t="n">
        <f aca="false">Q1+1</f>
        <v>14</v>
      </c>
      <c r="S1" s="349" t="n">
        <f aca="false">R1+1</f>
        <v>15</v>
      </c>
      <c r="T1" s="349"/>
      <c r="U1" s="349"/>
      <c r="V1" s="349" t="n">
        <f aca="false">+S1+1</f>
        <v>16</v>
      </c>
      <c r="W1" s="349" t="n">
        <f aca="false">+V1+1</f>
        <v>17</v>
      </c>
      <c r="X1" s="349" t="n">
        <f aca="false">+W1+1</f>
        <v>18</v>
      </c>
      <c r="Y1" s="349" t="n">
        <f aca="false">+X1+1</f>
        <v>19</v>
      </c>
      <c r="Z1" s="349" t="n">
        <f aca="false">+Y1+1</f>
        <v>20</v>
      </c>
      <c r="AA1" s="349" t="n">
        <f aca="false">+Z1+1</f>
        <v>21</v>
      </c>
      <c r="AB1" s="349" t="n">
        <f aca="false">+AA1+1</f>
        <v>22</v>
      </c>
      <c r="AC1" s="349" t="n">
        <f aca="false">+AB1+1</f>
        <v>23</v>
      </c>
      <c r="AD1" s="349" t="n">
        <f aca="false">+AC1+1</f>
        <v>24</v>
      </c>
      <c r="AE1" s="349" t="n">
        <f aca="false">+AD1+1</f>
        <v>25</v>
      </c>
      <c r="AF1" s="349" t="n">
        <f aca="false">+AE1+1</f>
        <v>26</v>
      </c>
      <c r="AG1" s="349" t="n">
        <f aca="false">+AF1+1</f>
        <v>27</v>
      </c>
      <c r="AH1" s="349" t="n">
        <f aca="false">+AG1+1</f>
        <v>28</v>
      </c>
      <c r="AI1" s="349" t="n">
        <f aca="false">+AH1+1</f>
        <v>29</v>
      </c>
      <c r="AJ1" s="349" t="n">
        <f aca="false">+AI1+1</f>
        <v>30</v>
      </c>
      <c r="AK1" s="350" t="n">
        <f aca="false">+AJ1+1</f>
        <v>31</v>
      </c>
      <c r="AL1" s="349" t="n">
        <f aca="false">+AK1+1</f>
        <v>32</v>
      </c>
      <c r="AM1" s="349" t="n">
        <f aca="false">+AL1+1</f>
        <v>33</v>
      </c>
      <c r="AN1" s="349" t="n">
        <f aca="false">+AM1+1</f>
        <v>34</v>
      </c>
      <c r="AO1" s="349" t="n">
        <f aca="false">+AN1+1</f>
        <v>35</v>
      </c>
      <c r="AP1" s="349" t="n">
        <f aca="false">+AO1+1</f>
        <v>36</v>
      </c>
      <c r="AQ1" s="349" t="n">
        <f aca="false">+AP1+1</f>
        <v>37</v>
      </c>
      <c r="AR1" s="349" t="n">
        <f aca="false">+AQ1+1</f>
        <v>38</v>
      </c>
      <c r="AS1" s="349" t="n">
        <f aca="false">+AR1+1</f>
        <v>39</v>
      </c>
      <c r="AT1" s="349" t="n">
        <f aca="false">+AS1+1</f>
        <v>40</v>
      </c>
      <c r="AU1" s="349" t="n">
        <f aca="false">+AT1+1</f>
        <v>41</v>
      </c>
      <c r="AV1" s="349" t="n">
        <f aca="false">+AU1+1</f>
        <v>42</v>
      </c>
      <c r="AW1" s="349"/>
      <c r="AZ1" s="347"/>
      <c r="BA1" s="347"/>
      <c r="BB1" s="347"/>
      <c r="BC1" s="347"/>
      <c r="BD1" s="347"/>
      <c r="BE1" s="347"/>
      <c r="BF1" s="347"/>
      <c r="BG1" s="347"/>
      <c r="BH1" s="347"/>
      <c r="BI1" s="347"/>
      <c r="BJ1" s="347"/>
      <c r="BK1" s="347"/>
      <c r="BL1" s="347"/>
    </row>
    <row r="2" customFormat="false" ht="11.25" hidden="false" customHeight="false" outlineLevel="0" collapsed="false">
      <c r="B2" s="351" t="n">
        <f aca="false">HLOOKUP(Count,CurveTable,2,FALSE())</f>
        <v>36517</v>
      </c>
      <c r="D2" s="352" t="s">
        <v>201</v>
      </c>
      <c r="E2" s="353" t="n">
        <f aca="false">Pricing!$B$4</f>
        <v>36517</v>
      </c>
      <c r="F2" s="354" t="n">
        <f aca="false">E2</f>
        <v>36517</v>
      </c>
      <c r="G2" s="355" t="n">
        <f aca="false">F2</f>
        <v>36517</v>
      </c>
      <c r="H2" s="355" t="n">
        <f aca="false">G2</f>
        <v>36517</v>
      </c>
      <c r="I2" s="355" t="n">
        <f aca="false">H2</f>
        <v>36517</v>
      </c>
      <c r="J2" s="355" t="n">
        <f aca="false">I2</f>
        <v>36517</v>
      </c>
      <c r="K2" s="355" t="n">
        <f aca="false">J2</f>
        <v>36517</v>
      </c>
      <c r="L2" s="355" t="n">
        <f aca="false">K2</f>
        <v>36517</v>
      </c>
      <c r="M2" s="355" t="n">
        <f aca="false">L2</f>
        <v>36517</v>
      </c>
      <c r="N2" s="355" t="n">
        <f aca="false">M2</f>
        <v>36517</v>
      </c>
      <c r="O2" s="355" t="n">
        <f aca="false">N2</f>
        <v>36517</v>
      </c>
      <c r="P2" s="355" t="n">
        <f aca="false">O2</f>
        <v>36517</v>
      </c>
      <c r="Q2" s="355" t="n">
        <f aca="false">P2</f>
        <v>36517</v>
      </c>
      <c r="R2" s="355" t="n">
        <f aca="false">Q2</f>
        <v>36517</v>
      </c>
      <c r="S2" s="355" t="n">
        <f aca="false">R2</f>
        <v>36517</v>
      </c>
      <c r="T2" s="356"/>
      <c r="U2" s="356"/>
      <c r="V2" s="355" t="n">
        <f aca="false">S2</f>
        <v>36517</v>
      </c>
      <c r="W2" s="355" t="n">
        <f aca="false">V2</f>
        <v>36517</v>
      </c>
      <c r="X2" s="355" t="n">
        <f aca="false">W2</f>
        <v>36517</v>
      </c>
      <c r="Y2" s="355" t="n">
        <f aca="false">X2</f>
        <v>36517</v>
      </c>
      <c r="Z2" s="355" t="n">
        <f aca="false">Y2</f>
        <v>36517</v>
      </c>
      <c r="AA2" s="355" t="n">
        <f aca="false">Z2</f>
        <v>36517</v>
      </c>
      <c r="AB2" s="355" t="n">
        <f aca="false">AA2</f>
        <v>36517</v>
      </c>
      <c r="AC2" s="355" t="n">
        <f aca="false">AB2</f>
        <v>36517</v>
      </c>
      <c r="AD2" s="355" t="n">
        <f aca="false">AC2</f>
        <v>36517</v>
      </c>
      <c r="AE2" s="355" t="n">
        <f aca="false">AD2</f>
        <v>36517</v>
      </c>
      <c r="AF2" s="355" t="n">
        <f aca="false">AE2</f>
        <v>36517</v>
      </c>
      <c r="AG2" s="355" t="n">
        <f aca="false">AF2</f>
        <v>36517</v>
      </c>
      <c r="AH2" s="355" t="n">
        <f aca="false">AG2</f>
        <v>36517</v>
      </c>
      <c r="AI2" s="355" t="n">
        <f aca="false">AH2</f>
        <v>36517</v>
      </c>
      <c r="AJ2" s="355" t="n">
        <f aca="false">AI2</f>
        <v>36517</v>
      </c>
      <c r="AK2" s="357" t="n">
        <f aca="false">AJ2</f>
        <v>36517</v>
      </c>
      <c r="AL2" s="355" t="n">
        <f aca="false">AK2</f>
        <v>36517</v>
      </c>
      <c r="AM2" s="355" t="n">
        <f aca="false">AL2</f>
        <v>36517</v>
      </c>
      <c r="AN2" s="355" t="n">
        <f aca="false">AM2</f>
        <v>36517</v>
      </c>
      <c r="AO2" s="355" t="n">
        <f aca="false">AN2</f>
        <v>36517</v>
      </c>
      <c r="AP2" s="355" t="n">
        <f aca="false">AO2</f>
        <v>36517</v>
      </c>
      <c r="AQ2" s="355" t="n">
        <f aca="false">AP2</f>
        <v>36517</v>
      </c>
      <c r="AR2" s="355" t="n">
        <f aca="false">AQ2</f>
        <v>36517</v>
      </c>
      <c r="AS2" s="355" t="n">
        <f aca="false">AR2</f>
        <v>36517</v>
      </c>
      <c r="AT2" s="355" t="n">
        <f aca="false">AS2</f>
        <v>36517</v>
      </c>
      <c r="AU2" s="355" t="n">
        <f aca="false">AN2</f>
        <v>36517</v>
      </c>
      <c r="AV2" s="355" t="n">
        <f aca="false">AU2</f>
        <v>36517</v>
      </c>
      <c r="AW2" s="356"/>
      <c r="AX2" s="358"/>
      <c r="AZ2" s="347"/>
      <c r="BA2" s="347"/>
      <c r="BB2" s="347"/>
      <c r="BC2" s="347"/>
      <c r="BD2" s="347"/>
      <c r="BE2" s="347"/>
      <c r="BF2" s="347"/>
      <c r="BG2" s="347"/>
      <c r="BH2" s="347"/>
      <c r="BI2" s="347"/>
      <c r="BJ2" s="347"/>
      <c r="BK2" s="347"/>
    </row>
    <row r="3" customFormat="false" ht="11.25" hidden="false" customHeight="false" outlineLevel="0" collapsed="false">
      <c r="B3" s="359" t="n">
        <f aca="false">HLOOKUP(Count,CurveTable,3,FALSE())</f>
        <v>36495</v>
      </c>
      <c r="D3" s="360" t="s">
        <v>202</v>
      </c>
      <c r="E3" s="353" t="n">
        <f aca="false">DATE(YEAR(E2),MONTH(E2),1)</f>
        <v>36495</v>
      </c>
      <c r="F3" s="359" t="n">
        <f aca="false">E3</f>
        <v>36495</v>
      </c>
      <c r="G3" s="359" t="n">
        <f aca="false">F3</f>
        <v>36495</v>
      </c>
      <c r="H3" s="359" t="n">
        <f aca="false">G3</f>
        <v>36495</v>
      </c>
      <c r="I3" s="359" t="n">
        <f aca="false">H3</f>
        <v>36495</v>
      </c>
      <c r="J3" s="359" t="n">
        <f aca="false">I3</f>
        <v>36495</v>
      </c>
      <c r="K3" s="359" t="n">
        <f aca="false">J3</f>
        <v>36495</v>
      </c>
      <c r="L3" s="359" t="n">
        <f aca="false">K3</f>
        <v>36495</v>
      </c>
      <c r="M3" s="359" t="n">
        <f aca="false">L3</f>
        <v>36495</v>
      </c>
      <c r="N3" s="359" t="n">
        <f aca="false">M3</f>
        <v>36495</v>
      </c>
      <c r="O3" s="359" t="n">
        <f aca="false">N3</f>
        <v>36495</v>
      </c>
      <c r="P3" s="359" t="n">
        <f aca="false">O3</f>
        <v>36495</v>
      </c>
      <c r="Q3" s="359" t="n">
        <f aca="false">P3</f>
        <v>36495</v>
      </c>
      <c r="R3" s="359" t="n">
        <f aca="false">Q3</f>
        <v>36495</v>
      </c>
      <c r="S3" s="359" t="n">
        <f aca="false">R3</f>
        <v>36495</v>
      </c>
      <c r="T3" s="361"/>
      <c r="U3" s="361"/>
      <c r="V3" s="359" t="n">
        <f aca="false">P3</f>
        <v>36495</v>
      </c>
      <c r="W3" s="359" t="n">
        <f aca="false">V3</f>
        <v>36495</v>
      </c>
      <c r="X3" s="359" t="n">
        <f aca="false">W3</f>
        <v>36495</v>
      </c>
      <c r="Y3" s="359" t="n">
        <f aca="false">X3</f>
        <v>36495</v>
      </c>
      <c r="Z3" s="359" t="n">
        <f aca="false">Y3</f>
        <v>36495</v>
      </c>
      <c r="AA3" s="359" t="n">
        <f aca="false">Z3</f>
        <v>36495</v>
      </c>
      <c r="AB3" s="359" t="n">
        <f aca="false">AA3</f>
        <v>36495</v>
      </c>
      <c r="AC3" s="359" t="n">
        <f aca="false">AB3</f>
        <v>36495</v>
      </c>
      <c r="AD3" s="359" t="n">
        <f aca="false">AC3</f>
        <v>36495</v>
      </c>
      <c r="AE3" s="359" t="n">
        <f aca="false">AD3</f>
        <v>36495</v>
      </c>
      <c r="AF3" s="359" t="n">
        <f aca="false">AE3</f>
        <v>36495</v>
      </c>
      <c r="AG3" s="359" t="n">
        <f aca="false">AF3</f>
        <v>36495</v>
      </c>
      <c r="AH3" s="359" t="n">
        <f aca="false">AG3</f>
        <v>36495</v>
      </c>
      <c r="AI3" s="359" t="n">
        <f aca="false">AH3</f>
        <v>36495</v>
      </c>
      <c r="AJ3" s="359" t="n">
        <f aca="false">AI3</f>
        <v>36495</v>
      </c>
      <c r="AK3" s="362" t="n">
        <f aca="false">AJ3</f>
        <v>36495</v>
      </c>
      <c r="AL3" s="359" t="n">
        <f aca="false">AK3</f>
        <v>36495</v>
      </c>
      <c r="AM3" s="359" t="n">
        <f aca="false">AL3</f>
        <v>36495</v>
      </c>
      <c r="AN3" s="359" t="n">
        <f aca="false">AM3</f>
        <v>36495</v>
      </c>
      <c r="AO3" s="359" t="n">
        <f aca="false">AN3</f>
        <v>36495</v>
      </c>
      <c r="AP3" s="359" t="n">
        <f aca="false">AO3</f>
        <v>36495</v>
      </c>
      <c r="AQ3" s="359" t="n">
        <f aca="false">AP3</f>
        <v>36495</v>
      </c>
      <c r="AR3" s="359" t="n">
        <f aca="false">AQ3</f>
        <v>36495</v>
      </c>
      <c r="AS3" s="359" t="n">
        <f aca="false">AR3</f>
        <v>36495</v>
      </c>
      <c r="AT3" s="359" t="n">
        <f aca="false">AS3</f>
        <v>36495</v>
      </c>
      <c r="AU3" s="359" t="n">
        <f aca="false">AN3</f>
        <v>36495</v>
      </c>
      <c r="AV3" s="359" t="n">
        <f aca="false">AU3</f>
        <v>36495</v>
      </c>
      <c r="AW3" s="361"/>
      <c r="AZ3" s="347"/>
      <c r="BA3" s="347"/>
      <c r="BB3" s="347"/>
      <c r="BC3" s="347"/>
      <c r="BD3" s="347"/>
      <c r="BE3" s="347"/>
      <c r="BF3" s="347"/>
      <c r="BG3" s="347"/>
      <c r="BH3" s="347"/>
      <c r="BI3" s="347"/>
      <c r="BJ3" s="347"/>
      <c r="BK3" s="347"/>
    </row>
    <row r="4" customFormat="false" ht="11.25" hidden="false" customHeight="false" outlineLevel="0" collapsed="false">
      <c r="A4" s="344" t="n">
        <v>41</v>
      </c>
      <c r="B4" s="359" t="str">
        <f aca="false">HLOOKUP(Count,CurveTable,4,FALSE())</f>
        <v>GDP-HPL/SHPCH</v>
      </c>
      <c r="D4" s="360" t="s">
        <v>203</v>
      </c>
      <c r="E4" s="362" t="s">
        <v>204</v>
      </c>
      <c r="F4" s="362" t="s">
        <v>205</v>
      </c>
      <c r="G4" s="363" t="s">
        <v>206</v>
      </c>
      <c r="H4" s="362" t="s">
        <v>207</v>
      </c>
      <c r="I4" s="362" t="s">
        <v>208</v>
      </c>
      <c r="J4" s="347" t="s">
        <v>209</v>
      </c>
      <c r="K4" s="362" t="s">
        <v>210</v>
      </c>
      <c r="L4" s="362" t="s">
        <v>211</v>
      </c>
      <c r="M4" s="362" t="s">
        <v>212</v>
      </c>
      <c r="N4" s="362" t="s">
        <v>213</v>
      </c>
      <c r="O4" s="362" t="s">
        <v>214</v>
      </c>
      <c r="P4" s="362" t="s">
        <v>215</v>
      </c>
      <c r="Q4" s="362" t="s">
        <v>208</v>
      </c>
      <c r="R4" s="362" t="s">
        <v>216</v>
      </c>
      <c r="S4" s="362" t="s">
        <v>217</v>
      </c>
      <c r="T4" s="364"/>
      <c r="U4" s="364"/>
      <c r="V4" s="362" t="s">
        <v>204</v>
      </c>
      <c r="W4" s="362" t="s">
        <v>205</v>
      </c>
      <c r="X4" s="362" t="s">
        <v>218</v>
      </c>
      <c r="Y4" s="362" t="s">
        <v>211</v>
      </c>
      <c r="Z4" s="362" t="s">
        <v>206</v>
      </c>
      <c r="AA4" s="362" t="s">
        <v>219</v>
      </c>
      <c r="AB4" s="362" t="s">
        <v>220</v>
      </c>
      <c r="AC4" s="362" t="s">
        <v>221</v>
      </c>
      <c r="AD4" s="362" t="s">
        <v>222</v>
      </c>
      <c r="AE4" s="362" t="s">
        <v>223</v>
      </c>
      <c r="AF4" s="362" t="s">
        <v>224</v>
      </c>
      <c r="AG4" s="362" t="s">
        <v>225</v>
      </c>
      <c r="AH4" s="362" t="s">
        <v>226</v>
      </c>
      <c r="AI4" s="362" t="s">
        <v>227</v>
      </c>
      <c r="AJ4" s="362" t="s">
        <v>228</v>
      </c>
      <c r="AK4" s="362" t="s">
        <v>229</v>
      </c>
      <c r="AL4" s="362" t="s">
        <v>230</v>
      </c>
      <c r="AM4" s="362" t="s">
        <v>231</v>
      </c>
      <c r="AN4" s="362" t="s">
        <v>232</v>
      </c>
      <c r="AO4" s="365" t="s">
        <v>233</v>
      </c>
      <c r="AP4" s="365" t="s">
        <v>234</v>
      </c>
      <c r="AQ4" s="365" t="s">
        <v>235</v>
      </c>
      <c r="AR4" s="365" t="s">
        <v>236</v>
      </c>
      <c r="AS4" s="365" t="s">
        <v>237</v>
      </c>
      <c r="AT4" s="362" t="s">
        <v>238</v>
      </c>
      <c r="AU4" s="362" t="s">
        <v>239</v>
      </c>
      <c r="AV4" s="362" t="s">
        <v>240</v>
      </c>
      <c r="AW4" s="361"/>
      <c r="AY4" s="366" t="s">
        <v>241</v>
      </c>
      <c r="AZ4" s="366" t="s">
        <v>242</v>
      </c>
      <c r="BA4" s="366" t="s">
        <v>24</v>
      </c>
      <c r="BB4" s="366" t="s">
        <v>243</v>
      </c>
      <c r="BC4" s="366" t="s">
        <v>244</v>
      </c>
      <c r="BD4" s="347"/>
      <c r="BE4" s="347"/>
      <c r="BF4" s="347"/>
      <c r="BG4" s="347"/>
      <c r="BH4" s="347"/>
      <c r="BI4" s="347"/>
      <c r="BJ4" s="347"/>
      <c r="BK4" s="347"/>
    </row>
    <row r="5" customFormat="false" ht="11.25" hidden="false" customHeight="false" outlineLevel="0" collapsed="false">
      <c r="B5" s="367" t="str">
        <f aca="false">HLOOKUP(Count,CurveTable,5,FALSE())</f>
        <v>PR</v>
      </c>
      <c r="D5" s="360" t="s">
        <v>245</v>
      </c>
      <c r="E5" s="368" t="s">
        <v>246</v>
      </c>
      <c r="F5" s="368" t="s">
        <v>246</v>
      </c>
      <c r="G5" s="368" t="s">
        <v>246</v>
      </c>
      <c r="H5" s="368" t="s">
        <v>246</v>
      </c>
      <c r="I5" s="368" t="s">
        <v>246</v>
      </c>
      <c r="J5" s="368" t="s">
        <v>246</v>
      </c>
      <c r="K5" s="368" t="s">
        <v>246</v>
      </c>
      <c r="L5" s="368" t="s">
        <v>246</v>
      </c>
      <c r="M5" s="368" t="s">
        <v>246</v>
      </c>
      <c r="N5" s="368" t="s">
        <v>246</v>
      </c>
      <c r="O5" s="368" t="s">
        <v>246</v>
      </c>
      <c r="P5" s="368" t="s">
        <v>246</v>
      </c>
      <c r="Q5" s="368" t="s">
        <v>246</v>
      </c>
      <c r="R5" s="368" t="s">
        <v>247</v>
      </c>
      <c r="S5" s="368" t="s">
        <v>246</v>
      </c>
      <c r="T5" s="369"/>
      <c r="U5" s="369"/>
      <c r="V5" s="368" t="s">
        <v>246</v>
      </c>
      <c r="W5" s="368" t="s">
        <v>246</v>
      </c>
      <c r="X5" s="368" t="s">
        <v>246</v>
      </c>
      <c r="Y5" s="368" t="s">
        <v>246</v>
      </c>
      <c r="Z5" s="368" t="s">
        <v>246</v>
      </c>
      <c r="AA5" s="368" t="s">
        <v>246</v>
      </c>
      <c r="AB5" s="368" t="s">
        <v>246</v>
      </c>
      <c r="AC5" s="368" t="s">
        <v>246</v>
      </c>
      <c r="AD5" s="368" t="s">
        <v>246</v>
      </c>
      <c r="AE5" s="368" t="s">
        <v>246</v>
      </c>
      <c r="AF5" s="368" t="s">
        <v>246</v>
      </c>
      <c r="AG5" s="368" t="s">
        <v>246</v>
      </c>
      <c r="AH5" s="368" t="s">
        <v>246</v>
      </c>
      <c r="AI5" s="368" t="s">
        <v>246</v>
      </c>
      <c r="AJ5" s="368" t="s">
        <v>246</v>
      </c>
      <c r="AK5" s="368" t="s">
        <v>246</v>
      </c>
      <c r="AL5" s="367" t="s">
        <v>246</v>
      </c>
      <c r="AM5" s="367" t="s">
        <v>246</v>
      </c>
      <c r="AN5" s="367" t="s">
        <v>246</v>
      </c>
      <c r="AO5" s="367" t="s">
        <v>246</v>
      </c>
      <c r="AP5" s="367" t="s">
        <v>246</v>
      </c>
      <c r="AQ5" s="367" t="s">
        <v>246</v>
      </c>
      <c r="AR5" s="367" t="s">
        <v>246</v>
      </c>
      <c r="AS5" s="367" t="s">
        <v>246</v>
      </c>
      <c r="AT5" s="367" t="s">
        <v>246</v>
      </c>
      <c r="AU5" s="367" t="s">
        <v>246</v>
      </c>
      <c r="AV5" s="367" t="s">
        <v>246</v>
      </c>
      <c r="AW5" s="370"/>
      <c r="AZ5" s="347"/>
      <c r="BA5" s="347"/>
      <c r="BB5" s="347"/>
      <c r="BC5" s="347"/>
      <c r="BD5" s="347"/>
      <c r="BE5" s="347"/>
      <c r="BF5" s="347"/>
      <c r="BG5" s="347"/>
      <c r="BH5" s="347"/>
      <c r="BI5" s="347"/>
      <c r="BJ5" s="347"/>
      <c r="BK5" s="347"/>
    </row>
    <row r="6" customFormat="false" ht="11.25" hidden="false" customHeight="false" outlineLevel="0" collapsed="false">
      <c r="B6" s="367" t="str">
        <f aca="false">HLOOKUP(Count,CurveTable,6,FALSE())</f>
        <v>M</v>
      </c>
      <c r="D6" s="360" t="s">
        <v>248</v>
      </c>
      <c r="E6" s="367" t="s">
        <v>249</v>
      </c>
      <c r="F6" s="367" t="s">
        <v>249</v>
      </c>
      <c r="G6" s="367" t="s">
        <v>249</v>
      </c>
      <c r="H6" s="367" t="s">
        <v>249</v>
      </c>
      <c r="I6" s="367" t="s">
        <v>249</v>
      </c>
      <c r="J6" s="367" t="s">
        <v>249</v>
      </c>
      <c r="K6" s="367" t="s">
        <v>249</v>
      </c>
      <c r="L6" s="367" t="s">
        <v>249</v>
      </c>
      <c r="M6" s="367" t="s">
        <v>249</v>
      </c>
      <c r="N6" s="367" t="s">
        <v>249</v>
      </c>
      <c r="O6" s="367" t="s">
        <v>249</v>
      </c>
      <c r="P6" s="367" t="s">
        <v>249</v>
      </c>
      <c r="Q6" s="367" t="s">
        <v>249</v>
      </c>
      <c r="R6" s="367" t="s">
        <v>250</v>
      </c>
      <c r="S6" s="367" t="s">
        <v>251</v>
      </c>
      <c r="T6" s="370"/>
      <c r="U6" s="370"/>
      <c r="V6" s="367" t="s">
        <v>252</v>
      </c>
      <c r="W6" s="367" t="s">
        <v>252</v>
      </c>
      <c r="X6" s="367" t="s">
        <v>252</v>
      </c>
      <c r="Y6" s="367" t="s">
        <v>252</v>
      </c>
      <c r="Z6" s="367" t="s">
        <v>252</v>
      </c>
      <c r="AA6" s="367" t="s">
        <v>252</v>
      </c>
      <c r="AB6" s="367" t="s">
        <v>252</v>
      </c>
      <c r="AC6" s="367" t="s">
        <v>252</v>
      </c>
      <c r="AD6" s="367" t="s">
        <v>252</v>
      </c>
      <c r="AE6" s="367" t="s">
        <v>252</v>
      </c>
      <c r="AF6" s="367" t="s">
        <v>252</v>
      </c>
      <c r="AG6" s="367" t="s">
        <v>252</v>
      </c>
      <c r="AH6" s="367" t="s">
        <v>252</v>
      </c>
      <c r="AI6" s="367" t="s">
        <v>252</v>
      </c>
      <c r="AJ6" s="367" t="s">
        <v>252</v>
      </c>
      <c r="AK6" s="368" t="s">
        <v>252</v>
      </c>
      <c r="AL6" s="367" t="s">
        <v>252</v>
      </c>
      <c r="AM6" s="367" t="s">
        <v>252</v>
      </c>
      <c r="AN6" s="367" t="s">
        <v>252</v>
      </c>
      <c r="AO6" s="367" t="s">
        <v>252</v>
      </c>
      <c r="AP6" s="367" t="s">
        <v>252</v>
      </c>
      <c r="AQ6" s="367" t="s">
        <v>252</v>
      </c>
      <c r="AR6" s="367" t="s">
        <v>252</v>
      </c>
      <c r="AS6" s="367" t="s">
        <v>252</v>
      </c>
      <c r="AT6" s="367" t="s">
        <v>252</v>
      </c>
      <c r="AU6" s="367" t="s">
        <v>252</v>
      </c>
      <c r="AV6" s="367" t="s">
        <v>249</v>
      </c>
      <c r="AW6" s="370"/>
      <c r="AZ6" s="347"/>
      <c r="BA6" s="347"/>
      <c r="BB6" s="347"/>
      <c r="BC6" s="347"/>
      <c r="BD6" s="347"/>
      <c r="BE6" s="347"/>
      <c r="BF6" s="347"/>
      <c r="BG6" s="347"/>
      <c r="BH6" s="347"/>
      <c r="BI6" s="347"/>
      <c r="BJ6" s="347"/>
      <c r="BK6" s="347"/>
    </row>
    <row r="7" customFormat="false" ht="11.25" hidden="false" customHeight="false" outlineLevel="0" collapsed="false">
      <c r="B7" s="367" t="str">
        <f aca="false">HLOOKUP(Count,CurveTable,7,FALSE())</f>
        <v>au8</v>
      </c>
      <c r="D7" s="360" t="s">
        <v>253</v>
      </c>
      <c r="E7" s="367" t="s">
        <v>254</v>
      </c>
      <c r="F7" s="367" t="s">
        <v>255</v>
      </c>
      <c r="G7" s="367" t="s">
        <v>256</v>
      </c>
      <c r="H7" s="367" t="s">
        <v>257</v>
      </c>
      <c r="I7" s="367" t="s">
        <v>258</v>
      </c>
      <c r="J7" s="367" t="s">
        <v>259</v>
      </c>
      <c r="K7" s="367" t="s">
        <v>260</v>
      </c>
      <c r="L7" s="367" t="s">
        <v>261</v>
      </c>
      <c r="M7" s="367" t="s">
        <v>262</v>
      </c>
      <c r="N7" s="367" t="s">
        <v>263</v>
      </c>
      <c r="O7" s="367" t="s">
        <v>264</v>
      </c>
      <c r="P7" s="367" t="s">
        <v>265</v>
      </c>
      <c r="Q7" s="367" t="s">
        <v>266</v>
      </c>
      <c r="R7" s="367" t="s">
        <v>267</v>
      </c>
      <c r="S7" s="367" t="s">
        <v>268</v>
      </c>
      <c r="T7" s="370"/>
      <c r="U7" s="370"/>
      <c r="V7" s="367" t="s">
        <v>269</v>
      </c>
      <c r="W7" s="367" t="s">
        <v>270</v>
      </c>
      <c r="X7" s="367" t="s">
        <v>271</v>
      </c>
      <c r="Y7" s="367" t="s">
        <v>272</v>
      </c>
      <c r="Z7" s="367" t="s">
        <v>273</v>
      </c>
      <c r="AA7" s="367" t="s">
        <v>274</v>
      </c>
      <c r="AB7" s="367" t="s">
        <v>275</v>
      </c>
      <c r="AC7" s="367" t="s">
        <v>276</v>
      </c>
      <c r="AD7" s="367" t="s">
        <v>277</v>
      </c>
      <c r="AE7" s="367" t="s">
        <v>278</v>
      </c>
      <c r="AF7" s="367" t="s">
        <v>279</v>
      </c>
      <c r="AG7" s="367" t="s">
        <v>280</v>
      </c>
      <c r="AH7" s="367" t="s">
        <v>281</v>
      </c>
      <c r="AI7" s="367" t="s">
        <v>282</v>
      </c>
      <c r="AJ7" s="367" t="s">
        <v>283</v>
      </c>
      <c r="AK7" s="368" t="s">
        <v>284</v>
      </c>
      <c r="AL7" s="367" t="s">
        <v>285</v>
      </c>
      <c r="AM7" s="367" t="s">
        <v>286</v>
      </c>
      <c r="AN7" s="367" t="s">
        <v>287</v>
      </c>
      <c r="AO7" s="367" t="s">
        <v>288</v>
      </c>
      <c r="AP7" s="367" t="s">
        <v>289</v>
      </c>
      <c r="AQ7" s="367" t="s">
        <v>290</v>
      </c>
      <c r="AR7" s="367" t="s">
        <v>291</v>
      </c>
      <c r="AS7" s="367" t="s">
        <v>292</v>
      </c>
      <c r="AT7" s="367" t="s">
        <v>293</v>
      </c>
      <c r="AU7" s="367" t="s">
        <v>294</v>
      </c>
      <c r="AZ7" s="347"/>
      <c r="BA7" s="347"/>
      <c r="BB7" s="347"/>
      <c r="BC7" s="347"/>
      <c r="BD7" s="347"/>
      <c r="BE7" s="347"/>
      <c r="BF7" s="347"/>
      <c r="BG7" s="347"/>
      <c r="BH7" s="347"/>
    </row>
    <row r="8" customFormat="false" ht="11.25" hidden="false" customHeight="false" outlineLevel="0" collapsed="false">
      <c r="D8" s="371" t="n">
        <v>36495</v>
      </c>
      <c r="E8" s="372" t="n">
        <v>-0.05</v>
      </c>
      <c r="F8" s="372" t="n">
        <v>-0.05</v>
      </c>
      <c r="G8" s="372" t="n">
        <v>-0.05</v>
      </c>
      <c r="H8" s="372" t="n">
        <v>0.12</v>
      </c>
      <c r="I8" s="372" t="n">
        <v>0.12</v>
      </c>
      <c r="J8" s="372" t="n">
        <v>-0.04</v>
      </c>
      <c r="K8" s="372" t="n">
        <v>0.12</v>
      </c>
      <c r="L8" s="372" t="n">
        <v>-0.09</v>
      </c>
      <c r="M8" s="372" t="n">
        <v>-0.02</v>
      </c>
      <c r="N8" s="372" t="n">
        <v>-0.01</v>
      </c>
      <c r="O8" s="372" t="n">
        <v>0.15</v>
      </c>
      <c r="P8" s="372" t="n">
        <v>0.08</v>
      </c>
      <c r="Q8" s="372" t="n">
        <v>0.12</v>
      </c>
      <c r="R8" s="372" t="n">
        <v>1</v>
      </c>
      <c r="S8" s="372" t="n">
        <v>2.12</v>
      </c>
      <c r="T8" s="371"/>
      <c r="U8" s="373" t="n">
        <v>36495</v>
      </c>
      <c r="V8" s="372" t="n">
        <v>2.16</v>
      </c>
      <c r="W8" s="372" t="n">
        <v>2.13</v>
      </c>
      <c r="X8" s="372" t="n">
        <v>2.11</v>
      </c>
      <c r="Y8" s="372" t="n">
        <v>2.02</v>
      </c>
      <c r="Z8" s="372" t="n">
        <v>2.04</v>
      </c>
      <c r="AA8" s="372" t="n">
        <v>2.175</v>
      </c>
      <c r="AB8" s="372" t="n">
        <v>2.16</v>
      </c>
      <c r="AC8" s="372" t="n">
        <v>2.165</v>
      </c>
      <c r="AD8" s="372" t="n">
        <v>2.065</v>
      </c>
      <c r="AE8" s="372" t="n">
        <v>2.215</v>
      </c>
      <c r="AF8" s="372" t="n">
        <v>2.16</v>
      </c>
      <c r="AG8" s="372" t="n">
        <v>2.16</v>
      </c>
      <c r="AH8" s="372" t="n">
        <v>2.13</v>
      </c>
      <c r="AI8" s="372" t="n">
        <v>2.13</v>
      </c>
      <c r="AJ8" s="372"/>
      <c r="AK8" s="374" t="n">
        <v>2.02</v>
      </c>
      <c r="AL8" s="372" t="n">
        <v>2.16</v>
      </c>
      <c r="AM8" s="372" t="n">
        <v>2.21</v>
      </c>
      <c r="AN8" s="372" t="n">
        <v>2.165</v>
      </c>
      <c r="AO8" s="372" t="n">
        <v>2.175</v>
      </c>
      <c r="AP8" s="372" t="n">
        <v>2.16</v>
      </c>
      <c r="AQ8" s="372" t="n">
        <v>2.215</v>
      </c>
      <c r="AR8" s="372" t="n">
        <v>2.215</v>
      </c>
      <c r="AS8" s="372"/>
      <c r="AT8" s="372" t="n">
        <v>2.245</v>
      </c>
      <c r="AU8" s="372" t="n">
        <v>2.11</v>
      </c>
      <c r="AV8" s="372"/>
      <c r="AW8" s="372"/>
      <c r="AX8" s="375" t="n">
        <f aca="false">D8</f>
        <v>36495</v>
      </c>
      <c r="AY8" s="376" t="n">
        <v>1.704</v>
      </c>
      <c r="AZ8" s="376" t="n">
        <v>1.71</v>
      </c>
      <c r="BA8" s="377" t="n">
        <f aca="false">S8</f>
        <v>2.12</v>
      </c>
      <c r="BB8" s="377" t="n">
        <f aca="false">AVERAGE(AZ8:BA8)</f>
        <v>1.915</v>
      </c>
      <c r="BC8" s="377" t="n">
        <f aca="false">AVERAGE(AY8:BA8)</f>
        <v>1.84466666666667</v>
      </c>
    </row>
    <row r="9" customFormat="false" ht="11.25" hidden="false" customHeight="false" outlineLevel="0" collapsed="false">
      <c r="B9" s="346"/>
      <c r="D9" s="371" t="n">
        <v>36526</v>
      </c>
      <c r="E9" s="372" t="n">
        <v>-0.0675</v>
      </c>
      <c r="F9" s="372" t="n">
        <v>-0.0675</v>
      </c>
      <c r="G9" s="372" t="n">
        <v>-0.0775</v>
      </c>
      <c r="H9" s="372" t="n">
        <v>0.085</v>
      </c>
      <c r="I9" s="372" t="n">
        <v>0.085</v>
      </c>
      <c r="J9" s="372" t="n">
        <v>-0.0675</v>
      </c>
      <c r="K9" s="372" t="n">
        <v>0.085</v>
      </c>
      <c r="L9" s="372" t="n">
        <v>-0.0925</v>
      </c>
      <c r="M9" s="372" t="n">
        <v>-0.0275</v>
      </c>
      <c r="N9" s="372" t="n">
        <v>-0.0125</v>
      </c>
      <c r="O9" s="372" t="n">
        <v>0.195</v>
      </c>
      <c r="P9" s="372" t="n">
        <v>0.0675</v>
      </c>
      <c r="Q9" s="372" t="n">
        <v>0.085</v>
      </c>
      <c r="R9" s="372" t="n">
        <v>0.061415418030074</v>
      </c>
      <c r="S9" s="372" t="n">
        <v>2.399</v>
      </c>
      <c r="T9" s="371"/>
      <c r="U9" s="373" t="n">
        <v>36496</v>
      </c>
      <c r="V9" s="372" t="n">
        <v>2.11</v>
      </c>
      <c r="W9" s="372" t="n">
        <v>2.085</v>
      </c>
      <c r="X9" s="372" t="n">
        <v>2.13</v>
      </c>
      <c r="Y9" s="372" t="n">
        <v>2.1</v>
      </c>
      <c r="Z9" s="372" t="n">
        <v>2.12</v>
      </c>
      <c r="AA9" s="372" t="n">
        <v>2.105</v>
      </c>
      <c r="AB9" s="372" t="n">
        <v>2.095</v>
      </c>
      <c r="AC9" s="372" t="n">
        <v>2.1</v>
      </c>
      <c r="AD9" s="372" t="n">
        <v>2.04</v>
      </c>
      <c r="AE9" s="372" t="n">
        <v>2.17</v>
      </c>
      <c r="AF9" s="372" t="n">
        <v>2.11</v>
      </c>
      <c r="AG9" s="372" t="n">
        <v>2.11</v>
      </c>
      <c r="AH9" s="372" t="n">
        <v>2.085</v>
      </c>
      <c r="AI9" s="372" t="n">
        <v>2.085</v>
      </c>
      <c r="AJ9" s="372"/>
      <c r="AK9" s="374" t="n">
        <v>2.1</v>
      </c>
      <c r="AL9" s="372" t="n">
        <v>2.085</v>
      </c>
      <c r="AM9" s="372" t="n">
        <v>2.045</v>
      </c>
      <c r="AN9" s="372" t="n">
        <v>2.1</v>
      </c>
      <c r="AO9" s="372" t="n">
        <v>2.105</v>
      </c>
      <c r="AP9" s="372" t="n">
        <v>2.095</v>
      </c>
      <c r="AQ9" s="372" t="n">
        <v>2.17</v>
      </c>
      <c r="AR9" s="372" t="n">
        <v>2.17</v>
      </c>
      <c r="AS9" s="372"/>
      <c r="AT9" s="372" t="n">
        <v>2.26</v>
      </c>
      <c r="AU9" s="372" t="n">
        <v>2.14</v>
      </c>
      <c r="AV9" s="372"/>
      <c r="AW9" s="372"/>
      <c r="AX9" s="375" t="n">
        <f aca="false">D9</f>
        <v>36526</v>
      </c>
      <c r="AY9" s="377" t="n">
        <f aca="false">S9</f>
        <v>2.399</v>
      </c>
      <c r="AZ9" s="377" t="n">
        <f aca="false">S9</f>
        <v>2.399</v>
      </c>
      <c r="BA9" s="377" t="n">
        <f aca="false">S9</f>
        <v>2.399</v>
      </c>
      <c r="BB9" s="377" t="n">
        <f aca="false">AVERAGE(AZ9:BA9)</f>
        <v>2.399</v>
      </c>
      <c r="BC9" s="377" t="n">
        <f aca="false">AVERAGE(AY9:BA9)</f>
        <v>2.399</v>
      </c>
    </row>
    <row r="10" customFormat="false" ht="11.25" hidden="false" customHeight="false" outlineLevel="0" collapsed="false">
      <c r="B10" s="378"/>
      <c r="D10" s="371" t="n">
        <v>36557</v>
      </c>
      <c r="E10" s="372" t="n">
        <v>-0.0675</v>
      </c>
      <c r="F10" s="372" t="n">
        <v>-0.0675</v>
      </c>
      <c r="G10" s="372" t="n">
        <v>-0.08</v>
      </c>
      <c r="H10" s="372" t="n">
        <v>0.1025</v>
      </c>
      <c r="I10" s="372" t="n">
        <v>0.1025</v>
      </c>
      <c r="J10" s="372" t="n">
        <v>-0.0675</v>
      </c>
      <c r="K10" s="372" t="n">
        <v>0.1025</v>
      </c>
      <c r="L10" s="372" t="n">
        <v>-0.0925</v>
      </c>
      <c r="M10" s="372" t="n">
        <v>-0.0175</v>
      </c>
      <c r="N10" s="372" t="n">
        <v>-0.0075</v>
      </c>
      <c r="O10" s="372" t="n">
        <v>0.23</v>
      </c>
      <c r="P10" s="372" t="n">
        <v>0.0725</v>
      </c>
      <c r="Q10" s="372" t="n">
        <v>0.1025</v>
      </c>
      <c r="R10" s="372" t="n">
        <v>0.064923292627135</v>
      </c>
      <c r="S10" s="372" t="n">
        <v>2.396</v>
      </c>
      <c r="T10" s="371"/>
      <c r="U10" s="373" t="n">
        <v>36497</v>
      </c>
      <c r="V10" s="372" t="n">
        <v>2.125</v>
      </c>
      <c r="W10" s="372" t="n">
        <v>2.135</v>
      </c>
      <c r="X10" s="372" t="n">
        <v>2.155</v>
      </c>
      <c r="Y10" s="372" t="n">
        <v>2.15</v>
      </c>
      <c r="Z10" s="372" t="n">
        <v>2.17</v>
      </c>
      <c r="AA10" s="372" t="n">
        <v>2.105</v>
      </c>
      <c r="AB10" s="372" t="n">
        <v>2.115</v>
      </c>
      <c r="AC10" s="372" t="n">
        <v>2.125</v>
      </c>
      <c r="AD10" s="372" t="n">
        <v>2.05</v>
      </c>
      <c r="AE10" s="372" t="n">
        <v>2.175</v>
      </c>
      <c r="AF10" s="372" t="n">
        <v>2.125</v>
      </c>
      <c r="AG10" s="372" t="n">
        <v>2.125</v>
      </c>
      <c r="AH10" s="372" t="n">
        <v>2.135</v>
      </c>
      <c r="AI10" s="372" t="n">
        <v>2.135</v>
      </c>
      <c r="AJ10" s="372"/>
      <c r="AK10" s="374" t="n">
        <v>2.15</v>
      </c>
      <c r="AL10" s="372" t="n">
        <v>2.1</v>
      </c>
      <c r="AM10" s="372" t="n">
        <v>2.135</v>
      </c>
      <c r="AN10" s="372" t="n">
        <v>2.125</v>
      </c>
      <c r="AO10" s="372" t="n">
        <v>2.105</v>
      </c>
      <c r="AP10" s="372" t="n">
        <v>2.115</v>
      </c>
      <c r="AQ10" s="372" t="n">
        <v>2.175</v>
      </c>
      <c r="AR10" s="372" t="n">
        <v>2.175</v>
      </c>
      <c r="AS10" s="372"/>
      <c r="AT10" s="372" t="n">
        <v>2.26</v>
      </c>
      <c r="AU10" s="372" t="n">
        <v>2.16</v>
      </c>
      <c r="AV10" s="372"/>
      <c r="AW10" s="372"/>
      <c r="AX10" s="375" t="n">
        <f aca="false">D10</f>
        <v>36557</v>
      </c>
      <c r="AY10" s="377" t="n">
        <f aca="false">S10</f>
        <v>2.396</v>
      </c>
      <c r="AZ10" s="377" t="n">
        <f aca="false">S10</f>
        <v>2.396</v>
      </c>
      <c r="BA10" s="377" t="n">
        <f aca="false">S10</f>
        <v>2.396</v>
      </c>
      <c r="BB10" s="377" t="n">
        <f aca="false">AVERAGE(AZ10:BA10)</f>
        <v>2.396</v>
      </c>
      <c r="BC10" s="377" t="n">
        <f aca="false">AVERAGE(AY10:BA10)</f>
        <v>2.396</v>
      </c>
    </row>
    <row r="11" customFormat="false" ht="11.25" hidden="false" customHeight="false" outlineLevel="0" collapsed="false">
      <c r="D11" s="371" t="n">
        <v>36586</v>
      </c>
      <c r="E11" s="372" t="n">
        <v>-0.06</v>
      </c>
      <c r="F11" s="372" t="n">
        <v>-0.06</v>
      </c>
      <c r="G11" s="372" t="n">
        <v>-0.0825</v>
      </c>
      <c r="H11" s="372" t="n">
        <v>0.0975</v>
      </c>
      <c r="I11" s="372" t="n">
        <v>0.0975</v>
      </c>
      <c r="J11" s="372" t="n">
        <v>-0.06</v>
      </c>
      <c r="K11" s="372" t="n">
        <v>0.0975</v>
      </c>
      <c r="L11" s="372" t="n">
        <v>-0.0925</v>
      </c>
      <c r="M11" s="372" t="n">
        <v>-0.015</v>
      </c>
      <c r="N11" s="372" t="n">
        <v>-0.01</v>
      </c>
      <c r="O11" s="372" t="n">
        <v>0.185</v>
      </c>
      <c r="P11" s="372" t="n">
        <v>0.07</v>
      </c>
      <c r="Q11" s="372" t="n">
        <v>0.0975</v>
      </c>
      <c r="R11" s="372" t="n">
        <v>0.062900143894299</v>
      </c>
      <c r="S11" s="372" t="n">
        <v>2.388</v>
      </c>
      <c r="T11" s="371"/>
      <c r="U11" s="373" t="n">
        <v>36498</v>
      </c>
      <c r="V11" s="372" t="n">
        <v>2.11</v>
      </c>
      <c r="W11" s="372" t="n">
        <v>2.12</v>
      </c>
      <c r="X11" s="372" t="n">
        <v>2.19</v>
      </c>
      <c r="Y11" s="372" t="n">
        <v>2.17</v>
      </c>
      <c r="Z11" s="372" t="n">
        <v>2.18</v>
      </c>
      <c r="AA11" s="372" t="n">
        <v>2.115</v>
      </c>
      <c r="AB11" s="372" t="n">
        <v>2.11</v>
      </c>
      <c r="AC11" s="372" t="n">
        <v>2.12</v>
      </c>
      <c r="AD11" s="372" t="n">
        <v>2.13</v>
      </c>
      <c r="AE11" s="372" t="n">
        <v>2.17</v>
      </c>
      <c r="AF11" s="372" t="n">
        <v>2.11</v>
      </c>
      <c r="AG11" s="372" t="n">
        <v>2.11</v>
      </c>
      <c r="AH11" s="372" t="n">
        <v>2.12</v>
      </c>
      <c r="AI11" s="372" t="n">
        <v>2.12</v>
      </c>
      <c r="AJ11" s="372"/>
      <c r="AK11" s="374" t="n">
        <v>2.17</v>
      </c>
      <c r="AL11" s="372" t="n">
        <v>2.12</v>
      </c>
      <c r="AM11" s="372" t="n">
        <v>2.14</v>
      </c>
      <c r="AN11" s="372" t="n">
        <v>2.12</v>
      </c>
      <c r="AO11" s="372" t="n">
        <v>2.115</v>
      </c>
      <c r="AP11" s="372" t="n">
        <v>2.11</v>
      </c>
      <c r="AQ11" s="372" t="n">
        <v>2.17</v>
      </c>
      <c r="AR11" s="372" t="n">
        <v>2.17</v>
      </c>
      <c r="AS11" s="372"/>
      <c r="AT11" s="372" t="n">
        <v>2.25</v>
      </c>
      <c r="AU11" s="372" t="n">
        <v>2.155</v>
      </c>
      <c r="AV11" s="372"/>
      <c r="AW11" s="372"/>
      <c r="AX11" s="375" t="n">
        <f aca="false">D11</f>
        <v>36586</v>
      </c>
      <c r="AY11" s="377" t="n">
        <f aca="false">S11</f>
        <v>2.388</v>
      </c>
      <c r="AZ11" s="377" t="n">
        <f aca="false">S11</f>
        <v>2.388</v>
      </c>
      <c r="BA11" s="377" t="n">
        <f aca="false">S11</f>
        <v>2.388</v>
      </c>
      <c r="BB11" s="377" t="n">
        <f aca="false">AVERAGE(AZ11:BA11)</f>
        <v>2.388</v>
      </c>
      <c r="BC11" s="377" t="n">
        <f aca="false">AVERAGE(AY11:BA11)</f>
        <v>2.388</v>
      </c>
    </row>
    <row r="12" customFormat="false" ht="11.25" hidden="false" customHeight="false" outlineLevel="0" collapsed="false">
      <c r="B12" s="379"/>
      <c r="D12" s="371" t="n">
        <v>36617</v>
      </c>
      <c r="E12" s="372" t="n">
        <v>-0.06</v>
      </c>
      <c r="F12" s="372" t="n">
        <v>-0.06</v>
      </c>
      <c r="G12" s="372" t="n">
        <v>-0.0575</v>
      </c>
      <c r="H12" s="372" t="n">
        <v>0.1075</v>
      </c>
      <c r="I12" s="372" t="n">
        <v>0.1075</v>
      </c>
      <c r="J12" s="372" t="n">
        <v>-0.06</v>
      </c>
      <c r="K12" s="372" t="n">
        <v>0.1075</v>
      </c>
      <c r="L12" s="372" t="n">
        <v>-0.0675</v>
      </c>
      <c r="M12" s="372" t="n">
        <v>-0.075</v>
      </c>
      <c r="N12" s="372" t="n">
        <v>-0.075</v>
      </c>
      <c r="O12" s="372" t="n">
        <v>0.1</v>
      </c>
      <c r="P12" s="372" t="n">
        <v>0.0625</v>
      </c>
      <c r="Q12" s="372" t="n">
        <v>0.1075</v>
      </c>
      <c r="R12" s="372" t="n">
        <v>0.062756934263642</v>
      </c>
      <c r="S12" s="372" t="n">
        <v>2.38</v>
      </c>
      <c r="T12" s="371"/>
      <c r="U12" s="373" t="n">
        <v>36499</v>
      </c>
      <c r="V12" s="372" t="n">
        <v>2.11</v>
      </c>
      <c r="W12" s="372" t="n">
        <v>2.12</v>
      </c>
      <c r="X12" s="372" t="n">
        <v>2.19</v>
      </c>
      <c r="Y12" s="372" t="n">
        <v>2.17</v>
      </c>
      <c r="Z12" s="372" t="n">
        <v>2.18</v>
      </c>
      <c r="AA12" s="372" t="n">
        <v>2.115</v>
      </c>
      <c r="AB12" s="372" t="n">
        <v>2.11</v>
      </c>
      <c r="AC12" s="372" t="n">
        <v>2.12</v>
      </c>
      <c r="AD12" s="372" t="n">
        <v>2.13</v>
      </c>
      <c r="AE12" s="372" t="n">
        <v>2.17</v>
      </c>
      <c r="AF12" s="372" t="n">
        <v>2.11</v>
      </c>
      <c r="AG12" s="372" t="n">
        <v>2.11</v>
      </c>
      <c r="AH12" s="372" t="n">
        <v>2.12</v>
      </c>
      <c r="AI12" s="372" t="n">
        <v>2.12</v>
      </c>
      <c r="AJ12" s="372"/>
      <c r="AK12" s="374" t="n">
        <v>2.17</v>
      </c>
      <c r="AL12" s="372" t="n">
        <v>2.12</v>
      </c>
      <c r="AM12" s="372" t="n">
        <v>2.14</v>
      </c>
      <c r="AN12" s="372" t="n">
        <v>2.12</v>
      </c>
      <c r="AO12" s="372" t="n">
        <v>2.115</v>
      </c>
      <c r="AP12" s="372" t="n">
        <v>2.11</v>
      </c>
      <c r="AQ12" s="372" t="n">
        <v>2.17</v>
      </c>
      <c r="AR12" s="372" t="n">
        <v>2.17</v>
      </c>
      <c r="AS12" s="372"/>
      <c r="AT12" s="372" t="n">
        <v>2.25</v>
      </c>
      <c r="AU12" s="372" t="n">
        <v>2.155</v>
      </c>
      <c r="AV12" s="372"/>
      <c r="AW12" s="372"/>
      <c r="AX12" s="375" t="n">
        <f aca="false">D12</f>
        <v>36617</v>
      </c>
      <c r="AY12" s="377" t="n">
        <f aca="false">S12</f>
        <v>2.38</v>
      </c>
      <c r="AZ12" s="377" t="n">
        <f aca="false">S12</f>
        <v>2.38</v>
      </c>
      <c r="BA12" s="377" t="n">
        <f aca="false">S12</f>
        <v>2.38</v>
      </c>
      <c r="BB12" s="377" t="n">
        <f aca="false">AVERAGE(AZ12:BA12)</f>
        <v>2.38</v>
      </c>
      <c r="BC12" s="377" t="n">
        <f aca="false">AVERAGE(AY12:BA12)</f>
        <v>2.38</v>
      </c>
    </row>
    <row r="13" customFormat="false" ht="11.25" hidden="false" customHeight="false" outlineLevel="0" collapsed="false">
      <c r="B13" s="380"/>
      <c r="D13" s="371" t="n">
        <v>36647</v>
      </c>
      <c r="E13" s="372" t="n">
        <v>-0.06</v>
      </c>
      <c r="F13" s="372" t="n">
        <v>-0.06</v>
      </c>
      <c r="G13" s="372" t="n">
        <v>-0.0575</v>
      </c>
      <c r="H13" s="372" t="n">
        <v>0.0925</v>
      </c>
      <c r="I13" s="372" t="n">
        <v>0.0925</v>
      </c>
      <c r="J13" s="372" t="n">
        <v>-0.06</v>
      </c>
      <c r="K13" s="372" t="n">
        <v>0.0925</v>
      </c>
      <c r="L13" s="372" t="n">
        <v>-0.0675</v>
      </c>
      <c r="M13" s="372" t="n">
        <v>-0.085</v>
      </c>
      <c r="N13" s="372" t="n">
        <v>-0.085</v>
      </c>
      <c r="O13" s="372" t="n">
        <v>0.09</v>
      </c>
      <c r="P13" s="372" t="n">
        <v>0.0475</v>
      </c>
      <c r="Q13" s="372" t="n">
        <v>0.0925</v>
      </c>
      <c r="R13" s="372" t="n">
        <v>0.062765544495582</v>
      </c>
      <c r="S13" s="372" t="n">
        <v>2.377</v>
      </c>
      <c r="T13" s="371"/>
      <c r="U13" s="373" t="n">
        <v>36500</v>
      </c>
      <c r="V13" s="372" t="n">
        <v>2.11</v>
      </c>
      <c r="W13" s="372" t="n">
        <v>2.12</v>
      </c>
      <c r="X13" s="372" t="n">
        <v>2.19</v>
      </c>
      <c r="Y13" s="372" t="n">
        <v>2.17</v>
      </c>
      <c r="Z13" s="372" t="n">
        <v>2.18</v>
      </c>
      <c r="AA13" s="372" t="n">
        <v>2.115</v>
      </c>
      <c r="AB13" s="372" t="n">
        <v>2.11</v>
      </c>
      <c r="AC13" s="372" t="n">
        <v>2.12</v>
      </c>
      <c r="AD13" s="372" t="n">
        <v>2.13</v>
      </c>
      <c r="AE13" s="372" t="n">
        <v>2.17</v>
      </c>
      <c r="AF13" s="372" t="n">
        <v>2.11</v>
      </c>
      <c r="AG13" s="372" t="n">
        <v>2.11</v>
      </c>
      <c r="AH13" s="372" t="n">
        <v>2.12</v>
      </c>
      <c r="AI13" s="372" t="n">
        <v>2.12</v>
      </c>
      <c r="AJ13" s="372"/>
      <c r="AK13" s="374" t="n">
        <v>2.17</v>
      </c>
      <c r="AL13" s="372" t="n">
        <v>2.12</v>
      </c>
      <c r="AM13" s="372" t="n">
        <v>2.14</v>
      </c>
      <c r="AN13" s="372" t="n">
        <v>2.12</v>
      </c>
      <c r="AO13" s="372" t="n">
        <v>2.115</v>
      </c>
      <c r="AP13" s="372" t="n">
        <v>2.11</v>
      </c>
      <c r="AQ13" s="372" t="n">
        <v>2.17</v>
      </c>
      <c r="AR13" s="372" t="n">
        <v>2.17</v>
      </c>
      <c r="AS13" s="372"/>
      <c r="AT13" s="372" t="n">
        <v>2.25</v>
      </c>
      <c r="AU13" s="372" t="n">
        <v>2.155</v>
      </c>
      <c r="AV13" s="372"/>
      <c r="AW13" s="372"/>
      <c r="AX13" s="375" t="n">
        <f aca="false">D13</f>
        <v>36647</v>
      </c>
      <c r="AY13" s="377" t="n">
        <f aca="false">S13</f>
        <v>2.377</v>
      </c>
      <c r="AZ13" s="377" t="n">
        <f aca="false">S13</f>
        <v>2.377</v>
      </c>
      <c r="BA13" s="377" t="n">
        <f aca="false">S13</f>
        <v>2.377</v>
      </c>
      <c r="BB13" s="377" t="n">
        <f aca="false">AVERAGE(AZ13:BA13)</f>
        <v>2.377</v>
      </c>
      <c r="BC13" s="377" t="n">
        <f aca="false">AVERAGE(AY13:BA13)</f>
        <v>2.377</v>
      </c>
    </row>
    <row r="14" customFormat="false" ht="11.25" hidden="false" customHeight="false" outlineLevel="0" collapsed="false">
      <c r="A14" s="381"/>
      <c r="B14" s="377"/>
      <c r="D14" s="371" t="n">
        <v>36678</v>
      </c>
      <c r="E14" s="372" t="n">
        <v>-0.06</v>
      </c>
      <c r="F14" s="372" t="n">
        <v>-0.06</v>
      </c>
      <c r="G14" s="372" t="n">
        <v>-0.0575</v>
      </c>
      <c r="H14" s="372" t="n">
        <v>0.075</v>
      </c>
      <c r="I14" s="372" t="n">
        <v>0.075</v>
      </c>
      <c r="J14" s="372" t="n">
        <v>-0.06</v>
      </c>
      <c r="K14" s="372" t="n">
        <v>0.075</v>
      </c>
      <c r="L14" s="372" t="n">
        <v>-0.065</v>
      </c>
      <c r="M14" s="372" t="n">
        <v>-0.09</v>
      </c>
      <c r="N14" s="372" t="n">
        <v>-0.09</v>
      </c>
      <c r="O14" s="372" t="n">
        <v>0.085</v>
      </c>
      <c r="P14" s="372" t="n">
        <v>0.03</v>
      </c>
      <c r="Q14" s="372" t="n">
        <v>0.075</v>
      </c>
      <c r="R14" s="372" t="n">
        <v>0.062774441735281</v>
      </c>
      <c r="S14" s="372" t="n">
        <v>2.388</v>
      </c>
      <c r="T14" s="371"/>
      <c r="U14" s="373" t="n">
        <v>36501</v>
      </c>
      <c r="V14" s="372" t="n">
        <v>2.135</v>
      </c>
      <c r="W14" s="372" t="n">
        <v>2.125</v>
      </c>
      <c r="X14" s="372" t="n">
        <v>2.18</v>
      </c>
      <c r="Y14" s="372" t="n">
        <v>2.09</v>
      </c>
      <c r="Z14" s="372" t="n">
        <v>2.1</v>
      </c>
      <c r="AA14" s="372" t="n">
        <v>2.115</v>
      </c>
      <c r="AB14" s="372" t="n">
        <v>2.15</v>
      </c>
      <c r="AC14" s="372" t="n">
        <v>2.145</v>
      </c>
      <c r="AD14" s="372" t="n">
        <v>2.05</v>
      </c>
      <c r="AE14" s="372" t="n">
        <v>2.18</v>
      </c>
      <c r="AF14" s="372" t="n">
        <v>2.135</v>
      </c>
      <c r="AG14" s="372" t="n">
        <v>2.135</v>
      </c>
      <c r="AH14" s="372" t="n">
        <v>2.125</v>
      </c>
      <c r="AI14" s="372" t="n">
        <v>2.125</v>
      </c>
      <c r="AJ14" s="372"/>
      <c r="AK14" s="374" t="n">
        <v>2.09</v>
      </c>
      <c r="AL14" s="372" t="n">
        <v>2.12</v>
      </c>
      <c r="AM14" s="372" t="n">
        <v>2.15</v>
      </c>
      <c r="AN14" s="372" t="n">
        <v>2.145</v>
      </c>
      <c r="AO14" s="372" t="n">
        <v>2.115</v>
      </c>
      <c r="AP14" s="372" t="n">
        <v>2.15</v>
      </c>
      <c r="AQ14" s="372" t="n">
        <v>2.18</v>
      </c>
      <c r="AR14" s="372" t="n">
        <v>2.18</v>
      </c>
      <c r="AS14" s="372"/>
      <c r="AT14" s="372" t="n">
        <v>2.27</v>
      </c>
      <c r="AU14" s="372" t="n">
        <v>2.185</v>
      </c>
      <c r="AV14" s="372"/>
      <c r="AW14" s="372"/>
      <c r="AX14" s="375" t="n">
        <f aca="false">D14</f>
        <v>36678</v>
      </c>
      <c r="AY14" s="377" t="n">
        <f aca="false">S14</f>
        <v>2.388</v>
      </c>
      <c r="AZ14" s="377" t="n">
        <f aca="false">S14</f>
        <v>2.388</v>
      </c>
      <c r="BA14" s="377" t="n">
        <f aca="false">S14</f>
        <v>2.388</v>
      </c>
      <c r="BB14" s="377" t="n">
        <f aca="false">AVERAGE(AZ14:BA14)</f>
        <v>2.388</v>
      </c>
      <c r="BC14" s="377" t="n">
        <f aca="false">AVERAGE(AY14:BA14)</f>
        <v>2.388</v>
      </c>
    </row>
    <row r="15" customFormat="false" ht="11.25" hidden="false" customHeight="false" outlineLevel="0" collapsed="false">
      <c r="A15" s="381"/>
      <c r="B15" s="377"/>
      <c r="D15" s="371" t="n">
        <v>36708</v>
      </c>
      <c r="E15" s="372" t="n">
        <v>-0.06</v>
      </c>
      <c r="F15" s="372" t="n">
        <v>-0.06</v>
      </c>
      <c r="G15" s="372" t="n">
        <v>-0.0575</v>
      </c>
      <c r="H15" s="372" t="n">
        <v>0.08</v>
      </c>
      <c r="I15" s="372" t="n">
        <v>0.08</v>
      </c>
      <c r="J15" s="372" t="n">
        <v>-0.06</v>
      </c>
      <c r="K15" s="372" t="n">
        <v>0.08</v>
      </c>
      <c r="L15" s="372" t="n">
        <v>-0.0575</v>
      </c>
      <c r="M15" s="372" t="n">
        <v>-0.09</v>
      </c>
      <c r="N15" s="372" t="n">
        <v>-0.09</v>
      </c>
      <c r="O15" s="372" t="n">
        <v>0.075</v>
      </c>
      <c r="P15" s="372" t="n">
        <v>0.035</v>
      </c>
      <c r="Q15" s="372" t="n">
        <v>0.08</v>
      </c>
      <c r="R15" s="372" t="n">
        <v>0.063014645434375</v>
      </c>
      <c r="S15" s="372" t="n">
        <v>2.406</v>
      </c>
      <c r="T15" s="371"/>
      <c r="U15" s="373" t="n">
        <v>36502</v>
      </c>
      <c r="V15" s="372" t="n">
        <v>2.12</v>
      </c>
      <c r="W15" s="372" t="n">
        <v>2.115</v>
      </c>
      <c r="X15" s="372" t="n">
        <v>2.15</v>
      </c>
      <c r="Y15" s="372" t="n">
        <v>2.03</v>
      </c>
      <c r="Z15" s="372" t="n">
        <v>2.04</v>
      </c>
      <c r="AA15" s="372" t="n">
        <v>2.09</v>
      </c>
      <c r="AB15" s="372" t="n">
        <v>2.115</v>
      </c>
      <c r="AC15" s="372" t="n">
        <v>2.125</v>
      </c>
      <c r="AD15" s="372" t="n">
        <v>1.99</v>
      </c>
      <c r="AE15" s="372" t="n">
        <v>2.165</v>
      </c>
      <c r="AF15" s="372" t="n">
        <v>2.12</v>
      </c>
      <c r="AG15" s="372" t="n">
        <v>2.12</v>
      </c>
      <c r="AH15" s="372" t="n">
        <v>2.115</v>
      </c>
      <c r="AI15" s="372" t="n">
        <v>2.115</v>
      </c>
      <c r="AJ15" s="372"/>
      <c r="AK15" s="374" t="n">
        <v>2.03</v>
      </c>
      <c r="AL15" s="372" t="n">
        <v>2.1</v>
      </c>
      <c r="AM15" s="372" t="n">
        <v>2.14</v>
      </c>
      <c r="AN15" s="372" t="n">
        <v>2.125</v>
      </c>
      <c r="AO15" s="372" t="n">
        <v>2.09</v>
      </c>
      <c r="AP15" s="372" t="n">
        <v>2.115</v>
      </c>
      <c r="AQ15" s="372" t="n">
        <v>2.165</v>
      </c>
      <c r="AR15" s="372" t="n">
        <v>2.165</v>
      </c>
      <c r="AS15" s="372"/>
      <c r="AT15" s="372" t="n">
        <v>2.26</v>
      </c>
      <c r="AU15" s="372" t="n">
        <v>2.185</v>
      </c>
      <c r="AV15" s="372"/>
      <c r="AW15" s="372"/>
      <c r="AX15" s="375" t="n">
        <f aca="false">D15</f>
        <v>36708</v>
      </c>
      <c r="AY15" s="377" t="n">
        <f aca="false">S15</f>
        <v>2.406</v>
      </c>
      <c r="AZ15" s="377" t="n">
        <f aca="false">S15</f>
        <v>2.406</v>
      </c>
      <c r="BA15" s="377" t="n">
        <f aca="false">S15</f>
        <v>2.406</v>
      </c>
      <c r="BB15" s="377" t="n">
        <f aca="false">AVERAGE(AZ15:BA15)</f>
        <v>2.406</v>
      </c>
      <c r="BC15" s="377" t="n">
        <f aca="false">AVERAGE(AY15:BA15)</f>
        <v>2.406</v>
      </c>
    </row>
    <row r="16" customFormat="false" ht="11.25" hidden="false" customHeight="false" outlineLevel="0" collapsed="false">
      <c r="A16" s="382"/>
      <c r="B16" s="377"/>
      <c r="D16" s="371" t="n">
        <v>36739</v>
      </c>
      <c r="E16" s="372" t="n">
        <v>-0.06</v>
      </c>
      <c r="F16" s="372" t="n">
        <v>-0.06</v>
      </c>
      <c r="G16" s="372" t="n">
        <v>-0.0575</v>
      </c>
      <c r="H16" s="372" t="n">
        <v>0.0825</v>
      </c>
      <c r="I16" s="372" t="n">
        <v>0.0825</v>
      </c>
      <c r="J16" s="372" t="n">
        <v>-0.06</v>
      </c>
      <c r="K16" s="372" t="n">
        <v>0.0825</v>
      </c>
      <c r="L16" s="372" t="n">
        <v>-0.0575</v>
      </c>
      <c r="M16" s="372" t="n">
        <v>-0.085</v>
      </c>
      <c r="N16" s="372" t="n">
        <v>-0.085</v>
      </c>
      <c r="O16" s="372" t="n">
        <v>0.07</v>
      </c>
      <c r="P16" s="372" t="n">
        <v>0.0375</v>
      </c>
      <c r="Q16" s="372" t="n">
        <v>0.0825</v>
      </c>
      <c r="R16" s="372" t="n">
        <v>0.063365606875285</v>
      </c>
      <c r="S16" s="372" t="n">
        <v>2.425</v>
      </c>
      <c r="T16" s="371"/>
      <c r="U16" s="373" t="n">
        <v>36503</v>
      </c>
      <c r="V16" s="372" t="n">
        <v>2.18</v>
      </c>
      <c r="W16" s="372" t="n">
        <v>2.17</v>
      </c>
      <c r="X16" s="372" t="n">
        <v>2.21</v>
      </c>
      <c r="Y16" s="372" t="n">
        <v>2.09</v>
      </c>
      <c r="Z16" s="372" t="n">
        <v>2.1</v>
      </c>
      <c r="AA16" s="372" t="n">
        <v>2.15</v>
      </c>
      <c r="AB16" s="372" t="n">
        <v>2.16</v>
      </c>
      <c r="AC16" s="372" t="n">
        <v>2.17</v>
      </c>
      <c r="AD16" s="372" t="n">
        <v>2.11</v>
      </c>
      <c r="AE16" s="372" t="n">
        <v>2.23</v>
      </c>
      <c r="AF16" s="372" t="n">
        <v>2.18</v>
      </c>
      <c r="AG16" s="372" t="n">
        <v>2.18</v>
      </c>
      <c r="AH16" s="372" t="n">
        <v>2.17</v>
      </c>
      <c r="AI16" s="372" t="n">
        <v>2.17</v>
      </c>
      <c r="AJ16" s="372"/>
      <c r="AK16" s="374" t="n">
        <v>2.09</v>
      </c>
      <c r="AL16" s="372" t="n">
        <v>2.165</v>
      </c>
      <c r="AM16" s="372" t="n">
        <v>2.22</v>
      </c>
      <c r="AN16" s="372" t="n">
        <v>2.17</v>
      </c>
      <c r="AO16" s="372" t="n">
        <v>2.15</v>
      </c>
      <c r="AP16" s="372" t="n">
        <v>2.16</v>
      </c>
      <c r="AQ16" s="372" t="n">
        <v>2.23</v>
      </c>
      <c r="AR16" s="372" t="n">
        <v>2.23</v>
      </c>
      <c r="AS16" s="372"/>
      <c r="AT16" s="372" t="n">
        <v>2.3</v>
      </c>
      <c r="AU16" s="372" t="n">
        <v>2.24</v>
      </c>
      <c r="AV16" s="372"/>
      <c r="AW16" s="372"/>
      <c r="AX16" s="375" t="n">
        <f aca="false">D16</f>
        <v>36739</v>
      </c>
      <c r="AY16" s="377" t="n">
        <f aca="false">S16</f>
        <v>2.425</v>
      </c>
      <c r="AZ16" s="377" t="n">
        <f aca="false">S16</f>
        <v>2.425</v>
      </c>
      <c r="BA16" s="377" t="n">
        <f aca="false">S16</f>
        <v>2.425</v>
      </c>
      <c r="BB16" s="377" t="n">
        <f aca="false">AVERAGE(AZ16:BA16)</f>
        <v>2.425</v>
      </c>
      <c r="BC16" s="377" t="n">
        <f aca="false">AVERAGE(AY16:BA16)</f>
        <v>2.425</v>
      </c>
    </row>
    <row r="17" customFormat="false" ht="11.25" hidden="false" customHeight="false" outlineLevel="0" collapsed="false">
      <c r="A17" s="382"/>
      <c r="B17" s="377"/>
      <c r="D17" s="371" t="n">
        <v>36770</v>
      </c>
      <c r="E17" s="372" t="n">
        <v>-0.06</v>
      </c>
      <c r="F17" s="372" t="n">
        <v>-0.06</v>
      </c>
      <c r="G17" s="372" t="n">
        <v>-0.0575</v>
      </c>
      <c r="H17" s="372" t="n">
        <v>0.095</v>
      </c>
      <c r="I17" s="372" t="n">
        <v>0.095</v>
      </c>
      <c r="J17" s="372" t="n">
        <v>-0.06</v>
      </c>
      <c r="K17" s="372" t="n">
        <v>0.095</v>
      </c>
      <c r="L17" s="372" t="n">
        <v>-0.0675</v>
      </c>
      <c r="M17" s="372" t="n">
        <v>-0.085</v>
      </c>
      <c r="N17" s="372" t="n">
        <v>-0.085</v>
      </c>
      <c r="O17" s="372" t="n">
        <v>0.075</v>
      </c>
      <c r="P17" s="372" t="n">
        <v>0.05</v>
      </c>
      <c r="Q17" s="372" t="n">
        <v>0.095</v>
      </c>
      <c r="R17" s="372" t="n">
        <v>0.063716568357055</v>
      </c>
      <c r="S17" s="372" t="n">
        <v>2.446</v>
      </c>
      <c r="T17" s="371"/>
      <c r="U17" s="373" t="n">
        <v>36504</v>
      </c>
      <c r="V17" s="372" t="n">
        <v>2.17</v>
      </c>
      <c r="W17" s="372" t="n">
        <v>2.15</v>
      </c>
      <c r="X17" s="372" t="n">
        <v>2.2</v>
      </c>
      <c r="Y17" s="372" t="n">
        <v>2.12</v>
      </c>
      <c r="Z17" s="372" t="n">
        <v>2.13</v>
      </c>
      <c r="AA17" s="372" t="n">
        <v>2.14</v>
      </c>
      <c r="AB17" s="372" t="n">
        <v>2.15</v>
      </c>
      <c r="AC17" s="372" t="n">
        <v>2.16</v>
      </c>
      <c r="AD17" s="372" t="n">
        <v>2.1</v>
      </c>
      <c r="AE17" s="372" t="n">
        <v>2.205</v>
      </c>
      <c r="AF17" s="372" t="n">
        <v>2.17</v>
      </c>
      <c r="AG17" s="372" t="n">
        <v>2.17</v>
      </c>
      <c r="AH17" s="372" t="n">
        <v>2.15</v>
      </c>
      <c r="AI17" s="372" t="n">
        <v>2.15</v>
      </c>
      <c r="AJ17" s="372"/>
      <c r="AK17" s="374" t="n">
        <v>2.12</v>
      </c>
      <c r="AL17" s="372" t="n">
        <v>2.145</v>
      </c>
      <c r="AM17" s="372" t="n">
        <v>2.19</v>
      </c>
      <c r="AN17" s="372" t="n">
        <v>2.16</v>
      </c>
      <c r="AO17" s="372" t="n">
        <v>2.14</v>
      </c>
      <c r="AP17" s="372" t="n">
        <v>2.15</v>
      </c>
      <c r="AQ17" s="372" t="n">
        <v>2.205</v>
      </c>
      <c r="AR17" s="372" t="n">
        <v>2.205</v>
      </c>
      <c r="AS17" s="372"/>
      <c r="AT17" s="372" t="n">
        <v>2.28</v>
      </c>
      <c r="AU17" s="372" t="n">
        <v>2.215</v>
      </c>
      <c r="AV17" s="372"/>
      <c r="AW17" s="372"/>
      <c r="AX17" s="375" t="n">
        <f aca="false">D17</f>
        <v>36770</v>
      </c>
      <c r="AY17" s="377" t="n">
        <f aca="false">S17</f>
        <v>2.446</v>
      </c>
      <c r="AZ17" s="377" t="n">
        <f aca="false">S17</f>
        <v>2.446</v>
      </c>
      <c r="BA17" s="377" t="n">
        <f aca="false">S17</f>
        <v>2.446</v>
      </c>
      <c r="BB17" s="377" t="n">
        <f aca="false">AVERAGE(AZ17:BA17)</f>
        <v>2.446</v>
      </c>
      <c r="BC17" s="377" t="n">
        <f aca="false">AVERAGE(AY17:BA17)</f>
        <v>2.446</v>
      </c>
    </row>
    <row r="18" customFormat="false" ht="11.25" hidden="false" customHeight="false" outlineLevel="0" collapsed="false">
      <c r="A18" s="382"/>
      <c r="B18" s="377"/>
      <c r="D18" s="371" t="n">
        <v>36800</v>
      </c>
      <c r="E18" s="372" t="n">
        <v>-0.06</v>
      </c>
      <c r="F18" s="372" t="n">
        <v>-0.06</v>
      </c>
      <c r="G18" s="372" t="n">
        <v>-0.0575</v>
      </c>
      <c r="H18" s="372" t="n">
        <v>0.0975</v>
      </c>
      <c r="I18" s="372" t="n">
        <v>0.0975</v>
      </c>
      <c r="J18" s="372" t="n">
        <v>-0.06</v>
      </c>
      <c r="K18" s="372" t="n">
        <v>0.0975</v>
      </c>
      <c r="L18" s="372" t="n">
        <v>-0.0725</v>
      </c>
      <c r="M18" s="372" t="n">
        <v>-0.085</v>
      </c>
      <c r="N18" s="372" t="n">
        <v>-0.085</v>
      </c>
      <c r="O18" s="372" t="n">
        <v>0.08</v>
      </c>
      <c r="P18" s="372" t="n">
        <v>0.0525</v>
      </c>
      <c r="Q18" s="372" t="n">
        <v>0.0975</v>
      </c>
      <c r="R18" s="372" t="n">
        <v>0.064050006641956</v>
      </c>
      <c r="S18" s="372" t="n">
        <v>2.473</v>
      </c>
      <c r="T18" s="371"/>
      <c r="U18" s="373" t="n">
        <v>36505</v>
      </c>
      <c r="V18" s="372" t="n">
        <v>2.205</v>
      </c>
      <c r="W18" s="372" t="n">
        <v>2.18</v>
      </c>
      <c r="X18" s="372" t="n">
        <v>2.24</v>
      </c>
      <c r="Y18" s="372" t="n">
        <v>2.15</v>
      </c>
      <c r="Z18" s="372" t="n">
        <v>2.16</v>
      </c>
      <c r="AA18" s="372" t="n">
        <v>2.175</v>
      </c>
      <c r="AB18" s="372" t="n">
        <v>2.215</v>
      </c>
      <c r="AC18" s="372" t="n">
        <v>2.225</v>
      </c>
      <c r="AD18" s="372" t="n">
        <v>2.13</v>
      </c>
      <c r="AE18" s="372" t="n">
        <v>2.255</v>
      </c>
      <c r="AF18" s="372" t="n">
        <v>2.205</v>
      </c>
      <c r="AG18" s="372" t="n">
        <v>2.205</v>
      </c>
      <c r="AH18" s="372" t="n">
        <v>2.18</v>
      </c>
      <c r="AI18" s="372" t="n">
        <v>2.18</v>
      </c>
      <c r="AJ18" s="372"/>
      <c r="AK18" s="374" t="n">
        <v>2.15</v>
      </c>
      <c r="AL18" s="372" t="n">
        <v>2.175</v>
      </c>
      <c r="AM18" s="372" t="n">
        <v>2.205</v>
      </c>
      <c r="AN18" s="372" t="n">
        <v>2.225</v>
      </c>
      <c r="AO18" s="372" t="n">
        <v>2.175</v>
      </c>
      <c r="AP18" s="372" t="n">
        <v>2.215</v>
      </c>
      <c r="AQ18" s="372" t="n">
        <v>2.255</v>
      </c>
      <c r="AR18" s="372" t="n">
        <v>2.255</v>
      </c>
      <c r="AS18" s="372"/>
      <c r="AT18" s="372" t="n">
        <v>2.34</v>
      </c>
      <c r="AU18" s="372" t="n">
        <v>2.255</v>
      </c>
      <c r="AV18" s="372"/>
      <c r="AW18" s="372"/>
      <c r="AX18" s="375" t="n">
        <f aca="false">D18</f>
        <v>36800</v>
      </c>
      <c r="AY18" s="377" t="n">
        <f aca="false">S18</f>
        <v>2.473</v>
      </c>
      <c r="AZ18" s="377" t="n">
        <f aca="false">S18</f>
        <v>2.473</v>
      </c>
      <c r="BA18" s="377" t="n">
        <f aca="false">S18</f>
        <v>2.473</v>
      </c>
      <c r="BB18" s="377" t="n">
        <f aca="false">AVERAGE(AZ18:BA18)</f>
        <v>2.473</v>
      </c>
      <c r="BC18" s="377" t="n">
        <f aca="false">AVERAGE(AY18:BA18)</f>
        <v>2.473</v>
      </c>
    </row>
    <row r="19" customFormat="false" ht="11.25" hidden="false" customHeight="false" outlineLevel="0" collapsed="false">
      <c r="A19" s="382"/>
      <c r="B19" s="377"/>
      <c r="D19" s="371" t="n">
        <v>36831</v>
      </c>
      <c r="E19" s="372" t="n">
        <v>-0.0625</v>
      </c>
      <c r="F19" s="372" t="n">
        <v>-0.06</v>
      </c>
      <c r="G19" s="372" t="n">
        <v>-0.07</v>
      </c>
      <c r="H19" s="372" t="n">
        <v>0.185</v>
      </c>
      <c r="I19" s="372" t="n">
        <v>0.185</v>
      </c>
      <c r="J19" s="372" t="n">
        <v>-0.0625</v>
      </c>
      <c r="K19" s="372" t="n">
        <v>0.185</v>
      </c>
      <c r="L19" s="372" t="n">
        <v>-0.1</v>
      </c>
      <c r="M19" s="372" t="n">
        <v>0.01</v>
      </c>
      <c r="N19" s="372" t="n">
        <v>0.04</v>
      </c>
      <c r="O19" s="372" t="n">
        <v>0.39</v>
      </c>
      <c r="P19" s="372" t="n">
        <v>0.12</v>
      </c>
      <c r="Q19" s="372" t="n">
        <v>0.185</v>
      </c>
      <c r="R19" s="372" t="n">
        <v>0.064383006015926</v>
      </c>
      <c r="S19" s="372" t="n">
        <v>2.59</v>
      </c>
      <c r="T19" s="371"/>
      <c r="U19" s="373" t="n">
        <v>36506</v>
      </c>
      <c r="V19" s="372" t="n">
        <v>2.205</v>
      </c>
      <c r="W19" s="372" t="n">
        <v>2.18</v>
      </c>
      <c r="X19" s="372" t="n">
        <v>2.24</v>
      </c>
      <c r="Y19" s="372" t="n">
        <v>2.15</v>
      </c>
      <c r="Z19" s="372" t="n">
        <v>2.16</v>
      </c>
      <c r="AA19" s="372" t="n">
        <v>2.175</v>
      </c>
      <c r="AB19" s="372" t="n">
        <v>2.215</v>
      </c>
      <c r="AC19" s="372" t="n">
        <v>2.225</v>
      </c>
      <c r="AD19" s="372" t="n">
        <v>2.13</v>
      </c>
      <c r="AE19" s="372" t="n">
        <v>2.255</v>
      </c>
      <c r="AF19" s="372" t="n">
        <v>2.205</v>
      </c>
      <c r="AG19" s="372" t="n">
        <v>2.205</v>
      </c>
      <c r="AH19" s="372" t="n">
        <v>2.18</v>
      </c>
      <c r="AI19" s="372" t="n">
        <v>2.18</v>
      </c>
      <c r="AJ19" s="372"/>
      <c r="AK19" s="374" t="n">
        <v>2.15</v>
      </c>
      <c r="AL19" s="372" t="n">
        <v>2.175</v>
      </c>
      <c r="AM19" s="372" t="n">
        <v>2.205</v>
      </c>
      <c r="AN19" s="372" t="n">
        <v>2.225</v>
      </c>
      <c r="AO19" s="372" t="n">
        <v>2.175</v>
      </c>
      <c r="AP19" s="372" t="n">
        <v>2.215</v>
      </c>
      <c r="AQ19" s="372" t="n">
        <v>2.255</v>
      </c>
      <c r="AR19" s="372" t="n">
        <v>2.255</v>
      </c>
      <c r="AS19" s="372"/>
      <c r="AT19" s="372" t="n">
        <v>2.34</v>
      </c>
      <c r="AU19" s="372" t="n">
        <v>2.255</v>
      </c>
      <c r="AV19" s="372"/>
      <c r="AW19" s="372"/>
      <c r="AX19" s="375" t="n">
        <f aca="false">D19</f>
        <v>36831</v>
      </c>
      <c r="AY19" s="377" t="n">
        <f aca="false">S19</f>
        <v>2.59</v>
      </c>
      <c r="AZ19" s="377" t="n">
        <f aca="false">S19</f>
        <v>2.59</v>
      </c>
      <c r="BA19" s="377" t="n">
        <f aca="false">S19</f>
        <v>2.59</v>
      </c>
      <c r="BB19" s="377" t="n">
        <f aca="false">AVERAGE(AZ19:BA19)</f>
        <v>2.59</v>
      </c>
      <c r="BC19" s="377" t="n">
        <f aca="false">AVERAGE(AY19:BA19)</f>
        <v>2.59</v>
      </c>
    </row>
    <row r="20" customFormat="false" ht="11.25" hidden="false" customHeight="false" outlineLevel="0" collapsed="false">
      <c r="A20" s="382"/>
      <c r="B20" s="372"/>
      <c r="D20" s="371" t="n">
        <v>36861</v>
      </c>
      <c r="E20" s="372" t="n">
        <v>-0.0625</v>
      </c>
      <c r="F20" s="372" t="n">
        <v>-0.06</v>
      </c>
      <c r="G20" s="372" t="n">
        <v>-0.0725</v>
      </c>
      <c r="H20" s="372" t="n">
        <v>0.205</v>
      </c>
      <c r="I20" s="372" t="n">
        <v>0.205</v>
      </c>
      <c r="J20" s="372" t="n">
        <v>-0.0625</v>
      </c>
      <c r="K20" s="372" t="n">
        <v>0.205</v>
      </c>
      <c r="L20" s="372" t="n">
        <v>-0.13</v>
      </c>
      <c r="M20" s="372" t="n">
        <v>0.01</v>
      </c>
      <c r="N20" s="372" t="n">
        <v>0.04</v>
      </c>
      <c r="O20" s="372" t="n">
        <v>0.43</v>
      </c>
      <c r="P20" s="372" t="n">
        <v>0.14</v>
      </c>
      <c r="Q20" s="372" t="n">
        <v>0.205</v>
      </c>
      <c r="R20" s="372" t="n">
        <v>0.064705263509613</v>
      </c>
      <c r="S20" s="372" t="n">
        <v>2.718</v>
      </c>
      <c r="T20" s="371"/>
      <c r="U20" s="373" t="n">
        <v>36507</v>
      </c>
      <c r="V20" s="372" t="n">
        <v>2.205</v>
      </c>
      <c r="W20" s="372" t="n">
        <v>2.18</v>
      </c>
      <c r="X20" s="372" t="n">
        <v>2.26</v>
      </c>
      <c r="Y20" s="372" t="n">
        <v>2.15</v>
      </c>
      <c r="Z20" s="372" t="n">
        <v>2.16</v>
      </c>
      <c r="AA20" s="372" t="n">
        <v>2.175</v>
      </c>
      <c r="AB20" s="372" t="n">
        <v>2.215</v>
      </c>
      <c r="AC20" s="372" t="n">
        <v>2.225</v>
      </c>
      <c r="AD20" s="372" t="n">
        <v>2.13</v>
      </c>
      <c r="AE20" s="372" t="n">
        <v>2.255</v>
      </c>
      <c r="AF20" s="372" t="n">
        <v>2.205</v>
      </c>
      <c r="AG20" s="372" t="n">
        <v>2.205</v>
      </c>
      <c r="AH20" s="372" t="n">
        <v>2.18</v>
      </c>
      <c r="AI20" s="372" t="n">
        <v>2.18</v>
      </c>
      <c r="AJ20" s="372"/>
      <c r="AK20" s="374" t="n">
        <v>2.15</v>
      </c>
      <c r="AL20" s="372" t="n">
        <v>2.175</v>
      </c>
      <c r="AM20" s="372" t="n">
        <v>2.205</v>
      </c>
      <c r="AN20" s="372" t="n">
        <v>2.225</v>
      </c>
      <c r="AO20" s="372" t="n">
        <v>2.175</v>
      </c>
      <c r="AP20" s="372" t="n">
        <v>2.215</v>
      </c>
      <c r="AQ20" s="372" t="n">
        <v>2.255</v>
      </c>
      <c r="AR20" s="372" t="n">
        <v>2.255</v>
      </c>
      <c r="AS20" s="372"/>
      <c r="AT20" s="372" t="n">
        <v>2.34</v>
      </c>
      <c r="AU20" s="372" t="n">
        <v>2.255</v>
      </c>
      <c r="AV20" s="372"/>
      <c r="AW20" s="372"/>
      <c r="AX20" s="375" t="n">
        <f aca="false">D20</f>
        <v>36861</v>
      </c>
      <c r="AY20" s="377" t="n">
        <f aca="false">S20</f>
        <v>2.718</v>
      </c>
      <c r="AZ20" s="377" t="n">
        <f aca="false">S20</f>
        <v>2.718</v>
      </c>
      <c r="BA20" s="377" t="n">
        <f aca="false">S20</f>
        <v>2.718</v>
      </c>
      <c r="BB20" s="377" t="n">
        <f aca="false">AVERAGE(AZ20:BA20)</f>
        <v>2.718</v>
      </c>
      <c r="BC20" s="377" t="n">
        <f aca="false">AVERAGE(AY20:BA20)</f>
        <v>2.718</v>
      </c>
    </row>
    <row r="21" customFormat="false" ht="11.25" hidden="false" customHeight="false" outlineLevel="0" collapsed="false">
      <c r="B21" s="382"/>
      <c r="D21" s="371" t="n">
        <v>36892</v>
      </c>
      <c r="E21" s="372" t="n">
        <v>-0.0625</v>
      </c>
      <c r="F21" s="372" t="n">
        <v>-0.06</v>
      </c>
      <c r="G21" s="372" t="n">
        <v>-0.075</v>
      </c>
      <c r="H21" s="372" t="n">
        <v>0.2225</v>
      </c>
      <c r="I21" s="372" t="n">
        <v>0.2225</v>
      </c>
      <c r="J21" s="372" t="n">
        <v>-0.0625</v>
      </c>
      <c r="K21" s="372" t="n">
        <v>0.2225</v>
      </c>
      <c r="L21" s="372" t="n">
        <v>-0.135</v>
      </c>
      <c r="M21" s="372" t="n">
        <v>0.01</v>
      </c>
      <c r="N21" s="372" t="n">
        <v>0.04</v>
      </c>
      <c r="O21" s="372" t="n">
        <v>0.44</v>
      </c>
      <c r="P21" s="372" t="n">
        <v>0.1575</v>
      </c>
      <c r="Q21" s="372" t="n">
        <v>0.2225</v>
      </c>
      <c r="R21" s="372" t="n">
        <v>0.065044569527328</v>
      </c>
      <c r="S21" s="372" t="n">
        <v>2.75</v>
      </c>
      <c r="T21" s="371"/>
      <c r="U21" s="373" t="n">
        <v>36508</v>
      </c>
      <c r="V21" s="372" t="n">
        <v>2.31</v>
      </c>
      <c r="W21" s="372" t="n">
        <v>2.3</v>
      </c>
      <c r="X21" s="372" t="n">
        <v>2.35</v>
      </c>
      <c r="Y21" s="372" t="n">
        <v>2.295</v>
      </c>
      <c r="Z21" s="372" t="n">
        <v>2.31</v>
      </c>
      <c r="AA21" s="372" t="n">
        <v>2.275</v>
      </c>
      <c r="AB21" s="372" t="n">
        <v>2.34</v>
      </c>
      <c r="AC21" s="372" t="n">
        <v>2.325</v>
      </c>
      <c r="AD21" s="372" t="n">
        <v>2.25</v>
      </c>
      <c r="AE21" s="372" t="n">
        <v>2.35</v>
      </c>
      <c r="AF21" s="372" t="n">
        <v>2.31</v>
      </c>
      <c r="AG21" s="372" t="n">
        <v>2.31</v>
      </c>
      <c r="AH21" s="372" t="n">
        <v>2.3</v>
      </c>
      <c r="AI21" s="372" t="n">
        <v>2.3</v>
      </c>
      <c r="AJ21" s="372"/>
      <c r="AK21" s="374" t="n">
        <v>2.295</v>
      </c>
      <c r="AL21" s="372" t="n">
        <v>2.295</v>
      </c>
      <c r="AM21" s="372" t="n">
        <v>2.325</v>
      </c>
      <c r="AN21" s="372" t="n">
        <v>2.325</v>
      </c>
      <c r="AO21" s="372" t="n">
        <v>2.275</v>
      </c>
      <c r="AP21" s="372" t="n">
        <v>2.34</v>
      </c>
      <c r="AQ21" s="372" t="n">
        <v>2.35</v>
      </c>
      <c r="AR21" s="372" t="n">
        <v>2.35</v>
      </c>
      <c r="AS21" s="372"/>
      <c r="AT21" s="372" t="n">
        <v>2.46</v>
      </c>
      <c r="AU21" s="372" t="n">
        <v>2.36</v>
      </c>
      <c r="AV21" s="372"/>
      <c r="AW21" s="372"/>
      <c r="AX21" s="375" t="n">
        <f aca="false">D21</f>
        <v>36892</v>
      </c>
      <c r="AY21" s="377" t="n">
        <f aca="false">S21</f>
        <v>2.75</v>
      </c>
      <c r="AZ21" s="377" t="n">
        <f aca="false">S21</f>
        <v>2.75</v>
      </c>
      <c r="BA21" s="377" t="n">
        <f aca="false">S21</f>
        <v>2.75</v>
      </c>
      <c r="BB21" s="377" t="n">
        <f aca="false">AVERAGE(AZ21:BA21)</f>
        <v>2.75</v>
      </c>
      <c r="BC21" s="377" t="n">
        <f aca="false">AVERAGE(AY21:BA21)</f>
        <v>2.75</v>
      </c>
    </row>
    <row r="22" customFormat="false" ht="11.25" hidden="false" customHeight="false" outlineLevel="0" collapsed="false">
      <c r="B22" s="382"/>
      <c r="D22" s="371" t="n">
        <v>36923</v>
      </c>
      <c r="E22" s="372" t="n">
        <v>-0.0625</v>
      </c>
      <c r="F22" s="372" t="n">
        <v>-0.06</v>
      </c>
      <c r="G22" s="372" t="n">
        <v>-0.0675</v>
      </c>
      <c r="H22" s="372" t="n">
        <v>0.22</v>
      </c>
      <c r="I22" s="372" t="n">
        <v>0.22</v>
      </c>
      <c r="J22" s="372" t="n">
        <v>-0.0625</v>
      </c>
      <c r="K22" s="372" t="n">
        <v>0.22</v>
      </c>
      <c r="L22" s="372" t="n">
        <v>-0.115</v>
      </c>
      <c r="M22" s="372" t="n">
        <v>0.01</v>
      </c>
      <c r="N22" s="372" t="n">
        <v>0.04</v>
      </c>
      <c r="O22" s="372" t="n">
        <v>0.47</v>
      </c>
      <c r="P22" s="372" t="n">
        <v>0.155</v>
      </c>
      <c r="Q22" s="372" t="n">
        <v>0.22</v>
      </c>
      <c r="R22" s="372" t="n">
        <v>0.065393860989077</v>
      </c>
      <c r="S22" s="372" t="n">
        <v>2.635</v>
      </c>
      <c r="T22" s="371"/>
      <c r="U22" s="373" t="n">
        <v>36509</v>
      </c>
      <c r="V22" s="372" t="n">
        <v>2.47</v>
      </c>
      <c r="W22" s="372" t="n">
        <v>2.435</v>
      </c>
      <c r="X22" s="372" t="n">
        <v>2.465</v>
      </c>
      <c r="Y22" s="372" t="n">
        <v>2.365</v>
      </c>
      <c r="Z22" s="372" t="n">
        <v>2.375</v>
      </c>
      <c r="AA22" s="372" t="n">
        <v>2.425</v>
      </c>
      <c r="AB22" s="372" t="n">
        <v>2.47</v>
      </c>
      <c r="AC22" s="372" t="n">
        <v>2.49</v>
      </c>
      <c r="AD22" s="372" t="n">
        <v>2.43</v>
      </c>
      <c r="AE22" s="372" t="n">
        <v>2.485</v>
      </c>
      <c r="AF22" s="372" t="n">
        <v>2.47</v>
      </c>
      <c r="AG22" s="372" t="n">
        <v>2.47</v>
      </c>
      <c r="AH22" s="372" t="n">
        <v>2.435</v>
      </c>
      <c r="AI22" s="372" t="n">
        <v>2.435</v>
      </c>
      <c r="AJ22" s="372"/>
      <c r="AK22" s="374" t="n">
        <v>2.365</v>
      </c>
      <c r="AL22" s="372" t="n">
        <v>2.42</v>
      </c>
      <c r="AM22" s="372" t="n">
        <v>2.455</v>
      </c>
      <c r="AN22" s="372" t="n">
        <v>2.49</v>
      </c>
      <c r="AO22" s="372" t="n">
        <v>2.425</v>
      </c>
      <c r="AP22" s="372" t="n">
        <v>2.47</v>
      </c>
      <c r="AQ22" s="372" t="n">
        <v>2.485</v>
      </c>
      <c r="AR22" s="372" t="n">
        <v>2.485</v>
      </c>
      <c r="AS22" s="372"/>
      <c r="AT22" s="372" t="n">
        <v>2.61</v>
      </c>
      <c r="AU22" s="372" t="n">
        <v>2.49</v>
      </c>
      <c r="AV22" s="372"/>
      <c r="AW22" s="372"/>
      <c r="AX22" s="375" t="n">
        <f aca="false">D22</f>
        <v>36923</v>
      </c>
      <c r="AY22" s="377" t="n">
        <f aca="false">S22</f>
        <v>2.635</v>
      </c>
      <c r="AZ22" s="377" t="n">
        <f aca="false">S22</f>
        <v>2.635</v>
      </c>
      <c r="BA22" s="377" t="n">
        <f aca="false">S22</f>
        <v>2.635</v>
      </c>
      <c r="BB22" s="377" t="n">
        <f aca="false">AVERAGE(AZ22:BA22)</f>
        <v>2.635</v>
      </c>
      <c r="BC22" s="377" t="n">
        <f aca="false">AVERAGE(AY22:BA22)</f>
        <v>2.635</v>
      </c>
    </row>
    <row r="23" customFormat="false" ht="11.25" hidden="false" customHeight="false" outlineLevel="0" collapsed="false">
      <c r="D23" s="371" t="n">
        <v>36951</v>
      </c>
      <c r="E23" s="372" t="n">
        <v>-0.0625</v>
      </c>
      <c r="F23" s="372" t="n">
        <v>-0.06</v>
      </c>
      <c r="G23" s="372" t="n">
        <v>-0.065</v>
      </c>
      <c r="H23" s="372" t="n">
        <v>0.2175</v>
      </c>
      <c r="I23" s="372" t="n">
        <v>0.2175</v>
      </c>
      <c r="J23" s="372" t="n">
        <v>-0.0625</v>
      </c>
      <c r="K23" s="372" t="n">
        <v>0.2175</v>
      </c>
      <c r="L23" s="372" t="n">
        <v>-0.095</v>
      </c>
      <c r="M23" s="372" t="n">
        <v>0.01</v>
      </c>
      <c r="N23" s="372" t="n">
        <v>0.04</v>
      </c>
      <c r="O23" s="372" t="n">
        <v>0.47</v>
      </c>
      <c r="P23" s="372" t="n">
        <v>0.1525</v>
      </c>
      <c r="Q23" s="372" t="n">
        <v>0.2175</v>
      </c>
      <c r="R23" s="372" t="n">
        <v>0.065709350086055</v>
      </c>
      <c r="S23" s="372" t="n">
        <v>2.521</v>
      </c>
      <c r="T23" s="371"/>
      <c r="U23" s="373" t="n">
        <v>36510</v>
      </c>
      <c r="V23" s="372" t="n">
        <v>2.52</v>
      </c>
      <c r="W23" s="372" t="n">
        <v>2.47</v>
      </c>
      <c r="X23" s="372" t="n">
        <v>2.52</v>
      </c>
      <c r="Y23" s="372" t="n">
        <v>2.47</v>
      </c>
      <c r="Z23" s="372" t="n">
        <v>2.49</v>
      </c>
      <c r="AA23" s="372" t="n">
        <v>2.425</v>
      </c>
      <c r="AB23" s="372" t="n">
        <v>2.515</v>
      </c>
      <c r="AC23" s="372" t="n">
        <v>2.53</v>
      </c>
      <c r="AD23" s="372" t="n">
        <v>2.46</v>
      </c>
      <c r="AE23" s="372" t="n">
        <v>2.565</v>
      </c>
      <c r="AF23" s="372" t="n">
        <v>2.52</v>
      </c>
      <c r="AG23" s="372" t="n">
        <v>2.52</v>
      </c>
      <c r="AH23" s="372" t="n">
        <v>2.47</v>
      </c>
      <c r="AI23" s="372" t="n">
        <v>2.47</v>
      </c>
      <c r="AJ23" s="372"/>
      <c r="AK23" s="374" t="n">
        <v>2.47</v>
      </c>
      <c r="AL23" s="372" t="n">
        <v>2.46</v>
      </c>
      <c r="AM23" s="372" t="n">
        <v>2.515</v>
      </c>
      <c r="AN23" s="372" t="n">
        <v>2.53</v>
      </c>
      <c r="AO23" s="372" t="n">
        <v>2.425</v>
      </c>
      <c r="AP23" s="372" t="n">
        <v>2.515</v>
      </c>
      <c r="AQ23" s="372" t="n">
        <v>2.565</v>
      </c>
      <c r="AR23" s="372" t="n">
        <v>2.565</v>
      </c>
      <c r="AS23" s="372"/>
      <c r="AT23" s="372" t="n">
        <v>2.64</v>
      </c>
      <c r="AU23" s="372" t="n">
        <v>2.545</v>
      </c>
      <c r="AV23" s="372"/>
      <c r="AW23" s="372"/>
      <c r="AX23" s="375" t="n">
        <f aca="false">D23</f>
        <v>36951</v>
      </c>
      <c r="AY23" s="377" t="n">
        <f aca="false">S23</f>
        <v>2.521</v>
      </c>
      <c r="AZ23" s="377" t="n">
        <f aca="false">S23</f>
        <v>2.521</v>
      </c>
      <c r="BA23" s="377" t="n">
        <f aca="false">S23</f>
        <v>2.521</v>
      </c>
      <c r="BB23" s="377" t="n">
        <f aca="false">AVERAGE(AZ23:BA23)</f>
        <v>2.521</v>
      </c>
      <c r="BC23" s="377" t="n">
        <f aca="false">AVERAGE(AY23:BA23)</f>
        <v>2.521</v>
      </c>
    </row>
    <row r="24" customFormat="false" ht="11.25" hidden="false" customHeight="false" outlineLevel="0" collapsed="false">
      <c r="D24" s="371" t="n">
        <v>36982</v>
      </c>
      <c r="E24" s="372" t="n">
        <v>-0.0575</v>
      </c>
      <c r="F24" s="372" t="n">
        <v>-0.0575</v>
      </c>
      <c r="G24" s="372" t="n">
        <v>-0.0575</v>
      </c>
      <c r="H24" s="372" t="n">
        <v>0.1425</v>
      </c>
      <c r="I24" s="372" t="n">
        <v>0.1425</v>
      </c>
      <c r="J24" s="372" t="n">
        <v>-0.0575</v>
      </c>
      <c r="K24" s="372" t="n">
        <v>0.1425</v>
      </c>
      <c r="L24" s="372" t="n">
        <v>-0.0675</v>
      </c>
      <c r="M24" s="372" t="n">
        <v>-0.075</v>
      </c>
      <c r="N24" s="372" t="n">
        <v>-0.075</v>
      </c>
      <c r="O24" s="372" t="n">
        <v>0.113</v>
      </c>
      <c r="P24" s="372" t="n">
        <v>0.0575</v>
      </c>
      <c r="Q24" s="372" t="n">
        <v>0.1425</v>
      </c>
      <c r="R24" s="372" t="n">
        <v>0.066020362995043</v>
      </c>
      <c r="S24" s="372" t="n">
        <v>2.415</v>
      </c>
      <c r="T24" s="371"/>
      <c r="U24" s="373" t="n">
        <v>36511</v>
      </c>
      <c r="V24" s="372" t="n">
        <v>2.52</v>
      </c>
      <c r="W24" s="372" t="n">
        <v>2.48</v>
      </c>
      <c r="X24" s="372" t="n">
        <v>2.555</v>
      </c>
      <c r="Y24" s="372" t="n">
        <v>2.39</v>
      </c>
      <c r="Z24" s="372" t="n">
        <v>2.41</v>
      </c>
      <c r="AA24" s="372" t="n">
        <v>2.48</v>
      </c>
      <c r="AB24" s="372" t="n">
        <v>2.49</v>
      </c>
      <c r="AC24" s="372" t="n">
        <v>2.515</v>
      </c>
      <c r="AD24" s="372" t="n">
        <v>2.46</v>
      </c>
      <c r="AE24" s="372" t="n">
        <v>2.53</v>
      </c>
      <c r="AF24" s="372" t="n">
        <v>2.52</v>
      </c>
      <c r="AG24" s="372" t="n">
        <v>2.52</v>
      </c>
      <c r="AH24" s="372" t="n">
        <v>2.48</v>
      </c>
      <c r="AI24" s="372" t="n">
        <v>2.48</v>
      </c>
      <c r="AJ24" s="372"/>
      <c r="AK24" s="374" t="n">
        <v>2.39</v>
      </c>
      <c r="AL24" s="372" t="n">
        <v>2.47</v>
      </c>
      <c r="AM24" s="372" t="n">
        <v>2.485</v>
      </c>
      <c r="AN24" s="372" t="n">
        <v>2.515</v>
      </c>
      <c r="AO24" s="372" t="n">
        <v>2.48</v>
      </c>
      <c r="AP24" s="372" t="n">
        <v>2.49</v>
      </c>
      <c r="AQ24" s="372" t="n">
        <v>2.53</v>
      </c>
      <c r="AR24" s="372" t="n">
        <v>2.53</v>
      </c>
      <c r="AS24" s="372"/>
      <c r="AT24" s="372" t="n">
        <v>2.63</v>
      </c>
      <c r="AU24" s="372" t="n">
        <v>2.52</v>
      </c>
      <c r="AV24" s="372"/>
      <c r="AW24" s="372"/>
      <c r="AX24" s="375" t="n">
        <f aca="false">D24</f>
        <v>36982</v>
      </c>
      <c r="AY24" s="377" t="n">
        <f aca="false">S24</f>
        <v>2.415</v>
      </c>
      <c r="AZ24" s="377" t="n">
        <f aca="false">S24</f>
        <v>2.415</v>
      </c>
      <c r="BA24" s="377" t="n">
        <f aca="false">S24</f>
        <v>2.415</v>
      </c>
      <c r="BB24" s="377" t="n">
        <f aca="false">AVERAGE(AZ24:BA24)</f>
        <v>2.415</v>
      </c>
      <c r="BC24" s="377" t="n">
        <f aca="false">AVERAGE(AY24:BA24)</f>
        <v>2.415</v>
      </c>
    </row>
    <row r="25" customFormat="false" ht="11.25" hidden="false" customHeight="false" outlineLevel="0" collapsed="false">
      <c r="D25" s="371" t="n">
        <v>37012</v>
      </c>
      <c r="E25" s="372" t="n">
        <v>-0.0575</v>
      </c>
      <c r="F25" s="372" t="n">
        <v>-0.0575</v>
      </c>
      <c r="G25" s="372" t="n">
        <v>-0.0575</v>
      </c>
      <c r="H25" s="372" t="n">
        <v>0.13</v>
      </c>
      <c r="I25" s="372" t="n">
        <v>0.13</v>
      </c>
      <c r="J25" s="372" t="n">
        <v>-0.0575</v>
      </c>
      <c r="K25" s="372" t="n">
        <v>0.13</v>
      </c>
      <c r="L25" s="372" t="n">
        <v>-0.0625</v>
      </c>
      <c r="M25" s="372" t="n">
        <v>-0.085</v>
      </c>
      <c r="N25" s="372" t="n">
        <v>-0.085</v>
      </c>
      <c r="O25" s="372" t="n">
        <v>0.113</v>
      </c>
      <c r="P25" s="372" t="n">
        <v>0.045</v>
      </c>
      <c r="Q25" s="372" t="n">
        <v>0.13</v>
      </c>
      <c r="R25" s="372" t="n">
        <v>0.066255354648145</v>
      </c>
      <c r="S25" s="372" t="n">
        <v>2.385</v>
      </c>
      <c r="T25" s="371"/>
      <c r="U25" s="373" t="n">
        <v>36512</v>
      </c>
      <c r="V25" s="372" t="n">
        <v>2.53</v>
      </c>
      <c r="W25" s="372" t="n">
        <v>2.5</v>
      </c>
      <c r="X25" s="372" t="n">
        <v>2.565</v>
      </c>
      <c r="Y25" s="372" t="n">
        <v>2.54</v>
      </c>
      <c r="Z25" s="372" t="n">
        <v>2.55</v>
      </c>
      <c r="AA25" s="372" t="n">
        <v>2.475</v>
      </c>
      <c r="AB25" s="372" t="n">
        <v>2.525</v>
      </c>
      <c r="AC25" s="372" t="n">
        <v>2.53</v>
      </c>
      <c r="AD25" s="372" t="n">
        <v>2.51</v>
      </c>
      <c r="AE25" s="372" t="n">
        <v>2.565</v>
      </c>
      <c r="AF25" s="372" t="n">
        <v>2.53</v>
      </c>
      <c r="AG25" s="372" t="n">
        <v>2.53</v>
      </c>
      <c r="AH25" s="372" t="n">
        <v>2.5</v>
      </c>
      <c r="AI25" s="372" t="n">
        <v>2.5</v>
      </c>
      <c r="AJ25" s="372"/>
      <c r="AK25" s="374" t="n">
        <v>2.54</v>
      </c>
      <c r="AL25" s="372" t="n">
        <v>2.49</v>
      </c>
      <c r="AM25" s="372" t="n">
        <v>2.52</v>
      </c>
      <c r="AN25" s="372" t="n">
        <v>2.53</v>
      </c>
      <c r="AO25" s="372" t="n">
        <v>2.475</v>
      </c>
      <c r="AP25" s="372" t="n">
        <v>2.525</v>
      </c>
      <c r="AQ25" s="372" t="n">
        <v>2.565</v>
      </c>
      <c r="AR25" s="372" t="n">
        <v>2.565</v>
      </c>
      <c r="AS25" s="372"/>
      <c r="AT25" s="372" t="n">
        <v>2.65</v>
      </c>
      <c r="AU25" s="372" t="n">
        <v>2.55</v>
      </c>
      <c r="AV25" s="372"/>
      <c r="AW25" s="372"/>
      <c r="AX25" s="375" t="n">
        <f aca="false">D25</f>
        <v>37012</v>
      </c>
      <c r="AY25" s="377" t="n">
        <f aca="false">S25</f>
        <v>2.385</v>
      </c>
      <c r="AZ25" s="377" t="n">
        <f aca="false">S25</f>
        <v>2.385</v>
      </c>
      <c r="BA25" s="377" t="n">
        <f aca="false">S25</f>
        <v>2.385</v>
      </c>
      <c r="BB25" s="377" t="n">
        <f aca="false">AVERAGE(AZ25:BA25)</f>
        <v>2.385</v>
      </c>
      <c r="BC25" s="377" t="n">
        <f aca="false">AVERAGE(AY25:BA25)</f>
        <v>2.385</v>
      </c>
    </row>
    <row r="26" customFormat="false" ht="11.25" hidden="false" customHeight="false" outlineLevel="0" collapsed="false">
      <c r="D26" s="371" t="n">
        <v>37043</v>
      </c>
      <c r="E26" s="372" t="n">
        <v>-0.0575</v>
      </c>
      <c r="F26" s="372" t="n">
        <v>-0.0575</v>
      </c>
      <c r="G26" s="372" t="n">
        <v>-0.0575</v>
      </c>
      <c r="H26" s="372" t="n">
        <v>0.125</v>
      </c>
      <c r="I26" s="372" t="n">
        <v>0.125</v>
      </c>
      <c r="J26" s="372" t="n">
        <v>-0.0575</v>
      </c>
      <c r="K26" s="372" t="n">
        <v>0.125</v>
      </c>
      <c r="L26" s="372" t="n">
        <v>-0.0575</v>
      </c>
      <c r="M26" s="372" t="n">
        <v>-0.09</v>
      </c>
      <c r="N26" s="372" t="n">
        <v>-0.09</v>
      </c>
      <c r="O26" s="372" t="n">
        <v>0.113</v>
      </c>
      <c r="P26" s="372" t="n">
        <v>0.04</v>
      </c>
      <c r="Q26" s="372" t="n">
        <v>0.125</v>
      </c>
      <c r="R26" s="372" t="n">
        <v>0.066498179375567</v>
      </c>
      <c r="S26" s="372" t="n">
        <v>2.396</v>
      </c>
      <c r="T26" s="371"/>
      <c r="U26" s="373" t="n">
        <v>36513</v>
      </c>
      <c r="V26" s="372" t="n">
        <v>2.53</v>
      </c>
      <c r="W26" s="372" t="n">
        <v>2.5</v>
      </c>
      <c r="X26" s="372" t="n">
        <v>2.565</v>
      </c>
      <c r="Y26" s="372" t="n">
        <v>2.54</v>
      </c>
      <c r="Z26" s="372" t="n">
        <v>2.55</v>
      </c>
      <c r="AA26" s="372" t="n">
        <v>2.475</v>
      </c>
      <c r="AB26" s="372" t="n">
        <v>2.525</v>
      </c>
      <c r="AC26" s="372" t="n">
        <v>2.53</v>
      </c>
      <c r="AD26" s="372" t="n">
        <v>2.51</v>
      </c>
      <c r="AE26" s="372" t="n">
        <v>2.565</v>
      </c>
      <c r="AF26" s="372" t="n">
        <v>2.53</v>
      </c>
      <c r="AG26" s="372" t="n">
        <v>2.53</v>
      </c>
      <c r="AH26" s="372" t="n">
        <v>2.5</v>
      </c>
      <c r="AI26" s="372" t="n">
        <v>2.5</v>
      </c>
      <c r="AJ26" s="372"/>
      <c r="AK26" s="374" t="n">
        <v>2.54</v>
      </c>
      <c r="AL26" s="372" t="n">
        <v>2.49</v>
      </c>
      <c r="AM26" s="372" t="n">
        <v>2.52</v>
      </c>
      <c r="AN26" s="372" t="n">
        <v>2.53</v>
      </c>
      <c r="AO26" s="372" t="n">
        <v>2.475</v>
      </c>
      <c r="AP26" s="372" t="n">
        <v>2.525</v>
      </c>
      <c r="AQ26" s="372" t="n">
        <v>2.565</v>
      </c>
      <c r="AR26" s="372" t="n">
        <v>2.565</v>
      </c>
      <c r="AS26" s="372"/>
      <c r="AT26" s="372" t="n">
        <v>2.65</v>
      </c>
      <c r="AU26" s="372" t="n">
        <v>2.55</v>
      </c>
      <c r="AV26" s="372"/>
      <c r="AW26" s="372"/>
      <c r="AX26" s="375" t="n">
        <f aca="false">D26</f>
        <v>37043</v>
      </c>
      <c r="AY26" s="377" t="n">
        <f aca="false">S26</f>
        <v>2.396</v>
      </c>
      <c r="AZ26" s="377" t="n">
        <f aca="false">S26</f>
        <v>2.396</v>
      </c>
      <c r="BA26" s="377" t="n">
        <f aca="false">S26</f>
        <v>2.396</v>
      </c>
      <c r="BB26" s="377" t="n">
        <f aca="false">AVERAGE(AZ26:BA26)</f>
        <v>2.396</v>
      </c>
      <c r="BC26" s="377" t="n">
        <f aca="false">AVERAGE(AY26:BA26)</f>
        <v>2.396</v>
      </c>
    </row>
    <row r="27" customFormat="false" ht="11.25" hidden="false" customHeight="false" outlineLevel="0" collapsed="false">
      <c r="D27" s="371" t="n">
        <v>37073</v>
      </c>
      <c r="E27" s="372" t="n">
        <v>-0.0575</v>
      </c>
      <c r="F27" s="372" t="n">
        <v>-0.0575</v>
      </c>
      <c r="G27" s="372" t="n">
        <v>-0.0575</v>
      </c>
      <c r="H27" s="372" t="n">
        <v>0.1175</v>
      </c>
      <c r="I27" s="372" t="n">
        <v>0.1175</v>
      </c>
      <c r="J27" s="372" t="n">
        <v>-0.0575</v>
      </c>
      <c r="K27" s="372" t="n">
        <v>0.1175</v>
      </c>
      <c r="L27" s="372" t="n">
        <v>-0.0575</v>
      </c>
      <c r="M27" s="372" t="n">
        <v>-0.09</v>
      </c>
      <c r="N27" s="372" t="n">
        <v>-0.09</v>
      </c>
      <c r="O27" s="372" t="n">
        <v>0.113</v>
      </c>
      <c r="P27" s="372" t="n">
        <v>0.0325</v>
      </c>
      <c r="Q27" s="372" t="n">
        <v>0.1175</v>
      </c>
      <c r="R27" s="372" t="n">
        <v>0.066723860865072</v>
      </c>
      <c r="S27" s="372" t="n">
        <v>2.406</v>
      </c>
      <c r="T27" s="371"/>
      <c r="U27" s="373" t="n">
        <v>36514</v>
      </c>
      <c r="V27" s="372" t="n">
        <v>2.53</v>
      </c>
      <c r="W27" s="372" t="n">
        <v>2.5</v>
      </c>
      <c r="X27" s="372" t="n">
        <v>2.565</v>
      </c>
      <c r="Y27" s="372" t="n">
        <v>2.54</v>
      </c>
      <c r="Z27" s="372" t="n">
        <v>2.55</v>
      </c>
      <c r="AA27" s="372" t="n">
        <v>2.475</v>
      </c>
      <c r="AB27" s="372" t="n">
        <v>2.525</v>
      </c>
      <c r="AC27" s="372" t="n">
        <v>2.53</v>
      </c>
      <c r="AD27" s="372" t="n">
        <v>2.51</v>
      </c>
      <c r="AE27" s="372" t="n">
        <v>2.565</v>
      </c>
      <c r="AF27" s="372" t="n">
        <v>2.53</v>
      </c>
      <c r="AG27" s="372" t="n">
        <v>2.53</v>
      </c>
      <c r="AH27" s="372" t="n">
        <v>2.5</v>
      </c>
      <c r="AI27" s="372" t="n">
        <v>2.5</v>
      </c>
      <c r="AJ27" s="372"/>
      <c r="AK27" s="374" t="n">
        <v>2.54</v>
      </c>
      <c r="AL27" s="372" t="n">
        <v>2.49</v>
      </c>
      <c r="AM27" s="372" t="n">
        <v>2.52</v>
      </c>
      <c r="AN27" s="372" t="n">
        <v>2.53</v>
      </c>
      <c r="AO27" s="372" t="n">
        <v>2.475</v>
      </c>
      <c r="AP27" s="372" t="n">
        <v>2.525</v>
      </c>
      <c r="AQ27" s="372" t="n">
        <v>2.565</v>
      </c>
      <c r="AR27" s="372" t="n">
        <v>2.565</v>
      </c>
      <c r="AS27" s="372"/>
      <c r="AT27" s="372" t="n">
        <v>2.65</v>
      </c>
      <c r="AU27" s="372" t="n">
        <v>2.55</v>
      </c>
      <c r="AV27" s="372"/>
      <c r="AW27" s="372"/>
      <c r="AX27" s="375" t="n">
        <f aca="false">D27</f>
        <v>37073</v>
      </c>
      <c r="AY27" s="377" t="n">
        <f aca="false">S27</f>
        <v>2.406</v>
      </c>
      <c r="AZ27" s="377" t="n">
        <f aca="false">S27</f>
        <v>2.406</v>
      </c>
      <c r="BA27" s="377" t="n">
        <f aca="false">S27</f>
        <v>2.406</v>
      </c>
      <c r="BB27" s="377" t="n">
        <f aca="false">AVERAGE(AZ27:BA27)</f>
        <v>2.406</v>
      </c>
      <c r="BC27" s="377" t="n">
        <f aca="false">AVERAGE(AY27:BA27)</f>
        <v>2.406</v>
      </c>
    </row>
    <row r="28" customFormat="false" ht="11.25" hidden="false" customHeight="false" outlineLevel="0" collapsed="false">
      <c r="D28" s="371" t="n">
        <v>37104</v>
      </c>
      <c r="E28" s="372" t="n">
        <v>-0.0575</v>
      </c>
      <c r="F28" s="372" t="n">
        <v>-0.0575</v>
      </c>
      <c r="G28" s="372" t="n">
        <v>-0.0575</v>
      </c>
      <c r="H28" s="372" t="n">
        <v>0.115</v>
      </c>
      <c r="I28" s="372" t="n">
        <v>0.115</v>
      </c>
      <c r="J28" s="372" t="n">
        <v>-0.0575</v>
      </c>
      <c r="K28" s="372" t="n">
        <v>0.115</v>
      </c>
      <c r="L28" s="372" t="n">
        <v>-0.055</v>
      </c>
      <c r="M28" s="372" t="n">
        <v>-0.085</v>
      </c>
      <c r="N28" s="372" t="n">
        <v>-0.085</v>
      </c>
      <c r="O28" s="372" t="n">
        <v>0.113</v>
      </c>
      <c r="P28" s="372" t="n">
        <v>0.03</v>
      </c>
      <c r="Q28" s="372" t="n">
        <v>0.115</v>
      </c>
      <c r="R28" s="372" t="n">
        <v>0.066939428365898</v>
      </c>
      <c r="S28" s="372" t="n">
        <v>2.412</v>
      </c>
      <c r="T28" s="371"/>
      <c r="U28" s="373" t="n">
        <v>36515</v>
      </c>
      <c r="V28" s="372" t="n">
        <v>2.63</v>
      </c>
      <c r="W28" s="372" t="n">
        <v>2.625</v>
      </c>
      <c r="X28" s="372" t="n">
        <v>2.625</v>
      </c>
      <c r="Y28" s="372" t="n">
        <v>2.57</v>
      </c>
      <c r="Z28" s="372" t="n">
        <v>2.58</v>
      </c>
      <c r="AA28" s="372" t="n">
        <v>2.585</v>
      </c>
      <c r="AB28" s="372" t="n">
        <v>2.645</v>
      </c>
      <c r="AC28" s="372" t="n">
        <v>2.635</v>
      </c>
      <c r="AD28" s="372" t="n">
        <v>2.69</v>
      </c>
      <c r="AE28" s="372" t="n">
        <v>2.67</v>
      </c>
      <c r="AF28" s="372" t="n">
        <v>2.63</v>
      </c>
      <c r="AG28" s="372" t="n">
        <v>2.63</v>
      </c>
      <c r="AH28" s="372" t="n">
        <v>2.625</v>
      </c>
      <c r="AI28" s="372" t="n">
        <v>2.625</v>
      </c>
      <c r="AJ28" s="372"/>
      <c r="AK28" s="374" t="n">
        <v>2.57</v>
      </c>
      <c r="AL28" s="372" t="n">
        <v>2.59</v>
      </c>
      <c r="AM28" s="372" t="n">
        <v>2.645</v>
      </c>
      <c r="AN28" s="372" t="n">
        <v>2.635</v>
      </c>
      <c r="AO28" s="372" t="n">
        <v>2.585</v>
      </c>
      <c r="AP28" s="372" t="n">
        <v>2.645</v>
      </c>
      <c r="AQ28" s="372" t="n">
        <v>2.67</v>
      </c>
      <c r="AR28" s="372" t="n">
        <v>2.67</v>
      </c>
      <c r="AS28" s="372"/>
      <c r="AT28" s="372" t="n">
        <v>2.83</v>
      </c>
      <c r="AU28" s="372" t="n">
        <v>2.69</v>
      </c>
      <c r="AV28" s="372"/>
      <c r="AW28" s="372"/>
      <c r="AX28" s="375" t="n">
        <f aca="false">D28</f>
        <v>37104</v>
      </c>
      <c r="AY28" s="377" t="n">
        <f aca="false">S28</f>
        <v>2.412</v>
      </c>
      <c r="AZ28" s="377" t="n">
        <f aca="false">S28</f>
        <v>2.412</v>
      </c>
      <c r="BA28" s="377" t="n">
        <f aca="false">S28</f>
        <v>2.412</v>
      </c>
      <c r="BB28" s="377" t="n">
        <f aca="false">AVERAGE(AZ28:BA28)</f>
        <v>2.412</v>
      </c>
      <c r="BC28" s="377" t="n">
        <f aca="false">AVERAGE(AY28:BA28)</f>
        <v>2.412</v>
      </c>
    </row>
    <row r="29" customFormat="false" ht="11.25" hidden="false" customHeight="false" outlineLevel="0" collapsed="false">
      <c r="D29" s="371" t="n">
        <v>37135</v>
      </c>
      <c r="E29" s="372" t="n">
        <v>-0.0575</v>
      </c>
      <c r="F29" s="372" t="n">
        <v>-0.0575</v>
      </c>
      <c r="G29" s="372" t="n">
        <v>-0.0575</v>
      </c>
      <c r="H29" s="372" t="n">
        <v>0.115</v>
      </c>
      <c r="I29" s="372" t="n">
        <v>0.115</v>
      </c>
      <c r="J29" s="372" t="n">
        <v>-0.0575</v>
      </c>
      <c r="K29" s="372" t="n">
        <v>0.115</v>
      </c>
      <c r="L29" s="372" t="n">
        <v>-0.0625</v>
      </c>
      <c r="M29" s="372" t="n">
        <v>-0.085</v>
      </c>
      <c r="N29" s="372" t="n">
        <v>-0.085</v>
      </c>
      <c r="O29" s="372" t="n">
        <v>0.113</v>
      </c>
      <c r="P29" s="372" t="n">
        <v>0.03</v>
      </c>
      <c r="Q29" s="372" t="n">
        <v>0.115</v>
      </c>
      <c r="R29" s="372" t="n">
        <v>0.067154995882111</v>
      </c>
      <c r="S29" s="372" t="n">
        <v>2.422</v>
      </c>
      <c r="T29" s="371"/>
      <c r="U29" s="373" t="n">
        <v>36516</v>
      </c>
      <c r="V29" s="372" t="n">
        <v>2.57</v>
      </c>
      <c r="W29" s="372" t="n">
        <v>2.53</v>
      </c>
      <c r="X29" s="372" t="n">
        <v>2.6</v>
      </c>
      <c r="Y29" s="372" t="n">
        <v>2.56</v>
      </c>
      <c r="Z29" s="372" t="n">
        <v>2.57</v>
      </c>
      <c r="AA29" s="372" t="n">
        <v>2.52</v>
      </c>
      <c r="AB29" s="372" t="n">
        <v>2.56</v>
      </c>
      <c r="AC29" s="372" t="n">
        <v>2.555</v>
      </c>
      <c r="AD29" s="372" t="n">
        <v>2.59</v>
      </c>
      <c r="AE29" s="372" t="n">
        <v>2.595</v>
      </c>
      <c r="AF29" s="372" t="n">
        <v>2.57</v>
      </c>
      <c r="AG29" s="372" t="n">
        <v>2.57</v>
      </c>
      <c r="AH29" s="372" t="n">
        <v>2.53</v>
      </c>
      <c r="AI29" s="372" t="n">
        <v>2.53</v>
      </c>
      <c r="AJ29" s="372"/>
      <c r="AK29" s="374" t="n">
        <v>2.56</v>
      </c>
      <c r="AL29" s="372" t="n">
        <v>2.505</v>
      </c>
      <c r="AM29" s="372" t="n">
        <v>2.56</v>
      </c>
      <c r="AN29" s="372" t="n">
        <v>2.555</v>
      </c>
      <c r="AO29" s="372" t="n">
        <v>2.52</v>
      </c>
      <c r="AP29" s="372" t="n">
        <v>2.56</v>
      </c>
      <c r="AQ29" s="372" t="n">
        <v>2.595</v>
      </c>
      <c r="AR29" s="372" t="n">
        <v>2.595</v>
      </c>
      <c r="AS29" s="372"/>
      <c r="AT29" s="372" t="n">
        <v>2.82</v>
      </c>
      <c r="AU29" s="372" t="n">
        <v>2.595</v>
      </c>
      <c r="AV29" s="372"/>
      <c r="AW29" s="372"/>
      <c r="AX29" s="375" t="n">
        <f aca="false">D29</f>
        <v>37135</v>
      </c>
      <c r="AY29" s="377" t="n">
        <f aca="false">S29</f>
        <v>2.422</v>
      </c>
      <c r="AZ29" s="377" t="n">
        <f aca="false">S29</f>
        <v>2.422</v>
      </c>
      <c r="BA29" s="377" t="n">
        <f aca="false">S29</f>
        <v>2.422</v>
      </c>
      <c r="BB29" s="377" t="n">
        <f aca="false">AVERAGE(AZ29:BA29)</f>
        <v>2.422</v>
      </c>
      <c r="BC29" s="377" t="n">
        <f aca="false">AVERAGE(AY29:BA29)</f>
        <v>2.422</v>
      </c>
    </row>
    <row r="30" customFormat="false" ht="11.25" hidden="false" customHeight="false" outlineLevel="0" collapsed="false">
      <c r="D30" s="371" t="n">
        <v>37165</v>
      </c>
      <c r="E30" s="372" t="n">
        <v>-0.0575</v>
      </c>
      <c r="F30" s="372" t="n">
        <v>-0.0575</v>
      </c>
      <c r="G30" s="372" t="n">
        <v>-0.0575</v>
      </c>
      <c r="H30" s="372" t="n">
        <v>0.13</v>
      </c>
      <c r="I30" s="372" t="n">
        <v>0.13</v>
      </c>
      <c r="J30" s="372" t="n">
        <v>-0.0575</v>
      </c>
      <c r="K30" s="372" t="n">
        <v>0.13</v>
      </c>
      <c r="L30" s="372" t="n">
        <v>-0.0625</v>
      </c>
      <c r="M30" s="372" t="n">
        <v>-0.085</v>
      </c>
      <c r="N30" s="372" t="n">
        <v>-0.085</v>
      </c>
      <c r="O30" s="372" t="n">
        <v>0.113</v>
      </c>
      <c r="P30" s="372" t="n">
        <v>0.045</v>
      </c>
      <c r="Q30" s="372" t="n">
        <v>0.13</v>
      </c>
      <c r="R30" s="372" t="n">
        <v>0.067350659771772</v>
      </c>
      <c r="S30" s="372" t="n">
        <v>2.454</v>
      </c>
      <c r="T30" s="371"/>
      <c r="U30" s="373" t="n">
        <v>36517</v>
      </c>
      <c r="V30" s="372" t="n">
        <v>2.395</v>
      </c>
      <c r="W30" s="372" t="n">
        <v>2.39</v>
      </c>
      <c r="X30" s="372" t="n">
        <v>2.42</v>
      </c>
      <c r="Y30" s="372" t="n">
        <v>2.47</v>
      </c>
      <c r="Z30" s="372" t="n">
        <v>2.48</v>
      </c>
      <c r="AA30" s="372" t="n">
        <v>2.35</v>
      </c>
      <c r="AB30" s="372" t="n">
        <v>2.41</v>
      </c>
      <c r="AC30" s="372" t="n">
        <v>2.405</v>
      </c>
      <c r="AD30" s="372" t="n">
        <v>2.52</v>
      </c>
      <c r="AE30" s="372" t="n">
        <v>2.45</v>
      </c>
      <c r="AF30" s="372" t="n">
        <v>2.395</v>
      </c>
      <c r="AG30" s="372" t="n">
        <v>2.395</v>
      </c>
      <c r="AH30" s="372" t="n">
        <v>2.39</v>
      </c>
      <c r="AI30" s="372" t="n">
        <v>2.39</v>
      </c>
      <c r="AJ30" s="372"/>
      <c r="AK30" s="374" t="n">
        <v>2.47</v>
      </c>
      <c r="AL30" s="372" t="n">
        <v>2.36</v>
      </c>
      <c r="AM30" s="372" t="n">
        <v>2.385</v>
      </c>
      <c r="AN30" s="372" t="n">
        <v>2.405</v>
      </c>
      <c r="AO30" s="372" t="n">
        <v>2.35</v>
      </c>
      <c r="AP30" s="372" t="n">
        <v>2.41</v>
      </c>
      <c r="AQ30" s="372" t="n">
        <v>2.46</v>
      </c>
      <c r="AR30" s="372" t="n">
        <v>2.46</v>
      </c>
      <c r="AS30" s="372"/>
      <c r="AT30" s="372" t="n">
        <v>2.55</v>
      </c>
      <c r="AU30" s="372" t="n">
        <v>2.42</v>
      </c>
      <c r="AV30" s="372"/>
      <c r="AW30" s="372"/>
      <c r="AX30" s="375" t="n">
        <f aca="false">D30</f>
        <v>37165</v>
      </c>
      <c r="AY30" s="377" t="n">
        <f aca="false">S30</f>
        <v>2.454</v>
      </c>
      <c r="AZ30" s="377" t="n">
        <f aca="false">S30</f>
        <v>2.454</v>
      </c>
      <c r="BA30" s="377" t="n">
        <f aca="false">S30</f>
        <v>2.454</v>
      </c>
      <c r="BB30" s="377" t="n">
        <f aca="false">AVERAGE(AZ30:BA30)</f>
        <v>2.454</v>
      </c>
      <c r="BC30" s="377" t="n">
        <f aca="false">AVERAGE(AY30:BA30)</f>
        <v>2.454</v>
      </c>
    </row>
    <row r="31" customFormat="false" ht="11.25" hidden="false" customHeight="false" outlineLevel="0" collapsed="false">
      <c r="D31" s="371" t="n">
        <v>37196</v>
      </c>
      <c r="E31" s="372" t="n">
        <v>-0.06</v>
      </c>
      <c r="F31" s="372" t="n">
        <v>-0.06</v>
      </c>
      <c r="G31" s="372" t="n">
        <v>-0.0675</v>
      </c>
      <c r="H31" s="372" t="n">
        <v>0.1875</v>
      </c>
      <c r="I31" s="372" t="n">
        <v>0.1875</v>
      </c>
      <c r="J31" s="372" t="n">
        <v>-0.06</v>
      </c>
      <c r="K31" s="372" t="n">
        <v>0.1875</v>
      </c>
      <c r="L31" s="372" t="n">
        <v>-0.1075</v>
      </c>
      <c r="M31" s="372" t="n">
        <v>-0.01</v>
      </c>
      <c r="N31" s="372" t="n">
        <v>0.01</v>
      </c>
      <c r="O31" s="372" t="n">
        <v>0.37</v>
      </c>
      <c r="P31" s="372" t="n">
        <v>0.1225</v>
      </c>
      <c r="Q31" s="372" t="n">
        <v>0.1875</v>
      </c>
      <c r="R31" s="372" t="n">
        <v>0.067531533422083</v>
      </c>
      <c r="S31" s="372" t="n">
        <v>2.586</v>
      </c>
      <c r="T31" s="371"/>
      <c r="U31" s="373" t="n">
        <v>36518</v>
      </c>
      <c r="V31" s="372" t="n">
        <v>2.39</v>
      </c>
      <c r="W31" s="372" t="n">
        <v>2.39</v>
      </c>
      <c r="X31" s="372" t="n">
        <v>2.41</v>
      </c>
      <c r="Y31" s="372" t="n">
        <v>2.37</v>
      </c>
      <c r="Z31" s="372" t="n">
        <v>2.38</v>
      </c>
      <c r="AA31" s="372" t="n">
        <v>2.39</v>
      </c>
      <c r="AB31" s="372" t="n">
        <v>2.4</v>
      </c>
      <c r="AC31" s="372" t="n">
        <v>2.41</v>
      </c>
      <c r="AD31" s="372" t="n">
        <v>2.29</v>
      </c>
      <c r="AE31" s="372" t="n">
        <v>2.44</v>
      </c>
      <c r="AF31" s="372" t="n">
        <v>2.39</v>
      </c>
      <c r="AG31" s="372" t="n">
        <v>2.39</v>
      </c>
      <c r="AH31" s="372" t="n">
        <v>2.39</v>
      </c>
      <c r="AI31" s="372" t="n">
        <v>2.39</v>
      </c>
      <c r="AJ31" s="372"/>
      <c r="AK31" s="374" t="n">
        <v>2.37</v>
      </c>
      <c r="AL31" s="372" t="n">
        <v>2.38</v>
      </c>
      <c r="AM31" s="372" t="n">
        <v>2.43</v>
      </c>
      <c r="AN31" s="372" t="n">
        <v>2.41</v>
      </c>
      <c r="AO31" s="372" t="n">
        <v>2.39</v>
      </c>
      <c r="AP31" s="372" t="n">
        <v>2.4</v>
      </c>
      <c r="AQ31" s="372" t="n">
        <v>2.44</v>
      </c>
      <c r="AR31" s="372" t="n">
        <v>2.44</v>
      </c>
      <c r="AS31" s="372"/>
      <c r="AT31" s="372" t="n">
        <v>2.53</v>
      </c>
      <c r="AU31" s="372" t="n">
        <v>2.41</v>
      </c>
      <c r="AV31" s="372"/>
      <c r="AW31" s="372"/>
      <c r="AY31" s="377"/>
      <c r="AZ31" s="377"/>
      <c r="BA31" s="377"/>
      <c r="BB31" s="377"/>
      <c r="BC31" s="377"/>
    </row>
    <row r="32" customFormat="false" ht="11.25" hidden="false" customHeight="false" outlineLevel="0" collapsed="false">
      <c r="D32" s="371" t="n">
        <v>37226</v>
      </c>
      <c r="E32" s="372" t="n">
        <v>-0.06</v>
      </c>
      <c r="F32" s="372" t="n">
        <v>-0.06</v>
      </c>
      <c r="G32" s="372" t="n">
        <v>-0.07</v>
      </c>
      <c r="H32" s="372" t="n">
        <v>0.2275</v>
      </c>
      <c r="I32" s="372" t="n">
        <v>0.2275</v>
      </c>
      <c r="J32" s="372" t="n">
        <v>-0.06</v>
      </c>
      <c r="K32" s="372" t="n">
        <v>0.2275</v>
      </c>
      <c r="L32" s="372" t="n">
        <v>-0.1425</v>
      </c>
      <c r="M32" s="372" t="n">
        <v>-0.0025</v>
      </c>
      <c r="N32" s="372" t="n">
        <v>0.0175</v>
      </c>
      <c r="O32" s="372" t="n">
        <v>0.41</v>
      </c>
      <c r="P32" s="372" t="n">
        <v>0.1625</v>
      </c>
      <c r="Q32" s="372" t="n">
        <v>0.2275</v>
      </c>
      <c r="R32" s="372" t="n">
        <v>0.067706572448826</v>
      </c>
      <c r="S32" s="372" t="n">
        <v>2.715</v>
      </c>
      <c r="T32" s="371"/>
      <c r="U32" s="373" t="n">
        <v>36519</v>
      </c>
      <c r="V32" s="372" t="n">
        <v>2.38</v>
      </c>
      <c r="W32" s="372" t="n">
        <v>2.38</v>
      </c>
      <c r="X32" s="372" t="n">
        <v>2.41</v>
      </c>
      <c r="Y32" s="372" t="n">
        <v>2.36</v>
      </c>
      <c r="Z32" s="372" t="n">
        <v>2.37</v>
      </c>
      <c r="AA32" s="372" t="n">
        <v>2.38</v>
      </c>
      <c r="AB32" s="372" t="n">
        <v>2.39</v>
      </c>
      <c r="AC32" s="372" t="n">
        <v>2.4</v>
      </c>
      <c r="AD32" s="372" t="n">
        <v>2.41</v>
      </c>
      <c r="AE32" s="372" t="n">
        <v>2.44</v>
      </c>
      <c r="AF32" s="372" t="n">
        <v>2.38</v>
      </c>
      <c r="AG32" s="372" t="n">
        <v>2.38</v>
      </c>
      <c r="AH32" s="372" t="n">
        <v>2.38</v>
      </c>
      <c r="AI32" s="372" t="n">
        <v>2.38</v>
      </c>
      <c r="AJ32" s="372"/>
      <c r="AK32" s="374" t="n">
        <v>2.36</v>
      </c>
      <c r="AL32" s="372" t="n">
        <v>2.37</v>
      </c>
      <c r="AM32" s="372" t="n">
        <v>2.42</v>
      </c>
      <c r="AN32" s="372" t="n">
        <v>2.4</v>
      </c>
      <c r="AO32" s="372" t="n">
        <v>2.38</v>
      </c>
      <c r="AP32" s="372" t="n">
        <v>2.39</v>
      </c>
      <c r="AQ32" s="372" t="n">
        <v>2.44</v>
      </c>
      <c r="AR32" s="372" t="n">
        <v>2.44</v>
      </c>
      <c r="AS32" s="372"/>
      <c r="AT32" s="372" t="n">
        <v>2.53</v>
      </c>
      <c r="AU32" s="372" t="n">
        <v>2.41</v>
      </c>
      <c r="AV32" s="372"/>
      <c r="AW32" s="372"/>
      <c r="AY32" s="377"/>
      <c r="AZ32" s="377"/>
      <c r="BA32" s="377"/>
      <c r="BB32" s="377"/>
      <c r="BC32" s="377"/>
    </row>
    <row r="33" customFormat="false" ht="11.25" hidden="false" customHeight="false" outlineLevel="0" collapsed="false">
      <c r="D33" s="371" t="n">
        <v>37257</v>
      </c>
      <c r="E33" s="372" t="n">
        <v>-0.06</v>
      </c>
      <c r="F33" s="372" t="n">
        <v>-0.06</v>
      </c>
      <c r="G33" s="372" t="n">
        <v>-0.0725</v>
      </c>
      <c r="H33" s="372" t="n">
        <v>0.24</v>
      </c>
      <c r="I33" s="372" t="n">
        <v>0.24</v>
      </c>
      <c r="J33" s="372" t="n">
        <v>-0.06</v>
      </c>
      <c r="K33" s="372" t="n">
        <v>0.24</v>
      </c>
      <c r="L33" s="372" t="n">
        <v>-0.1425</v>
      </c>
      <c r="M33" s="372" t="n">
        <v>0.0125</v>
      </c>
      <c r="N33" s="372" t="n">
        <v>0.0325</v>
      </c>
      <c r="O33" s="372" t="n">
        <v>0.42</v>
      </c>
      <c r="P33" s="372" t="n">
        <v>0.175</v>
      </c>
      <c r="Q33" s="372" t="n">
        <v>0.24</v>
      </c>
      <c r="R33" s="372" t="n">
        <v>0.067883452729618</v>
      </c>
      <c r="S33" s="372" t="n">
        <v>2.742</v>
      </c>
      <c r="T33" s="371"/>
      <c r="U33" s="373" t="n">
        <v>36520</v>
      </c>
      <c r="V33" s="372" t="n">
        <v>2.38</v>
      </c>
      <c r="W33" s="372" t="n">
        <v>2.38</v>
      </c>
      <c r="X33" s="372" t="n">
        <v>2.41</v>
      </c>
      <c r="Y33" s="372" t="n">
        <v>2.36</v>
      </c>
      <c r="Z33" s="372" t="n">
        <v>2.37</v>
      </c>
      <c r="AA33" s="372" t="n">
        <v>2.38</v>
      </c>
      <c r="AB33" s="372" t="n">
        <v>2.39</v>
      </c>
      <c r="AC33" s="372" t="n">
        <v>2.4</v>
      </c>
      <c r="AD33" s="372" t="n">
        <v>2.41</v>
      </c>
      <c r="AE33" s="372" t="n">
        <v>2.44</v>
      </c>
      <c r="AF33" s="372" t="n">
        <v>2.38</v>
      </c>
      <c r="AG33" s="372" t="n">
        <v>2.38</v>
      </c>
      <c r="AH33" s="372" t="n">
        <v>2.38</v>
      </c>
      <c r="AI33" s="372" t="n">
        <v>2.38</v>
      </c>
      <c r="AJ33" s="372"/>
      <c r="AK33" s="374" t="n">
        <v>2.36</v>
      </c>
      <c r="AL33" s="372" t="n">
        <v>2.37</v>
      </c>
      <c r="AM33" s="372" t="n">
        <v>2.42</v>
      </c>
      <c r="AN33" s="372" t="n">
        <v>2.4</v>
      </c>
      <c r="AO33" s="372" t="n">
        <v>2.38</v>
      </c>
      <c r="AP33" s="372" t="n">
        <v>2.39</v>
      </c>
      <c r="AQ33" s="372" t="n">
        <v>2.44</v>
      </c>
      <c r="AR33" s="372" t="n">
        <v>2.44</v>
      </c>
      <c r="AS33" s="372"/>
      <c r="AT33" s="372" t="n">
        <v>2.53</v>
      </c>
      <c r="AU33" s="372" t="n">
        <v>2.41</v>
      </c>
      <c r="AV33" s="372"/>
      <c r="AW33" s="372"/>
      <c r="AY33" s="377"/>
      <c r="AZ33" s="377"/>
      <c r="BA33" s="377"/>
      <c r="BB33" s="377"/>
      <c r="BC33" s="377"/>
    </row>
    <row r="34" customFormat="false" ht="11.25" hidden="false" customHeight="false" outlineLevel="0" collapsed="false">
      <c r="D34" s="371" t="n">
        <v>37288</v>
      </c>
      <c r="E34" s="372" t="n">
        <v>-0.06</v>
      </c>
      <c r="F34" s="372" t="n">
        <v>-0.06</v>
      </c>
      <c r="G34" s="372" t="n">
        <v>-0.065</v>
      </c>
      <c r="H34" s="372" t="n">
        <v>0.2175</v>
      </c>
      <c r="I34" s="372" t="n">
        <v>0.2175</v>
      </c>
      <c r="J34" s="372" t="n">
        <v>-0.06</v>
      </c>
      <c r="K34" s="372" t="n">
        <v>0.2175</v>
      </c>
      <c r="L34" s="372" t="n">
        <v>-0.13</v>
      </c>
      <c r="M34" s="372" t="n">
        <v>0.0125</v>
      </c>
      <c r="N34" s="372" t="n">
        <v>0.0325</v>
      </c>
      <c r="O34" s="372" t="n">
        <v>0.45</v>
      </c>
      <c r="P34" s="372" t="n">
        <v>0.1525</v>
      </c>
      <c r="Q34" s="372" t="n">
        <v>0.2175</v>
      </c>
      <c r="R34" s="372" t="n">
        <v>0.068054803710069</v>
      </c>
      <c r="S34" s="372" t="n">
        <v>2.64</v>
      </c>
      <c r="T34" s="371"/>
      <c r="U34" s="373" t="n">
        <v>36521</v>
      </c>
      <c r="V34" s="372" t="n">
        <v>2.38</v>
      </c>
      <c r="W34" s="372" t="n">
        <v>2.38</v>
      </c>
      <c r="X34" s="372" t="n">
        <v>2.41</v>
      </c>
      <c r="Y34" s="372" t="n">
        <v>2.36</v>
      </c>
      <c r="Z34" s="372" t="n">
        <v>2.37</v>
      </c>
      <c r="AA34" s="372" t="n">
        <v>2.38</v>
      </c>
      <c r="AB34" s="372" t="n">
        <v>2.39</v>
      </c>
      <c r="AC34" s="372" t="n">
        <v>2.4</v>
      </c>
      <c r="AD34" s="372" t="n">
        <v>2.41</v>
      </c>
      <c r="AE34" s="372" t="n">
        <v>2.44</v>
      </c>
      <c r="AF34" s="372" t="n">
        <v>2.38</v>
      </c>
      <c r="AG34" s="372" t="n">
        <v>2.38</v>
      </c>
      <c r="AH34" s="372" t="n">
        <v>2.38</v>
      </c>
      <c r="AI34" s="372" t="n">
        <v>2.38</v>
      </c>
      <c r="AJ34" s="372"/>
      <c r="AK34" s="374" t="n">
        <v>2.36</v>
      </c>
      <c r="AL34" s="372" t="n">
        <v>2.37</v>
      </c>
      <c r="AM34" s="372" t="n">
        <v>2.42</v>
      </c>
      <c r="AN34" s="372" t="n">
        <v>2.4</v>
      </c>
      <c r="AO34" s="372" t="n">
        <v>2.38</v>
      </c>
      <c r="AP34" s="372" t="n">
        <v>2.39</v>
      </c>
      <c r="AQ34" s="372" t="n">
        <v>2.44</v>
      </c>
      <c r="AR34" s="372" t="n">
        <v>2.44</v>
      </c>
      <c r="AS34" s="372"/>
      <c r="AT34" s="372" t="n">
        <v>2.53</v>
      </c>
      <c r="AU34" s="372" t="n">
        <v>2.41</v>
      </c>
      <c r="AV34" s="372"/>
      <c r="AW34" s="372"/>
      <c r="AY34" s="377"/>
      <c r="AZ34" s="377"/>
      <c r="BA34" s="377"/>
      <c r="BB34" s="377"/>
      <c r="BC34" s="377"/>
    </row>
    <row r="35" customFormat="false" ht="11.25" hidden="false" customHeight="false" outlineLevel="0" collapsed="false">
      <c r="D35" s="371" t="n">
        <v>37316</v>
      </c>
      <c r="E35" s="372" t="n">
        <v>-0.06</v>
      </c>
      <c r="F35" s="372" t="n">
        <v>-0.06</v>
      </c>
      <c r="G35" s="372" t="n">
        <v>-0.0625</v>
      </c>
      <c r="H35" s="372" t="n">
        <v>0.215</v>
      </c>
      <c r="I35" s="372" t="n">
        <v>0.215</v>
      </c>
      <c r="J35" s="372" t="n">
        <v>-0.06</v>
      </c>
      <c r="K35" s="372" t="n">
        <v>0.215</v>
      </c>
      <c r="L35" s="372" t="n">
        <v>-0.1075</v>
      </c>
      <c r="M35" s="372" t="n">
        <v>0.0125</v>
      </c>
      <c r="N35" s="372" t="n">
        <v>0.0325</v>
      </c>
      <c r="O35" s="372" t="n">
        <v>0.45</v>
      </c>
      <c r="P35" s="372" t="n">
        <v>0.15</v>
      </c>
      <c r="Q35" s="372" t="n">
        <v>0.215</v>
      </c>
      <c r="R35" s="372" t="n">
        <v>0.068209572345925</v>
      </c>
      <c r="S35" s="372" t="n">
        <v>2.535</v>
      </c>
      <c r="T35" s="371"/>
      <c r="U35" s="373" t="n">
        <v>36522</v>
      </c>
      <c r="V35" s="372" t="n">
        <v>2.38</v>
      </c>
      <c r="W35" s="372" t="n">
        <v>2.38</v>
      </c>
      <c r="X35" s="372" t="n">
        <v>2.42</v>
      </c>
      <c r="Y35" s="372" t="n">
        <v>2.36</v>
      </c>
      <c r="Z35" s="372" t="n">
        <v>2.37</v>
      </c>
      <c r="AA35" s="372" t="n">
        <v>2.38</v>
      </c>
      <c r="AB35" s="372" t="n">
        <v>2.39</v>
      </c>
      <c r="AC35" s="372" t="n">
        <v>2.4</v>
      </c>
      <c r="AD35" s="372" t="n">
        <v>2.41</v>
      </c>
      <c r="AE35" s="372" t="n">
        <v>2.43</v>
      </c>
      <c r="AF35" s="372" t="n">
        <v>2.38</v>
      </c>
      <c r="AG35" s="372" t="n">
        <v>2.38</v>
      </c>
      <c r="AH35" s="372" t="n">
        <v>2.38</v>
      </c>
      <c r="AI35" s="372" t="n">
        <v>2.38</v>
      </c>
      <c r="AJ35" s="372"/>
      <c r="AK35" s="374" t="n">
        <v>2.34</v>
      </c>
      <c r="AL35" s="372" t="n">
        <v>2.335</v>
      </c>
      <c r="AM35" s="372" t="n">
        <v>2.36</v>
      </c>
      <c r="AN35" s="372" t="n">
        <v>2.385</v>
      </c>
      <c r="AO35" s="372" t="n">
        <v>2.325</v>
      </c>
      <c r="AP35" s="372" t="n">
        <v>2.39</v>
      </c>
      <c r="AQ35" s="372" t="n">
        <v>2.43</v>
      </c>
      <c r="AR35" s="372" t="n">
        <v>2.43</v>
      </c>
      <c r="AS35" s="372"/>
      <c r="AT35" s="372" t="n">
        <v>2.5</v>
      </c>
      <c r="AU35" s="372" t="n">
        <v>2.42</v>
      </c>
      <c r="AV35" s="372"/>
      <c r="AW35" s="372"/>
      <c r="AY35" s="377"/>
      <c r="AZ35" s="377"/>
      <c r="BA35" s="377"/>
      <c r="BB35" s="377"/>
      <c r="BC35" s="377"/>
    </row>
    <row r="36" customFormat="false" ht="11.25" hidden="false" customHeight="false" outlineLevel="0" collapsed="false">
      <c r="D36" s="371" t="n">
        <v>37347</v>
      </c>
      <c r="E36" s="372" t="n">
        <v>-0.0625</v>
      </c>
      <c r="F36" s="372" t="n">
        <v>-0.0625</v>
      </c>
      <c r="G36" s="372" t="n">
        <v>-0.055</v>
      </c>
      <c r="H36" s="372" t="n">
        <v>0.1025</v>
      </c>
      <c r="I36" s="372" t="n">
        <v>0.1025</v>
      </c>
      <c r="J36" s="372" t="n">
        <v>-0.0625</v>
      </c>
      <c r="K36" s="372" t="n">
        <v>0.1025</v>
      </c>
      <c r="L36" s="372" t="n">
        <v>-0.07</v>
      </c>
      <c r="M36" s="372" t="n">
        <v>-0.09</v>
      </c>
      <c r="N36" s="372" t="n">
        <v>-0.07</v>
      </c>
      <c r="O36" s="372" t="n">
        <v>0.118</v>
      </c>
      <c r="P36" s="372" t="n">
        <v>0.0525</v>
      </c>
      <c r="Q36" s="372" t="n">
        <v>0.1025</v>
      </c>
      <c r="R36" s="372" t="n">
        <v>0.068359513769606</v>
      </c>
      <c r="S36" s="372" t="n">
        <v>2.439</v>
      </c>
      <c r="T36" s="371"/>
      <c r="U36" s="373" t="n">
        <v>36523</v>
      </c>
      <c r="V36" s="372" t="n">
        <v>2.38</v>
      </c>
      <c r="W36" s="372" t="n">
        <v>2.38</v>
      </c>
      <c r="X36" s="372" t="n">
        <v>2.42</v>
      </c>
      <c r="Y36" s="372" t="n">
        <v>2.36</v>
      </c>
      <c r="Z36" s="372" t="n">
        <v>2.37</v>
      </c>
      <c r="AA36" s="372" t="n">
        <v>2.38</v>
      </c>
      <c r="AB36" s="372" t="n">
        <v>2.39</v>
      </c>
      <c r="AC36" s="372" t="n">
        <v>2.4</v>
      </c>
      <c r="AD36" s="372" t="n">
        <v>2.41</v>
      </c>
      <c r="AE36" s="372" t="n">
        <v>2.43</v>
      </c>
      <c r="AF36" s="372" t="n">
        <v>2.38</v>
      </c>
      <c r="AG36" s="372" t="n">
        <v>2.38</v>
      </c>
      <c r="AH36" s="372" t="n">
        <v>2.38</v>
      </c>
      <c r="AI36" s="372" t="n">
        <v>2.38</v>
      </c>
      <c r="AJ36" s="372"/>
      <c r="AK36" s="374" t="n">
        <v>2.34</v>
      </c>
      <c r="AL36" s="372" t="n">
        <v>2.335</v>
      </c>
      <c r="AM36" s="372" t="n">
        <v>2.36</v>
      </c>
      <c r="AN36" s="372" t="n">
        <v>2.385</v>
      </c>
      <c r="AO36" s="372" t="n">
        <v>2.325</v>
      </c>
      <c r="AP36" s="372" t="n">
        <v>2.39</v>
      </c>
      <c r="AQ36" s="372" t="n">
        <v>2.43</v>
      </c>
      <c r="AR36" s="372" t="n">
        <v>2.43</v>
      </c>
      <c r="AS36" s="372"/>
      <c r="AT36" s="372" t="n">
        <v>2.5</v>
      </c>
      <c r="AU36" s="372" t="n">
        <v>2.42</v>
      </c>
      <c r="AV36" s="372"/>
      <c r="AW36" s="372"/>
      <c r="AY36" s="377"/>
      <c r="AZ36" s="377"/>
      <c r="BA36" s="377"/>
      <c r="BB36" s="377"/>
      <c r="BC36" s="377"/>
    </row>
    <row r="37" customFormat="false" ht="11.25" hidden="false" customHeight="false" outlineLevel="0" collapsed="false">
      <c r="D37" s="371" t="n">
        <v>37377</v>
      </c>
      <c r="E37" s="372" t="n">
        <v>-0.0625</v>
      </c>
      <c r="F37" s="372" t="n">
        <v>-0.0625</v>
      </c>
      <c r="G37" s="372" t="n">
        <v>-0.055</v>
      </c>
      <c r="H37" s="372" t="n">
        <v>0.0925</v>
      </c>
      <c r="I37" s="372" t="n">
        <v>0.0925</v>
      </c>
      <c r="J37" s="372" t="n">
        <v>-0.0625</v>
      </c>
      <c r="K37" s="372" t="n">
        <v>0.0925</v>
      </c>
      <c r="L37" s="372" t="n">
        <v>-0.065</v>
      </c>
      <c r="M37" s="372" t="n">
        <v>-0.105</v>
      </c>
      <c r="N37" s="372" t="n">
        <v>-0.085</v>
      </c>
      <c r="O37" s="372" t="n">
        <v>0.118</v>
      </c>
      <c r="P37" s="372" t="n">
        <v>0.0425</v>
      </c>
      <c r="Q37" s="372" t="n">
        <v>0.0925</v>
      </c>
      <c r="R37" s="372" t="n">
        <v>0.068473147995447</v>
      </c>
      <c r="S37" s="372" t="n">
        <v>2.418</v>
      </c>
      <c r="T37" s="371"/>
      <c r="U37" s="373" t="n">
        <v>36524</v>
      </c>
      <c r="V37" s="372" t="n">
        <v>2.38</v>
      </c>
      <c r="W37" s="372" t="n">
        <v>2.38</v>
      </c>
      <c r="X37" s="372" t="n">
        <v>2.42</v>
      </c>
      <c r="Y37" s="372" t="n">
        <v>2.36</v>
      </c>
      <c r="Z37" s="372" t="n">
        <v>2.37</v>
      </c>
      <c r="AA37" s="372" t="n">
        <v>2.38</v>
      </c>
      <c r="AB37" s="372" t="n">
        <v>2.39</v>
      </c>
      <c r="AC37" s="372" t="n">
        <v>2.4</v>
      </c>
      <c r="AD37" s="372" t="n">
        <v>2.41</v>
      </c>
      <c r="AE37" s="372" t="n">
        <v>2.43</v>
      </c>
      <c r="AF37" s="372" t="n">
        <v>2.38</v>
      </c>
      <c r="AG37" s="372" t="n">
        <v>2.38</v>
      </c>
      <c r="AH37" s="372" t="n">
        <v>2.38</v>
      </c>
      <c r="AI37" s="372" t="n">
        <v>2.38</v>
      </c>
      <c r="AJ37" s="372"/>
      <c r="AK37" s="374" t="n">
        <v>2.34</v>
      </c>
      <c r="AL37" s="372" t="n">
        <v>2.335</v>
      </c>
      <c r="AM37" s="372" t="n">
        <v>2.36</v>
      </c>
      <c r="AN37" s="372" t="n">
        <v>2.385</v>
      </c>
      <c r="AO37" s="372" t="n">
        <v>2.325</v>
      </c>
      <c r="AP37" s="372" t="n">
        <v>2.39</v>
      </c>
      <c r="AQ37" s="372" t="n">
        <v>2.43</v>
      </c>
      <c r="AR37" s="372" t="n">
        <v>2.43</v>
      </c>
      <c r="AS37" s="372"/>
      <c r="AT37" s="372" t="n">
        <v>2.5</v>
      </c>
      <c r="AU37" s="372" t="n">
        <v>2.42</v>
      </c>
      <c r="AV37" s="372"/>
      <c r="AW37" s="372"/>
      <c r="AY37" s="377"/>
      <c r="AZ37" s="377"/>
      <c r="BA37" s="377"/>
      <c r="BB37" s="377"/>
      <c r="BC37" s="377"/>
    </row>
    <row r="38" customFormat="false" ht="11.25" hidden="false" customHeight="false" outlineLevel="0" collapsed="false">
      <c r="D38" s="371" t="n">
        <v>37408</v>
      </c>
      <c r="E38" s="372" t="n">
        <v>-0.0625</v>
      </c>
      <c r="F38" s="372" t="n">
        <v>-0.0625</v>
      </c>
      <c r="G38" s="372" t="n">
        <v>-0.055</v>
      </c>
      <c r="H38" s="372" t="n">
        <v>0.0875</v>
      </c>
      <c r="I38" s="372" t="n">
        <v>0.0875</v>
      </c>
      <c r="J38" s="372" t="n">
        <v>-0.0625</v>
      </c>
      <c r="K38" s="372" t="n">
        <v>0.0875</v>
      </c>
      <c r="L38" s="372" t="n">
        <v>-0.065</v>
      </c>
      <c r="M38" s="372" t="n">
        <v>-0.115</v>
      </c>
      <c r="N38" s="372" t="n">
        <v>-0.095</v>
      </c>
      <c r="O38" s="372" t="n">
        <v>0.118</v>
      </c>
      <c r="P38" s="372" t="n">
        <v>0.0375</v>
      </c>
      <c r="Q38" s="372" t="n">
        <v>0.0875</v>
      </c>
      <c r="R38" s="372" t="n">
        <v>0.068590570033306</v>
      </c>
      <c r="S38" s="372" t="n">
        <v>2.425</v>
      </c>
      <c r="T38" s="371"/>
      <c r="U38" s="373" t="n">
        <v>36525</v>
      </c>
      <c r="V38" s="372" t="n">
        <v>2.38</v>
      </c>
      <c r="W38" s="372" t="n">
        <v>2.38</v>
      </c>
      <c r="X38" s="372" t="n">
        <v>2.42</v>
      </c>
      <c r="Y38" s="372" t="n">
        <v>2.36</v>
      </c>
      <c r="Z38" s="372" t="n">
        <v>2.37</v>
      </c>
      <c r="AA38" s="372" t="n">
        <v>2.38</v>
      </c>
      <c r="AB38" s="372" t="n">
        <v>2.39</v>
      </c>
      <c r="AC38" s="372" t="n">
        <v>2.4</v>
      </c>
      <c r="AD38" s="372" t="n">
        <v>2.41</v>
      </c>
      <c r="AE38" s="372" t="n">
        <v>2.43</v>
      </c>
      <c r="AF38" s="372" t="n">
        <v>2.38</v>
      </c>
      <c r="AG38" s="372" t="n">
        <v>2.38</v>
      </c>
      <c r="AH38" s="372" t="n">
        <v>2.38</v>
      </c>
      <c r="AI38" s="372" t="n">
        <v>2.38</v>
      </c>
      <c r="AJ38" s="372"/>
      <c r="AK38" s="383" t="n">
        <v>2.34</v>
      </c>
      <c r="AL38" s="372" t="n">
        <v>2.335</v>
      </c>
      <c r="AM38" s="372" t="n">
        <v>2.36</v>
      </c>
      <c r="AN38" s="372" t="n">
        <v>2.385</v>
      </c>
      <c r="AO38" s="372" t="n">
        <v>2.325</v>
      </c>
      <c r="AP38" s="372" t="n">
        <v>2.39</v>
      </c>
      <c r="AQ38" s="372" t="n">
        <v>2.43</v>
      </c>
      <c r="AR38" s="372" t="n">
        <v>2.43</v>
      </c>
      <c r="AS38" s="372"/>
      <c r="AT38" s="372" t="n">
        <v>2.5</v>
      </c>
      <c r="AU38" s="372" t="n">
        <v>2.42</v>
      </c>
      <c r="AV38" s="372"/>
      <c r="AW38" s="372"/>
      <c r="AY38" s="377"/>
      <c r="AZ38" s="377"/>
      <c r="BA38" s="377"/>
      <c r="BB38" s="377"/>
      <c r="BC38" s="377"/>
    </row>
    <row r="39" customFormat="false" ht="11.25" hidden="false" customHeight="false" outlineLevel="0" collapsed="false">
      <c r="D39" s="371" t="n">
        <v>37438</v>
      </c>
      <c r="E39" s="372" t="n">
        <v>-0.0625</v>
      </c>
      <c r="F39" s="372" t="n">
        <v>-0.0625</v>
      </c>
      <c r="G39" s="372" t="n">
        <v>-0.055</v>
      </c>
      <c r="H39" s="372" t="n">
        <v>0.0775</v>
      </c>
      <c r="I39" s="372" t="n">
        <v>0.0775</v>
      </c>
      <c r="J39" s="372" t="n">
        <v>-0.0625</v>
      </c>
      <c r="K39" s="372" t="n">
        <v>0.0775</v>
      </c>
      <c r="L39" s="372" t="n">
        <v>-0.0625</v>
      </c>
      <c r="M39" s="372" t="n">
        <v>-0.115</v>
      </c>
      <c r="N39" s="372" t="n">
        <v>-0.095</v>
      </c>
      <c r="O39" s="372" t="n">
        <v>0.118</v>
      </c>
      <c r="P39" s="372" t="n">
        <v>0.0275</v>
      </c>
      <c r="Q39" s="372" t="n">
        <v>0.0775</v>
      </c>
      <c r="R39" s="372" t="n">
        <v>0.068696927711518</v>
      </c>
      <c r="S39" s="372" t="n">
        <v>2.431</v>
      </c>
      <c r="T39" s="371"/>
      <c r="U39" s="373" t="n">
        <v>36526</v>
      </c>
      <c r="V39" s="372" t="n">
        <v>2.3315</v>
      </c>
      <c r="W39" s="372" t="n">
        <v>2.3315</v>
      </c>
      <c r="X39" s="372" t="n">
        <v>2.42</v>
      </c>
      <c r="Y39" s="372" t="n">
        <v>2.36</v>
      </c>
      <c r="Z39" s="372" t="n">
        <v>2.3215</v>
      </c>
      <c r="AA39" s="372" t="n">
        <v>2.38</v>
      </c>
      <c r="AB39" s="372" t="n">
        <v>2.399</v>
      </c>
      <c r="AC39" s="372" t="n">
        <v>2.4</v>
      </c>
      <c r="AD39" s="372" t="n">
        <v>2.41</v>
      </c>
      <c r="AE39" s="372" t="n">
        <v>2.43</v>
      </c>
      <c r="AF39" s="372"/>
      <c r="AG39" s="372"/>
      <c r="AH39" s="372"/>
      <c r="AI39" s="372"/>
      <c r="AJ39" s="372"/>
      <c r="AK39" s="383"/>
      <c r="AL39" s="372"/>
      <c r="AM39" s="372"/>
      <c r="AN39" s="372"/>
      <c r="AO39" s="372"/>
      <c r="AP39" s="372"/>
      <c r="AQ39" s="372" t="n">
        <v>0</v>
      </c>
      <c r="AR39" s="372" t="n">
        <v>0</v>
      </c>
      <c r="AS39" s="372"/>
      <c r="AT39" s="372" t="n">
        <v>2.5</v>
      </c>
      <c r="AU39" s="372"/>
      <c r="AV39" s="372"/>
      <c r="AW39" s="372"/>
      <c r="AY39" s="377"/>
      <c r="AZ39" s="377"/>
      <c r="BA39" s="377"/>
      <c r="BB39" s="377"/>
      <c r="BC39" s="377"/>
    </row>
    <row r="40" customFormat="false" ht="11.25" hidden="false" customHeight="false" outlineLevel="0" collapsed="false">
      <c r="D40" s="371" t="n">
        <v>37469</v>
      </c>
      <c r="E40" s="372" t="n">
        <v>-0.0625</v>
      </c>
      <c r="F40" s="372" t="n">
        <v>-0.0625</v>
      </c>
      <c r="G40" s="372" t="n">
        <v>-0.055</v>
      </c>
      <c r="H40" s="372" t="n">
        <v>0.075</v>
      </c>
      <c r="I40" s="372" t="n">
        <v>0.075</v>
      </c>
      <c r="J40" s="372" t="n">
        <v>-0.0625</v>
      </c>
      <c r="K40" s="372" t="n">
        <v>0.075</v>
      </c>
      <c r="L40" s="372" t="n">
        <v>-0.0625</v>
      </c>
      <c r="M40" s="372" t="n">
        <v>-0.115</v>
      </c>
      <c r="N40" s="372" t="n">
        <v>-0.095</v>
      </c>
      <c r="O40" s="372" t="n">
        <v>0.118</v>
      </c>
      <c r="P40" s="372" t="n">
        <v>0.025</v>
      </c>
      <c r="Q40" s="372" t="n">
        <v>0.075</v>
      </c>
      <c r="R40" s="372" t="n">
        <v>0.068794824661628</v>
      </c>
      <c r="S40" s="372" t="n">
        <v>2.438</v>
      </c>
      <c r="T40" s="371"/>
      <c r="U40" s="373" t="n">
        <v>36527</v>
      </c>
      <c r="V40" s="372" t="n">
        <v>2.3315</v>
      </c>
      <c r="W40" s="372" t="n">
        <v>2.3315</v>
      </c>
      <c r="X40" s="372" t="n">
        <v>2.42</v>
      </c>
      <c r="Y40" s="372" t="n">
        <v>2.36</v>
      </c>
      <c r="Z40" s="372" t="n">
        <v>2.3215</v>
      </c>
      <c r="AA40" s="372" t="n">
        <v>2.38</v>
      </c>
      <c r="AB40" s="372" t="n">
        <v>2.399</v>
      </c>
      <c r="AC40" s="372" t="n">
        <v>2.4</v>
      </c>
      <c r="AD40" s="372" t="n">
        <v>2.41</v>
      </c>
      <c r="AE40" s="372" t="n">
        <v>2.43</v>
      </c>
      <c r="AF40" s="372"/>
      <c r="AG40" s="372"/>
      <c r="AH40" s="372"/>
      <c r="AI40" s="372"/>
      <c r="AJ40" s="372"/>
      <c r="AK40" s="383"/>
      <c r="AL40" s="372"/>
      <c r="AM40" s="372"/>
      <c r="AN40" s="372"/>
      <c r="AO40" s="372"/>
      <c r="AP40" s="372"/>
      <c r="AQ40" s="372" t="n">
        <v>0</v>
      </c>
      <c r="AR40" s="372" t="n">
        <v>0</v>
      </c>
      <c r="AS40" s="372"/>
      <c r="AT40" s="372" t="n">
        <v>2.5</v>
      </c>
      <c r="AU40" s="372"/>
      <c r="AV40" s="372"/>
      <c r="AW40" s="372"/>
      <c r="AY40" s="377"/>
      <c r="AZ40" s="377"/>
      <c r="BA40" s="377"/>
      <c r="BB40" s="377"/>
      <c r="BC40" s="377"/>
    </row>
    <row r="41" customFormat="false" ht="11.25" hidden="false" customHeight="false" outlineLevel="0" collapsed="false">
      <c r="D41" s="371" t="n">
        <v>37500</v>
      </c>
      <c r="E41" s="372" t="n">
        <v>-0.0625</v>
      </c>
      <c r="F41" s="372" t="n">
        <v>-0.0625</v>
      </c>
      <c r="G41" s="372" t="n">
        <v>-0.055</v>
      </c>
      <c r="H41" s="372" t="n">
        <v>0.0725</v>
      </c>
      <c r="I41" s="372" t="n">
        <v>0.0725</v>
      </c>
      <c r="J41" s="372" t="n">
        <v>-0.0625</v>
      </c>
      <c r="K41" s="372" t="n">
        <v>0.0725</v>
      </c>
      <c r="L41" s="372" t="n">
        <v>-0.065</v>
      </c>
      <c r="M41" s="372" t="n">
        <v>-0.105</v>
      </c>
      <c r="N41" s="372" t="n">
        <v>-0.085</v>
      </c>
      <c r="O41" s="372" t="n">
        <v>0.118</v>
      </c>
      <c r="P41" s="372" t="n">
        <v>0.0225</v>
      </c>
      <c r="Q41" s="372" t="n">
        <v>0.0725</v>
      </c>
      <c r="R41" s="372" t="n">
        <v>0.068892721614909</v>
      </c>
      <c r="S41" s="372" t="n">
        <v>2.443</v>
      </c>
      <c r="T41" s="371"/>
      <c r="U41" s="373" t="n">
        <v>36528</v>
      </c>
      <c r="V41" s="372" t="n">
        <v>2.3315</v>
      </c>
      <c r="W41" s="372" t="n">
        <v>2.3315</v>
      </c>
      <c r="X41" s="372" t="n">
        <v>2.42</v>
      </c>
      <c r="Y41" s="372" t="n">
        <v>2.36</v>
      </c>
      <c r="Z41" s="372" t="n">
        <v>2.3215</v>
      </c>
      <c r="AA41" s="372" t="n">
        <v>2.38</v>
      </c>
      <c r="AB41" s="372" t="n">
        <v>2.399</v>
      </c>
      <c r="AC41" s="372" t="n">
        <v>2.4</v>
      </c>
      <c r="AD41" s="372" t="n">
        <v>2.41</v>
      </c>
      <c r="AE41" s="372" t="n">
        <v>2.43</v>
      </c>
      <c r="AF41" s="372"/>
      <c r="AG41" s="372"/>
      <c r="AH41" s="372"/>
      <c r="AI41" s="372"/>
      <c r="AJ41" s="372"/>
      <c r="AK41" s="383"/>
      <c r="AL41" s="372"/>
      <c r="AM41" s="372"/>
      <c r="AN41" s="372"/>
      <c r="AO41" s="372"/>
      <c r="AP41" s="372"/>
      <c r="AQ41" s="372" t="n">
        <v>0</v>
      </c>
      <c r="AR41" s="372" t="n">
        <v>0</v>
      </c>
      <c r="AS41" s="372"/>
      <c r="AT41" s="372" t="n">
        <v>2.5</v>
      </c>
      <c r="AU41" s="372"/>
      <c r="AV41" s="372"/>
      <c r="AW41" s="372"/>
      <c r="AY41" s="377"/>
      <c r="AZ41" s="377"/>
      <c r="BA41" s="377"/>
      <c r="BB41" s="377"/>
      <c r="BC41" s="377"/>
    </row>
    <row r="42" customFormat="false" ht="11.25" hidden="false" customHeight="false" outlineLevel="0" collapsed="false">
      <c r="D42" s="371" t="n">
        <v>37530</v>
      </c>
      <c r="E42" s="372" t="n">
        <v>-0.0625</v>
      </c>
      <c r="F42" s="372" t="n">
        <v>-0.0625</v>
      </c>
      <c r="G42" s="372" t="n">
        <v>-0.055</v>
      </c>
      <c r="H42" s="372" t="n">
        <v>0.0875</v>
      </c>
      <c r="I42" s="372" t="n">
        <v>0.0875</v>
      </c>
      <c r="J42" s="372" t="n">
        <v>-0.0625</v>
      </c>
      <c r="K42" s="372" t="n">
        <v>0.0875</v>
      </c>
      <c r="L42" s="372" t="n">
        <v>-0.065</v>
      </c>
      <c r="M42" s="372" t="n">
        <v>-0.09</v>
      </c>
      <c r="N42" s="372" t="n">
        <v>-0.07</v>
      </c>
      <c r="O42" s="372" t="n">
        <v>0.118</v>
      </c>
      <c r="P42" s="372" t="n">
        <v>0.0375</v>
      </c>
      <c r="Q42" s="372" t="n">
        <v>0.0875</v>
      </c>
      <c r="R42" s="372" t="n">
        <v>0.068980936692982</v>
      </c>
      <c r="S42" s="372" t="n">
        <v>2.475</v>
      </c>
      <c r="T42" s="371"/>
      <c r="U42" s="373" t="n">
        <v>36529</v>
      </c>
      <c r="V42" s="372" t="n">
        <v>2.3315</v>
      </c>
      <c r="W42" s="372" t="n">
        <v>2.3315</v>
      </c>
      <c r="X42" s="372" t="n">
        <v>2.42</v>
      </c>
      <c r="Y42" s="372" t="n">
        <v>2.36</v>
      </c>
      <c r="Z42" s="372" t="n">
        <v>2.3215</v>
      </c>
      <c r="AA42" s="372" t="n">
        <v>2.38</v>
      </c>
      <c r="AB42" s="372" t="n">
        <v>2.399</v>
      </c>
      <c r="AC42" s="372" t="n">
        <v>2.4</v>
      </c>
      <c r="AD42" s="372" t="n">
        <v>2.41</v>
      </c>
      <c r="AE42" s="372" t="n">
        <v>2.43</v>
      </c>
      <c r="AF42" s="372"/>
      <c r="AG42" s="372"/>
      <c r="AH42" s="372"/>
      <c r="AI42" s="372"/>
      <c r="AJ42" s="372"/>
      <c r="AK42" s="383"/>
      <c r="AL42" s="372"/>
      <c r="AM42" s="372"/>
      <c r="AN42" s="372"/>
      <c r="AO42" s="372"/>
      <c r="AP42" s="372"/>
      <c r="AQ42" s="372"/>
      <c r="AR42" s="372"/>
      <c r="AS42" s="372"/>
      <c r="AT42" s="372" t="n">
        <v>2.5</v>
      </c>
      <c r="AU42" s="372"/>
      <c r="AV42" s="372"/>
      <c r="AW42" s="372"/>
      <c r="AY42" s="377"/>
      <c r="AZ42" s="377"/>
      <c r="BA42" s="377"/>
      <c r="BB42" s="377"/>
      <c r="BC42" s="377"/>
    </row>
    <row r="43" customFormat="false" ht="11.25" hidden="false" customHeight="false" outlineLevel="0" collapsed="false">
      <c r="D43" s="371" t="n">
        <v>37561</v>
      </c>
      <c r="E43" s="372" t="n">
        <v>-0.0575</v>
      </c>
      <c r="F43" s="372" t="n">
        <v>-0.11</v>
      </c>
      <c r="G43" s="372" t="n">
        <v>-0.065</v>
      </c>
      <c r="H43" s="372" t="n">
        <v>0.205</v>
      </c>
      <c r="I43" s="372" t="n">
        <v>0.205</v>
      </c>
      <c r="J43" s="372" t="n">
        <v>-0.0575</v>
      </c>
      <c r="K43" s="372" t="n">
        <v>0.205</v>
      </c>
      <c r="L43" s="372" t="n">
        <v>-0.16</v>
      </c>
      <c r="M43" s="372" t="n">
        <v>-0.0375</v>
      </c>
      <c r="N43" s="372" t="n">
        <v>-0.0175</v>
      </c>
      <c r="O43" s="372" t="n">
        <v>0.45</v>
      </c>
      <c r="P43" s="372" t="n">
        <v>0.12</v>
      </c>
      <c r="Q43" s="372" t="n">
        <v>0.205</v>
      </c>
      <c r="R43" s="372" t="n">
        <v>0.069062712639</v>
      </c>
      <c r="S43" s="372" t="n">
        <v>2.611</v>
      </c>
      <c r="T43" s="371"/>
      <c r="U43" s="373" t="n">
        <v>36530</v>
      </c>
      <c r="V43" s="372" t="n">
        <v>2.3315</v>
      </c>
      <c r="W43" s="372" t="n">
        <v>2.3315</v>
      </c>
      <c r="X43" s="372" t="n">
        <v>2.42</v>
      </c>
      <c r="Y43" s="372" t="n">
        <v>2.36</v>
      </c>
      <c r="Z43" s="372" t="n">
        <v>2.3215</v>
      </c>
      <c r="AA43" s="372" t="n">
        <v>2.38</v>
      </c>
      <c r="AB43" s="372" t="n">
        <v>2.399</v>
      </c>
      <c r="AC43" s="372" t="n">
        <v>2.4</v>
      </c>
      <c r="AD43" s="372" t="n">
        <v>2.41</v>
      </c>
      <c r="AE43" s="372" t="n">
        <v>2.43</v>
      </c>
      <c r="AF43" s="372"/>
      <c r="AG43" s="372"/>
      <c r="AH43" s="372"/>
      <c r="AI43" s="372"/>
      <c r="AJ43" s="372"/>
      <c r="AK43" s="383"/>
      <c r="AL43" s="372"/>
      <c r="AM43" s="372"/>
      <c r="AN43" s="372"/>
      <c r="AO43" s="372"/>
      <c r="AP43" s="372"/>
      <c r="AQ43" s="372"/>
      <c r="AR43" s="372"/>
      <c r="AS43" s="372"/>
      <c r="AT43" s="372" t="n">
        <v>2.5</v>
      </c>
      <c r="AU43" s="372"/>
      <c r="AV43" s="372"/>
      <c r="AW43" s="372"/>
      <c r="AY43" s="377"/>
      <c r="AZ43" s="377"/>
      <c r="BA43" s="377"/>
      <c r="BB43" s="377"/>
      <c r="BC43" s="377"/>
    </row>
    <row r="44" customFormat="false" ht="11.25" hidden="false" customHeight="false" outlineLevel="0" collapsed="false">
      <c r="D44" s="371" t="n">
        <v>37591</v>
      </c>
      <c r="E44" s="372" t="n">
        <v>-0.0575</v>
      </c>
      <c r="F44" s="372" t="n">
        <v>-0.11</v>
      </c>
      <c r="G44" s="372" t="n">
        <v>-0.0675</v>
      </c>
      <c r="H44" s="372" t="n">
        <v>0.245</v>
      </c>
      <c r="I44" s="372" t="n">
        <v>0.245</v>
      </c>
      <c r="J44" s="372" t="n">
        <v>-0.0575</v>
      </c>
      <c r="K44" s="372" t="n">
        <v>0.245</v>
      </c>
      <c r="L44" s="372" t="n">
        <v>-0.16</v>
      </c>
      <c r="M44" s="372" t="n">
        <v>-0.03</v>
      </c>
      <c r="N44" s="372" t="n">
        <v>-0.01</v>
      </c>
      <c r="O44" s="372" t="n">
        <v>0.49</v>
      </c>
      <c r="P44" s="372" t="n">
        <v>0.16</v>
      </c>
      <c r="Q44" s="372" t="n">
        <v>0.245</v>
      </c>
      <c r="R44" s="372" t="n">
        <v>0.069141850653383</v>
      </c>
      <c r="S44" s="372" t="n">
        <v>2.735</v>
      </c>
      <c r="T44" s="371"/>
      <c r="U44" s="373" t="n">
        <v>36531</v>
      </c>
      <c r="V44" s="372" t="n">
        <v>2.3315</v>
      </c>
      <c r="W44" s="372" t="n">
        <v>2.3315</v>
      </c>
      <c r="X44" s="372" t="n">
        <v>2.42</v>
      </c>
      <c r="Y44" s="372" t="n">
        <v>2.36</v>
      </c>
      <c r="Z44" s="372" t="n">
        <v>2.3215</v>
      </c>
      <c r="AA44" s="372" t="n">
        <v>2.38</v>
      </c>
      <c r="AB44" s="372" t="n">
        <v>2.399</v>
      </c>
      <c r="AC44" s="372" t="n">
        <v>2.4</v>
      </c>
      <c r="AD44" s="372" t="n">
        <v>2.41</v>
      </c>
      <c r="AE44" s="372" t="n">
        <v>2.43</v>
      </c>
      <c r="AF44" s="372"/>
      <c r="AG44" s="372"/>
      <c r="AH44" s="372"/>
      <c r="AI44" s="372"/>
      <c r="AJ44" s="372"/>
      <c r="AK44" s="383"/>
      <c r="AL44" s="372"/>
      <c r="AM44" s="372"/>
      <c r="AN44" s="372"/>
      <c r="AO44" s="372"/>
      <c r="AP44" s="372"/>
      <c r="AQ44" s="372"/>
      <c r="AR44" s="372"/>
      <c r="AS44" s="372"/>
      <c r="AT44" s="372" t="n">
        <v>2.5</v>
      </c>
      <c r="AU44" s="372"/>
      <c r="AV44" s="372"/>
      <c r="AW44" s="372"/>
      <c r="AY44" s="377"/>
      <c r="AZ44" s="377"/>
      <c r="BA44" s="377"/>
      <c r="BB44" s="377"/>
      <c r="BC44" s="377"/>
    </row>
    <row r="45" customFormat="false" ht="11.25" hidden="false" customHeight="false" outlineLevel="0" collapsed="false">
      <c r="D45" s="371" t="n">
        <v>37622</v>
      </c>
      <c r="E45" s="372" t="n">
        <v>-0.0575</v>
      </c>
      <c r="F45" s="372" t="n">
        <v>-0.0575</v>
      </c>
      <c r="G45" s="372" t="n">
        <v>-0.07</v>
      </c>
      <c r="H45" s="372" t="n">
        <v>0.2575</v>
      </c>
      <c r="I45" s="372" t="n">
        <v>0.2575</v>
      </c>
      <c r="J45" s="372" t="n">
        <v>-0.0575</v>
      </c>
      <c r="K45" s="372" t="n">
        <v>0.2575</v>
      </c>
      <c r="L45" s="372" t="n">
        <v>-0.1075</v>
      </c>
      <c r="M45" s="372" t="n">
        <v>-0.015</v>
      </c>
      <c r="N45" s="372" t="n">
        <v>0.005</v>
      </c>
      <c r="O45" s="372" t="n">
        <v>0.5</v>
      </c>
      <c r="P45" s="372" t="n">
        <v>0.1725</v>
      </c>
      <c r="Q45" s="372" t="n">
        <v>0.2575</v>
      </c>
      <c r="R45" s="372" t="n">
        <v>0.069224076216936</v>
      </c>
      <c r="S45" s="372" t="n">
        <v>2.777</v>
      </c>
      <c r="T45" s="371"/>
      <c r="U45" s="373" t="n">
        <v>36532</v>
      </c>
      <c r="V45" s="372" t="n">
        <v>2.3315</v>
      </c>
      <c r="W45" s="372" t="n">
        <v>2.3315</v>
      </c>
      <c r="X45" s="372" t="n">
        <v>2.42</v>
      </c>
      <c r="Y45" s="372" t="n">
        <v>2.36</v>
      </c>
      <c r="Z45" s="372" t="n">
        <v>2.3215</v>
      </c>
      <c r="AA45" s="372" t="n">
        <v>2.38</v>
      </c>
      <c r="AB45" s="372" t="n">
        <v>2.399</v>
      </c>
      <c r="AC45" s="372" t="n">
        <v>2.4</v>
      </c>
      <c r="AD45" s="372" t="n">
        <v>2.41</v>
      </c>
      <c r="AE45" s="372" t="n">
        <v>2.43</v>
      </c>
      <c r="AF45" s="372"/>
      <c r="AG45" s="372"/>
      <c r="AH45" s="372"/>
      <c r="AI45" s="372"/>
      <c r="AJ45" s="372"/>
      <c r="AK45" s="383"/>
      <c r="AL45" s="372"/>
      <c r="AM45" s="372"/>
      <c r="AN45" s="372"/>
      <c r="AO45" s="372"/>
      <c r="AP45" s="372"/>
      <c r="AQ45" s="372"/>
      <c r="AR45" s="372"/>
      <c r="AS45" s="372"/>
      <c r="AT45" s="372" t="n">
        <v>2.5</v>
      </c>
      <c r="AU45" s="372"/>
      <c r="AV45" s="372"/>
      <c r="AW45" s="372"/>
      <c r="AY45" s="377"/>
      <c r="AZ45" s="377"/>
      <c r="BA45" s="377"/>
      <c r="BB45" s="377"/>
      <c r="BC45" s="377"/>
    </row>
    <row r="46" customFormat="false" ht="11.25" hidden="false" customHeight="false" outlineLevel="0" collapsed="false">
      <c r="D46" s="371" t="n">
        <v>37653</v>
      </c>
      <c r="E46" s="372" t="n">
        <v>-0.0575</v>
      </c>
      <c r="F46" s="372" t="n">
        <v>-0.0575</v>
      </c>
      <c r="G46" s="372" t="n">
        <v>-0.0625</v>
      </c>
      <c r="H46" s="372" t="n">
        <v>0.235</v>
      </c>
      <c r="I46" s="372" t="n">
        <v>0.235</v>
      </c>
      <c r="J46" s="372" t="n">
        <v>-0.0575</v>
      </c>
      <c r="K46" s="372" t="n">
        <v>0.235</v>
      </c>
      <c r="L46" s="372" t="n">
        <v>-0.1075</v>
      </c>
      <c r="M46" s="372" t="n">
        <v>-0.015</v>
      </c>
      <c r="N46" s="372" t="n">
        <v>0.005</v>
      </c>
      <c r="O46" s="372" t="n">
        <v>0.53</v>
      </c>
      <c r="P46" s="372" t="n">
        <v>0.15</v>
      </c>
      <c r="Q46" s="372" t="n">
        <v>0.235</v>
      </c>
      <c r="R46" s="372" t="n">
        <v>0.069306847741604</v>
      </c>
      <c r="S46" s="372" t="n">
        <v>2.675</v>
      </c>
      <c r="T46" s="371"/>
      <c r="U46" s="373" t="n">
        <v>36533</v>
      </c>
      <c r="V46" s="372" t="n">
        <v>2.3315</v>
      </c>
      <c r="W46" s="372" t="n">
        <v>2.3315</v>
      </c>
      <c r="X46" s="372" t="n">
        <v>2.42</v>
      </c>
      <c r="Y46" s="372" t="n">
        <v>2.36</v>
      </c>
      <c r="Z46" s="372" t="n">
        <v>2.3215</v>
      </c>
      <c r="AA46" s="372" t="n">
        <v>2.38</v>
      </c>
      <c r="AB46" s="372" t="n">
        <v>2.399</v>
      </c>
      <c r="AC46" s="372" t="n">
        <v>2.4</v>
      </c>
      <c r="AD46" s="372" t="n">
        <v>2.41</v>
      </c>
      <c r="AE46" s="372" t="n">
        <v>2.43</v>
      </c>
      <c r="AF46" s="372"/>
      <c r="AG46" s="372"/>
      <c r="AH46" s="372"/>
      <c r="AI46" s="372"/>
      <c r="AJ46" s="372"/>
      <c r="AK46" s="383"/>
      <c r="AL46" s="372"/>
      <c r="AM46" s="372"/>
      <c r="AN46" s="372"/>
      <c r="AO46" s="372"/>
      <c r="AP46" s="372"/>
      <c r="AQ46" s="372"/>
      <c r="AR46" s="372"/>
      <c r="AS46" s="372"/>
      <c r="AT46" s="372" t="n">
        <v>2.5</v>
      </c>
      <c r="AU46" s="372"/>
      <c r="AV46" s="372"/>
      <c r="AW46" s="372"/>
      <c r="AY46" s="377"/>
      <c r="AZ46" s="377"/>
      <c r="BA46" s="377"/>
      <c r="BB46" s="377"/>
      <c r="BC46" s="377"/>
    </row>
    <row r="47" customFormat="false" ht="11.25" hidden="false" customHeight="false" outlineLevel="0" collapsed="false">
      <c r="D47" s="371" t="n">
        <v>37681</v>
      </c>
      <c r="E47" s="372" t="n">
        <v>-0.0575</v>
      </c>
      <c r="F47" s="372" t="n">
        <v>-0.0575</v>
      </c>
      <c r="G47" s="372" t="n">
        <v>-0.06</v>
      </c>
      <c r="H47" s="372" t="n">
        <v>0.2325</v>
      </c>
      <c r="I47" s="372" t="n">
        <v>0.2325</v>
      </c>
      <c r="J47" s="372" t="n">
        <v>-0.0575</v>
      </c>
      <c r="K47" s="372" t="n">
        <v>0.2325</v>
      </c>
      <c r="L47" s="372" t="n">
        <v>-0.1075</v>
      </c>
      <c r="M47" s="372" t="n">
        <v>-0.015</v>
      </c>
      <c r="N47" s="372" t="n">
        <v>0.005</v>
      </c>
      <c r="O47" s="372" t="n">
        <v>0.53</v>
      </c>
      <c r="P47" s="372" t="n">
        <v>0.1475</v>
      </c>
      <c r="Q47" s="372" t="n">
        <v>0.2325</v>
      </c>
      <c r="R47" s="372" t="n">
        <v>0.069381609120672</v>
      </c>
      <c r="S47" s="372" t="n">
        <v>2.57</v>
      </c>
      <c r="T47" s="371"/>
      <c r="U47" s="373" t="n">
        <v>36534</v>
      </c>
      <c r="V47" s="372" t="n">
        <v>2.3315</v>
      </c>
      <c r="W47" s="372" t="n">
        <v>2.3315</v>
      </c>
      <c r="X47" s="372" t="n">
        <v>2.42</v>
      </c>
      <c r="Y47" s="372" t="n">
        <v>2.36</v>
      </c>
      <c r="Z47" s="372" t="n">
        <v>2.3215</v>
      </c>
      <c r="AA47" s="372" t="n">
        <v>2.38</v>
      </c>
      <c r="AB47" s="372" t="n">
        <v>2.399</v>
      </c>
      <c r="AC47" s="372" t="n">
        <v>2.4</v>
      </c>
      <c r="AD47" s="372" t="n">
        <v>2.41</v>
      </c>
      <c r="AE47" s="372" t="n">
        <v>2.43</v>
      </c>
      <c r="AF47" s="372"/>
      <c r="AG47" s="372"/>
      <c r="AH47" s="372"/>
      <c r="AI47" s="372"/>
      <c r="AJ47" s="372"/>
      <c r="AK47" s="383"/>
      <c r="AL47" s="372"/>
      <c r="AM47" s="372"/>
      <c r="AN47" s="372"/>
      <c r="AO47" s="372"/>
      <c r="AP47" s="372"/>
      <c r="AQ47" s="372"/>
      <c r="AR47" s="372"/>
      <c r="AS47" s="372"/>
      <c r="AT47" s="372" t="n">
        <v>2.5</v>
      </c>
      <c r="AU47" s="372"/>
      <c r="AV47" s="372"/>
      <c r="AW47" s="372"/>
      <c r="AY47" s="377"/>
      <c r="AZ47" s="377"/>
      <c r="BA47" s="377"/>
      <c r="BB47" s="377"/>
      <c r="BC47" s="377"/>
    </row>
    <row r="48" customFormat="false" ht="11.25" hidden="false" customHeight="false" outlineLevel="0" collapsed="false">
      <c r="D48" s="371" t="n">
        <v>37712</v>
      </c>
      <c r="E48" s="372" t="n">
        <v>-0.06</v>
      </c>
      <c r="F48" s="372" t="n">
        <v>-0.06</v>
      </c>
      <c r="G48" s="372" t="n">
        <v>-0.0525</v>
      </c>
      <c r="H48" s="372" t="n">
        <v>0.1325</v>
      </c>
      <c r="I48" s="372" t="n">
        <v>0.1325</v>
      </c>
      <c r="J48" s="372" t="n">
        <v>-0.06</v>
      </c>
      <c r="K48" s="372" t="n">
        <v>0.1325</v>
      </c>
      <c r="L48" s="372" t="n">
        <v>-0.11</v>
      </c>
      <c r="M48" s="372" t="n">
        <v>-0.105</v>
      </c>
      <c r="N48" s="372" t="n">
        <v>-0.085</v>
      </c>
      <c r="O48" s="372" t="n">
        <v>0.145</v>
      </c>
      <c r="P48" s="372" t="n">
        <v>0.0475</v>
      </c>
      <c r="Q48" s="372" t="n">
        <v>0.1325</v>
      </c>
      <c r="R48" s="372" t="n">
        <v>0.069454430100562</v>
      </c>
      <c r="S48" s="372" t="n">
        <v>2.474</v>
      </c>
      <c r="T48" s="371"/>
      <c r="U48" s="373" t="n">
        <v>36535</v>
      </c>
      <c r="V48" s="372" t="n">
        <v>2.3315</v>
      </c>
      <c r="W48" s="372" t="n">
        <v>2.3315</v>
      </c>
      <c r="X48" s="372" t="n">
        <v>2.42</v>
      </c>
      <c r="Y48" s="372" t="n">
        <v>2.36</v>
      </c>
      <c r="Z48" s="372" t="n">
        <v>2.3215</v>
      </c>
      <c r="AA48" s="372" t="n">
        <v>2.38</v>
      </c>
      <c r="AB48" s="372" t="n">
        <v>2.399</v>
      </c>
      <c r="AC48" s="372" t="n">
        <v>2.4</v>
      </c>
      <c r="AD48" s="372" t="n">
        <v>2.41</v>
      </c>
      <c r="AE48" s="372" t="n">
        <v>2.43</v>
      </c>
      <c r="AF48" s="372"/>
      <c r="AG48" s="372"/>
      <c r="AH48" s="372"/>
      <c r="AI48" s="372"/>
      <c r="AJ48" s="372"/>
      <c r="AK48" s="383"/>
      <c r="AL48" s="372"/>
      <c r="AM48" s="372"/>
      <c r="AN48" s="372"/>
      <c r="AO48" s="372"/>
      <c r="AP48" s="372"/>
      <c r="AQ48" s="372"/>
      <c r="AR48" s="372"/>
      <c r="AS48" s="372"/>
      <c r="AT48" s="372" t="n">
        <v>2.5</v>
      </c>
      <c r="AU48" s="372"/>
      <c r="AV48" s="372"/>
      <c r="AW48" s="372"/>
      <c r="AY48" s="377"/>
      <c r="AZ48" s="377"/>
      <c r="BA48" s="377"/>
      <c r="BB48" s="377"/>
      <c r="BC48" s="377"/>
    </row>
    <row r="49" customFormat="false" ht="11.25" hidden="false" customHeight="false" outlineLevel="0" collapsed="false">
      <c r="D49" s="371" t="n">
        <v>37742</v>
      </c>
      <c r="E49" s="372" t="n">
        <v>-0.06</v>
      </c>
      <c r="F49" s="372" t="n">
        <v>-0.06</v>
      </c>
      <c r="G49" s="372" t="n">
        <v>-0.0525</v>
      </c>
      <c r="H49" s="372" t="n">
        <v>0.1225</v>
      </c>
      <c r="I49" s="372" t="n">
        <v>0.1225</v>
      </c>
      <c r="J49" s="372" t="n">
        <v>-0.06</v>
      </c>
      <c r="K49" s="372" t="n">
        <v>0.1225</v>
      </c>
      <c r="L49" s="372" t="n">
        <v>-0.11</v>
      </c>
      <c r="M49" s="372" t="n">
        <v>-0.12</v>
      </c>
      <c r="N49" s="372" t="n">
        <v>-0.1</v>
      </c>
      <c r="O49" s="372" t="n">
        <v>0.145</v>
      </c>
      <c r="P49" s="372" t="n">
        <v>0.0375</v>
      </c>
      <c r="Q49" s="372" t="n">
        <v>0.1225</v>
      </c>
      <c r="R49" s="372" t="n">
        <v>0.069511730730152</v>
      </c>
      <c r="S49" s="372" t="n">
        <v>2.453</v>
      </c>
      <c r="T49" s="371"/>
      <c r="U49" s="373" t="n">
        <v>36536</v>
      </c>
      <c r="V49" s="372" t="n">
        <v>2.3315</v>
      </c>
      <c r="W49" s="372" t="n">
        <v>2.3315</v>
      </c>
      <c r="X49" s="372" t="n">
        <v>2.42</v>
      </c>
      <c r="Y49" s="372" t="n">
        <v>2.36</v>
      </c>
      <c r="Z49" s="372" t="n">
        <v>2.3215</v>
      </c>
      <c r="AA49" s="372" t="n">
        <v>2.38</v>
      </c>
      <c r="AB49" s="372" t="n">
        <v>2.399</v>
      </c>
      <c r="AC49" s="372" t="n">
        <v>2.4</v>
      </c>
      <c r="AD49" s="372" t="n">
        <v>2.41</v>
      </c>
      <c r="AE49" s="372" t="n">
        <v>2.43</v>
      </c>
      <c r="AF49" s="372"/>
      <c r="AG49" s="372"/>
      <c r="AH49" s="372"/>
      <c r="AI49" s="372"/>
      <c r="AJ49" s="372"/>
      <c r="AK49" s="383"/>
      <c r="AL49" s="372"/>
      <c r="AM49" s="372"/>
      <c r="AN49" s="372"/>
      <c r="AO49" s="372"/>
      <c r="AP49" s="372"/>
      <c r="AQ49" s="372"/>
      <c r="AR49" s="372"/>
      <c r="AS49" s="372"/>
      <c r="AT49" s="372" t="n">
        <v>2.5</v>
      </c>
      <c r="AU49" s="372"/>
      <c r="AV49" s="372"/>
      <c r="AW49" s="372"/>
      <c r="AY49" s="377"/>
      <c r="AZ49" s="377"/>
      <c r="BA49" s="377"/>
      <c r="BB49" s="377"/>
      <c r="BC49" s="377"/>
    </row>
    <row r="50" customFormat="false" ht="11.25" hidden="false" customHeight="false" outlineLevel="0" collapsed="false">
      <c r="D50" s="371" t="n">
        <v>37773</v>
      </c>
      <c r="E50" s="372" t="n">
        <v>-0.06</v>
      </c>
      <c r="F50" s="372" t="n">
        <v>-0.06</v>
      </c>
      <c r="G50" s="372" t="n">
        <v>-0.0525</v>
      </c>
      <c r="H50" s="372" t="n">
        <v>0.1175</v>
      </c>
      <c r="I50" s="372" t="n">
        <v>0.1175</v>
      </c>
      <c r="J50" s="372" t="n">
        <v>-0.06</v>
      </c>
      <c r="K50" s="372" t="n">
        <v>0.1175</v>
      </c>
      <c r="L50" s="372" t="n">
        <v>-0.11</v>
      </c>
      <c r="M50" s="372" t="n">
        <v>-0.13</v>
      </c>
      <c r="N50" s="372" t="n">
        <v>-0.11</v>
      </c>
      <c r="O50" s="372" t="n">
        <v>0.145</v>
      </c>
      <c r="P50" s="372" t="n">
        <v>0.0325</v>
      </c>
      <c r="Q50" s="372" t="n">
        <v>0.1175</v>
      </c>
      <c r="R50" s="372" t="n">
        <v>0.06957094138187</v>
      </c>
      <c r="S50" s="372" t="n">
        <v>2.46</v>
      </c>
      <c r="T50" s="371"/>
      <c r="U50" s="373" t="n">
        <v>36537</v>
      </c>
      <c r="V50" s="372" t="n">
        <v>2.3315</v>
      </c>
      <c r="W50" s="372" t="n">
        <v>2.3315</v>
      </c>
      <c r="X50" s="372" t="n">
        <v>2.42</v>
      </c>
      <c r="Y50" s="372" t="n">
        <v>2.36</v>
      </c>
      <c r="Z50" s="372" t="n">
        <v>2.3215</v>
      </c>
      <c r="AA50" s="372" t="n">
        <v>2.38</v>
      </c>
      <c r="AB50" s="372" t="n">
        <v>2.399</v>
      </c>
      <c r="AC50" s="372" t="n">
        <v>2.4</v>
      </c>
      <c r="AD50" s="372" t="n">
        <v>2.41</v>
      </c>
      <c r="AE50" s="372" t="n">
        <v>2.43</v>
      </c>
      <c r="AF50" s="372"/>
      <c r="AG50" s="372"/>
      <c r="AH50" s="372"/>
      <c r="AI50" s="372"/>
      <c r="AJ50" s="372"/>
      <c r="AK50" s="383"/>
      <c r="AL50" s="372"/>
      <c r="AM50" s="372"/>
      <c r="AN50" s="372"/>
      <c r="AO50" s="372"/>
      <c r="AP50" s="372"/>
      <c r="AQ50" s="372"/>
      <c r="AR50" s="372"/>
      <c r="AS50" s="372"/>
      <c r="AT50" s="372" t="n">
        <v>2.5</v>
      </c>
      <c r="AU50" s="372"/>
      <c r="AV50" s="372"/>
      <c r="AW50" s="372"/>
      <c r="AY50" s="377"/>
      <c r="AZ50" s="377"/>
      <c r="BA50" s="377"/>
      <c r="BB50" s="377"/>
      <c r="BC50" s="377"/>
    </row>
    <row r="51" customFormat="false" ht="11.25" hidden="false" customHeight="false" outlineLevel="0" collapsed="false">
      <c r="D51" s="371" t="n">
        <v>37803</v>
      </c>
      <c r="E51" s="372" t="n">
        <v>-0.06</v>
      </c>
      <c r="F51" s="372" t="n">
        <v>-0.06</v>
      </c>
      <c r="G51" s="372" t="n">
        <v>-0.0525</v>
      </c>
      <c r="H51" s="372" t="n">
        <v>0.1075</v>
      </c>
      <c r="I51" s="372" t="n">
        <v>0.1075</v>
      </c>
      <c r="J51" s="372" t="n">
        <v>-0.06</v>
      </c>
      <c r="K51" s="372" t="n">
        <v>0.1075</v>
      </c>
      <c r="L51" s="372" t="n">
        <v>-0.11</v>
      </c>
      <c r="M51" s="372" t="n">
        <v>-0.13</v>
      </c>
      <c r="N51" s="372" t="n">
        <v>-0.11</v>
      </c>
      <c r="O51" s="372" t="n">
        <v>0.145</v>
      </c>
      <c r="P51" s="372" t="n">
        <v>0.0225</v>
      </c>
      <c r="Q51" s="372" t="n">
        <v>0.1075</v>
      </c>
      <c r="R51" s="372" t="n">
        <v>0.069626656062217</v>
      </c>
      <c r="S51" s="372" t="n">
        <v>2.466</v>
      </c>
      <c r="T51" s="371"/>
      <c r="U51" s="373" t="n">
        <v>36538</v>
      </c>
      <c r="V51" s="372" t="n">
        <v>2.3315</v>
      </c>
      <c r="W51" s="372" t="n">
        <v>2.3315</v>
      </c>
      <c r="X51" s="372" t="n">
        <v>2.42</v>
      </c>
      <c r="Y51" s="372" t="n">
        <v>2.36</v>
      </c>
      <c r="Z51" s="372" t="n">
        <v>2.3215</v>
      </c>
      <c r="AA51" s="372" t="n">
        <v>2.38</v>
      </c>
      <c r="AB51" s="372" t="n">
        <v>2.399</v>
      </c>
      <c r="AC51" s="372" t="n">
        <v>2.4</v>
      </c>
      <c r="AD51" s="372" t="n">
        <v>2.41</v>
      </c>
      <c r="AE51" s="372" t="n">
        <v>2.43</v>
      </c>
      <c r="AF51" s="372"/>
      <c r="AG51" s="372"/>
      <c r="AH51" s="372"/>
      <c r="AI51" s="372"/>
      <c r="AJ51" s="372"/>
      <c r="AK51" s="383"/>
      <c r="AL51" s="372"/>
      <c r="AM51" s="372"/>
      <c r="AN51" s="372"/>
      <c r="AO51" s="372"/>
      <c r="AP51" s="372"/>
      <c r="AQ51" s="372"/>
      <c r="AR51" s="372"/>
      <c r="AS51" s="372"/>
      <c r="AT51" s="372" t="n">
        <v>2.5</v>
      </c>
      <c r="AU51" s="372"/>
      <c r="AV51" s="372"/>
      <c r="AW51" s="372"/>
      <c r="AY51" s="377"/>
      <c r="AZ51" s="377"/>
      <c r="BA51" s="377"/>
      <c r="BB51" s="377"/>
      <c r="BC51" s="377"/>
    </row>
    <row r="52" customFormat="false" ht="11.25" hidden="false" customHeight="false" outlineLevel="0" collapsed="false">
      <c r="D52" s="371" t="n">
        <v>37834</v>
      </c>
      <c r="E52" s="372" t="n">
        <v>-0.06</v>
      </c>
      <c r="F52" s="372" t="n">
        <v>-0.06</v>
      </c>
      <c r="G52" s="372" t="n">
        <v>-0.0525</v>
      </c>
      <c r="H52" s="372" t="n">
        <v>0.105</v>
      </c>
      <c r="I52" s="372" t="n">
        <v>0.105</v>
      </c>
      <c r="J52" s="372" t="n">
        <v>-0.06</v>
      </c>
      <c r="K52" s="372" t="n">
        <v>0.105</v>
      </c>
      <c r="L52" s="372" t="n">
        <v>-0.11</v>
      </c>
      <c r="M52" s="372" t="n">
        <v>-0.13</v>
      </c>
      <c r="N52" s="372" t="n">
        <v>-0.11</v>
      </c>
      <c r="O52" s="372" t="n">
        <v>0.145</v>
      </c>
      <c r="P52" s="372" t="n">
        <v>0.02</v>
      </c>
      <c r="Q52" s="372" t="n">
        <v>0.105</v>
      </c>
      <c r="R52" s="372" t="n">
        <v>0.069681946081202</v>
      </c>
      <c r="S52" s="372" t="n">
        <v>2.473</v>
      </c>
      <c r="T52" s="371"/>
      <c r="U52" s="373" t="n">
        <v>36539</v>
      </c>
      <c r="V52" s="372" t="n">
        <v>2.3315</v>
      </c>
      <c r="W52" s="372" t="n">
        <v>2.3315</v>
      </c>
      <c r="X52" s="372" t="n">
        <v>2.42</v>
      </c>
      <c r="Y52" s="372" t="n">
        <v>2.36</v>
      </c>
      <c r="Z52" s="372" t="n">
        <v>2.3215</v>
      </c>
      <c r="AA52" s="372" t="n">
        <v>2.38</v>
      </c>
      <c r="AB52" s="372" t="n">
        <v>2.399</v>
      </c>
      <c r="AC52" s="372" t="n">
        <v>2.4</v>
      </c>
      <c r="AD52" s="372" t="n">
        <v>2.41</v>
      </c>
      <c r="AE52" s="372" t="n">
        <v>2.43</v>
      </c>
      <c r="AF52" s="372"/>
      <c r="AG52" s="372"/>
      <c r="AH52" s="372"/>
      <c r="AI52" s="372"/>
      <c r="AJ52" s="372"/>
      <c r="AK52" s="383"/>
      <c r="AL52" s="372"/>
      <c r="AM52" s="372"/>
      <c r="AN52" s="372"/>
      <c r="AO52" s="372"/>
      <c r="AP52" s="372"/>
      <c r="AQ52" s="372"/>
      <c r="AR52" s="372"/>
      <c r="AS52" s="372"/>
      <c r="AT52" s="372" t="n">
        <v>2.5</v>
      </c>
      <c r="AU52" s="372"/>
      <c r="AV52" s="372"/>
      <c r="AW52" s="372"/>
      <c r="AY52" s="377"/>
      <c r="AZ52" s="377"/>
      <c r="BA52" s="377"/>
      <c r="BB52" s="377"/>
      <c r="BC52" s="377"/>
    </row>
    <row r="53" customFormat="false" ht="11.25" hidden="false" customHeight="false" outlineLevel="0" collapsed="false">
      <c r="D53" s="371" t="n">
        <v>37865</v>
      </c>
      <c r="E53" s="372" t="n">
        <v>-0.06</v>
      </c>
      <c r="F53" s="372" t="n">
        <v>-0.06</v>
      </c>
      <c r="G53" s="372" t="n">
        <v>-0.0525</v>
      </c>
      <c r="H53" s="372" t="n">
        <v>0.1025</v>
      </c>
      <c r="I53" s="372" t="n">
        <v>0.1025</v>
      </c>
      <c r="J53" s="372" t="n">
        <v>-0.06</v>
      </c>
      <c r="K53" s="372" t="n">
        <v>0.1025</v>
      </c>
      <c r="L53" s="372" t="n">
        <v>-0.11</v>
      </c>
      <c r="M53" s="372" t="n">
        <v>-0.12</v>
      </c>
      <c r="N53" s="372" t="n">
        <v>-0.1</v>
      </c>
      <c r="O53" s="372" t="n">
        <v>0.145</v>
      </c>
      <c r="P53" s="372" t="n">
        <v>0.0175</v>
      </c>
      <c r="Q53" s="372" t="n">
        <v>0.1025</v>
      </c>
      <c r="R53" s="372" t="n">
        <v>0.069737236101199</v>
      </c>
      <c r="S53" s="372" t="n">
        <v>2.478</v>
      </c>
      <c r="T53" s="371"/>
      <c r="U53" s="373" t="n">
        <v>36540</v>
      </c>
      <c r="V53" s="372" t="n">
        <v>2.3315</v>
      </c>
      <c r="W53" s="372" t="n">
        <v>2.3315</v>
      </c>
      <c r="X53" s="372" t="n">
        <v>2.42</v>
      </c>
      <c r="Y53" s="372" t="n">
        <v>2.36</v>
      </c>
      <c r="Z53" s="372" t="n">
        <v>2.3215</v>
      </c>
      <c r="AA53" s="372" t="n">
        <v>2.38</v>
      </c>
      <c r="AB53" s="372" t="n">
        <v>2.399</v>
      </c>
      <c r="AC53" s="372" t="n">
        <v>2.4</v>
      </c>
      <c r="AD53" s="372" t="n">
        <v>2.41</v>
      </c>
      <c r="AE53" s="372" t="n">
        <v>2.43</v>
      </c>
      <c r="AF53" s="372"/>
      <c r="AG53" s="372"/>
      <c r="AH53" s="372"/>
      <c r="AI53" s="372"/>
      <c r="AJ53" s="372"/>
      <c r="AK53" s="383"/>
      <c r="AL53" s="372"/>
      <c r="AM53" s="372"/>
      <c r="AN53" s="372"/>
      <c r="AO53" s="372"/>
      <c r="AP53" s="372"/>
      <c r="AQ53" s="372"/>
      <c r="AR53" s="372"/>
      <c r="AS53" s="372"/>
      <c r="AT53" s="372" t="n">
        <v>2.5</v>
      </c>
      <c r="AU53" s="372"/>
      <c r="AV53" s="372"/>
      <c r="AW53" s="372"/>
      <c r="AY53" s="377"/>
      <c r="AZ53" s="377"/>
      <c r="BA53" s="377"/>
      <c r="BB53" s="377"/>
      <c r="BC53" s="377"/>
    </row>
    <row r="54" customFormat="false" ht="11.25" hidden="false" customHeight="false" outlineLevel="0" collapsed="false">
      <c r="D54" s="371" t="n">
        <v>37895</v>
      </c>
      <c r="E54" s="372" t="n">
        <v>-0.06</v>
      </c>
      <c r="F54" s="372" t="n">
        <v>-0.06</v>
      </c>
      <c r="G54" s="372" t="n">
        <v>-0.0525</v>
      </c>
      <c r="H54" s="372" t="n">
        <v>0.1175</v>
      </c>
      <c r="I54" s="372" t="n">
        <v>0.1175</v>
      </c>
      <c r="J54" s="372" t="n">
        <v>-0.06</v>
      </c>
      <c r="K54" s="372" t="n">
        <v>0.1175</v>
      </c>
      <c r="L54" s="372" t="n">
        <v>-0.11</v>
      </c>
      <c r="M54" s="372" t="n">
        <v>-0.105</v>
      </c>
      <c r="N54" s="372" t="n">
        <v>-0.085</v>
      </c>
      <c r="O54" s="372" t="n">
        <v>0.145</v>
      </c>
      <c r="P54" s="372" t="n">
        <v>0.0325</v>
      </c>
      <c r="Q54" s="372" t="n">
        <v>0.1175</v>
      </c>
      <c r="R54" s="372" t="n">
        <v>0.069788559206005</v>
      </c>
      <c r="S54" s="372" t="n">
        <v>2.51</v>
      </c>
      <c r="T54" s="371"/>
      <c r="U54" s="373" t="n">
        <v>36541</v>
      </c>
      <c r="V54" s="372" t="n">
        <v>2.3315</v>
      </c>
      <c r="W54" s="372" t="n">
        <v>2.3315</v>
      </c>
      <c r="X54" s="372" t="n">
        <v>2.42</v>
      </c>
      <c r="Y54" s="372" t="n">
        <v>2.36</v>
      </c>
      <c r="Z54" s="372" t="n">
        <v>2.3215</v>
      </c>
      <c r="AA54" s="372" t="n">
        <v>2.38</v>
      </c>
      <c r="AB54" s="372" t="n">
        <v>2.399</v>
      </c>
      <c r="AC54" s="372" t="n">
        <v>2.4</v>
      </c>
      <c r="AD54" s="372" t="n">
        <v>2.41</v>
      </c>
      <c r="AE54" s="372" t="n">
        <v>2.43</v>
      </c>
      <c r="AF54" s="372"/>
      <c r="AG54" s="372"/>
      <c r="AH54" s="372"/>
      <c r="AI54" s="372"/>
      <c r="AJ54" s="372"/>
      <c r="AK54" s="383"/>
      <c r="AL54" s="372"/>
      <c r="AM54" s="372"/>
      <c r="AN54" s="372"/>
      <c r="AO54" s="372"/>
      <c r="AP54" s="372"/>
      <c r="AQ54" s="372"/>
      <c r="AR54" s="372"/>
      <c r="AS54" s="372"/>
      <c r="AT54" s="372" t="n">
        <v>2.5</v>
      </c>
      <c r="AU54" s="372"/>
      <c r="AV54" s="372"/>
      <c r="AW54" s="372"/>
      <c r="AY54" s="377"/>
      <c r="AZ54" s="377"/>
      <c r="BA54" s="377"/>
      <c r="BB54" s="377"/>
      <c r="BC54" s="377"/>
    </row>
    <row r="55" customFormat="false" ht="11.25" hidden="false" customHeight="false" outlineLevel="0" collapsed="false">
      <c r="D55" s="371" t="n">
        <v>37926</v>
      </c>
      <c r="E55" s="372" t="n">
        <v>-0.055</v>
      </c>
      <c r="F55" s="372" t="n">
        <v>-0.1075</v>
      </c>
      <c r="G55" s="372" t="n">
        <v>-0.0625</v>
      </c>
      <c r="H55" s="372" t="n">
        <v>0.1825</v>
      </c>
      <c r="I55" s="372" t="n">
        <v>0.1825</v>
      </c>
      <c r="J55" s="372" t="n">
        <v>-0.055</v>
      </c>
      <c r="K55" s="372" t="n">
        <v>0.1825</v>
      </c>
      <c r="L55" s="372" t="n">
        <v>-0.1575</v>
      </c>
      <c r="M55" s="372" t="n">
        <v>-0.0525</v>
      </c>
      <c r="N55" s="372" t="n">
        <v>-0.0325</v>
      </c>
      <c r="O55" s="372" t="n">
        <v>0.415</v>
      </c>
      <c r="P55" s="372" t="n">
        <v>0.1075</v>
      </c>
      <c r="Q55" s="372" t="n">
        <v>0.1825</v>
      </c>
      <c r="R55" s="372" t="n">
        <v>0.069838847851694</v>
      </c>
      <c r="S55" s="372" t="n">
        <v>2.646</v>
      </c>
      <c r="T55" s="371"/>
      <c r="U55" s="373" t="n">
        <v>36542</v>
      </c>
      <c r="V55" s="372" t="n">
        <v>2.3315</v>
      </c>
      <c r="W55" s="372" t="n">
        <v>2.3315</v>
      </c>
      <c r="X55" s="372" t="n">
        <v>2.42</v>
      </c>
      <c r="Y55" s="372" t="n">
        <v>2.36</v>
      </c>
      <c r="Z55" s="372" t="n">
        <v>2.3215</v>
      </c>
      <c r="AA55" s="372" t="n">
        <v>2.38</v>
      </c>
      <c r="AB55" s="372" t="n">
        <v>2.399</v>
      </c>
      <c r="AC55" s="372" t="n">
        <v>2.4</v>
      </c>
      <c r="AD55" s="372" t="n">
        <v>2.41</v>
      </c>
      <c r="AE55" s="372" t="n">
        <v>2.43</v>
      </c>
      <c r="AF55" s="372"/>
      <c r="AG55" s="372"/>
      <c r="AH55" s="372"/>
      <c r="AI55" s="372"/>
      <c r="AJ55" s="372"/>
      <c r="AK55" s="383"/>
      <c r="AL55" s="372"/>
      <c r="AM55" s="372"/>
      <c r="AN55" s="372"/>
      <c r="AO55" s="372"/>
      <c r="AP55" s="372"/>
      <c r="AQ55" s="372"/>
      <c r="AR55" s="372"/>
      <c r="AS55" s="372"/>
      <c r="AT55" s="372" t="n">
        <v>2.5</v>
      </c>
      <c r="AU55" s="372"/>
      <c r="AV55" s="372"/>
      <c r="AW55" s="372"/>
      <c r="AY55" s="377"/>
      <c r="AZ55" s="377"/>
      <c r="BA55" s="377"/>
      <c r="BB55" s="377"/>
      <c r="BC55" s="377"/>
    </row>
    <row r="56" customFormat="false" ht="11.25" hidden="false" customHeight="false" outlineLevel="0" collapsed="false">
      <c r="D56" s="371" t="n">
        <v>37956</v>
      </c>
      <c r="E56" s="372" t="n">
        <v>-0.055</v>
      </c>
      <c r="F56" s="372" t="n">
        <v>-0.1075</v>
      </c>
      <c r="G56" s="372" t="n">
        <v>-0.065</v>
      </c>
      <c r="H56" s="372" t="n">
        <v>0.2225</v>
      </c>
      <c r="I56" s="372" t="n">
        <v>0.2225</v>
      </c>
      <c r="J56" s="372" t="n">
        <v>-0.055</v>
      </c>
      <c r="K56" s="372" t="n">
        <v>0.2225</v>
      </c>
      <c r="L56" s="372" t="n">
        <v>-0.1575</v>
      </c>
      <c r="M56" s="372" t="n">
        <v>-0.045</v>
      </c>
      <c r="N56" s="372" t="n">
        <v>-0.025</v>
      </c>
      <c r="O56" s="372" t="n">
        <v>0.455</v>
      </c>
      <c r="P56" s="372" t="n">
        <v>0.1475</v>
      </c>
      <c r="Q56" s="372" t="n">
        <v>0.2225</v>
      </c>
      <c r="R56" s="372" t="n">
        <v>0.069887514283801</v>
      </c>
      <c r="S56" s="372" t="n">
        <v>2.77</v>
      </c>
      <c r="T56" s="371"/>
      <c r="U56" s="373" t="n">
        <v>36543</v>
      </c>
      <c r="V56" s="372" t="n">
        <v>2.3315</v>
      </c>
      <c r="W56" s="372" t="n">
        <v>2.3315</v>
      </c>
      <c r="X56" s="372" t="n">
        <v>2.42</v>
      </c>
      <c r="Y56" s="372" t="n">
        <v>2.36</v>
      </c>
      <c r="Z56" s="372" t="n">
        <v>2.3215</v>
      </c>
      <c r="AA56" s="372" t="n">
        <v>2.38</v>
      </c>
      <c r="AB56" s="372" t="n">
        <v>2.399</v>
      </c>
      <c r="AC56" s="372" t="n">
        <v>2.4</v>
      </c>
      <c r="AD56" s="372" t="n">
        <v>2.41</v>
      </c>
      <c r="AE56" s="372" t="n">
        <v>2.43</v>
      </c>
      <c r="AF56" s="372"/>
      <c r="AG56" s="372"/>
      <c r="AH56" s="372"/>
      <c r="AI56" s="372"/>
      <c r="AJ56" s="372"/>
      <c r="AK56" s="383"/>
      <c r="AL56" s="372"/>
      <c r="AM56" s="372"/>
      <c r="AN56" s="372"/>
      <c r="AO56" s="372"/>
      <c r="AP56" s="372"/>
      <c r="AQ56" s="372"/>
      <c r="AR56" s="372"/>
      <c r="AS56" s="372"/>
      <c r="AT56" s="372" t="n">
        <v>2.5</v>
      </c>
      <c r="AU56" s="372"/>
      <c r="AV56" s="372"/>
      <c r="AW56" s="372"/>
      <c r="AY56" s="377"/>
      <c r="AZ56" s="377"/>
      <c r="BA56" s="377"/>
      <c r="BB56" s="377"/>
      <c r="BC56" s="377"/>
    </row>
    <row r="57" customFormat="false" ht="11.25" hidden="false" customHeight="false" outlineLevel="0" collapsed="false">
      <c r="D57" s="371" t="n">
        <v>37987</v>
      </c>
      <c r="E57" s="372" t="n">
        <v>-0.055</v>
      </c>
      <c r="F57" s="372" t="n">
        <v>-0.055</v>
      </c>
      <c r="G57" s="372" t="n">
        <v>-0.0675</v>
      </c>
      <c r="H57" s="372" t="n">
        <v>0.255</v>
      </c>
      <c r="I57" s="372" t="n">
        <v>0.255</v>
      </c>
      <c r="J57" s="372" t="n">
        <v>-0.055</v>
      </c>
      <c r="K57" s="372" t="n">
        <v>0.255</v>
      </c>
      <c r="L57" s="372" t="n">
        <v>-0.105</v>
      </c>
      <c r="M57" s="372" t="n">
        <v>-0.03</v>
      </c>
      <c r="N57" s="372" t="n">
        <v>-0.01</v>
      </c>
      <c r="O57" s="372" t="n">
        <v>0.465</v>
      </c>
      <c r="P57" s="372" t="n">
        <v>0.18</v>
      </c>
      <c r="Q57" s="372" t="n">
        <v>0.255</v>
      </c>
      <c r="R57" s="372" t="n">
        <v>0.069941657227846</v>
      </c>
      <c r="S57" s="372" t="n">
        <v>2.822</v>
      </c>
      <c r="T57" s="371"/>
      <c r="U57" s="373" t="n">
        <v>36544</v>
      </c>
      <c r="V57" s="372" t="n">
        <v>2.3315</v>
      </c>
      <c r="W57" s="372" t="n">
        <v>2.3315</v>
      </c>
      <c r="X57" s="372" t="n">
        <v>2.42</v>
      </c>
      <c r="Y57" s="372" t="n">
        <v>2.36</v>
      </c>
      <c r="Z57" s="372" t="n">
        <v>2.3215</v>
      </c>
      <c r="AA57" s="372" t="n">
        <v>2.38</v>
      </c>
      <c r="AB57" s="372" t="n">
        <v>2.399</v>
      </c>
      <c r="AC57" s="372" t="n">
        <v>2.4</v>
      </c>
      <c r="AD57" s="372" t="n">
        <v>2.41</v>
      </c>
      <c r="AE57" s="372" t="n">
        <v>2.43</v>
      </c>
      <c r="AF57" s="372"/>
      <c r="AG57" s="372"/>
      <c r="AH57" s="372"/>
      <c r="AI57" s="372"/>
      <c r="AJ57" s="372"/>
      <c r="AK57" s="383"/>
      <c r="AL57" s="372"/>
      <c r="AM57" s="372"/>
      <c r="AN57" s="372"/>
      <c r="AO57" s="372"/>
      <c r="AP57" s="372"/>
      <c r="AQ57" s="372"/>
      <c r="AR57" s="372"/>
      <c r="AS57" s="372"/>
      <c r="AT57" s="372" t="n">
        <v>2.5</v>
      </c>
      <c r="AU57" s="372"/>
      <c r="AV57" s="372"/>
      <c r="AW57" s="372"/>
      <c r="AY57" s="377"/>
      <c r="AZ57" s="377"/>
      <c r="BA57" s="377"/>
      <c r="BB57" s="377"/>
      <c r="BC57" s="377"/>
    </row>
    <row r="58" customFormat="false" ht="11.25" hidden="false" customHeight="false" outlineLevel="0" collapsed="false">
      <c r="D58" s="371" t="n">
        <v>38018</v>
      </c>
      <c r="E58" s="372" t="n">
        <v>-0.055</v>
      </c>
      <c r="F58" s="372" t="n">
        <v>-0.055</v>
      </c>
      <c r="G58" s="372" t="n">
        <v>-0.06</v>
      </c>
      <c r="H58" s="372" t="n">
        <v>0.2325</v>
      </c>
      <c r="I58" s="372" t="n">
        <v>0.2325</v>
      </c>
      <c r="J58" s="372" t="n">
        <v>-0.055</v>
      </c>
      <c r="K58" s="372" t="n">
        <v>0.2325</v>
      </c>
      <c r="L58" s="372" t="n">
        <v>-0.105</v>
      </c>
      <c r="M58" s="372" t="n">
        <v>-0.03</v>
      </c>
      <c r="N58" s="372" t="n">
        <v>-0.01</v>
      </c>
      <c r="O58" s="372" t="n">
        <v>0.495</v>
      </c>
      <c r="P58" s="372" t="n">
        <v>0.1575</v>
      </c>
      <c r="Q58" s="372" t="n">
        <v>0.2325</v>
      </c>
      <c r="R58" s="372" t="n">
        <v>0.069999911422763</v>
      </c>
      <c r="S58" s="372" t="n">
        <v>2.72</v>
      </c>
      <c r="T58" s="371"/>
      <c r="U58" s="373" t="n">
        <v>36545</v>
      </c>
      <c r="V58" s="372" t="n">
        <v>2.3315</v>
      </c>
      <c r="W58" s="372" t="n">
        <v>2.3315</v>
      </c>
      <c r="X58" s="372" t="n">
        <v>2.42</v>
      </c>
      <c r="Y58" s="372" t="n">
        <v>2.36</v>
      </c>
      <c r="Z58" s="372" t="n">
        <v>2.3215</v>
      </c>
      <c r="AA58" s="372" t="n">
        <v>2.38</v>
      </c>
      <c r="AB58" s="372" t="n">
        <v>2.399</v>
      </c>
      <c r="AC58" s="372" t="n">
        <v>2.4</v>
      </c>
      <c r="AD58" s="372" t="n">
        <v>2.41</v>
      </c>
      <c r="AE58" s="372" t="n">
        <v>2.43</v>
      </c>
      <c r="AF58" s="372"/>
      <c r="AG58" s="372"/>
      <c r="AH58" s="372"/>
      <c r="AI58" s="372"/>
      <c r="AJ58" s="372"/>
      <c r="AK58" s="383"/>
      <c r="AL58" s="372"/>
      <c r="AM58" s="372"/>
      <c r="AN58" s="372"/>
      <c r="AO58" s="372"/>
      <c r="AP58" s="372"/>
      <c r="AQ58" s="372"/>
      <c r="AR58" s="372"/>
      <c r="AS58" s="372"/>
      <c r="AT58" s="372" t="n">
        <v>2.5</v>
      </c>
      <c r="AU58" s="372"/>
      <c r="AV58" s="372"/>
      <c r="AW58" s="372"/>
      <c r="AY58" s="377"/>
      <c r="AZ58" s="377"/>
      <c r="BA58" s="377"/>
      <c r="BB58" s="377"/>
      <c r="BC58" s="377"/>
    </row>
    <row r="59" customFormat="false" ht="11.25" hidden="false" customHeight="false" outlineLevel="0" collapsed="false">
      <c r="D59" s="371" t="n">
        <v>38047</v>
      </c>
      <c r="E59" s="372" t="n">
        <v>-0.055</v>
      </c>
      <c r="F59" s="372" t="n">
        <v>-0.055</v>
      </c>
      <c r="G59" s="372" t="n">
        <v>-0.0575</v>
      </c>
      <c r="H59" s="372" t="n">
        <v>0.23</v>
      </c>
      <c r="I59" s="372" t="n">
        <v>0.23</v>
      </c>
      <c r="J59" s="372" t="n">
        <v>-0.055</v>
      </c>
      <c r="K59" s="372" t="n">
        <v>0.23</v>
      </c>
      <c r="L59" s="372" t="n">
        <v>-0.105</v>
      </c>
      <c r="M59" s="372" t="n">
        <v>-0.03</v>
      </c>
      <c r="N59" s="372" t="n">
        <v>-0.01</v>
      </c>
      <c r="O59" s="372" t="n">
        <v>0.495</v>
      </c>
      <c r="P59" s="372" t="n">
        <v>0.155</v>
      </c>
      <c r="Q59" s="372" t="n">
        <v>0.23</v>
      </c>
      <c r="R59" s="372" t="n">
        <v>0.07005440728354</v>
      </c>
      <c r="S59" s="372" t="n">
        <v>2.615</v>
      </c>
      <c r="T59" s="371"/>
      <c r="U59" s="373" t="n">
        <v>36546</v>
      </c>
      <c r="V59" s="372" t="n">
        <v>2.3315</v>
      </c>
      <c r="W59" s="372" t="n">
        <v>2.3315</v>
      </c>
      <c r="X59" s="372" t="n">
        <v>2.42</v>
      </c>
      <c r="Y59" s="372" t="n">
        <v>2.36</v>
      </c>
      <c r="Z59" s="372" t="n">
        <v>2.3215</v>
      </c>
      <c r="AA59" s="372" t="n">
        <v>2.38</v>
      </c>
      <c r="AB59" s="372" t="n">
        <v>2.399</v>
      </c>
      <c r="AC59" s="372" t="n">
        <v>2.4</v>
      </c>
      <c r="AD59" s="372" t="n">
        <v>2.41</v>
      </c>
      <c r="AE59" s="372" t="n">
        <v>2.43</v>
      </c>
      <c r="AF59" s="372"/>
      <c r="AG59" s="372"/>
      <c r="AH59" s="372"/>
      <c r="AI59" s="372"/>
      <c r="AJ59" s="372"/>
      <c r="AK59" s="383"/>
      <c r="AL59" s="372"/>
      <c r="AM59" s="372"/>
      <c r="AN59" s="372"/>
      <c r="AO59" s="372"/>
      <c r="AP59" s="372"/>
      <c r="AQ59" s="372"/>
      <c r="AR59" s="372"/>
      <c r="AS59" s="372"/>
      <c r="AT59" s="372" t="n">
        <v>2.5</v>
      </c>
      <c r="AU59" s="372"/>
      <c r="AV59" s="372"/>
      <c r="AW59" s="372"/>
      <c r="AY59" s="377"/>
      <c r="AZ59" s="377"/>
      <c r="BA59" s="377"/>
      <c r="BB59" s="377"/>
      <c r="BC59" s="377"/>
    </row>
    <row r="60" customFormat="false" ht="11.25" hidden="false" customHeight="false" outlineLevel="0" collapsed="false">
      <c r="D60" s="371" t="n">
        <v>38078</v>
      </c>
      <c r="E60" s="372" t="n">
        <v>-0.0575</v>
      </c>
      <c r="F60" s="372" t="n">
        <v>-0.0575</v>
      </c>
      <c r="G60" s="372" t="n">
        <v>-0.05</v>
      </c>
      <c r="H60" s="372" t="n">
        <v>0.1225</v>
      </c>
      <c r="I60" s="372" t="n">
        <v>0.1225</v>
      </c>
      <c r="J60" s="372" t="n">
        <v>-0.0575</v>
      </c>
      <c r="K60" s="372" t="n">
        <v>0.1225</v>
      </c>
      <c r="L60" s="372" t="n">
        <v>-0.1075</v>
      </c>
      <c r="M60" s="372" t="n">
        <v>-0.12</v>
      </c>
      <c r="N60" s="372" t="n">
        <v>-0.1</v>
      </c>
      <c r="O60" s="372" t="n">
        <v>0.168</v>
      </c>
      <c r="P60" s="372" t="n">
        <v>0.0475</v>
      </c>
      <c r="Q60" s="372" t="n">
        <v>0.1225</v>
      </c>
      <c r="R60" s="372" t="n">
        <v>0.070109418726834</v>
      </c>
      <c r="S60" s="372" t="n">
        <v>2.519</v>
      </c>
      <c r="T60" s="371"/>
      <c r="U60" s="373" t="n">
        <v>36547</v>
      </c>
      <c r="V60" s="372" t="n">
        <v>2.3315</v>
      </c>
      <c r="W60" s="372" t="n">
        <v>2.3315</v>
      </c>
      <c r="X60" s="372" t="n">
        <v>2.42</v>
      </c>
      <c r="Y60" s="372" t="n">
        <v>2.36</v>
      </c>
      <c r="Z60" s="372" t="n">
        <v>2.3215</v>
      </c>
      <c r="AA60" s="372" t="n">
        <v>2.38</v>
      </c>
      <c r="AB60" s="372" t="n">
        <v>2.399</v>
      </c>
      <c r="AC60" s="372" t="n">
        <v>2.4</v>
      </c>
      <c r="AD60" s="372" t="n">
        <v>2.41</v>
      </c>
      <c r="AE60" s="372" t="n">
        <v>2.43</v>
      </c>
      <c r="AF60" s="372"/>
      <c r="AG60" s="372"/>
      <c r="AH60" s="372"/>
      <c r="AI60" s="372"/>
      <c r="AJ60" s="372"/>
      <c r="AK60" s="383"/>
      <c r="AL60" s="372"/>
      <c r="AM60" s="372"/>
      <c r="AN60" s="372"/>
      <c r="AO60" s="372"/>
      <c r="AP60" s="372"/>
      <c r="AQ60" s="372"/>
      <c r="AR60" s="372"/>
      <c r="AS60" s="372"/>
      <c r="AT60" s="372" t="n">
        <v>2.5</v>
      </c>
      <c r="AU60" s="372"/>
      <c r="AV60" s="372"/>
      <c r="AW60" s="372"/>
      <c r="AY60" s="377"/>
      <c r="AZ60" s="377"/>
      <c r="BA60" s="377"/>
      <c r="BB60" s="377"/>
      <c r="BC60" s="377"/>
    </row>
    <row r="61" customFormat="false" ht="11.25" hidden="false" customHeight="false" outlineLevel="0" collapsed="false">
      <c r="D61" s="371" t="n">
        <v>38108</v>
      </c>
      <c r="E61" s="372" t="n">
        <v>-0.0575</v>
      </c>
      <c r="F61" s="372" t="n">
        <v>-0.0575</v>
      </c>
      <c r="G61" s="372" t="n">
        <v>-0.05</v>
      </c>
      <c r="H61" s="372" t="n">
        <v>0.1125</v>
      </c>
      <c r="I61" s="372" t="n">
        <v>0.1125</v>
      </c>
      <c r="J61" s="372" t="n">
        <v>-0.0575</v>
      </c>
      <c r="K61" s="372" t="n">
        <v>0.1125</v>
      </c>
      <c r="L61" s="372" t="n">
        <v>-0.1075</v>
      </c>
      <c r="M61" s="372" t="n">
        <v>-0.135</v>
      </c>
      <c r="N61" s="372" t="n">
        <v>-0.115</v>
      </c>
      <c r="O61" s="372" t="n">
        <v>0.143</v>
      </c>
      <c r="P61" s="372" t="n">
        <v>0.0375</v>
      </c>
      <c r="Q61" s="372" t="n">
        <v>0.1125</v>
      </c>
      <c r="R61" s="372" t="n">
        <v>0.07015930824958</v>
      </c>
      <c r="S61" s="372" t="n">
        <v>2.498</v>
      </c>
      <c r="T61" s="371"/>
      <c r="U61" s="373" t="n">
        <v>36548</v>
      </c>
      <c r="V61" s="372" t="n">
        <v>2.3315</v>
      </c>
      <c r="W61" s="372" t="n">
        <v>2.3315</v>
      </c>
      <c r="X61" s="372" t="n">
        <v>2.42</v>
      </c>
      <c r="Y61" s="372" t="n">
        <v>2.36</v>
      </c>
      <c r="Z61" s="372" t="n">
        <v>2.3215</v>
      </c>
      <c r="AA61" s="372" t="n">
        <v>2.38</v>
      </c>
      <c r="AB61" s="372" t="n">
        <v>2.399</v>
      </c>
      <c r="AC61" s="372" t="n">
        <v>2.4</v>
      </c>
      <c r="AD61" s="372" t="n">
        <v>2.41</v>
      </c>
      <c r="AE61" s="372" t="n">
        <v>2.43</v>
      </c>
      <c r="AF61" s="372"/>
      <c r="AG61" s="372"/>
      <c r="AH61" s="372"/>
      <c r="AI61" s="372"/>
      <c r="AJ61" s="372"/>
      <c r="AK61" s="383"/>
      <c r="AL61" s="372"/>
      <c r="AM61" s="372"/>
      <c r="AN61" s="372"/>
      <c r="AO61" s="372"/>
      <c r="AP61" s="372"/>
      <c r="AQ61" s="372"/>
      <c r="AR61" s="372"/>
      <c r="AS61" s="372"/>
      <c r="AT61" s="372" t="n">
        <v>2.5</v>
      </c>
      <c r="AU61" s="372"/>
      <c r="AV61" s="372"/>
      <c r="AW61" s="372"/>
      <c r="AY61" s="377"/>
      <c r="AZ61" s="377"/>
      <c r="BA61" s="377"/>
      <c r="BB61" s="377"/>
      <c r="BC61" s="377"/>
    </row>
    <row r="62" customFormat="false" ht="11.25" hidden="false" customHeight="false" outlineLevel="0" collapsed="false">
      <c r="D62" s="371" t="n">
        <v>38139</v>
      </c>
      <c r="E62" s="372" t="n">
        <v>-0.0575</v>
      </c>
      <c r="F62" s="372" t="n">
        <v>-0.0575</v>
      </c>
      <c r="G62" s="372" t="n">
        <v>-0.05</v>
      </c>
      <c r="H62" s="372" t="n">
        <v>0.1075</v>
      </c>
      <c r="I62" s="372" t="n">
        <v>0.1075</v>
      </c>
      <c r="J62" s="372" t="n">
        <v>-0.0575</v>
      </c>
      <c r="K62" s="372" t="n">
        <v>0.1075</v>
      </c>
      <c r="L62" s="372" t="n">
        <v>-0.1075</v>
      </c>
      <c r="M62" s="372" t="n">
        <v>-0.145</v>
      </c>
      <c r="N62" s="372" t="n">
        <v>-0.125</v>
      </c>
      <c r="O62" s="372" t="n">
        <v>0.118</v>
      </c>
      <c r="P62" s="372" t="n">
        <v>0.0325</v>
      </c>
      <c r="Q62" s="372" t="n">
        <v>0.1075</v>
      </c>
      <c r="R62" s="372" t="n">
        <v>0.070210860757283</v>
      </c>
      <c r="S62" s="372" t="n">
        <v>2.505</v>
      </c>
      <c r="T62" s="371"/>
      <c r="U62" s="373" t="n">
        <v>36549</v>
      </c>
      <c r="V62" s="372" t="n">
        <v>2.3315</v>
      </c>
      <c r="W62" s="372" t="n">
        <v>2.3315</v>
      </c>
      <c r="X62" s="372" t="n">
        <v>2.42</v>
      </c>
      <c r="Y62" s="372" t="n">
        <v>2.36</v>
      </c>
      <c r="Z62" s="372" t="n">
        <v>2.3215</v>
      </c>
      <c r="AA62" s="372" t="n">
        <v>2.38</v>
      </c>
      <c r="AB62" s="372" t="n">
        <v>2.399</v>
      </c>
      <c r="AC62" s="372" t="n">
        <v>2.4</v>
      </c>
      <c r="AD62" s="372" t="n">
        <v>2.41</v>
      </c>
      <c r="AE62" s="372" t="n">
        <v>2.43</v>
      </c>
      <c r="AF62" s="372"/>
      <c r="AG62" s="372"/>
      <c r="AH62" s="372"/>
      <c r="AI62" s="372"/>
      <c r="AJ62" s="372"/>
      <c r="AK62" s="383"/>
      <c r="AL62" s="372"/>
      <c r="AM62" s="372"/>
      <c r="AN62" s="372"/>
      <c r="AO62" s="372"/>
      <c r="AP62" s="372"/>
      <c r="AQ62" s="372"/>
      <c r="AR62" s="372"/>
      <c r="AS62" s="372"/>
      <c r="AT62" s="372" t="n">
        <v>2.5</v>
      </c>
      <c r="AU62" s="372"/>
      <c r="AV62" s="372"/>
      <c r="AW62" s="372"/>
      <c r="AY62" s="377"/>
      <c r="AZ62" s="377"/>
      <c r="BA62" s="377"/>
      <c r="BB62" s="377"/>
      <c r="BC62" s="377"/>
    </row>
    <row r="63" customFormat="false" ht="11.25" hidden="false" customHeight="false" outlineLevel="0" collapsed="false">
      <c r="D63" s="371" t="n">
        <v>38169</v>
      </c>
      <c r="E63" s="372" t="n">
        <v>-0.0575</v>
      </c>
      <c r="F63" s="372" t="n">
        <v>-0.0575</v>
      </c>
      <c r="G63" s="372" t="n">
        <v>-0.05</v>
      </c>
      <c r="H63" s="372" t="n">
        <v>0.0975</v>
      </c>
      <c r="I63" s="372" t="n">
        <v>0.0975</v>
      </c>
      <c r="J63" s="372" t="n">
        <v>-0.0575</v>
      </c>
      <c r="K63" s="372" t="n">
        <v>0.0975</v>
      </c>
      <c r="L63" s="372" t="n">
        <v>-0.1075</v>
      </c>
      <c r="M63" s="372" t="n">
        <v>-0.145</v>
      </c>
      <c r="N63" s="372" t="n">
        <v>-0.125</v>
      </c>
      <c r="O63" s="372" t="n">
        <v>0.118</v>
      </c>
      <c r="P63" s="372" t="n">
        <v>0.0225</v>
      </c>
      <c r="Q63" s="372" t="n">
        <v>0.0975</v>
      </c>
      <c r="R63" s="372" t="n">
        <v>0.070260750281702</v>
      </c>
      <c r="S63" s="372" t="n">
        <v>2.511</v>
      </c>
      <c r="T63" s="371"/>
      <c r="U63" s="373" t="n">
        <v>36550</v>
      </c>
      <c r="V63" s="372" t="n">
        <v>2.3315</v>
      </c>
      <c r="W63" s="372" t="n">
        <v>2.3315</v>
      </c>
      <c r="X63" s="372" t="n">
        <v>2.42</v>
      </c>
      <c r="Y63" s="372" t="n">
        <v>2.36</v>
      </c>
      <c r="Z63" s="372" t="n">
        <v>2.3215</v>
      </c>
      <c r="AA63" s="372" t="n">
        <v>2.38</v>
      </c>
      <c r="AB63" s="372" t="n">
        <v>2.399</v>
      </c>
      <c r="AC63" s="372" t="n">
        <v>2.4</v>
      </c>
      <c r="AD63" s="372" t="n">
        <v>2.41</v>
      </c>
      <c r="AE63" s="372" t="n">
        <v>2.43</v>
      </c>
      <c r="AF63" s="372"/>
      <c r="AG63" s="372"/>
      <c r="AH63" s="372"/>
      <c r="AI63" s="372"/>
      <c r="AJ63" s="372"/>
      <c r="AK63" s="383"/>
      <c r="AL63" s="372"/>
      <c r="AM63" s="372"/>
      <c r="AN63" s="372"/>
      <c r="AO63" s="372"/>
      <c r="AP63" s="372"/>
      <c r="AQ63" s="372"/>
      <c r="AR63" s="372"/>
      <c r="AS63" s="372"/>
      <c r="AT63" s="372" t="n">
        <v>2.5</v>
      </c>
      <c r="AU63" s="372"/>
      <c r="AV63" s="372"/>
      <c r="AW63" s="372"/>
      <c r="AY63" s="377"/>
      <c r="AZ63" s="377"/>
      <c r="BA63" s="377"/>
      <c r="BB63" s="377"/>
      <c r="BC63" s="377"/>
    </row>
    <row r="64" customFormat="false" ht="11.25" hidden="false" customHeight="false" outlineLevel="0" collapsed="false">
      <c r="D64" s="371" t="n">
        <v>38200</v>
      </c>
      <c r="E64" s="372" t="n">
        <v>-0.0575</v>
      </c>
      <c r="F64" s="372" t="n">
        <v>-0.0575</v>
      </c>
      <c r="G64" s="372" t="n">
        <v>-0.05</v>
      </c>
      <c r="H64" s="372" t="n">
        <v>0.095</v>
      </c>
      <c r="I64" s="372" t="n">
        <v>0.095</v>
      </c>
      <c r="J64" s="372" t="n">
        <v>-0.0575</v>
      </c>
      <c r="K64" s="372" t="n">
        <v>0.095</v>
      </c>
      <c r="L64" s="372" t="n">
        <v>-0.1075</v>
      </c>
      <c r="M64" s="372" t="n">
        <v>-0.145</v>
      </c>
      <c r="N64" s="372" t="n">
        <v>-0.125</v>
      </c>
      <c r="O64" s="372" t="n">
        <v>0.118</v>
      </c>
      <c r="P64" s="372" t="n">
        <v>0.02</v>
      </c>
      <c r="Q64" s="372" t="n">
        <v>0.095</v>
      </c>
      <c r="R64" s="372" t="n">
        <v>0.070312302791133</v>
      </c>
      <c r="S64" s="372" t="n">
        <v>2.518</v>
      </c>
      <c r="T64" s="371"/>
      <c r="U64" s="373" t="n">
        <v>36551</v>
      </c>
      <c r="V64" s="372" t="n">
        <v>2.3315</v>
      </c>
      <c r="W64" s="372" t="n">
        <v>2.3315</v>
      </c>
      <c r="X64" s="372" t="n">
        <v>2.42</v>
      </c>
      <c r="Y64" s="372" t="n">
        <v>2.36</v>
      </c>
      <c r="Z64" s="372" t="n">
        <v>2.3215</v>
      </c>
      <c r="AA64" s="372" t="n">
        <v>2.38</v>
      </c>
      <c r="AB64" s="372" t="n">
        <v>2.399</v>
      </c>
      <c r="AC64" s="372" t="n">
        <v>2.4</v>
      </c>
      <c r="AD64" s="372" t="n">
        <v>2.41</v>
      </c>
      <c r="AE64" s="372" t="n">
        <v>2.43</v>
      </c>
      <c r="AF64" s="372"/>
      <c r="AG64" s="372"/>
      <c r="AH64" s="372"/>
      <c r="AI64" s="372"/>
      <c r="AJ64" s="372"/>
      <c r="AK64" s="383"/>
      <c r="AL64" s="372"/>
      <c r="AM64" s="372"/>
      <c r="AN64" s="372"/>
      <c r="AO64" s="372"/>
      <c r="AP64" s="372"/>
      <c r="AQ64" s="372"/>
      <c r="AR64" s="372"/>
      <c r="AS64" s="372"/>
      <c r="AT64" s="372" t="n">
        <v>2.5</v>
      </c>
      <c r="AU64" s="372"/>
      <c r="AV64" s="372"/>
      <c r="AW64" s="372"/>
      <c r="AY64" s="377"/>
      <c r="AZ64" s="377"/>
      <c r="BA64" s="377"/>
      <c r="BB64" s="377"/>
      <c r="BC64" s="377"/>
    </row>
    <row r="65" customFormat="false" ht="11.25" hidden="false" customHeight="false" outlineLevel="0" collapsed="false">
      <c r="D65" s="371" t="n">
        <v>38231</v>
      </c>
      <c r="E65" s="372" t="n">
        <v>-0.0575</v>
      </c>
      <c r="F65" s="372" t="n">
        <v>-0.0575</v>
      </c>
      <c r="G65" s="372" t="n">
        <v>-0.05</v>
      </c>
      <c r="H65" s="372" t="n">
        <v>0.0925</v>
      </c>
      <c r="I65" s="372" t="n">
        <v>0.0925</v>
      </c>
      <c r="J65" s="372" t="n">
        <v>-0.0575</v>
      </c>
      <c r="K65" s="372" t="n">
        <v>0.0925</v>
      </c>
      <c r="L65" s="372" t="n">
        <v>-0.1075</v>
      </c>
      <c r="M65" s="372" t="n">
        <v>-0.135</v>
      </c>
      <c r="N65" s="372" t="n">
        <v>-0.115</v>
      </c>
      <c r="O65" s="372" t="n">
        <v>0.118</v>
      </c>
      <c r="P65" s="372" t="n">
        <v>0.0175</v>
      </c>
      <c r="Q65" s="372" t="n">
        <v>0.0925</v>
      </c>
      <c r="R65" s="372" t="n">
        <v>0.070363855301443</v>
      </c>
      <c r="S65" s="372" t="n">
        <v>2.523</v>
      </c>
      <c r="T65" s="371"/>
      <c r="U65" s="373" t="n">
        <v>36552</v>
      </c>
      <c r="V65" s="372" t="n">
        <v>2.3315</v>
      </c>
      <c r="W65" s="372" t="n">
        <v>2.3315</v>
      </c>
      <c r="X65" s="372" t="n">
        <v>2.42</v>
      </c>
      <c r="Y65" s="372" t="n">
        <v>2.36</v>
      </c>
      <c r="Z65" s="372" t="n">
        <v>2.3215</v>
      </c>
      <c r="AA65" s="372" t="n">
        <v>2.38</v>
      </c>
      <c r="AB65" s="372" t="n">
        <v>2.399</v>
      </c>
      <c r="AC65" s="372" t="n">
        <v>2.4</v>
      </c>
      <c r="AD65" s="372" t="n">
        <v>2.41</v>
      </c>
      <c r="AE65" s="372" t="n">
        <v>2.43</v>
      </c>
      <c r="AF65" s="372"/>
      <c r="AG65" s="372"/>
      <c r="AH65" s="372"/>
      <c r="AI65" s="372"/>
      <c r="AJ65" s="372"/>
      <c r="AK65" s="383"/>
      <c r="AL65" s="372"/>
      <c r="AM65" s="372"/>
      <c r="AN65" s="372"/>
      <c r="AO65" s="372"/>
      <c r="AP65" s="372"/>
      <c r="AQ65" s="372"/>
      <c r="AR65" s="372"/>
      <c r="AS65" s="372"/>
      <c r="AT65" s="372" t="n">
        <v>2.5</v>
      </c>
      <c r="AU65" s="372"/>
      <c r="AV65" s="372"/>
      <c r="AW65" s="372"/>
      <c r="AY65" s="377"/>
      <c r="AZ65" s="377"/>
      <c r="BA65" s="377"/>
      <c r="BB65" s="377"/>
      <c r="BC65" s="377"/>
    </row>
    <row r="66" customFormat="false" ht="11.25" hidden="false" customHeight="false" outlineLevel="0" collapsed="false">
      <c r="D66" s="371" t="n">
        <v>38261</v>
      </c>
      <c r="E66" s="372" t="n">
        <v>-0.0575</v>
      </c>
      <c r="F66" s="372" t="n">
        <v>-0.0575</v>
      </c>
      <c r="G66" s="372" t="n">
        <v>-0.05</v>
      </c>
      <c r="H66" s="372" t="n">
        <v>0.1075</v>
      </c>
      <c r="I66" s="372" t="n">
        <v>0.1075</v>
      </c>
      <c r="J66" s="372" t="n">
        <v>-0.0575</v>
      </c>
      <c r="K66" s="372" t="n">
        <v>0.1075</v>
      </c>
      <c r="L66" s="372" t="n">
        <v>-0.1075</v>
      </c>
      <c r="M66" s="372" t="n">
        <v>-0.12</v>
      </c>
      <c r="N66" s="372" t="n">
        <v>-0.1</v>
      </c>
      <c r="O66" s="372" t="n">
        <v>0.118</v>
      </c>
      <c r="P66" s="372" t="n">
        <v>0.0325</v>
      </c>
      <c r="Q66" s="372" t="n">
        <v>0.1075</v>
      </c>
      <c r="R66" s="372" t="n">
        <v>0.070413744828386</v>
      </c>
      <c r="S66" s="372" t="n">
        <v>2.555</v>
      </c>
      <c r="T66" s="371"/>
      <c r="U66" s="373" t="n">
        <v>36553</v>
      </c>
      <c r="V66" s="372" t="n">
        <v>2.3315</v>
      </c>
      <c r="W66" s="372" t="n">
        <v>2.3315</v>
      </c>
      <c r="X66" s="372" t="n">
        <v>2.42</v>
      </c>
      <c r="Y66" s="372" t="n">
        <v>2.36</v>
      </c>
      <c r="Z66" s="372" t="n">
        <v>2.3215</v>
      </c>
      <c r="AA66" s="372" t="n">
        <v>2.38</v>
      </c>
      <c r="AB66" s="372" t="n">
        <v>2.399</v>
      </c>
      <c r="AC66" s="372" t="n">
        <v>2.4</v>
      </c>
      <c r="AD66" s="372" t="n">
        <v>2.41</v>
      </c>
      <c r="AE66" s="372" t="n">
        <v>2.43</v>
      </c>
      <c r="AF66" s="372"/>
      <c r="AG66" s="372"/>
      <c r="AH66" s="372"/>
      <c r="AI66" s="372"/>
      <c r="AJ66" s="372"/>
      <c r="AK66" s="383"/>
      <c r="AL66" s="372"/>
      <c r="AM66" s="372"/>
      <c r="AN66" s="372"/>
      <c r="AO66" s="372"/>
      <c r="AP66" s="372"/>
      <c r="AQ66" s="372"/>
      <c r="AR66" s="372"/>
      <c r="AS66" s="372"/>
      <c r="AT66" s="372" t="n">
        <v>2.5</v>
      </c>
      <c r="AU66" s="372"/>
      <c r="AV66" s="372"/>
      <c r="AW66" s="372"/>
      <c r="AY66" s="377"/>
      <c r="AZ66" s="377"/>
      <c r="BA66" s="377"/>
      <c r="BB66" s="377"/>
      <c r="BC66" s="377"/>
    </row>
    <row r="67" customFormat="false" ht="11.25" hidden="false" customHeight="false" outlineLevel="0" collapsed="false">
      <c r="D67" s="371" t="n">
        <v>38292</v>
      </c>
      <c r="E67" s="372" t="n">
        <v>-0.0525</v>
      </c>
      <c r="F67" s="372" t="n">
        <v>-0.105</v>
      </c>
      <c r="G67" s="372" t="n">
        <v>-0.06</v>
      </c>
      <c r="H67" s="372" t="n">
        <v>0.1925</v>
      </c>
      <c r="I67" s="372" t="n">
        <v>0.1925</v>
      </c>
      <c r="J67" s="372" t="n">
        <v>-0.0525</v>
      </c>
      <c r="K67" s="372" t="n">
        <v>0.1925</v>
      </c>
      <c r="L67" s="372" t="n">
        <v>-0.155</v>
      </c>
      <c r="M67" s="372" t="n">
        <v>-0.0675</v>
      </c>
      <c r="N67" s="372" t="n">
        <v>-0.0475</v>
      </c>
      <c r="O67" s="372" t="n">
        <v>0.415</v>
      </c>
      <c r="P67" s="372" t="n">
        <v>0.1175</v>
      </c>
      <c r="Q67" s="372" t="n">
        <v>0.1925</v>
      </c>
      <c r="R67" s="372" t="n">
        <v>0.070465297340425</v>
      </c>
      <c r="S67" s="372" t="n">
        <v>2.691</v>
      </c>
      <c r="T67" s="371"/>
      <c r="U67" s="373" t="n">
        <v>36554</v>
      </c>
      <c r="V67" s="372" t="n">
        <v>2.3315</v>
      </c>
      <c r="W67" s="372" t="n">
        <v>2.3315</v>
      </c>
      <c r="X67" s="372" t="n">
        <v>2.42</v>
      </c>
      <c r="Y67" s="372" t="n">
        <v>2.36</v>
      </c>
      <c r="Z67" s="372" t="n">
        <v>2.3215</v>
      </c>
      <c r="AA67" s="372" t="n">
        <v>2.38</v>
      </c>
      <c r="AB67" s="372" t="n">
        <v>2.399</v>
      </c>
      <c r="AC67" s="372" t="n">
        <v>2.4</v>
      </c>
      <c r="AD67" s="372" t="n">
        <v>2.41</v>
      </c>
      <c r="AE67" s="372" t="n">
        <v>2.43</v>
      </c>
      <c r="AF67" s="372"/>
      <c r="AG67" s="372"/>
      <c r="AH67" s="372"/>
      <c r="AI67" s="372"/>
      <c r="AJ67" s="372"/>
      <c r="AK67" s="383"/>
      <c r="AL67" s="372"/>
      <c r="AM67" s="372"/>
      <c r="AN67" s="372"/>
      <c r="AO67" s="372"/>
      <c r="AP67" s="372"/>
      <c r="AQ67" s="372"/>
      <c r="AR67" s="372"/>
      <c r="AS67" s="372"/>
      <c r="AT67" s="372" t="n">
        <v>2.5</v>
      </c>
      <c r="AU67" s="372"/>
      <c r="AV67" s="372"/>
      <c r="AW67" s="372"/>
      <c r="AY67" s="377"/>
      <c r="AZ67" s="377"/>
      <c r="BA67" s="377"/>
      <c r="BB67" s="377"/>
      <c r="BC67" s="377"/>
    </row>
    <row r="68" customFormat="false" ht="11.25" hidden="false" customHeight="false" outlineLevel="0" collapsed="false">
      <c r="D68" s="371" t="n">
        <v>38322</v>
      </c>
      <c r="E68" s="372" t="n">
        <v>-0.0525</v>
      </c>
      <c r="F68" s="372" t="n">
        <v>-0.105</v>
      </c>
      <c r="G68" s="372" t="n">
        <v>-0.0625</v>
      </c>
      <c r="H68" s="372" t="n">
        <v>0.2325</v>
      </c>
      <c r="I68" s="372" t="n">
        <v>0.2325</v>
      </c>
      <c r="J68" s="372" t="n">
        <v>-0.0525</v>
      </c>
      <c r="K68" s="372" t="n">
        <v>0.2325</v>
      </c>
      <c r="L68" s="372" t="n">
        <v>-0.155</v>
      </c>
      <c r="M68" s="372" t="n">
        <v>-0.06</v>
      </c>
      <c r="N68" s="372" t="n">
        <v>-0.04</v>
      </c>
      <c r="O68" s="372" t="n">
        <v>0.455</v>
      </c>
      <c r="P68" s="372" t="n">
        <v>0.1575</v>
      </c>
      <c r="Q68" s="372" t="n">
        <v>0.2325</v>
      </c>
      <c r="R68" s="372" t="n">
        <v>0.070515186869041</v>
      </c>
      <c r="S68" s="372" t="n">
        <v>2.815</v>
      </c>
      <c r="T68" s="371"/>
      <c r="U68" s="373" t="n">
        <v>36555</v>
      </c>
      <c r="V68" s="372" t="n">
        <v>2.3315</v>
      </c>
      <c r="W68" s="372" t="n">
        <v>2.3315</v>
      </c>
      <c r="X68" s="372" t="n">
        <v>2.42</v>
      </c>
      <c r="Y68" s="372" t="n">
        <v>2.36</v>
      </c>
      <c r="Z68" s="372" t="n">
        <v>2.3215</v>
      </c>
      <c r="AA68" s="372" t="n">
        <v>2.38</v>
      </c>
      <c r="AB68" s="372" t="n">
        <v>2.399</v>
      </c>
      <c r="AC68" s="372" t="n">
        <v>2.4</v>
      </c>
      <c r="AD68" s="372" t="n">
        <v>2.41</v>
      </c>
      <c r="AE68" s="372" t="n">
        <v>2.43</v>
      </c>
      <c r="AF68" s="372"/>
      <c r="AG68" s="372"/>
      <c r="AH68" s="372"/>
      <c r="AI68" s="372"/>
      <c r="AJ68" s="372"/>
      <c r="AK68" s="383"/>
      <c r="AL68" s="372"/>
      <c r="AM68" s="372"/>
      <c r="AN68" s="372"/>
      <c r="AO68" s="372"/>
      <c r="AP68" s="372"/>
      <c r="AQ68" s="372"/>
      <c r="AR68" s="372"/>
      <c r="AS68" s="372"/>
      <c r="AT68" s="372" t="n">
        <v>2.5</v>
      </c>
      <c r="AU68" s="372"/>
      <c r="AV68" s="372"/>
      <c r="AW68" s="372"/>
      <c r="AY68" s="377"/>
      <c r="AZ68" s="377"/>
      <c r="BA68" s="377"/>
      <c r="BB68" s="377"/>
      <c r="BC68" s="377"/>
    </row>
    <row r="69" customFormat="false" ht="11.25" hidden="false" customHeight="false" outlineLevel="0" collapsed="false">
      <c r="D69" s="371" t="n">
        <v>38353</v>
      </c>
      <c r="E69" s="372" t="n">
        <v>-0.0525</v>
      </c>
      <c r="F69" s="372" t="n">
        <v>-0.0525</v>
      </c>
      <c r="G69" s="372" t="n">
        <v>-0.065</v>
      </c>
      <c r="H69" s="372" t="n">
        <v>0.27</v>
      </c>
      <c r="I69" s="372" t="n">
        <v>0.27</v>
      </c>
      <c r="J69" s="372" t="n">
        <v>-0.0525</v>
      </c>
      <c r="K69" s="372" t="n">
        <v>0.27</v>
      </c>
      <c r="L69" s="372" t="n">
        <v>-0.1025</v>
      </c>
      <c r="M69" s="372" t="n">
        <v>-0.045</v>
      </c>
      <c r="N69" s="372" t="n">
        <v>-0.025</v>
      </c>
      <c r="O69" s="372" t="n">
        <v>0.465</v>
      </c>
      <c r="P69" s="372" t="n">
        <v>0.195</v>
      </c>
      <c r="Q69" s="372" t="n">
        <v>0.27</v>
      </c>
      <c r="R69" s="372" t="n">
        <v>0.070565699854658</v>
      </c>
      <c r="S69" s="372" t="n">
        <v>2.872</v>
      </c>
      <c r="T69" s="371"/>
      <c r="U69" s="373" t="n">
        <v>36556</v>
      </c>
      <c r="V69" s="372" t="n">
        <v>2.3315</v>
      </c>
      <c r="W69" s="372" t="n">
        <v>2.3315</v>
      </c>
      <c r="X69" s="372" t="n">
        <v>2.42</v>
      </c>
      <c r="Y69" s="372" t="n">
        <v>2.36</v>
      </c>
      <c r="Z69" s="372" t="n">
        <v>2.3215</v>
      </c>
      <c r="AA69" s="372" t="n">
        <v>2.38</v>
      </c>
      <c r="AB69" s="372" t="n">
        <v>2.399</v>
      </c>
      <c r="AC69" s="372" t="n">
        <v>2.4</v>
      </c>
      <c r="AD69" s="372" t="n">
        <v>2.41</v>
      </c>
      <c r="AE69" s="372" t="n">
        <v>2.43</v>
      </c>
      <c r="AF69" s="372"/>
      <c r="AG69" s="372"/>
      <c r="AH69" s="372"/>
      <c r="AI69" s="372"/>
      <c r="AJ69" s="372"/>
      <c r="AK69" s="383"/>
      <c r="AL69" s="372"/>
      <c r="AM69" s="372"/>
      <c r="AN69" s="372"/>
      <c r="AO69" s="372"/>
      <c r="AP69" s="372"/>
      <c r="AQ69" s="372"/>
      <c r="AR69" s="372"/>
      <c r="AS69" s="372"/>
      <c r="AT69" s="372" t="n">
        <v>2.5</v>
      </c>
      <c r="AU69" s="372"/>
      <c r="AV69" s="372"/>
      <c r="AW69" s="372"/>
      <c r="AY69" s="377"/>
      <c r="AZ69" s="377"/>
      <c r="BA69" s="377"/>
      <c r="BB69" s="377"/>
      <c r="BC69" s="377"/>
    </row>
    <row r="70" customFormat="false" ht="11.25" hidden="false" customHeight="false" outlineLevel="0" collapsed="false">
      <c r="D70" s="371" t="n">
        <v>38384</v>
      </c>
      <c r="E70" s="372" t="n">
        <v>-0.0525</v>
      </c>
      <c r="F70" s="372" t="n">
        <v>-0.0525</v>
      </c>
      <c r="G70" s="372" t="n">
        <v>-0.0575</v>
      </c>
      <c r="H70" s="372" t="n">
        <v>0.2475</v>
      </c>
      <c r="I70" s="372" t="n">
        <v>0.2475</v>
      </c>
      <c r="J70" s="372" t="n">
        <v>-0.0525</v>
      </c>
      <c r="K70" s="372" t="n">
        <v>0.2475</v>
      </c>
      <c r="L70" s="372" t="n">
        <v>-0.1025</v>
      </c>
      <c r="M70" s="372" t="n">
        <v>-0.045</v>
      </c>
      <c r="N70" s="372" t="n">
        <v>-0.025</v>
      </c>
      <c r="O70" s="372" t="n">
        <v>0.495</v>
      </c>
      <c r="P70" s="372" t="n">
        <v>0.1725</v>
      </c>
      <c r="Q70" s="372" t="n">
        <v>0.2475</v>
      </c>
      <c r="R70" s="372" t="n">
        <v>0.070606510578229</v>
      </c>
      <c r="S70" s="372" t="n">
        <v>2.77</v>
      </c>
      <c r="T70" s="371"/>
      <c r="U70" s="373" t="n">
        <v>36557</v>
      </c>
      <c r="V70" s="372" t="n">
        <v>2.3285</v>
      </c>
      <c r="W70" s="372" t="n">
        <v>2.3285</v>
      </c>
      <c r="X70" s="372"/>
      <c r="Y70" s="372"/>
      <c r="Z70" s="372" t="n">
        <v>2.316</v>
      </c>
      <c r="AA70" s="372"/>
      <c r="AB70" s="372" t="n">
        <v>2.396</v>
      </c>
      <c r="AC70" s="372"/>
      <c r="AD70" s="372"/>
      <c r="AE70" s="372"/>
      <c r="AF70" s="372"/>
      <c r="AG70" s="372"/>
      <c r="AH70" s="372"/>
      <c r="AI70" s="372"/>
      <c r="AJ70" s="372"/>
      <c r="AK70" s="383"/>
      <c r="AL70" s="372"/>
      <c r="AM70" s="372"/>
      <c r="AN70" s="372"/>
      <c r="AO70" s="372"/>
      <c r="AP70" s="372"/>
      <c r="AQ70" s="372"/>
      <c r="AR70" s="372"/>
      <c r="AS70" s="372"/>
      <c r="AT70" s="372"/>
      <c r="AU70" s="372"/>
      <c r="AV70" s="372"/>
      <c r="AW70" s="372"/>
      <c r="AY70" s="377"/>
      <c r="AZ70" s="377"/>
      <c r="BA70" s="377"/>
      <c r="BB70" s="377"/>
      <c r="BC70" s="377"/>
    </row>
    <row r="71" customFormat="false" ht="11.25" hidden="false" customHeight="false" outlineLevel="0" collapsed="false">
      <c r="D71" s="371" t="n">
        <v>38412</v>
      </c>
      <c r="E71" s="372" t="n">
        <v>-0.0525</v>
      </c>
      <c r="F71" s="372" t="n">
        <v>-0.0525</v>
      </c>
      <c r="G71" s="372" t="n">
        <v>-0.055</v>
      </c>
      <c r="H71" s="372" t="n">
        <v>0.245</v>
      </c>
      <c r="I71" s="372" t="n">
        <v>0.245</v>
      </c>
      <c r="J71" s="372" t="n">
        <v>-0.0525</v>
      </c>
      <c r="K71" s="372" t="n">
        <v>0.245</v>
      </c>
      <c r="L71" s="372" t="n">
        <v>-0.1025</v>
      </c>
      <c r="M71" s="372" t="n">
        <v>-0.045</v>
      </c>
      <c r="N71" s="372" t="n">
        <v>-0.025</v>
      </c>
      <c r="O71" s="372" t="n">
        <v>0.495</v>
      </c>
      <c r="P71" s="372" t="n">
        <v>0.17</v>
      </c>
      <c r="Q71" s="372" t="n">
        <v>0.245</v>
      </c>
      <c r="R71" s="372" t="n">
        <v>0.070643371877411</v>
      </c>
      <c r="S71" s="372" t="n">
        <v>2.665</v>
      </c>
      <c r="T71" s="371"/>
      <c r="U71" s="373" t="n">
        <v>36558</v>
      </c>
      <c r="V71" s="372" t="n">
        <v>2.3285</v>
      </c>
      <c r="W71" s="372" t="n">
        <v>2.3285</v>
      </c>
      <c r="X71" s="372"/>
      <c r="Y71" s="372"/>
      <c r="Z71" s="372" t="n">
        <v>2.316</v>
      </c>
      <c r="AA71" s="372"/>
      <c r="AB71" s="372" t="n">
        <v>2.396</v>
      </c>
      <c r="AC71" s="372"/>
      <c r="AD71" s="372"/>
      <c r="AE71" s="372"/>
      <c r="AF71" s="372"/>
      <c r="AG71" s="372"/>
      <c r="AH71" s="372"/>
      <c r="AI71" s="372"/>
      <c r="AJ71" s="372"/>
      <c r="AK71" s="383"/>
      <c r="AL71" s="372"/>
      <c r="AM71" s="372"/>
      <c r="AN71" s="372"/>
      <c r="AO71" s="372"/>
      <c r="AP71" s="372"/>
      <c r="AQ71" s="372"/>
      <c r="AR71" s="372"/>
      <c r="AS71" s="372"/>
      <c r="AT71" s="372"/>
      <c r="AU71" s="372"/>
      <c r="AV71" s="372"/>
      <c r="AW71" s="372"/>
      <c r="AY71" s="377"/>
      <c r="AZ71" s="377"/>
      <c r="BA71" s="377"/>
      <c r="BB71" s="377"/>
      <c r="BC71" s="377"/>
    </row>
    <row r="72" customFormat="false" ht="11.25" hidden="false" customHeight="false" outlineLevel="0" collapsed="false">
      <c r="D72" s="371" t="n">
        <v>38443</v>
      </c>
      <c r="E72" s="372" t="n">
        <v>-0.055</v>
      </c>
      <c r="F72" s="372" t="n">
        <v>-0.055</v>
      </c>
      <c r="G72" s="372" t="n">
        <v>-0.0475</v>
      </c>
      <c r="H72" s="372" t="n">
        <v>0.1375</v>
      </c>
      <c r="I72" s="372" t="n">
        <v>0.1375</v>
      </c>
      <c r="J72" s="372" t="n">
        <v>-0.055</v>
      </c>
      <c r="K72" s="372" t="n">
        <v>0.1375</v>
      </c>
      <c r="L72" s="372" t="n">
        <v>-0.105</v>
      </c>
      <c r="M72" s="372" t="n">
        <v>-0.135</v>
      </c>
      <c r="N72" s="372" t="n">
        <v>-0.115</v>
      </c>
      <c r="O72" s="372" t="n">
        <v>0.118</v>
      </c>
      <c r="P72" s="372" t="n">
        <v>0.0625</v>
      </c>
      <c r="Q72" s="372" t="n">
        <v>0.1375</v>
      </c>
      <c r="R72" s="372" t="n">
        <v>0.07068418260203</v>
      </c>
      <c r="S72" s="372" t="n">
        <v>2.569</v>
      </c>
      <c r="T72" s="371"/>
      <c r="U72" s="373" t="n">
        <v>36559</v>
      </c>
      <c r="V72" s="372" t="n">
        <v>2.3285</v>
      </c>
      <c r="W72" s="372" t="n">
        <v>2.3285</v>
      </c>
      <c r="X72" s="372"/>
      <c r="Y72" s="372"/>
      <c r="Z72" s="372" t="n">
        <v>2.316</v>
      </c>
      <c r="AA72" s="372"/>
      <c r="AB72" s="372" t="n">
        <v>2.396</v>
      </c>
      <c r="AC72" s="372"/>
      <c r="AD72" s="372"/>
      <c r="AE72" s="372"/>
      <c r="AF72" s="372"/>
      <c r="AG72" s="372"/>
      <c r="AH72" s="372"/>
      <c r="AI72" s="372"/>
      <c r="AJ72" s="372"/>
      <c r="AK72" s="383"/>
      <c r="AL72" s="372"/>
      <c r="AM72" s="372"/>
      <c r="AN72" s="372"/>
      <c r="AO72" s="372"/>
      <c r="AP72" s="372"/>
      <c r="AQ72" s="372"/>
      <c r="AR72" s="372"/>
      <c r="AS72" s="372"/>
      <c r="AT72" s="372"/>
      <c r="AU72" s="372"/>
      <c r="AV72" s="372"/>
      <c r="AW72" s="372"/>
      <c r="AY72" s="377"/>
      <c r="AZ72" s="377"/>
      <c r="BA72" s="377"/>
      <c r="BB72" s="377"/>
      <c r="BC72" s="377"/>
    </row>
    <row r="73" customFormat="false" ht="11.25" hidden="false" customHeight="false" outlineLevel="0" collapsed="false">
      <c r="D73" s="371" t="n">
        <v>38473</v>
      </c>
      <c r="E73" s="372" t="n">
        <v>-0.055</v>
      </c>
      <c r="F73" s="372" t="n">
        <v>-0.055</v>
      </c>
      <c r="G73" s="372" t="n">
        <v>-0.0475</v>
      </c>
      <c r="H73" s="372" t="n">
        <v>0.1275</v>
      </c>
      <c r="I73" s="372" t="n">
        <v>0.1275</v>
      </c>
      <c r="J73" s="372" t="n">
        <v>-0.055</v>
      </c>
      <c r="K73" s="372" t="n">
        <v>0.1275</v>
      </c>
      <c r="L73" s="372" t="n">
        <v>-0.105</v>
      </c>
      <c r="M73" s="372" t="n">
        <v>-0.15</v>
      </c>
      <c r="N73" s="372" t="n">
        <v>-0.13</v>
      </c>
      <c r="O73" s="372" t="n">
        <v>0.118</v>
      </c>
      <c r="P73" s="372" t="n">
        <v>0.0525</v>
      </c>
      <c r="Q73" s="372" t="n">
        <v>0.1275</v>
      </c>
      <c r="R73" s="372" t="n">
        <v>0.070723676852185</v>
      </c>
      <c r="S73" s="372" t="n">
        <v>2.548</v>
      </c>
      <c r="T73" s="371"/>
      <c r="U73" s="373" t="n">
        <v>36560</v>
      </c>
      <c r="V73" s="372" t="n">
        <v>2.3285</v>
      </c>
      <c r="W73" s="372" t="n">
        <v>2.3285</v>
      </c>
      <c r="X73" s="372"/>
      <c r="Y73" s="372"/>
      <c r="Z73" s="372" t="n">
        <v>2.316</v>
      </c>
      <c r="AA73" s="372"/>
      <c r="AB73" s="372" t="n">
        <v>2.396</v>
      </c>
      <c r="AC73" s="372"/>
      <c r="AD73" s="372"/>
      <c r="AE73" s="372"/>
      <c r="AF73" s="372"/>
      <c r="AG73" s="372"/>
      <c r="AH73" s="372"/>
      <c r="AI73" s="372"/>
      <c r="AJ73" s="372"/>
      <c r="AK73" s="383"/>
      <c r="AL73" s="372"/>
      <c r="AM73" s="372"/>
      <c r="AN73" s="372"/>
      <c r="AO73" s="372"/>
      <c r="AP73" s="372"/>
      <c r="AQ73" s="372"/>
      <c r="AR73" s="372"/>
      <c r="AS73" s="372"/>
      <c r="AT73" s="372"/>
      <c r="AU73" s="372"/>
      <c r="AV73" s="372"/>
      <c r="AW73" s="372"/>
      <c r="AY73" s="377"/>
      <c r="AZ73" s="377"/>
      <c r="BA73" s="377"/>
      <c r="BB73" s="377"/>
      <c r="BC73" s="377"/>
    </row>
    <row r="74" customFormat="false" ht="11.25" hidden="false" customHeight="false" outlineLevel="0" collapsed="false">
      <c r="D74" s="371" t="n">
        <v>38504</v>
      </c>
      <c r="E74" s="372" t="n">
        <v>-0.055</v>
      </c>
      <c r="F74" s="372" t="n">
        <v>-0.055</v>
      </c>
      <c r="G74" s="372" t="n">
        <v>-0.0475</v>
      </c>
      <c r="H74" s="372" t="n">
        <v>0.1225</v>
      </c>
      <c r="I74" s="372" t="n">
        <v>0.1225</v>
      </c>
      <c r="J74" s="372" t="n">
        <v>-0.055</v>
      </c>
      <c r="K74" s="372" t="n">
        <v>0.1225</v>
      </c>
      <c r="L74" s="372" t="n">
        <v>-0.105</v>
      </c>
      <c r="M74" s="372" t="n">
        <v>-0.16</v>
      </c>
      <c r="N74" s="372" t="n">
        <v>-0.14</v>
      </c>
      <c r="O74" s="372" t="n">
        <v>0.118</v>
      </c>
      <c r="P74" s="372" t="n">
        <v>0.0475</v>
      </c>
      <c r="Q74" s="372" t="n">
        <v>0.1225</v>
      </c>
      <c r="R74" s="372" t="n">
        <v>0.070764487577887</v>
      </c>
      <c r="S74" s="372" t="n">
        <v>2.555</v>
      </c>
      <c r="T74" s="371"/>
      <c r="U74" s="373" t="n">
        <v>36561</v>
      </c>
      <c r="V74" s="372" t="n">
        <v>2.3285</v>
      </c>
      <c r="W74" s="372" t="n">
        <v>2.3285</v>
      </c>
      <c r="X74" s="372"/>
      <c r="Y74" s="372"/>
      <c r="Z74" s="372" t="n">
        <v>2.316</v>
      </c>
      <c r="AA74" s="372"/>
      <c r="AB74" s="372" t="n">
        <v>2.396</v>
      </c>
      <c r="AC74" s="372"/>
      <c r="AD74" s="372"/>
      <c r="AE74" s="372"/>
      <c r="AF74" s="372"/>
      <c r="AG74" s="372"/>
      <c r="AH74" s="372"/>
      <c r="AI74" s="372"/>
      <c r="AJ74" s="372"/>
      <c r="AK74" s="383"/>
      <c r="AL74" s="372"/>
      <c r="AM74" s="372"/>
      <c r="AN74" s="372"/>
      <c r="AO74" s="372"/>
      <c r="AP74" s="372"/>
      <c r="AQ74" s="372"/>
      <c r="AR74" s="372"/>
      <c r="AS74" s="372"/>
      <c r="AT74" s="372"/>
      <c r="AU74" s="372"/>
      <c r="AV74" s="372"/>
      <c r="AW74" s="372"/>
      <c r="AY74" s="377"/>
      <c r="AZ74" s="377"/>
      <c r="BA74" s="377"/>
      <c r="BB74" s="377"/>
      <c r="BC74" s="377"/>
    </row>
    <row r="75" customFormat="false" ht="11.25" hidden="false" customHeight="false" outlineLevel="0" collapsed="false">
      <c r="D75" s="371" t="n">
        <v>38534</v>
      </c>
      <c r="E75" s="372" t="n">
        <v>-0.055</v>
      </c>
      <c r="F75" s="372" t="n">
        <v>-0.055</v>
      </c>
      <c r="G75" s="372" t="n">
        <v>-0.0475</v>
      </c>
      <c r="H75" s="372" t="n">
        <v>0.1125</v>
      </c>
      <c r="I75" s="372" t="n">
        <v>0.1125</v>
      </c>
      <c r="J75" s="372" t="n">
        <v>-0.055</v>
      </c>
      <c r="K75" s="372" t="n">
        <v>0.1125</v>
      </c>
      <c r="L75" s="372" t="n">
        <v>-0.105</v>
      </c>
      <c r="M75" s="372" t="n">
        <v>-0.16</v>
      </c>
      <c r="N75" s="372" t="n">
        <v>-0.14</v>
      </c>
      <c r="O75" s="372" t="n">
        <v>0.118</v>
      </c>
      <c r="P75" s="372" t="n">
        <v>0.0375</v>
      </c>
      <c r="Q75" s="372" t="n">
        <v>0.1125</v>
      </c>
      <c r="R75" s="372" t="n">
        <v>0.07080398182909</v>
      </c>
      <c r="S75" s="372" t="n">
        <v>2.561</v>
      </c>
      <c r="T75" s="371"/>
      <c r="U75" s="373" t="n">
        <v>36562</v>
      </c>
      <c r="V75" s="372" t="n">
        <v>2.3285</v>
      </c>
      <c r="W75" s="372" t="n">
        <v>2.3285</v>
      </c>
      <c r="X75" s="372"/>
      <c r="Y75" s="372"/>
      <c r="Z75" s="372" t="n">
        <v>2.316</v>
      </c>
      <c r="AA75" s="372"/>
      <c r="AB75" s="372" t="n">
        <v>2.396</v>
      </c>
      <c r="AC75" s="372"/>
      <c r="AD75" s="372"/>
      <c r="AE75" s="372"/>
      <c r="AF75" s="372"/>
      <c r="AG75" s="372"/>
      <c r="AH75" s="372"/>
      <c r="AI75" s="372"/>
      <c r="AJ75" s="372"/>
      <c r="AK75" s="383"/>
      <c r="AL75" s="372"/>
      <c r="AM75" s="372"/>
      <c r="AN75" s="372"/>
      <c r="AO75" s="372"/>
      <c r="AP75" s="372"/>
      <c r="AQ75" s="372"/>
      <c r="AR75" s="372"/>
      <c r="AS75" s="372"/>
      <c r="AT75" s="372"/>
      <c r="AU75" s="372"/>
      <c r="AV75" s="372"/>
      <c r="AW75" s="372"/>
      <c r="AY75" s="377"/>
      <c r="AZ75" s="377"/>
      <c r="BA75" s="377"/>
      <c r="BB75" s="377"/>
      <c r="BC75" s="377"/>
    </row>
    <row r="76" customFormat="false" ht="11.25" hidden="false" customHeight="false" outlineLevel="0" collapsed="false">
      <c r="D76" s="371" t="n">
        <v>38565</v>
      </c>
      <c r="E76" s="372" t="n">
        <v>-0.055</v>
      </c>
      <c r="F76" s="372" t="n">
        <v>-0.055</v>
      </c>
      <c r="G76" s="372" t="n">
        <v>-0.0475</v>
      </c>
      <c r="H76" s="372" t="n">
        <v>0.11</v>
      </c>
      <c r="I76" s="372" t="n">
        <v>0.11</v>
      </c>
      <c r="J76" s="372" t="n">
        <v>-0.055</v>
      </c>
      <c r="K76" s="372" t="n">
        <v>0.11</v>
      </c>
      <c r="L76" s="372" t="n">
        <v>-0.105</v>
      </c>
      <c r="M76" s="372" t="n">
        <v>-0.16</v>
      </c>
      <c r="N76" s="372" t="n">
        <v>-0.14</v>
      </c>
      <c r="O76" s="372" t="n">
        <v>0.118</v>
      </c>
      <c r="P76" s="372" t="n">
        <v>0.035</v>
      </c>
      <c r="Q76" s="372" t="n">
        <v>0.11</v>
      </c>
      <c r="R76" s="372" t="n">
        <v>0.070844792555875</v>
      </c>
      <c r="S76" s="372" t="n">
        <v>2.568</v>
      </c>
      <c r="T76" s="371"/>
      <c r="U76" s="373" t="n">
        <v>36563</v>
      </c>
      <c r="V76" s="372" t="n">
        <v>2.3285</v>
      </c>
      <c r="W76" s="372" t="n">
        <v>2.3285</v>
      </c>
      <c r="X76" s="372"/>
      <c r="Y76" s="372"/>
      <c r="Z76" s="372" t="n">
        <v>2.316</v>
      </c>
      <c r="AA76" s="372"/>
      <c r="AB76" s="372" t="n">
        <v>2.396</v>
      </c>
      <c r="AC76" s="372"/>
      <c r="AD76" s="372"/>
      <c r="AE76" s="372"/>
      <c r="AF76" s="372"/>
      <c r="AG76" s="372"/>
      <c r="AH76" s="372"/>
      <c r="AI76" s="372"/>
      <c r="AJ76" s="372"/>
      <c r="AK76" s="383"/>
      <c r="AL76" s="372"/>
      <c r="AM76" s="372"/>
      <c r="AN76" s="372"/>
      <c r="AO76" s="372"/>
      <c r="AP76" s="372"/>
      <c r="AQ76" s="372"/>
      <c r="AR76" s="372"/>
      <c r="AS76" s="372"/>
      <c r="AT76" s="372"/>
      <c r="AU76" s="372"/>
      <c r="AV76" s="372"/>
      <c r="AW76" s="372"/>
      <c r="AY76" s="377"/>
      <c r="AZ76" s="377"/>
      <c r="BA76" s="377"/>
      <c r="BB76" s="377"/>
      <c r="BC76" s="377"/>
    </row>
    <row r="77" customFormat="false" ht="11.25" hidden="false" customHeight="false" outlineLevel="0" collapsed="false">
      <c r="D77" s="371" t="n">
        <v>38596</v>
      </c>
      <c r="E77" s="372" t="n">
        <v>-0.055</v>
      </c>
      <c r="F77" s="372" t="n">
        <v>-0.055</v>
      </c>
      <c r="G77" s="372" t="n">
        <v>-0.0475</v>
      </c>
      <c r="H77" s="372" t="n">
        <v>0.1075</v>
      </c>
      <c r="I77" s="372" t="n">
        <v>0.1075</v>
      </c>
      <c r="J77" s="372" t="n">
        <v>-0.055</v>
      </c>
      <c r="K77" s="372" t="n">
        <v>0.1075</v>
      </c>
      <c r="L77" s="372" t="n">
        <v>-0.105</v>
      </c>
      <c r="M77" s="372" t="n">
        <v>-0.15</v>
      </c>
      <c r="N77" s="372" t="n">
        <v>-0.13</v>
      </c>
      <c r="O77" s="372" t="n">
        <v>0.118</v>
      </c>
      <c r="P77" s="372" t="n">
        <v>0.0325</v>
      </c>
      <c r="Q77" s="372" t="n">
        <v>0.1075</v>
      </c>
      <c r="R77" s="372" t="n">
        <v>0.070885603283211</v>
      </c>
      <c r="S77" s="372" t="n">
        <v>2.573</v>
      </c>
      <c r="T77" s="371"/>
      <c r="U77" s="373" t="n">
        <v>36564</v>
      </c>
      <c r="V77" s="372" t="n">
        <v>2.3285</v>
      </c>
      <c r="W77" s="372" t="n">
        <v>2.3285</v>
      </c>
      <c r="X77" s="372"/>
      <c r="Y77" s="372"/>
      <c r="Z77" s="372" t="n">
        <v>2.316</v>
      </c>
      <c r="AA77" s="372"/>
      <c r="AB77" s="372" t="n">
        <v>2.396</v>
      </c>
      <c r="AC77" s="372"/>
      <c r="AD77" s="372"/>
      <c r="AE77" s="372"/>
      <c r="AF77" s="372"/>
      <c r="AG77" s="372"/>
      <c r="AH77" s="372"/>
      <c r="AI77" s="372"/>
      <c r="AJ77" s="372"/>
      <c r="AK77" s="383"/>
      <c r="AL77" s="372"/>
      <c r="AM77" s="372"/>
      <c r="AN77" s="372"/>
      <c r="AO77" s="372"/>
      <c r="AP77" s="372"/>
      <c r="AQ77" s="372"/>
      <c r="AR77" s="372"/>
      <c r="AS77" s="372"/>
      <c r="AT77" s="372"/>
      <c r="AU77" s="372"/>
      <c r="AV77" s="372"/>
      <c r="AW77" s="372"/>
      <c r="AY77" s="377"/>
      <c r="AZ77" s="377"/>
      <c r="BA77" s="377"/>
      <c r="BB77" s="377"/>
      <c r="BC77" s="377"/>
    </row>
    <row r="78" customFormat="false" ht="11.25" hidden="false" customHeight="false" outlineLevel="0" collapsed="false">
      <c r="D78" s="371" t="n">
        <v>38626</v>
      </c>
      <c r="E78" s="372" t="n">
        <v>-0.055</v>
      </c>
      <c r="F78" s="372" t="n">
        <v>-0.055</v>
      </c>
      <c r="G78" s="372" t="n">
        <v>-0.0475</v>
      </c>
      <c r="H78" s="372" t="n">
        <v>0.1225</v>
      </c>
      <c r="I78" s="372" t="n">
        <v>0.1225</v>
      </c>
      <c r="J78" s="372" t="n">
        <v>-0.055</v>
      </c>
      <c r="K78" s="372" t="n">
        <v>0.1225</v>
      </c>
      <c r="L78" s="372" t="n">
        <v>-0.105</v>
      </c>
      <c r="M78" s="372" t="n">
        <v>-0.135</v>
      </c>
      <c r="N78" s="372" t="n">
        <v>-0.115</v>
      </c>
      <c r="O78" s="372" t="n">
        <v>0.118</v>
      </c>
      <c r="P78" s="372" t="n">
        <v>0.0475</v>
      </c>
      <c r="Q78" s="372" t="n">
        <v>0.1225</v>
      </c>
      <c r="R78" s="372" t="n">
        <v>0.070925097536</v>
      </c>
      <c r="S78" s="372" t="n">
        <v>2.605</v>
      </c>
      <c r="T78" s="371"/>
      <c r="U78" s="373" t="n">
        <v>36565</v>
      </c>
      <c r="V78" s="372" t="n">
        <v>2.3285</v>
      </c>
      <c r="W78" s="372" t="n">
        <v>2.3285</v>
      </c>
      <c r="X78" s="372"/>
      <c r="Y78" s="372"/>
      <c r="Z78" s="372" t="n">
        <v>2.316</v>
      </c>
      <c r="AA78" s="372"/>
      <c r="AB78" s="372" t="n">
        <v>2.396</v>
      </c>
      <c r="AC78" s="372"/>
      <c r="AD78" s="372"/>
      <c r="AE78" s="372"/>
      <c r="AF78" s="372"/>
      <c r="AG78" s="372"/>
      <c r="AH78" s="372"/>
      <c r="AI78" s="372"/>
      <c r="AJ78" s="372"/>
      <c r="AK78" s="383"/>
      <c r="AL78" s="372"/>
      <c r="AM78" s="372"/>
      <c r="AN78" s="372"/>
      <c r="AO78" s="372"/>
      <c r="AP78" s="372"/>
      <c r="AQ78" s="372"/>
      <c r="AR78" s="372"/>
      <c r="AS78" s="372"/>
      <c r="AT78" s="372"/>
      <c r="AU78" s="372"/>
      <c r="AV78" s="372"/>
      <c r="AW78" s="372"/>
      <c r="AY78" s="377"/>
      <c r="AZ78" s="377"/>
      <c r="BA78" s="377"/>
      <c r="BB78" s="377"/>
      <c r="BC78" s="377"/>
    </row>
    <row r="79" customFormat="false" ht="11.25" hidden="false" customHeight="false" outlineLevel="0" collapsed="false">
      <c r="D79" s="371" t="n">
        <v>38657</v>
      </c>
      <c r="E79" s="372" t="n">
        <v>-0.06</v>
      </c>
      <c r="F79" s="372" t="n">
        <v>-0.1025</v>
      </c>
      <c r="G79" s="372" t="n">
        <v>-0.0575</v>
      </c>
      <c r="H79" s="372" t="n">
        <v>0.2075</v>
      </c>
      <c r="I79" s="372" t="n">
        <v>0.2075</v>
      </c>
      <c r="J79" s="372" t="n">
        <v>-0.06</v>
      </c>
      <c r="K79" s="372" t="n">
        <v>0.2075</v>
      </c>
      <c r="L79" s="372" t="n">
        <v>-0.1525</v>
      </c>
      <c r="M79" s="372" t="n">
        <v>-0.0825</v>
      </c>
      <c r="N79" s="372" t="n">
        <v>-0.0625</v>
      </c>
      <c r="O79" s="372" t="n">
        <v>0.415</v>
      </c>
      <c r="P79" s="372" t="n">
        <v>0.1325</v>
      </c>
      <c r="Q79" s="372" t="n">
        <v>0.2075</v>
      </c>
      <c r="R79" s="372" t="n">
        <v>0.070965908264414</v>
      </c>
      <c r="S79" s="372" t="n">
        <v>2.741</v>
      </c>
      <c r="T79" s="371"/>
      <c r="U79" s="373" t="n">
        <v>36566</v>
      </c>
      <c r="V79" s="372" t="n">
        <v>2.3285</v>
      </c>
      <c r="W79" s="372" t="n">
        <v>2.3285</v>
      </c>
      <c r="X79" s="372"/>
      <c r="Y79" s="372"/>
      <c r="Z79" s="372" t="n">
        <v>2.316</v>
      </c>
      <c r="AA79" s="372"/>
      <c r="AB79" s="372" t="n">
        <v>2.396</v>
      </c>
      <c r="AC79" s="372"/>
      <c r="AD79" s="372"/>
      <c r="AE79" s="372"/>
      <c r="AF79" s="372"/>
      <c r="AG79" s="372"/>
      <c r="AH79" s="372"/>
      <c r="AI79" s="372"/>
      <c r="AJ79" s="372"/>
      <c r="AK79" s="383"/>
      <c r="AL79" s="372"/>
      <c r="AM79" s="372"/>
      <c r="AN79" s="372"/>
      <c r="AO79" s="372"/>
      <c r="AP79" s="372"/>
      <c r="AQ79" s="372"/>
      <c r="AR79" s="372"/>
      <c r="AS79" s="372"/>
      <c r="AT79" s="372"/>
      <c r="AU79" s="372"/>
      <c r="AV79" s="372"/>
      <c r="AW79" s="372"/>
      <c r="AY79" s="377"/>
      <c r="AZ79" s="377"/>
      <c r="BA79" s="377"/>
      <c r="BB79" s="377"/>
      <c r="BC79" s="377"/>
    </row>
    <row r="80" customFormat="false" ht="11.25" hidden="false" customHeight="false" outlineLevel="0" collapsed="false">
      <c r="D80" s="371" t="n">
        <v>38687</v>
      </c>
      <c r="E80" s="372" t="n">
        <v>-0.06</v>
      </c>
      <c r="F80" s="372" t="n">
        <v>-0.1025</v>
      </c>
      <c r="G80" s="372" t="n">
        <v>-0.06</v>
      </c>
      <c r="H80" s="372" t="n">
        <v>0.2475</v>
      </c>
      <c r="I80" s="372" t="n">
        <v>0.2475</v>
      </c>
      <c r="J80" s="372" t="n">
        <v>-0.06</v>
      </c>
      <c r="K80" s="372" t="n">
        <v>0.2475</v>
      </c>
      <c r="L80" s="372" t="n">
        <v>-0.1525</v>
      </c>
      <c r="M80" s="372" t="n">
        <v>-0.075</v>
      </c>
      <c r="N80" s="372" t="n">
        <v>-0.055</v>
      </c>
      <c r="O80" s="372" t="n">
        <v>0.455</v>
      </c>
      <c r="P80" s="372" t="n">
        <v>0.1725</v>
      </c>
      <c r="Q80" s="372" t="n">
        <v>0.2475</v>
      </c>
      <c r="R80" s="372" t="n">
        <v>0.071005402518247</v>
      </c>
      <c r="S80" s="372" t="n">
        <v>2.865</v>
      </c>
      <c r="T80" s="371"/>
      <c r="U80" s="373" t="n">
        <v>36567</v>
      </c>
      <c r="V80" s="372" t="n">
        <v>2.3285</v>
      </c>
      <c r="W80" s="372" t="n">
        <v>2.3285</v>
      </c>
      <c r="X80" s="372"/>
      <c r="Y80" s="372"/>
      <c r="Z80" s="372" t="n">
        <v>2.316</v>
      </c>
      <c r="AA80" s="372"/>
      <c r="AB80" s="372" t="n">
        <v>2.396</v>
      </c>
      <c r="AC80" s="372"/>
      <c r="AD80" s="372"/>
      <c r="AE80" s="372"/>
      <c r="AF80" s="372"/>
      <c r="AG80" s="372"/>
      <c r="AH80" s="372"/>
      <c r="AI80" s="372"/>
      <c r="AJ80" s="372"/>
      <c r="AK80" s="383"/>
      <c r="AL80" s="372"/>
      <c r="AM80" s="372"/>
      <c r="AN80" s="372"/>
      <c r="AO80" s="372"/>
      <c r="AP80" s="372"/>
      <c r="AQ80" s="372"/>
      <c r="AR80" s="372"/>
      <c r="AS80" s="372"/>
      <c r="AT80" s="372"/>
      <c r="AU80" s="372"/>
      <c r="AV80" s="372"/>
      <c r="AW80" s="372"/>
      <c r="AY80" s="377"/>
      <c r="AZ80" s="377"/>
      <c r="BA80" s="377"/>
      <c r="BB80" s="377"/>
      <c r="BC80" s="377"/>
    </row>
    <row r="81" customFormat="false" ht="11.25" hidden="false" customHeight="false" outlineLevel="0" collapsed="false">
      <c r="D81" s="371" t="n">
        <v>38718</v>
      </c>
      <c r="E81" s="372" t="n">
        <v>-0.06</v>
      </c>
      <c r="F81" s="372" t="n">
        <v>-0.05</v>
      </c>
      <c r="G81" s="372" t="n">
        <v>-0.0625</v>
      </c>
      <c r="H81" s="372" t="n">
        <v>0.29</v>
      </c>
      <c r="I81" s="372" t="n">
        <v>0.29</v>
      </c>
      <c r="J81" s="372" t="n">
        <v>-0.06</v>
      </c>
      <c r="K81" s="372" t="n">
        <v>0.29</v>
      </c>
      <c r="L81" s="372" t="n">
        <v>-0.1</v>
      </c>
      <c r="M81" s="372" t="n">
        <v>-0.06</v>
      </c>
      <c r="N81" s="372" t="n">
        <v>-0.04</v>
      </c>
      <c r="O81" s="372" t="n">
        <v>0.465</v>
      </c>
      <c r="P81" s="372" t="n">
        <v>0.215</v>
      </c>
      <c r="Q81" s="372" t="n">
        <v>0.29</v>
      </c>
      <c r="R81" s="372" t="n">
        <v>0.071046213247749</v>
      </c>
      <c r="S81" s="372" t="n">
        <v>2.927</v>
      </c>
      <c r="T81" s="371"/>
      <c r="U81" s="373" t="n">
        <v>36568</v>
      </c>
      <c r="V81" s="372" t="n">
        <v>2.3285</v>
      </c>
      <c r="W81" s="372" t="n">
        <v>2.3285</v>
      </c>
      <c r="X81" s="372"/>
      <c r="Y81" s="372"/>
      <c r="Z81" s="372" t="n">
        <v>2.316</v>
      </c>
      <c r="AA81" s="372"/>
      <c r="AB81" s="372" t="n">
        <v>2.396</v>
      </c>
      <c r="AC81" s="372"/>
      <c r="AD81" s="372"/>
      <c r="AE81" s="372"/>
      <c r="AF81" s="372"/>
      <c r="AG81" s="372"/>
      <c r="AH81" s="372"/>
      <c r="AI81" s="372"/>
      <c r="AJ81" s="372"/>
      <c r="AK81" s="383"/>
      <c r="AL81" s="372"/>
      <c r="AM81" s="372"/>
      <c r="AN81" s="372"/>
      <c r="AO81" s="372"/>
      <c r="AP81" s="372"/>
      <c r="AQ81" s="372"/>
      <c r="AR81" s="372"/>
      <c r="AS81" s="372"/>
      <c r="AT81" s="372"/>
      <c r="AU81" s="372"/>
      <c r="AV81" s="372"/>
      <c r="AW81" s="372"/>
      <c r="AY81" s="377"/>
      <c r="AZ81" s="377"/>
      <c r="BA81" s="377"/>
      <c r="BB81" s="377"/>
      <c r="BC81" s="377"/>
    </row>
    <row r="82" customFormat="false" ht="11.25" hidden="false" customHeight="false" outlineLevel="0" collapsed="false">
      <c r="D82" s="371" t="n">
        <v>38749</v>
      </c>
      <c r="E82" s="372" t="n">
        <v>-0.06</v>
      </c>
      <c r="F82" s="372" t="n">
        <v>-0.05</v>
      </c>
      <c r="G82" s="372" t="n">
        <v>-0.055</v>
      </c>
      <c r="H82" s="372" t="n">
        <v>0.2675</v>
      </c>
      <c r="I82" s="372" t="n">
        <v>0.2675</v>
      </c>
      <c r="J82" s="372" t="n">
        <v>-0.06</v>
      </c>
      <c r="K82" s="372" t="n">
        <v>0.2675</v>
      </c>
      <c r="L82" s="372" t="n">
        <v>-0.1</v>
      </c>
      <c r="M82" s="372" t="n">
        <v>-0.06</v>
      </c>
      <c r="N82" s="372" t="n">
        <v>-0.04</v>
      </c>
      <c r="O82" s="372" t="n">
        <v>0.495</v>
      </c>
      <c r="P82" s="372" t="n">
        <v>0.1925</v>
      </c>
      <c r="Q82" s="372" t="n">
        <v>0.2675</v>
      </c>
      <c r="R82" s="372" t="n">
        <v>0.071087023977801</v>
      </c>
      <c r="S82" s="372" t="n">
        <v>2.825</v>
      </c>
      <c r="T82" s="371"/>
      <c r="U82" s="373" t="n">
        <v>36569</v>
      </c>
      <c r="V82" s="372" t="n">
        <v>2.3285</v>
      </c>
      <c r="W82" s="372" t="n">
        <v>2.3285</v>
      </c>
      <c r="X82" s="372"/>
      <c r="Y82" s="372"/>
      <c r="Z82" s="372" t="n">
        <v>2.316</v>
      </c>
      <c r="AA82" s="372"/>
      <c r="AB82" s="372" t="n">
        <v>2.396</v>
      </c>
      <c r="AC82" s="372"/>
      <c r="AD82" s="372"/>
      <c r="AE82" s="372"/>
      <c r="AF82" s="372"/>
      <c r="AG82" s="372"/>
      <c r="AH82" s="372"/>
      <c r="AI82" s="372"/>
      <c r="AJ82" s="372"/>
      <c r="AK82" s="383"/>
      <c r="AL82" s="372"/>
      <c r="AM82" s="372"/>
      <c r="AN82" s="372"/>
      <c r="AO82" s="372"/>
      <c r="AP82" s="372"/>
      <c r="AQ82" s="372"/>
      <c r="AR82" s="372"/>
      <c r="AS82" s="372"/>
      <c r="AT82" s="372"/>
      <c r="AU82" s="372"/>
      <c r="AV82" s="372"/>
      <c r="AW82" s="372"/>
      <c r="AY82" s="377"/>
      <c r="AZ82" s="377"/>
      <c r="BA82" s="377"/>
      <c r="BB82" s="377"/>
      <c r="BC82" s="377"/>
    </row>
    <row r="83" customFormat="false" ht="11.25" hidden="false" customHeight="false" outlineLevel="0" collapsed="false">
      <c r="D83" s="371" t="n">
        <v>38777</v>
      </c>
      <c r="E83" s="372" t="n">
        <v>-0.06</v>
      </c>
      <c r="F83" s="372" t="n">
        <v>-0.05</v>
      </c>
      <c r="G83" s="372" t="n">
        <v>-0.0525</v>
      </c>
      <c r="H83" s="372" t="n">
        <v>0.265</v>
      </c>
      <c r="I83" s="372" t="n">
        <v>0.265</v>
      </c>
      <c r="J83" s="372" t="n">
        <v>-0.06</v>
      </c>
      <c r="K83" s="372" t="n">
        <v>0.265</v>
      </c>
      <c r="L83" s="372" t="n">
        <v>-0.1</v>
      </c>
      <c r="M83" s="372" t="n">
        <v>-0.06</v>
      </c>
      <c r="N83" s="372" t="n">
        <v>-0.04</v>
      </c>
      <c r="O83" s="372" t="n">
        <v>0.495</v>
      </c>
      <c r="P83" s="372" t="n">
        <v>0.19</v>
      </c>
      <c r="Q83" s="372" t="n">
        <v>0.265</v>
      </c>
      <c r="R83" s="372" t="n">
        <v>0.071123885282838</v>
      </c>
      <c r="S83" s="372" t="n">
        <v>2.72</v>
      </c>
      <c r="T83" s="371"/>
      <c r="U83" s="373" t="n">
        <v>36570</v>
      </c>
      <c r="V83" s="372" t="n">
        <v>2.3285</v>
      </c>
      <c r="W83" s="372" t="n">
        <v>2.3285</v>
      </c>
      <c r="X83" s="372"/>
      <c r="Y83" s="372"/>
      <c r="Z83" s="372" t="n">
        <v>2.316</v>
      </c>
      <c r="AA83" s="372"/>
      <c r="AB83" s="372" t="n">
        <v>2.396</v>
      </c>
      <c r="AC83" s="372"/>
      <c r="AD83" s="372"/>
      <c r="AE83" s="372"/>
      <c r="AF83" s="372"/>
      <c r="AG83" s="372"/>
      <c r="AH83" s="372"/>
      <c r="AI83" s="372"/>
      <c r="AJ83" s="372"/>
      <c r="AK83" s="383"/>
      <c r="AL83" s="372"/>
      <c r="AM83" s="372"/>
      <c r="AN83" s="372"/>
      <c r="AO83" s="372"/>
      <c r="AP83" s="372"/>
      <c r="AQ83" s="372"/>
      <c r="AR83" s="372"/>
      <c r="AS83" s="372"/>
      <c r="AT83" s="372"/>
      <c r="AU83" s="372"/>
      <c r="AV83" s="372"/>
      <c r="AW83" s="372"/>
      <c r="AY83" s="377"/>
      <c r="AZ83" s="377"/>
      <c r="BA83" s="377"/>
      <c r="BB83" s="377"/>
      <c r="BC83" s="377"/>
    </row>
    <row r="84" customFormat="false" ht="11.25" hidden="false" customHeight="false" outlineLevel="0" collapsed="false">
      <c r="D84" s="371" t="n">
        <v>38808</v>
      </c>
      <c r="E84" s="372" t="n">
        <v>-0.0625</v>
      </c>
      <c r="F84" s="372" t="n">
        <v>-0.0525</v>
      </c>
      <c r="G84" s="372" t="n">
        <v>-0.045</v>
      </c>
      <c r="H84" s="372" t="n">
        <v>0.1575</v>
      </c>
      <c r="I84" s="372" t="n">
        <v>0.1575</v>
      </c>
      <c r="J84" s="372" t="n">
        <v>-0.0625</v>
      </c>
      <c r="K84" s="372" t="n">
        <v>0.1575</v>
      </c>
      <c r="L84" s="372" t="n">
        <v>-0.1025</v>
      </c>
      <c r="M84" s="372" t="n">
        <v>-0.15</v>
      </c>
      <c r="N84" s="372" t="n">
        <v>-0.13</v>
      </c>
      <c r="O84" s="372" t="n">
        <v>0.118</v>
      </c>
      <c r="P84" s="372" t="n">
        <v>0.0825</v>
      </c>
      <c r="Q84" s="372" t="n">
        <v>0.1575</v>
      </c>
      <c r="R84" s="372" t="n">
        <v>0.071164696013938</v>
      </c>
      <c r="S84" s="372" t="n">
        <v>2.624</v>
      </c>
      <c r="T84" s="371"/>
      <c r="U84" s="373" t="n">
        <v>36571</v>
      </c>
      <c r="V84" s="372" t="n">
        <v>2.3285</v>
      </c>
      <c r="W84" s="372" t="n">
        <v>2.3285</v>
      </c>
      <c r="X84" s="372"/>
      <c r="Y84" s="372"/>
      <c r="Z84" s="372" t="n">
        <v>2.316</v>
      </c>
      <c r="AA84" s="372"/>
      <c r="AB84" s="372" t="n">
        <v>2.396</v>
      </c>
      <c r="AC84" s="372"/>
      <c r="AD84" s="372"/>
      <c r="AE84" s="372"/>
      <c r="AF84" s="372"/>
      <c r="AG84" s="372"/>
      <c r="AH84" s="372"/>
      <c r="AI84" s="372"/>
      <c r="AJ84" s="372"/>
      <c r="AK84" s="383"/>
      <c r="AL84" s="372"/>
      <c r="AM84" s="372"/>
      <c r="AN84" s="372"/>
      <c r="AO84" s="372"/>
      <c r="AP84" s="372"/>
      <c r="AQ84" s="372"/>
      <c r="AR84" s="372"/>
      <c r="AS84" s="372"/>
      <c r="AT84" s="372"/>
      <c r="AU84" s="372"/>
      <c r="AV84" s="372"/>
      <c r="AW84" s="372"/>
    </row>
    <row r="85" customFormat="false" ht="11.25" hidden="false" customHeight="false" outlineLevel="0" collapsed="false">
      <c r="D85" s="371" t="n">
        <v>38838</v>
      </c>
      <c r="E85" s="372" t="n">
        <v>-0.0625</v>
      </c>
      <c r="F85" s="372" t="n">
        <v>-0.0525</v>
      </c>
      <c r="G85" s="372" t="n">
        <v>-0.045</v>
      </c>
      <c r="H85" s="372" t="n">
        <v>0.1475</v>
      </c>
      <c r="I85" s="372" t="n">
        <v>0.1475</v>
      </c>
      <c r="J85" s="372" t="n">
        <v>-0.0625</v>
      </c>
      <c r="K85" s="372" t="n">
        <v>0.1475</v>
      </c>
      <c r="L85" s="372" t="n">
        <v>-0.1025</v>
      </c>
      <c r="M85" s="372" t="n">
        <v>-0.165</v>
      </c>
      <c r="N85" s="372" t="n">
        <v>-0.145</v>
      </c>
      <c r="O85" s="372" t="n">
        <v>0.118</v>
      </c>
      <c r="P85" s="372" t="n">
        <v>0.0725</v>
      </c>
      <c r="Q85" s="372" t="n">
        <v>0.1475</v>
      </c>
      <c r="R85" s="372" t="n">
        <v>0.071204190270365</v>
      </c>
      <c r="S85" s="372" t="n">
        <v>2.603</v>
      </c>
      <c r="T85" s="371"/>
      <c r="U85" s="373" t="n">
        <v>36572</v>
      </c>
      <c r="V85" s="372" t="n">
        <v>2.3285</v>
      </c>
      <c r="W85" s="372" t="n">
        <v>2.3285</v>
      </c>
      <c r="X85" s="372"/>
      <c r="Y85" s="372"/>
      <c r="Z85" s="372" t="n">
        <v>2.316</v>
      </c>
      <c r="AA85" s="372"/>
      <c r="AB85" s="372" t="n">
        <v>2.396</v>
      </c>
      <c r="AC85" s="372"/>
      <c r="AD85" s="372"/>
      <c r="AE85" s="372"/>
      <c r="AF85" s="372"/>
      <c r="AG85" s="372"/>
      <c r="AH85" s="372"/>
      <c r="AI85" s="372"/>
      <c r="AJ85" s="372"/>
      <c r="AK85" s="383"/>
      <c r="AL85" s="372"/>
      <c r="AM85" s="372"/>
      <c r="AN85" s="372"/>
      <c r="AO85" s="372"/>
      <c r="AP85" s="372"/>
      <c r="AQ85" s="372"/>
      <c r="AR85" s="372"/>
      <c r="AS85" s="372"/>
      <c r="AT85" s="372"/>
      <c r="AU85" s="372"/>
      <c r="AV85" s="372"/>
      <c r="AW85" s="372"/>
    </row>
    <row r="86" customFormat="false" ht="11.25" hidden="false" customHeight="false" outlineLevel="0" collapsed="false">
      <c r="D86" s="371" t="n">
        <v>38869</v>
      </c>
      <c r="E86" s="372" t="n">
        <v>-0.0625</v>
      </c>
      <c r="F86" s="372" t="n">
        <v>-0.0525</v>
      </c>
      <c r="G86" s="372" t="n">
        <v>-0.045</v>
      </c>
      <c r="H86" s="372" t="n">
        <v>0.1425</v>
      </c>
      <c r="I86" s="372" t="n">
        <v>0.1425</v>
      </c>
      <c r="J86" s="372" t="n">
        <v>-0.0625</v>
      </c>
      <c r="K86" s="372" t="n">
        <v>0.1425</v>
      </c>
      <c r="L86" s="372" t="n">
        <v>-0.1025</v>
      </c>
      <c r="M86" s="372" t="n">
        <v>-0.175</v>
      </c>
      <c r="N86" s="372" t="n">
        <v>-0.155</v>
      </c>
      <c r="O86" s="372" t="n">
        <v>0.118</v>
      </c>
      <c r="P86" s="372" t="n">
        <v>0.0675</v>
      </c>
      <c r="Q86" s="372" t="n">
        <v>0.1425</v>
      </c>
      <c r="R86" s="372" t="n">
        <v>0.071245001002548</v>
      </c>
      <c r="S86" s="372" t="n">
        <v>2.61</v>
      </c>
      <c r="T86" s="371"/>
      <c r="U86" s="373" t="n">
        <v>36573</v>
      </c>
      <c r="V86" s="372" t="n">
        <v>2.3285</v>
      </c>
      <c r="W86" s="372" t="n">
        <v>2.3285</v>
      </c>
      <c r="X86" s="372"/>
      <c r="Y86" s="372"/>
      <c r="Z86" s="372" t="n">
        <v>2.316</v>
      </c>
      <c r="AA86" s="372"/>
      <c r="AB86" s="372" t="n">
        <v>2.396</v>
      </c>
      <c r="AC86" s="372"/>
      <c r="AD86" s="372"/>
      <c r="AE86" s="372"/>
      <c r="AF86" s="372"/>
      <c r="AG86" s="372"/>
      <c r="AH86" s="372"/>
      <c r="AI86" s="372"/>
      <c r="AJ86" s="372"/>
      <c r="AK86" s="383"/>
      <c r="AL86" s="372"/>
      <c r="AM86" s="372"/>
      <c r="AN86" s="372"/>
      <c r="AO86" s="372"/>
      <c r="AP86" s="372"/>
      <c r="AQ86" s="372"/>
      <c r="AR86" s="372"/>
      <c r="AS86" s="372"/>
      <c r="AT86" s="372"/>
      <c r="AU86" s="372"/>
      <c r="AV86" s="372"/>
      <c r="AW86" s="372"/>
    </row>
    <row r="87" customFormat="false" ht="11.25" hidden="false" customHeight="false" outlineLevel="0" collapsed="false">
      <c r="D87" s="371" t="n">
        <v>38899</v>
      </c>
      <c r="E87" s="372" t="n">
        <v>-0.0625</v>
      </c>
      <c r="F87" s="372" t="n">
        <v>-0.0525</v>
      </c>
      <c r="G87" s="372" t="n">
        <v>-0.045</v>
      </c>
      <c r="H87" s="372" t="n">
        <v>0.1325</v>
      </c>
      <c r="I87" s="372" t="n">
        <v>0.1325</v>
      </c>
      <c r="J87" s="372" t="n">
        <v>-0.0625</v>
      </c>
      <c r="K87" s="372" t="n">
        <v>0.1325</v>
      </c>
      <c r="L87" s="372" t="n">
        <v>-0.1025</v>
      </c>
      <c r="M87" s="372" t="n">
        <v>-0.175</v>
      </c>
      <c r="N87" s="372" t="n">
        <v>-0.155</v>
      </c>
      <c r="O87" s="372" t="n">
        <v>0.118</v>
      </c>
      <c r="P87" s="372" t="n">
        <v>0.0575</v>
      </c>
      <c r="Q87" s="372" t="n">
        <v>0.1325</v>
      </c>
      <c r="R87" s="372" t="n">
        <v>0.071284495260023</v>
      </c>
      <c r="S87" s="372" t="n">
        <v>2.616</v>
      </c>
      <c r="T87" s="371"/>
      <c r="U87" s="373" t="n">
        <v>36574</v>
      </c>
      <c r="V87" s="372" t="n">
        <v>2.3285</v>
      </c>
      <c r="W87" s="372" t="n">
        <v>2.3285</v>
      </c>
      <c r="X87" s="372"/>
      <c r="Y87" s="372"/>
      <c r="Z87" s="372" t="n">
        <v>2.316</v>
      </c>
      <c r="AA87" s="372"/>
      <c r="AB87" s="372" t="n">
        <v>2.396</v>
      </c>
      <c r="AC87" s="372"/>
      <c r="AD87" s="372"/>
      <c r="AE87" s="372"/>
      <c r="AF87" s="372"/>
      <c r="AG87" s="372"/>
      <c r="AH87" s="372"/>
      <c r="AI87" s="372"/>
      <c r="AJ87" s="372"/>
      <c r="AK87" s="383"/>
      <c r="AL87" s="372"/>
      <c r="AM87" s="372"/>
      <c r="AN87" s="372"/>
      <c r="AO87" s="372"/>
      <c r="AP87" s="372"/>
      <c r="AQ87" s="372"/>
      <c r="AR87" s="372"/>
      <c r="AS87" s="372"/>
      <c r="AT87" s="372"/>
      <c r="AU87" s="372"/>
      <c r="AV87" s="372"/>
      <c r="AW87" s="372"/>
    </row>
    <row r="88" customFormat="false" ht="11.25" hidden="false" customHeight="false" outlineLevel="0" collapsed="false">
      <c r="D88" s="371" t="n">
        <v>38930</v>
      </c>
      <c r="E88" s="372" t="n">
        <v>-0.0625</v>
      </c>
      <c r="F88" s="372" t="n">
        <v>-0.0525</v>
      </c>
      <c r="G88" s="372" t="n">
        <v>-0.045</v>
      </c>
      <c r="H88" s="372" t="n">
        <v>0.13</v>
      </c>
      <c r="I88" s="372" t="n">
        <v>0.13</v>
      </c>
      <c r="J88" s="372" t="n">
        <v>-0.0625</v>
      </c>
      <c r="K88" s="372" t="n">
        <v>0.13</v>
      </c>
      <c r="L88" s="372" t="n">
        <v>-0.1025</v>
      </c>
      <c r="M88" s="372" t="n">
        <v>-0.175</v>
      </c>
      <c r="N88" s="372" t="n">
        <v>-0.155</v>
      </c>
      <c r="O88" s="372" t="n">
        <v>0.118</v>
      </c>
      <c r="P88" s="372" t="n">
        <v>0.055</v>
      </c>
      <c r="Q88" s="372" t="n">
        <v>0.13</v>
      </c>
      <c r="R88" s="372" t="n">
        <v>0.07132530599329</v>
      </c>
      <c r="S88" s="372" t="n">
        <v>2.623</v>
      </c>
      <c r="T88" s="371"/>
      <c r="U88" s="373" t="n">
        <v>36575</v>
      </c>
      <c r="V88" s="372" t="n">
        <v>2.3285</v>
      </c>
      <c r="W88" s="372" t="n">
        <v>2.3285</v>
      </c>
      <c r="X88" s="372"/>
      <c r="Y88" s="372"/>
      <c r="Z88" s="372" t="n">
        <v>2.316</v>
      </c>
      <c r="AA88" s="372"/>
      <c r="AB88" s="372" t="n">
        <v>2.396</v>
      </c>
      <c r="AC88" s="372"/>
      <c r="AD88" s="372"/>
      <c r="AE88" s="372"/>
      <c r="AF88" s="372"/>
      <c r="AG88" s="372"/>
      <c r="AH88" s="372"/>
      <c r="AI88" s="372"/>
      <c r="AJ88" s="372"/>
      <c r="AK88" s="383"/>
      <c r="AL88" s="372"/>
      <c r="AM88" s="372"/>
      <c r="AN88" s="372"/>
      <c r="AO88" s="372"/>
      <c r="AP88" s="372"/>
      <c r="AQ88" s="372"/>
      <c r="AR88" s="372"/>
      <c r="AS88" s="372"/>
      <c r="AT88" s="372"/>
      <c r="AU88" s="372"/>
      <c r="AV88" s="372"/>
      <c r="AW88" s="372"/>
    </row>
    <row r="89" customFormat="false" ht="11.25" hidden="false" customHeight="false" outlineLevel="0" collapsed="false">
      <c r="D89" s="371" t="n">
        <v>38961</v>
      </c>
      <c r="E89" s="372" t="n">
        <v>-0.0625</v>
      </c>
      <c r="F89" s="372" t="n">
        <v>-0.0525</v>
      </c>
      <c r="G89" s="372" t="n">
        <v>-0.045</v>
      </c>
      <c r="H89" s="372" t="n">
        <v>0.1275</v>
      </c>
      <c r="I89" s="372" t="n">
        <v>0.1275</v>
      </c>
      <c r="J89" s="372" t="n">
        <v>-0.0625</v>
      </c>
      <c r="K89" s="372" t="n">
        <v>0.1275</v>
      </c>
      <c r="L89" s="372" t="n">
        <v>-0.1025</v>
      </c>
      <c r="M89" s="372" t="n">
        <v>-0.165</v>
      </c>
      <c r="N89" s="372" t="n">
        <v>-0.145</v>
      </c>
      <c r="O89" s="372" t="n">
        <v>0.118</v>
      </c>
      <c r="P89" s="372" t="n">
        <v>0.0525</v>
      </c>
      <c r="Q89" s="372" t="n">
        <v>0.1275</v>
      </c>
      <c r="R89" s="372" t="n">
        <v>0.071366116727106</v>
      </c>
      <c r="S89" s="372" t="n">
        <v>2.628</v>
      </c>
      <c r="T89" s="371"/>
      <c r="U89" s="373" t="n">
        <v>36576</v>
      </c>
      <c r="V89" s="372" t="n">
        <v>2.3285</v>
      </c>
      <c r="W89" s="372" t="n">
        <v>2.3285</v>
      </c>
      <c r="X89" s="372"/>
      <c r="Y89" s="372"/>
      <c r="Z89" s="372" t="n">
        <v>2.316</v>
      </c>
      <c r="AA89" s="372"/>
      <c r="AB89" s="372" t="n">
        <v>2.396</v>
      </c>
      <c r="AC89" s="372"/>
      <c r="AD89" s="372"/>
      <c r="AE89" s="372"/>
      <c r="AF89" s="372"/>
      <c r="AG89" s="372"/>
      <c r="AH89" s="372"/>
      <c r="AI89" s="372"/>
      <c r="AJ89" s="372"/>
      <c r="AK89" s="383"/>
      <c r="AL89" s="372"/>
      <c r="AM89" s="372"/>
      <c r="AN89" s="372"/>
      <c r="AO89" s="372"/>
      <c r="AP89" s="372"/>
      <c r="AQ89" s="372"/>
      <c r="AR89" s="372"/>
      <c r="AS89" s="372"/>
      <c r="AT89" s="372"/>
      <c r="AU89" s="372"/>
      <c r="AV89" s="372"/>
      <c r="AW89" s="372"/>
    </row>
    <row r="90" customFormat="false" ht="11.25" hidden="false" customHeight="false" outlineLevel="0" collapsed="false">
      <c r="D90" s="371" t="n">
        <v>38991</v>
      </c>
      <c r="E90" s="372" t="n">
        <v>-0.0625</v>
      </c>
      <c r="F90" s="372" t="n">
        <v>-0.0525</v>
      </c>
      <c r="G90" s="372" t="n">
        <v>-0.045</v>
      </c>
      <c r="H90" s="372" t="n">
        <v>0.1425</v>
      </c>
      <c r="I90" s="372" t="n">
        <v>0.1425</v>
      </c>
      <c r="J90" s="372" t="n">
        <v>-0.0625</v>
      </c>
      <c r="K90" s="372" t="n">
        <v>0.1425</v>
      </c>
      <c r="L90" s="372" t="n">
        <v>-0.1025</v>
      </c>
      <c r="M90" s="372" t="n">
        <v>-0.15</v>
      </c>
      <c r="N90" s="372" t="n">
        <v>-0.13</v>
      </c>
      <c r="O90" s="372" t="n">
        <v>0.118</v>
      </c>
      <c r="P90" s="372" t="n">
        <v>0.0675</v>
      </c>
      <c r="Q90" s="372" t="n">
        <v>0.1425</v>
      </c>
      <c r="R90" s="372" t="n">
        <v>0.071405610986162</v>
      </c>
      <c r="S90" s="372" t="n">
        <v>2.66</v>
      </c>
      <c r="T90" s="371"/>
      <c r="U90" s="373" t="n">
        <v>36577</v>
      </c>
      <c r="V90" s="372" t="n">
        <v>2.3285</v>
      </c>
      <c r="W90" s="372" t="n">
        <v>2.3285</v>
      </c>
      <c r="X90" s="372"/>
      <c r="Y90" s="372"/>
      <c r="Z90" s="372" t="n">
        <v>2.316</v>
      </c>
      <c r="AA90" s="372"/>
      <c r="AB90" s="372" t="n">
        <v>2.396</v>
      </c>
      <c r="AC90" s="372"/>
      <c r="AD90" s="372"/>
      <c r="AE90" s="372"/>
      <c r="AF90" s="372"/>
      <c r="AG90" s="372"/>
      <c r="AH90" s="372"/>
      <c r="AI90" s="372"/>
      <c r="AJ90" s="372"/>
      <c r="AK90" s="383"/>
      <c r="AL90" s="372"/>
      <c r="AM90" s="372"/>
      <c r="AN90" s="372"/>
      <c r="AO90" s="372"/>
      <c r="AP90" s="372"/>
      <c r="AQ90" s="372"/>
      <c r="AR90" s="372"/>
      <c r="AS90" s="372"/>
      <c r="AT90" s="372"/>
      <c r="AU90" s="372"/>
      <c r="AV90" s="372"/>
      <c r="AW90" s="372"/>
    </row>
    <row r="91" customFormat="false" ht="11.25" hidden="false" customHeight="false" outlineLevel="0" collapsed="false">
      <c r="D91" s="371" t="n">
        <v>39022</v>
      </c>
      <c r="E91" s="372" t="n">
        <v>-0.0575</v>
      </c>
      <c r="F91" s="372" t="n">
        <v>-0.1</v>
      </c>
      <c r="G91" s="372" t="n">
        <v>-0.055</v>
      </c>
      <c r="H91" s="372" t="n">
        <v>0.2125</v>
      </c>
      <c r="I91" s="372" t="n">
        <v>0.2125</v>
      </c>
      <c r="J91" s="372" t="n">
        <v>-0.0575</v>
      </c>
      <c r="K91" s="372" t="n">
        <v>0.2125</v>
      </c>
      <c r="L91" s="372" t="n">
        <v>-0.15</v>
      </c>
      <c r="M91" s="372" t="n">
        <v>-0.1025</v>
      </c>
      <c r="N91" s="372" t="n">
        <v>-0.0825</v>
      </c>
      <c r="O91" s="372" t="n">
        <v>0.44</v>
      </c>
      <c r="P91" s="372" t="n">
        <v>0.1375</v>
      </c>
      <c r="Q91" s="372" t="n">
        <v>0.2125</v>
      </c>
      <c r="R91" s="372" t="n">
        <v>0.071446421721061</v>
      </c>
      <c r="S91" s="372" t="n">
        <v>2.796</v>
      </c>
      <c r="T91" s="371"/>
      <c r="U91" s="373" t="n">
        <v>36578</v>
      </c>
      <c r="V91" s="372" t="n">
        <v>2.3285</v>
      </c>
      <c r="W91" s="372" t="n">
        <v>2.3285</v>
      </c>
      <c r="X91" s="372"/>
      <c r="Y91" s="372"/>
      <c r="Z91" s="372" t="n">
        <v>2.316</v>
      </c>
      <c r="AA91" s="372"/>
      <c r="AB91" s="372" t="n">
        <v>2.396</v>
      </c>
      <c r="AC91" s="372"/>
      <c r="AD91" s="372"/>
      <c r="AE91" s="372"/>
      <c r="AF91" s="372"/>
      <c r="AG91" s="372"/>
      <c r="AH91" s="372"/>
      <c r="AI91" s="372"/>
      <c r="AJ91" s="372"/>
      <c r="AK91" s="383"/>
      <c r="AL91" s="372"/>
      <c r="AM91" s="372"/>
      <c r="AN91" s="372"/>
      <c r="AO91" s="372"/>
      <c r="AP91" s="372"/>
      <c r="AQ91" s="372"/>
      <c r="AR91" s="372"/>
      <c r="AS91" s="372"/>
      <c r="AT91" s="372"/>
      <c r="AU91" s="372"/>
      <c r="AV91" s="372"/>
      <c r="AW91" s="372"/>
    </row>
    <row r="92" customFormat="false" ht="11.25" hidden="false" customHeight="false" outlineLevel="0" collapsed="false">
      <c r="D92" s="371" t="n">
        <v>39052</v>
      </c>
      <c r="E92" s="372" t="n">
        <v>-0.0575</v>
      </c>
      <c r="F92" s="372" t="n">
        <v>-0.1</v>
      </c>
      <c r="G92" s="372" t="n">
        <v>-0.0575</v>
      </c>
      <c r="H92" s="372" t="n">
        <v>0.2525</v>
      </c>
      <c r="I92" s="372" t="n">
        <v>0.2525</v>
      </c>
      <c r="J92" s="372" t="n">
        <v>-0.0575</v>
      </c>
      <c r="K92" s="372" t="n">
        <v>0.2525</v>
      </c>
      <c r="L92" s="372" t="n">
        <v>-0.15</v>
      </c>
      <c r="M92" s="372" t="n">
        <v>-0.095</v>
      </c>
      <c r="N92" s="372" t="n">
        <v>-0.075</v>
      </c>
      <c r="O92" s="372" t="n">
        <v>0.48</v>
      </c>
      <c r="P92" s="372" t="n">
        <v>0.1775</v>
      </c>
      <c r="Q92" s="372" t="n">
        <v>0.2525</v>
      </c>
      <c r="R92" s="372" t="n">
        <v>0.071485915981165</v>
      </c>
      <c r="S92" s="372" t="n">
        <v>2.92</v>
      </c>
      <c r="T92" s="371"/>
      <c r="U92" s="373" t="n">
        <v>36579</v>
      </c>
      <c r="V92" s="372" t="n">
        <v>2.3285</v>
      </c>
      <c r="W92" s="372" t="n">
        <v>2.3285</v>
      </c>
      <c r="X92" s="372"/>
      <c r="Y92" s="372"/>
      <c r="Z92" s="372" t="n">
        <v>2.316</v>
      </c>
      <c r="AA92" s="372"/>
      <c r="AB92" s="372" t="n">
        <v>2.396</v>
      </c>
      <c r="AC92" s="372"/>
      <c r="AD92" s="372"/>
      <c r="AE92" s="372"/>
      <c r="AF92" s="372"/>
      <c r="AG92" s="372"/>
      <c r="AH92" s="372"/>
      <c r="AI92" s="372"/>
      <c r="AJ92" s="372"/>
      <c r="AK92" s="383"/>
      <c r="AL92" s="372"/>
      <c r="AM92" s="372"/>
      <c r="AN92" s="372"/>
      <c r="AO92" s="372"/>
      <c r="AP92" s="372"/>
      <c r="AQ92" s="372"/>
      <c r="AR92" s="372"/>
      <c r="AS92" s="372"/>
      <c r="AT92" s="372"/>
      <c r="AU92" s="372"/>
      <c r="AV92" s="372"/>
      <c r="AW92" s="372"/>
    </row>
    <row r="93" customFormat="false" ht="11.25" hidden="false" customHeight="false" outlineLevel="0" collapsed="false">
      <c r="D93" s="371" t="n">
        <v>39083</v>
      </c>
      <c r="E93" s="372" t="n">
        <v>-0.0575</v>
      </c>
      <c r="F93" s="372" t="n">
        <v>-0.0475</v>
      </c>
      <c r="G93" s="372" t="n">
        <v>-0.06</v>
      </c>
      <c r="H93" s="372" t="n">
        <v>0.295</v>
      </c>
      <c r="I93" s="372" t="n">
        <v>0.295</v>
      </c>
      <c r="J93" s="372" t="n">
        <v>-0.0575</v>
      </c>
      <c r="K93" s="372" t="n">
        <v>0.295</v>
      </c>
      <c r="L93" s="372" t="n">
        <v>-0.0975</v>
      </c>
      <c r="M93" s="372" t="n">
        <v>-0.08</v>
      </c>
      <c r="N93" s="372" t="n">
        <v>-0.06</v>
      </c>
      <c r="O93" s="372" t="n">
        <v>0.49</v>
      </c>
      <c r="P93" s="372" t="n">
        <v>0.22</v>
      </c>
      <c r="Q93" s="372" t="n">
        <v>0.295</v>
      </c>
      <c r="R93" s="372" t="n">
        <v>0.071526248792693</v>
      </c>
      <c r="S93" s="372" t="n">
        <v>2.987</v>
      </c>
      <c r="T93" s="371"/>
      <c r="U93" s="373" t="n">
        <v>36580</v>
      </c>
      <c r="V93" s="372" t="n">
        <v>2.3285</v>
      </c>
      <c r="W93" s="372" t="n">
        <v>2.3285</v>
      </c>
      <c r="X93" s="372"/>
      <c r="Y93" s="372"/>
      <c r="Z93" s="372" t="n">
        <v>2.316</v>
      </c>
      <c r="AA93" s="372"/>
      <c r="AB93" s="372" t="n">
        <v>2.396</v>
      </c>
      <c r="AC93" s="372"/>
      <c r="AD93" s="372"/>
      <c r="AE93" s="372"/>
      <c r="AF93" s="372"/>
      <c r="AG93" s="372"/>
      <c r="AH93" s="372"/>
      <c r="AI93" s="372"/>
      <c r="AJ93" s="372"/>
      <c r="AK93" s="383"/>
      <c r="AL93" s="372"/>
      <c r="AM93" s="372"/>
      <c r="AN93" s="372"/>
      <c r="AO93" s="372"/>
      <c r="AP93" s="372"/>
      <c r="AQ93" s="372"/>
      <c r="AR93" s="372"/>
      <c r="AS93" s="372"/>
      <c r="AT93" s="372"/>
      <c r="AU93" s="372"/>
      <c r="AV93" s="372"/>
      <c r="AW93" s="372"/>
    </row>
    <row r="94" customFormat="false" ht="11.25" hidden="false" customHeight="false" outlineLevel="0" collapsed="false">
      <c r="D94" s="371" t="n">
        <v>39114</v>
      </c>
      <c r="E94" s="372" t="n">
        <v>-0.0575</v>
      </c>
      <c r="F94" s="372" t="n">
        <v>-0.0475</v>
      </c>
      <c r="G94" s="372" t="n">
        <v>-0.0525</v>
      </c>
      <c r="H94" s="372" t="n">
        <v>0.2725</v>
      </c>
      <c r="I94" s="372" t="n">
        <v>0.2725</v>
      </c>
      <c r="J94" s="372" t="n">
        <v>-0.0575</v>
      </c>
      <c r="K94" s="372" t="n">
        <v>0.2725</v>
      </c>
      <c r="L94" s="372" t="n">
        <v>-0.0975</v>
      </c>
      <c r="M94" s="372" t="n">
        <v>-0.08</v>
      </c>
      <c r="N94" s="372" t="n">
        <v>-0.06</v>
      </c>
      <c r="O94" s="372" t="n">
        <v>0.52</v>
      </c>
      <c r="P94" s="372" t="n">
        <v>0.1975</v>
      </c>
      <c r="Q94" s="372" t="n">
        <v>0.2725</v>
      </c>
      <c r="R94" s="372" t="n">
        <v>0.071562120976454</v>
      </c>
      <c r="S94" s="372" t="n">
        <v>2.885</v>
      </c>
      <c r="T94" s="371"/>
      <c r="U94" s="373" t="n">
        <v>36581</v>
      </c>
      <c r="V94" s="372" t="n">
        <v>2.3285</v>
      </c>
      <c r="W94" s="372" t="n">
        <v>2.3285</v>
      </c>
      <c r="X94" s="372"/>
      <c r="Y94" s="372"/>
      <c r="Z94" s="372" t="n">
        <v>2.316</v>
      </c>
      <c r="AA94" s="372"/>
      <c r="AB94" s="372" t="n">
        <v>2.396</v>
      </c>
      <c r="AC94" s="372"/>
      <c r="AD94" s="372"/>
      <c r="AE94" s="372"/>
      <c r="AF94" s="372"/>
      <c r="AG94" s="372"/>
      <c r="AH94" s="372"/>
      <c r="AI94" s="372"/>
      <c r="AJ94" s="372"/>
      <c r="AK94" s="383"/>
      <c r="AL94" s="372"/>
      <c r="AM94" s="372"/>
      <c r="AN94" s="372"/>
      <c r="AO94" s="372"/>
      <c r="AP94" s="372"/>
      <c r="AQ94" s="372"/>
      <c r="AR94" s="372"/>
      <c r="AS94" s="372"/>
      <c r="AT94" s="372"/>
      <c r="AU94" s="372"/>
      <c r="AV94" s="372"/>
      <c r="AW94" s="372"/>
    </row>
    <row r="95" customFormat="false" ht="11.25" hidden="false" customHeight="false" outlineLevel="0" collapsed="false">
      <c r="D95" s="371" t="n">
        <v>39142</v>
      </c>
      <c r="E95" s="372" t="n">
        <v>-0.0575</v>
      </c>
      <c r="F95" s="372" t="n">
        <v>-0.0475</v>
      </c>
      <c r="G95" s="372" t="n">
        <v>-0.05</v>
      </c>
      <c r="H95" s="372" t="n">
        <v>0.27</v>
      </c>
      <c r="I95" s="372" t="n">
        <v>0.27</v>
      </c>
      <c r="J95" s="372" t="n">
        <v>-0.0575</v>
      </c>
      <c r="K95" s="372" t="n">
        <v>0.27</v>
      </c>
      <c r="L95" s="372" t="n">
        <v>-0.0975</v>
      </c>
      <c r="M95" s="372" t="n">
        <v>-0.08</v>
      </c>
      <c r="N95" s="372" t="n">
        <v>-0.06</v>
      </c>
      <c r="O95" s="372" t="n">
        <v>0.52</v>
      </c>
      <c r="P95" s="372" t="n">
        <v>0.195</v>
      </c>
      <c r="Q95" s="372" t="n">
        <v>0.27</v>
      </c>
      <c r="R95" s="372" t="n">
        <v>0.071594521658928</v>
      </c>
      <c r="S95" s="372" t="n">
        <v>2.78</v>
      </c>
      <c r="T95" s="371"/>
      <c r="U95" s="373" t="n">
        <v>36582</v>
      </c>
      <c r="V95" s="372" t="n">
        <v>2.3285</v>
      </c>
      <c r="W95" s="372" t="n">
        <v>2.3285</v>
      </c>
      <c r="X95" s="372"/>
      <c r="Y95" s="372"/>
      <c r="Z95" s="372" t="n">
        <v>2.316</v>
      </c>
      <c r="AA95" s="372"/>
      <c r="AB95" s="372" t="n">
        <v>2.396</v>
      </c>
      <c r="AC95" s="372"/>
      <c r="AD95" s="372"/>
      <c r="AE95" s="372"/>
      <c r="AF95" s="372"/>
      <c r="AG95" s="372"/>
      <c r="AH95" s="372"/>
      <c r="AI95" s="372"/>
      <c r="AJ95" s="372"/>
      <c r="AK95" s="383"/>
      <c r="AL95" s="372"/>
      <c r="AM95" s="372"/>
      <c r="AN95" s="372"/>
      <c r="AO95" s="372"/>
      <c r="AP95" s="372"/>
      <c r="AQ95" s="372"/>
      <c r="AR95" s="372"/>
      <c r="AS95" s="372"/>
      <c r="AT95" s="372"/>
      <c r="AU95" s="372"/>
      <c r="AV95" s="372"/>
      <c r="AW95" s="372"/>
    </row>
    <row r="96" customFormat="false" ht="11.25" hidden="false" customHeight="false" outlineLevel="0" collapsed="false">
      <c r="D96" s="371" t="n">
        <v>39173</v>
      </c>
      <c r="E96" s="372" t="n">
        <v>-0.06</v>
      </c>
      <c r="F96" s="372" t="n">
        <v>-0.05</v>
      </c>
      <c r="G96" s="372" t="n">
        <v>-0.0425</v>
      </c>
      <c r="H96" s="372" t="n">
        <v>0.1675</v>
      </c>
      <c r="I96" s="372" t="n">
        <v>0.1675</v>
      </c>
      <c r="J96" s="372" t="n">
        <v>-0.06</v>
      </c>
      <c r="K96" s="372" t="n">
        <v>0.1675</v>
      </c>
      <c r="L96" s="372" t="n">
        <v>-0.1</v>
      </c>
      <c r="M96" s="372" t="n">
        <v>-0.17</v>
      </c>
      <c r="N96" s="372" t="n">
        <v>-0.15</v>
      </c>
      <c r="O96" s="372" t="n">
        <v>0.123</v>
      </c>
      <c r="P96" s="372" t="n">
        <v>0.0925</v>
      </c>
      <c r="Q96" s="372" t="n">
        <v>0.1675</v>
      </c>
      <c r="R96" s="372" t="n">
        <v>0.071630393843499</v>
      </c>
      <c r="S96" s="372" t="n">
        <v>2.684</v>
      </c>
      <c r="T96" s="371"/>
      <c r="U96" s="373" t="n">
        <v>36583</v>
      </c>
      <c r="V96" s="372" t="n">
        <v>2.3285</v>
      </c>
      <c r="W96" s="372" t="n">
        <v>2.3285</v>
      </c>
      <c r="X96" s="372"/>
      <c r="Y96" s="372"/>
      <c r="Z96" s="372" t="n">
        <v>2.316</v>
      </c>
      <c r="AA96" s="372"/>
      <c r="AB96" s="372" t="n">
        <v>2.396</v>
      </c>
      <c r="AC96" s="372"/>
      <c r="AD96" s="372"/>
      <c r="AE96" s="372"/>
      <c r="AF96" s="372"/>
      <c r="AG96" s="372"/>
      <c r="AH96" s="372"/>
      <c r="AI96" s="372"/>
      <c r="AJ96" s="372"/>
      <c r="AK96" s="383"/>
      <c r="AL96" s="372"/>
      <c r="AM96" s="372"/>
      <c r="AN96" s="372"/>
      <c r="AO96" s="372"/>
      <c r="AP96" s="372"/>
      <c r="AQ96" s="372"/>
      <c r="AR96" s="372"/>
      <c r="AS96" s="372"/>
      <c r="AT96" s="372"/>
      <c r="AU96" s="372"/>
      <c r="AV96" s="372"/>
      <c r="AW96" s="372"/>
    </row>
    <row r="97" customFormat="false" ht="11.25" hidden="false" customHeight="false" outlineLevel="0" collapsed="false">
      <c r="D97" s="371" t="n">
        <v>39203</v>
      </c>
      <c r="E97" s="372" t="n">
        <v>-0.06</v>
      </c>
      <c r="F97" s="372" t="n">
        <v>-0.05</v>
      </c>
      <c r="G97" s="372" t="n">
        <v>-0.0425</v>
      </c>
      <c r="H97" s="372" t="n">
        <v>0.1575</v>
      </c>
      <c r="I97" s="372" t="n">
        <v>0.1575</v>
      </c>
      <c r="J97" s="372" t="n">
        <v>-0.06</v>
      </c>
      <c r="K97" s="372" t="n">
        <v>0.1575</v>
      </c>
      <c r="L97" s="372" t="n">
        <v>-0.1</v>
      </c>
      <c r="M97" s="372" t="n">
        <v>-0.185</v>
      </c>
      <c r="N97" s="372" t="n">
        <v>-0.165</v>
      </c>
      <c r="O97" s="372" t="n">
        <v>0.123</v>
      </c>
      <c r="P97" s="372" t="n">
        <v>0.0825</v>
      </c>
      <c r="Q97" s="372" t="n">
        <v>0.1575</v>
      </c>
      <c r="R97" s="372" t="n">
        <v>0.07166510886123</v>
      </c>
      <c r="S97" s="372" t="n">
        <v>2.663</v>
      </c>
      <c r="T97" s="371"/>
      <c r="U97" s="373" t="n">
        <v>36584</v>
      </c>
      <c r="V97" s="372" t="n">
        <v>2.3285</v>
      </c>
      <c r="W97" s="372" t="n">
        <v>2.3285</v>
      </c>
      <c r="X97" s="372"/>
      <c r="Y97" s="372"/>
      <c r="Z97" s="372" t="n">
        <v>2.316</v>
      </c>
      <c r="AA97" s="372"/>
      <c r="AB97" s="372" t="n">
        <v>2.396</v>
      </c>
      <c r="AC97" s="372"/>
      <c r="AD97" s="372"/>
      <c r="AE97" s="372"/>
      <c r="AF97" s="372"/>
      <c r="AG97" s="372"/>
      <c r="AH97" s="372"/>
      <c r="AI97" s="372"/>
      <c r="AJ97" s="372"/>
      <c r="AK97" s="383"/>
      <c r="AL97" s="372"/>
      <c r="AM97" s="372"/>
      <c r="AN97" s="372"/>
      <c r="AO97" s="372"/>
      <c r="AP97" s="372"/>
      <c r="AQ97" s="372"/>
      <c r="AR97" s="372"/>
      <c r="AS97" s="372"/>
      <c r="AT97" s="372"/>
      <c r="AU97" s="372"/>
      <c r="AV97" s="372"/>
      <c r="AW97" s="372"/>
    </row>
    <row r="98" customFormat="false" ht="11.25" hidden="false" customHeight="false" outlineLevel="0" collapsed="false">
      <c r="D98" s="371" t="n">
        <v>39234</v>
      </c>
      <c r="E98" s="372" t="n">
        <v>-0.06</v>
      </c>
      <c r="F98" s="372" t="n">
        <v>-0.05</v>
      </c>
      <c r="G98" s="372" t="n">
        <v>-0.0425</v>
      </c>
      <c r="H98" s="372" t="n">
        <v>0.1525</v>
      </c>
      <c r="I98" s="372" t="n">
        <v>0.1525</v>
      </c>
      <c r="J98" s="372" t="n">
        <v>-0.06</v>
      </c>
      <c r="K98" s="372" t="n">
        <v>0.1525</v>
      </c>
      <c r="L98" s="372" t="n">
        <v>-0.1</v>
      </c>
      <c r="M98" s="372" t="n">
        <v>-0.195</v>
      </c>
      <c r="N98" s="372" t="n">
        <v>-0.175</v>
      </c>
      <c r="O98" s="372" t="n">
        <v>0.123</v>
      </c>
      <c r="P98" s="372" t="n">
        <v>0.0775</v>
      </c>
      <c r="Q98" s="372" t="n">
        <v>0.1525</v>
      </c>
      <c r="R98" s="372" t="n">
        <v>0.071700981046639</v>
      </c>
      <c r="S98" s="372" t="n">
        <v>2.67</v>
      </c>
      <c r="T98" s="371"/>
      <c r="U98" s="373" t="n">
        <v>36585</v>
      </c>
      <c r="V98" s="372" t="n">
        <v>2.3285</v>
      </c>
      <c r="W98" s="372" t="n">
        <v>2.3285</v>
      </c>
      <c r="X98" s="372"/>
      <c r="Y98" s="372"/>
      <c r="Z98" s="372" t="n">
        <v>2.316</v>
      </c>
      <c r="AA98" s="372"/>
      <c r="AB98" s="372" t="n">
        <v>2.396</v>
      </c>
      <c r="AC98" s="372"/>
      <c r="AD98" s="372"/>
      <c r="AE98" s="372"/>
      <c r="AF98" s="372"/>
      <c r="AG98" s="372"/>
      <c r="AH98" s="372"/>
      <c r="AI98" s="372"/>
      <c r="AJ98" s="372"/>
      <c r="AK98" s="383"/>
      <c r="AL98" s="372"/>
      <c r="AM98" s="372"/>
      <c r="AN98" s="372"/>
      <c r="AO98" s="372"/>
      <c r="AP98" s="372"/>
      <c r="AQ98" s="372"/>
      <c r="AR98" s="372"/>
      <c r="AS98" s="372"/>
      <c r="AT98" s="372"/>
      <c r="AU98" s="372"/>
      <c r="AV98" s="372"/>
      <c r="AW98" s="372"/>
    </row>
    <row r="99" customFormat="false" ht="11.25" hidden="false" customHeight="false" outlineLevel="0" collapsed="false">
      <c r="D99" s="371" t="n">
        <v>39264</v>
      </c>
      <c r="E99" s="372" t="n">
        <v>-0.06</v>
      </c>
      <c r="F99" s="372" t="n">
        <v>-0.05</v>
      </c>
      <c r="G99" s="372" t="n">
        <v>-0.0425</v>
      </c>
      <c r="H99" s="372" t="n">
        <v>0.1425</v>
      </c>
      <c r="I99" s="372" t="n">
        <v>0.1425</v>
      </c>
      <c r="J99" s="372" t="n">
        <v>-0.06</v>
      </c>
      <c r="K99" s="372" t="n">
        <v>0.1425</v>
      </c>
      <c r="L99" s="372" t="n">
        <v>-0.1</v>
      </c>
      <c r="M99" s="372" t="n">
        <v>-0.195</v>
      </c>
      <c r="N99" s="372" t="n">
        <v>-0.175</v>
      </c>
      <c r="O99" s="372" t="n">
        <v>0.123</v>
      </c>
      <c r="P99" s="372" t="n">
        <v>0.0675</v>
      </c>
      <c r="Q99" s="372" t="n">
        <v>0.1425</v>
      </c>
      <c r="R99" s="372" t="n">
        <v>0.07173569606518</v>
      </c>
      <c r="S99" s="372" t="n">
        <v>2.676</v>
      </c>
      <c r="T99" s="371"/>
      <c r="U99" s="373" t="n">
        <v>36586</v>
      </c>
      <c r="V99" s="372" t="n">
        <v>2.328</v>
      </c>
      <c r="W99" s="372" t="n">
        <v>2.328</v>
      </c>
      <c r="X99" s="372"/>
      <c r="Y99" s="372"/>
      <c r="Z99" s="372" t="n">
        <v>2.3055</v>
      </c>
      <c r="AA99" s="372"/>
      <c r="AB99" s="372" t="n">
        <v>2.388</v>
      </c>
      <c r="AC99" s="372"/>
      <c r="AD99" s="372"/>
      <c r="AE99" s="372"/>
      <c r="AF99" s="372"/>
      <c r="AG99" s="372"/>
      <c r="AH99" s="372"/>
      <c r="AI99" s="372"/>
      <c r="AJ99" s="372"/>
      <c r="AK99" s="383"/>
      <c r="AL99" s="372"/>
      <c r="AM99" s="372"/>
      <c r="AN99" s="372"/>
      <c r="AO99" s="372"/>
      <c r="AP99" s="372"/>
      <c r="AQ99" s="372"/>
      <c r="AR99" s="372"/>
      <c r="AS99" s="372"/>
      <c r="AT99" s="372"/>
      <c r="AU99" s="372"/>
      <c r="AV99" s="372"/>
      <c r="AW99" s="372"/>
    </row>
    <row r="100" customFormat="false" ht="11.25" hidden="false" customHeight="false" outlineLevel="0" collapsed="false">
      <c r="D100" s="371" t="n">
        <v>39295</v>
      </c>
      <c r="E100" s="372" t="n">
        <v>-0.06</v>
      </c>
      <c r="F100" s="372" t="n">
        <v>-0.05</v>
      </c>
      <c r="G100" s="372" t="n">
        <v>-0.0425</v>
      </c>
      <c r="H100" s="372" t="n">
        <v>0.14</v>
      </c>
      <c r="I100" s="372" t="n">
        <v>0.14</v>
      </c>
      <c r="J100" s="372" t="n">
        <v>-0.06</v>
      </c>
      <c r="K100" s="372" t="n">
        <v>0.14</v>
      </c>
      <c r="L100" s="372" t="n">
        <v>-0.1</v>
      </c>
      <c r="M100" s="372" t="n">
        <v>-0.195</v>
      </c>
      <c r="N100" s="372" t="n">
        <v>-0.175</v>
      </c>
      <c r="O100" s="372" t="n">
        <v>0.123</v>
      </c>
      <c r="P100" s="372" t="n">
        <v>0.065</v>
      </c>
      <c r="Q100" s="372" t="n">
        <v>0.14</v>
      </c>
      <c r="R100" s="372" t="n">
        <v>0.071771568251425</v>
      </c>
      <c r="S100" s="372" t="n">
        <v>2.683</v>
      </c>
      <c r="T100" s="371"/>
      <c r="U100" s="373" t="n">
        <v>36587</v>
      </c>
      <c r="V100" s="372" t="n">
        <v>2.328</v>
      </c>
      <c r="W100" s="372" t="n">
        <v>2.328</v>
      </c>
      <c r="X100" s="372"/>
      <c r="Y100" s="372"/>
      <c r="Z100" s="372" t="n">
        <v>2.3055</v>
      </c>
      <c r="AA100" s="372"/>
      <c r="AB100" s="372" t="n">
        <v>2.388</v>
      </c>
      <c r="AC100" s="372"/>
      <c r="AD100" s="372"/>
      <c r="AE100" s="372"/>
      <c r="AF100" s="372"/>
      <c r="AG100" s="372"/>
      <c r="AH100" s="372"/>
      <c r="AI100" s="372"/>
      <c r="AJ100" s="372"/>
      <c r="AK100" s="383"/>
      <c r="AL100" s="372"/>
      <c r="AM100" s="372"/>
      <c r="AN100" s="372"/>
      <c r="AO100" s="372"/>
      <c r="AP100" s="372"/>
      <c r="AQ100" s="372"/>
      <c r="AR100" s="372"/>
      <c r="AS100" s="372"/>
      <c r="AT100" s="372"/>
      <c r="AU100" s="372"/>
      <c r="AV100" s="372"/>
      <c r="AW100" s="372"/>
    </row>
    <row r="101" customFormat="false" ht="11.25" hidden="false" customHeight="false" outlineLevel="0" collapsed="false">
      <c r="D101" s="371" t="n">
        <v>39326</v>
      </c>
      <c r="E101" s="372" t="n">
        <v>-0.06</v>
      </c>
      <c r="F101" s="372" t="n">
        <v>-0.05</v>
      </c>
      <c r="G101" s="372" t="n">
        <v>-0.0425</v>
      </c>
      <c r="H101" s="372" t="n">
        <v>0.1375</v>
      </c>
      <c r="I101" s="372" t="n">
        <v>0.1375</v>
      </c>
      <c r="J101" s="372" t="n">
        <v>-0.06</v>
      </c>
      <c r="K101" s="372" t="n">
        <v>0.1375</v>
      </c>
      <c r="L101" s="372" t="n">
        <v>-0.1</v>
      </c>
      <c r="M101" s="372" t="n">
        <v>-0.185</v>
      </c>
      <c r="N101" s="372" t="n">
        <v>-0.165</v>
      </c>
      <c r="O101" s="372" t="n">
        <v>0.123</v>
      </c>
      <c r="P101" s="372" t="n">
        <v>0.0625</v>
      </c>
      <c r="Q101" s="372" t="n">
        <v>0.1375</v>
      </c>
      <c r="R101" s="372" t="n">
        <v>0.071807440438094</v>
      </c>
      <c r="S101" s="372" t="n">
        <v>2.688</v>
      </c>
      <c r="T101" s="371"/>
      <c r="U101" s="373" t="n">
        <v>36588</v>
      </c>
      <c r="V101" s="372" t="n">
        <v>2.328</v>
      </c>
      <c r="W101" s="372" t="n">
        <v>2.328</v>
      </c>
      <c r="X101" s="372"/>
      <c r="Y101" s="372"/>
      <c r="Z101" s="372" t="n">
        <v>2.3055</v>
      </c>
      <c r="AA101" s="372"/>
      <c r="AB101" s="372" t="n">
        <v>2.388</v>
      </c>
      <c r="AC101" s="372"/>
      <c r="AD101" s="372"/>
      <c r="AE101" s="372"/>
      <c r="AF101" s="372"/>
      <c r="AG101" s="372"/>
      <c r="AH101" s="372"/>
      <c r="AI101" s="372"/>
      <c r="AJ101" s="372"/>
      <c r="AK101" s="383"/>
      <c r="AL101" s="372"/>
      <c r="AM101" s="372"/>
      <c r="AN101" s="372"/>
      <c r="AO101" s="372"/>
      <c r="AP101" s="372"/>
      <c r="AQ101" s="372"/>
      <c r="AR101" s="372"/>
      <c r="AS101" s="372"/>
      <c r="AT101" s="372"/>
      <c r="AU101" s="372"/>
      <c r="AV101" s="372"/>
      <c r="AW101" s="372"/>
    </row>
    <row r="102" customFormat="false" ht="11.25" hidden="false" customHeight="false" outlineLevel="0" collapsed="false">
      <c r="D102" s="371" t="n">
        <v>39356</v>
      </c>
      <c r="E102" s="372" t="n">
        <v>-0.06</v>
      </c>
      <c r="F102" s="372" t="n">
        <v>-0.05</v>
      </c>
      <c r="G102" s="372" t="n">
        <v>-0.0425</v>
      </c>
      <c r="H102" s="372" t="n">
        <v>0.1525</v>
      </c>
      <c r="I102" s="372" t="n">
        <v>0.1525</v>
      </c>
      <c r="J102" s="372" t="n">
        <v>-0.06</v>
      </c>
      <c r="K102" s="372" t="n">
        <v>0.1525</v>
      </c>
      <c r="L102" s="372" t="n">
        <v>-0.1</v>
      </c>
      <c r="M102" s="372" t="n">
        <v>-0.17</v>
      </c>
      <c r="N102" s="372" t="n">
        <v>-0.15</v>
      </c>
      <c r="O102" s="372" t="n">
        <v>0.123</v>
      </c>
      <c r="P102" s="372" t="n">
        <v>0.0775</v>
      </c>
      <c r="Q102" s="372" t="n">
        <v>0.1525</v>
      </c>
      <c r="R102" s="372" t="n">
        <v>0.071842155457856</v>
      </c>
      <c r="S102" s="372" t="n">
        <v>2.72</v>
      </c>
      <c r="T102" s="371"/>
      <c r="U102" s="373" t="n">
        <v>36589</v>
      </c>
      <c r="V102" s="372" t="n">
        <v>2.328</v>
      </c>
      <c r="W102" s="372" t="n">
        <v>2.328</v>
      </c>
      <c r="X102" s="372"/>
      <c r="Y102" s="372"/>
      <c r="Z102" s="372" t="n">
        <v>2.3055</v>
      </c>
      <c r="AA102" s="372"/>
      <c r="AB102" s="372" t="n">
        <v>2.388</v>
      </c>
      <c r="AC102" s="372"/>
      <c r="AD102" s="372"/>
      <c r="AE102" s="372"/>
      <c r="AF102" s="372"/>
      <c r="AG102" s="372"/>
      <c r="AH102" s="372"/>
      <c r="AI102" s="372"/>
      <c r="AJ102" s="372"/>
      <c r="AK102" s="383"/>
      <c r="AL102" s="372"/>
      <c r="AM102" s="372"/>
      <c r="AN102" s="372"/>
      <c r="AO102" s="372"/>
      <c r="AP102" s="372"/>
      <c r="AQ102" s="372"/>
      <c r="AR102" s="372"/>
      <c r="AS102" s="372"/>
      <c r="AT102" s="372"/>
      <c r="AU102" s="372"/>
      <c r="AV102" s="372"/>
      <c r="AW102" s="372"/>
    </row>
    <row r="103" customFormat="false" ht="11.25" hidden="false" customHeight="false" outlineLevel="0" collapsed="false">
      <c r="D103" s="371" t="n">
        <v>39387</v>
      </c>
      <c r="E103" s="372" t="n">
        <v>-0.055</v>
      </c>
      <c r="F103" s="372" t="n">
        <v>-0.03</v>
      </c>
      <c r="G103" s="372" t="n">
        <v>-0.0525</v>
      </c>
      <c r="H103" s="372" t="n">
        <v>0.2425</v>
      </c>
      <c r="I103" s="372" t="n">
        <v>0.2425</v>
      </c>
      <c r="J103" s="372" t="n">
        <v>-0.055</v>
      </c>
      <c r="K103" s="372" t="n">
        <v>0.2425</v>
      </c>
      <c r="L103" s="372" t="n">
        <v>-0.08</v>
      </c>
      <c r="M103" s="372" t="n">
        <v>-0.1225</v>
      </c>
      <c r="N103" s="372" t="n">
        <v>-0.1025</v>
      </c>
      <c r="O103" s="372" t="n">
        <v>0.445</v>
      </c>
      <c r="P103" s="372" t="n">
        <v>0.1675</v>
      </c>
      <c r="Q103" s="372" t="n">
        <v>0.2425</v>
      </c>
      <c r="R103" s="372" t="n">
        <v>0.071878027645362</v>
      </c>
      <c r="S103" s="372" t="n">
        <v>2.856</v>
      </c>
      <c r="T103" s="371"/>
      <c r="U103" s="373" t="n">
        <v>36590</v>
      </c>
      <c r="V103" s="372" t="n">
        <v>2.328</v>
      </c>
      <c r="W103" s="372" t="n">
        <v>2.328</v>
      </c>
      <c r="X103" s="372"/>
      <c r="Y103" s="372"/>
      <c r="Z103" s="372" t="n">
        <v>2.3055</v>
      </c>
      <c r="AA103" s="372"/>
      <c r="AB103" s="372" t="n">
        <v>2.388</v>
      </c>
      <c r="AC103" s="372"/>
      <c r="AD103" s="372"/>
      <c r="AE103" s="372"/>
      <c r="AF103" s="372"/>
      <c r="AG103" s="372"/>
      <c r="AH103" s="372"/>
      <c r="AI103" s="372"/>
      <c r="AJ103" s="372"/>
      <c r="AK103" s="383"/>
      <c r="AL103" s="372"/>
      <c r="AM103" s="372"/>
      <c r="AN103" s="372"/>
      <c r="AO103" s="372"/>
      <c r="AP103" s="372"/>
      <c r="AQ103" s="372"/>
      <c r="AR103" s="372"/>
      <c r="AS103" s="372"/>
      <c r="AT103" s="372"/>
      <c r="AU103" s="372"/>
      <c r="AV103" s="372"/>
      <c r="AW103" s="372"/>
    </row>
    <row r="104" customFormat="false" ht="11.25" hidden="false" customHeight="false" outlineLevel="0" collapsed="false">
      <c r="D104" s="371" t="n">
        <v>39417</v>
      </c>
      <c r="E104" s="372" t="n">
        <v>-0.055</v>
      </c>
      <c r="F104" s="372" t="n">
        <v>-0.03</v>
      </c>
      <c r="G104" s="372" t="n">
        <v>-0.055</v>
      </c>
      <c r="H104" s="372" t="n">
        <v>0.2825</v>
      </c>
      <c r="I104" s="372" t="n">
        <v>0.2825</v>
      </c>
      <c r="J104" s="372" t="n">
        <v>-0.055</v>
      </c>
      <c r="K104" s="372" t="n">
        <v>0.2825</v>
      </c>
      <c r="L104" s="372" t="n">
        <v>-0.08</v>
      </c>
      <c r="M104" s="372" t="n">
        <v>-0.115</v>
      </c>
      <c r="N104" s="372" t="n">
        <v>-0.095</v>
      </c>
      <c r="O104" s="372" t="n">
        <v>0.485</v>
      </c>
      <c r="P104" s="372" t="n">
        <v>0.2075</v>
      </c>
      <c r="Q104" s="372" t="n">
        <v>0.2825</v>
      </c>
      <c r="R104" s="372" t="n">
        <v>0.071912742665935</v>
      </c>
      <c r="S104" s="372" t="n">
        <v>2.98</v>
      </c>
      <c r="T104" s="371"/>
      <c r="U104" s="373" t="n">
        <v>36591</v>
      </c>
      <c r="V104" s="372" t="n">
        <v>2.328</v>
      </c>
      <c r="W104" s="372" t="n">
        <v>2.328</v>
      </c>
      <c r="X104" s="372"/>
      <c r="Y104" s="372"/>
      <c r="Z104" s="372" t="n">
        <v>2.3055</v>
      </c>
      <c r="AA104" s="372"/>
      <c r="AB104" s="372" t="n">
        <v>2.388</v>
      </c>
      <c r="AC104" s="372"/>
      <c r="AD104" s="372"/>
      <c r="AE104" s="372"/>
      <c r="AF104" s="372"/>
      <c r="AG104" s="372"/>
      <c r="AH104" s="372"/>
      <c r="AI104" s="372"/>
      <c r="AJ104" s="372"/>
      <c r="AK104" s="383"/>
      <c r="AL104" s="372"/>
      <c r="AM104" s="372"/>
      <c r="AN104" s="372"/>
      <c r="AO104" s="372"/>
      <c r="AP104" s="372"/>
      <c r="AQ104" s="372"/>
      <c r="AR104" s="372"/>
      <c r="AS104" s="372"/>
      <c r="AT104" s="372"/>
      <c r="AU104" s="372"/>
      <c r="AV104" s="372"/>
      <c r="AW104" s="372"/>
    </row>
    <row r="105" customFormat="false" ht="11.25" hidden="false" customHeight="false" outlineLevel="0" collapsed="false">
      <c r="D105" s="371" t="n">
        <v>39448</v>
      </c>
      <c r="E105" s="372" t="n">
        <v>-0.055</v>
      </c>
      <c r="F105" s="372" t="n">
        <v>-0.03</v>
      </c>
      <c r="G105" s="372" t="n">
        <v>-0.0575</v>
      </c>
      <c r="H105" s="372" t="n">
        <v>0.335</v>
      </c>
      <c r="I105" s="372" t="n">
        <v>0.335</v>
      </c>
      <c r="J105" s="372" t="n">
        <v>-0.055</v>
      </c>
      <c r="K105" s="372" t="n">
        <v>0.335</v>
      </c>
      <c r="L105" s="372" t="n">
        <v>-0.08</v>
      </c>
      <c r="M105" s="372" t="n">
        <v>-0.1</v>
      </c>
      <c r="N105" s="372" t="n">
        <v>-0.08</v>
      </c>
      <c r="O105" s="372" t="n">
        <v>0.495</v>
      </c>
      <c r="P105" s="372" t="n">
        <v>0.26</v>
      </c>
      <c r="Q105" s="372" t="n">
        <v>0.335</v>
      </c>
      <c r="R105" s="372" t="n">
        <v>0.071948614854277</v>
      </c>
      <c r="S105" s="372" t="n">
        <v>3.052</v>
      </c>
      <c r="T105" s="371"/>
      <c r="U105" s="373" t="n">
        <v>36592</v>
      </c>
      <c r="V105" s="372" t="n">
        <v>2.328</v>
      </c>
      <c r="W105" s="372" t="n">
        <v>2.328</v>
      </c>
      <c r="X105" s="372"/>
      <c r="Y105" s="372"/>
      <c r="Z105" s="372" t="n">
        <v>2.3055</v>
      </c>
      <c r="AA105" s="372"/>
      <c r="AB105" s="372" t="n">
        <v>2.388</v>
      </c>
      <c r="AC105" s="372"/>
      <c r="AD105" s="372"/>
      <c r="AE105" s="372"/>
      <c r="AF105" s="372"/>
      <c r="AG105" s="372"/>
      <c r="AH105" s="372"/>
      <c r="AI105" s="372"/>
      <c r="AJ105" s="372"/>
      <c r="AK105" s="383"/>
      <c r="AL105" s="372"/>
      <c r="AM105" s="372"/>
      <c r="AN105" s="372"/>
      <c r="AO105" s="372"/>
      <c r="AP105" s="372"/>
      <c r="AQ105" s="372"/>
      <c r="AR105" s="372"/>
      <c r="AS105" s="372"/>
      <c r="AT105" s="372"/>
      <c r="AU105" s="372"/>
      <c r="AV105" s="372"/>
      <c r="AW105" s="372"/>
    </row>
    <row r="106" customFormat="false" ht="11.25" hidden="false" customHeight="false" outlineLevel="0" collapsed="false">
      <c r="D106" s="371" t="n">
        <v>39479</v>
      </c>
      <c r="E106" s="372" t="n">
        <v>-0.055</v>
      </c>
      <c r="F106" s="372" t="n">
        <v>-0.03</v>
      </c>
      <c r="G106" s="372" t="n">
        <v>-0.05</v>
      </c>
      <c r="H106" s="372" t="n">
        <v>0.3125</v>
      </c>
      <c r="I106" s="372" t="n">
        <v>0.3125</v>
      </c>
      <c r="J106" s="372" t="n">
        <v>-0.055</v>
      </c>
      <c r="K106" s="372" t="n">
        <v>0.3125</v>
      </c>
      <c r="L106" s="372" t="n">
        <v>-0.08</v>
      </c>
      <c r="M106" s="372" t="n">
        <v>-0.1</v>
      </c>
      <c r="N106" s="372" t="n">
        <v>-0.08</v>
      </c>
      <c r="O106" s="372" t="n">
        <v>0.525</v>
      </c>
      <c r="P106" s="372" t="n">
        <v>0.2375</v>
      </c>
      <c r="Q106" s="372" t="n">
        <v>0.3125</v>
      </c>
      <c r="R106" s="372" t="n">
        <v>0.071984487043045</v>
      </c>
      <c r="S106" s="372" t="n">
        <v>2.95</v>
      </c>
      <c r="T106" s="371"/>
      <c r="U106" s="373" t="n">
        <v>36593</v>
      </c>
      <c r="V106" s="372" t="n">
        <v>2.328</v>
      </c>
      <c r="W106" s="372" t="n">
        <v>2.328</v>
      </c>
      <c r="X106" s="372"/>
      <c r="Y106" s="372"/>
      <c r="Z106" s="372" t="n">
        <v>2.3055</v>
      </c>
      <c r="AA106" s="372"/>
      <c r="AB106" s="372" t="n">
        <v>2.388</v>
      </c>
      <c r="AC106" s="372"/>
      <c r="AD106" s="372"/>
      <c r="AE106" s="372"/>
      <c r="AF106" s="372"/>
      <c r="AG106" s="372"/>
      <c r="AH106" s="372"/>
      <c r="AI106" s="372"/>
      <c r="AJ106" s="372"/>
      <c r="AK106" s="383"/>
      <c r="AL106" s="372"/>
      <c r="AM106" s="372"/>
      <c r="AN106" s="372"/>
      <c r="AO106" s="372"/>
      <c r="AP106" s="372"/>
      <c r="AQ106" s="372"/>
      <c r="AR106" s="372"/>
      <c r="AS106" s="372"/>
      <c r="AT106" s="372"/>
      <c r="AU106" s="372"/>
      <c r="AV106" s="372"/>
      <c r="AW106" s="372"/>
    </row>
    <row r="107" customFormat="false" ht="11.25" hidden="false" customHeight="false" outlineLevel="0" collapsed="false">
      <c r="D107" s="371" t="n">
        <v>39508</v>
      </c>
      <c r="E107" s="372" t="n">
        <v>-0.055</v>
      </c>
      <c r="F107" s="372" t="n">
        <v>-0.03</v>
      </c>
      <c r="G107" s="372" t="n">
        <v>-0.0475</v>
      </c>
      <c r="H107" s="372" t="n">
        <v>0.31</v>
      </c>
      <c r="I107" s="372" t="n">
        <v>0.31</v>
      </c>
      <c r="J107" s="372" t="n">
        <v>-0.055</v>
      </c>
      <c r="K107" s="372" t="n">
        <v>0.31</v>
      </c>
      <c r="L107" s="372" t="n">
        <v>-0.08</v>
      </c>
      <c r="M107" s="372" t="n">
        <v>-0.1</v>
      </c>
      <c r="N107" s="372" t="n">
        <v>-0.08</v>
      </c>
      <c r="O107" s="372" t="n">
        <v>0.525</v>
      </c>
      <c r="P107" s="372" t="n">
        <v>0.235</v>
      </c>
      <c r="Q107" s="372" t="n">
        <v>0.31</v>
      </c>
      <c r="R107" s="372" t="n">
        <v>0.072018044897438</v>
      </c>
      <c r="S107" s="372" t="n">
        <v>2.845</v>
      </c>
      <c r="T107" s="371"/>
      <c r="U107" s="373" t="n">
        <v>36594</v>
      </c>
      <c r="V107" s="372" t="n">
        <v>2.328</v>
      </c>
      <c r="W107" s="372" t="n">
        <v>2.328</v>
      </c>
      <c r="X107" s="372"/>
      <c r="Y107" s="372"/>
      <c r="Z107" s="372" t="n">
        <v>2.3055</v>
      </c>
      <c r="AA107" s="372"/>
      <c r="AB107" s="372" t="n">
        <v>2.388</v>
      </c>
      <c r="AC107" s="372"/>
      <c r="AD107" s="372"/>
      <c r="AE107" s="372"/>
      <c r="AF107" s="372"/>
      <c r="AG107" s="372"/>
      <c r="AH107" s="372"/>
      <c r="AI107" s="372"/>
      <c r="AJ107" s="372"/>
      <c r="AK107" s="383"/>
      <c r="AL107" s="372"/>
      <c r="AM107" s="372"/>
      <c r="AN107" s="372"/>
      <c r="AO107" s="372"/>
      <c r="AP107" s="372"/>
      <c r="AQ107" s="372"/>
      <c r="AR107" s="372"/>
      <c r="AS107" s="372"/>
      <c r="AT107" s="372"/>
      <c r="AU107" s="372"/>
      <c r="AV107" s="372"/>
      <c r="AW107" s="372"/>
    </row>
    <row r="108" customFormat="false" ht="11.25" hidden="false" customHeight="false" outlineLevel="0" collapsed="false">
      <c r="D108" s="371" t="n">
        <v>39539</v>
      </c>
      <c r="E108" s="372" t="n">
        <v>-0.0575</v>
      </c>
      <c r="F108" s="372" t="n">
        <v>-0.03</v>
      </c>
      <c r="G108" s="372" t="n">
        <v>-0.04</v>
      </c>
      <c r="H108" s="372" t="n">
        <v>0.2075</v>
      </c>
      <c r="I108" s="372" t="n">
        <v>0.2075</v>
      </c>
      <c r="J108" s="372" t="n">
        <v>-0.0575</v>
      </c>
      <c r="K108" s="372" t="n">
        <v>0.2075</v>
      </c>
      <c r="L108" s="372" t="n">
        <v>-0.08</v>
      </c>
      <c r="M108" s="372" t="n">
        <v>-0.19</v>
      </c>
      <c r="N108" s="372" t="n">
        <v>-0.17</v>
      </c>
      <c r="O108" s="372" t="n">
        <v>0.128</v>
      </c>
      <c r="P108" s="372" t="n">
        <v>0.1325</v>
      </c>
      <c r="Q108" s="372" t="n">
        <v>0.2075</v>
      </c>
      <c r="R108" s="372" t="n">
        <v>0.072053917087028</v>
      </c>
      <c r="S108" s="372" t="n">
        <v>2.749</v>
      </c>
      <c r="T108" s="371"/>
      <c r="U108" s="373" t="n">
        <v>36595</v>
      </c>
      <c r="V108" s="372" t="n">
        <v>2.328</v>
      </c>
      <c r="W108" s="372" t="n">
        <v>2.328</v>
      </c>
      <c r="X108" s="372"/>
      <c r="Y108" s="372"/>
      <c r="Z108" s="372" t="n">
        <v>2.3055</v>
      </c>
      <c r="AA108" s="372"/>
      <c r="AB108" s="372" t="n">
        <v>2.388</v>
      </c>
      <c r="AC108" s="372"/>
      <c r="AD108" s="372"/>
      <c r="AE108" s="372"/>
      <c r="AF108" s="372"/>
      <c r="AG108" s="372"/>
      <c r="AH108" s="372"/>
      <c r="AI108" s="372"/>
      <c r="AJ108" s="372"/>
      <c r="AK108" s="383"/>
      <c r="AL108" s="372"/>
      <c r="AM108" s="372"/>
      <c r="AN108" s="372"/>
      <c r="AO108" s="372"/>
      <c r="AP108" s="372"/>
      <c r="AQ108" s="372"/>
      <c r="AR108" s="372"/>
      <c r="AS108" s="372"/>
      <c r="AT108" s="372"/>
      <c r="AU108" s="372"/>
      <c r="AV108" s="372"/>
      <c r="AW108" s="372"/>
    </row>
    <row r="109" customFormat="false" ht="11.25" hidden="false" customHeight="false" outlineLevel="0" collapsed="false">
      <c r="D109" s="371" t="n">
        <v>39569</v>
      </c>
      <c r="E109" s="372" t="n">
        <v>-0.0575</v>
      </c>
      <c r="F109" s="372" t="n">
        <v>-0.03</v>
      </c>
      <c r="G109" s="372" t="n">
        <v>-0.04</v>
      </c>
      <c r="H109" s="372" t="n">
        <v>0.1975</v>
      </c>
      <c r="I109" s="372" t="n">
        <v>0.1975</v>
      </c>
      <c r="J109" s="372" t="n">
        <v>-0.0575</v>
      </c>
      <c r="K109" s="372" t="n">
        <v>0.1975</v>
      </c>
      <c r="L109" s="372" t="n">
        <v>-0.08</v>
      </c>
      <c r="M109" s="372" t="n">
        <v>-0.205</v>
      </c>
      <c r="N109" s="372" t="n">
        <v>-0.185</v>
      </c>
      <c r="O109" s="372" t="n">
        <v>0.128</v>
      </c>
      <c r="P109" s="372" t="n">
        <v>0.1225</v>
      </c>
      <c r="Q109" s="372" t="n">
        <v>0.1975</v>
      </c>
      <c r="R109" s="372" t="n">
        <v>0.072088632109617</v>
      </c>
      <c r="S109" s="372" t="n">
        <v>2.728</v>
      </c>
      <c r="T109" s="371"/>
      <c r="U109" s="373" t="n">
        <v>36596</v>
      </c>
      <c r="V109" s="372" t="n">
        <v>2.328</v>
      </c>
      <c r="W109" s="372" t="n">
        <v>2.328</v>
      </c>
      <c r="X109" s="372"/>
      <c r="Y109" s="372"/>
      <c r="Z109" s="372" t="n">
        <v>2.3055</v>
      </c>
      <c r="AA109" s="372"/>
      <c r="AB109" s="372" t="n">
        <v>2.388</v>
      </c>
      <c r="AC109" s="372"/>
      <c r="AD109" s="372"/>
      <c r="AE109" s="372"/>
      <c r="AF109" s="372"/>
      <c r="AG109" s="372"/>
      <c r="AH109" s="372"/>
      <c r="AI109" s="372"/>
      <c r="AJ109" s="372"/>
      <c r="AK109" s="383"/>
      <c r="AL109" s="372"/>
      <c r="AM109" s="372"/>
      <c r="AN109" s="372"/>
      <c r="AO109" s="372"/>
      <c r="AP109" s="372"/>
      <c r="AQ109" s="372"/>
      <c r="AR109" s="372"/>
      <c r="AS109" s="372"/>
      <c r="AT109" s="372"/>
      <c r="AU109" s="372"/>
      <c r="AV109" s="372"/>
      <c r="AW109" s="372"/>
    </row>
    <row r="110" customFormat="false" ht="11.25" hidden="false" customHeight="false" outlineLevel="0" collapsed="false">
      <c r="D110" s="371" t="n">
        <v>39600</v>
      </c>
      <c r="E110" s="372" t="n">
        <v>-0.0575</v>
      </c>
      <c r="F110" s="372" t="n">
        <v>-0.03</v>
      </c>
      <c r="G110" s="372" t="n">
        <v>-0.04</v>
      </c>
      <c r="H110" s="372" t="n">
        <v>0.1925</v>
      </c>
      <c r="I110" s="372" t="n">
        <v>0.1925</v>
      </c>
      <c r="J110" s="372" t="n">
        <v>-0.0575</v>
      </c>
      <c r="K110" s="372" t="n">
        <v>0.1925</v>
      </c>
      <c r="L110" s="372" t="n">
        <v>-0.08</v>
      </c>
      <c r="M110" s="372" t="n">
        <v>-0.215</v>
      </c>
      <c r="N110" s="372" t="n">
        <v>-0.195</v>
      </c>
      <c r="O110" s="372" t="n">
        <v>0.128</v>
      </c>
      <c r="P110" s="372" t="n">
        <v>0.1175</v>
      </c>
      <c r="Q110" s="372" t="n">
        <v>0.1925</v>
      </c>
      <c r="R110" s="372" t="n">
        <v>0.072124504300045</v>
      </c>
      <c r="S110" s="372" t="n">
        <v>2.735</v>
      </c>
      <c r="T110" s="371"/>
      <c r="U110" s="373" t="n">
        <v>36597</v>
      </c>
      <c r="V110" s="372" t="n">
        <v>2.328</v>
      </c>
      <c r="W110" s="372" t="n">
        <v>2.328</v>
      </c>
      <c r="X110" s="372"/>
      <c r="Y110" s="372"/>
      <c r="Z110" s="372" t="n">
        <v>2.3055</v>
      </c>
      <c r="AA110" s="372"/>
      <c r="AB110" s="372" t="n">
        <v>2.388</v>
      </c>
      <c r="AC110" s="372"/>
      <c r="AD110" s="372"/>
      <c r="AE110" s="372"/>
      <c r="AF110" s="372"/>
      <c r="AG110" s="372"/>
      <c r="AH110" s="372"/>
      <c r="AI110" s="372"/>
      <c r="AJ110" s="372"/>
      <c r="AK110" s="383"/>
      <c r="AL110" s="372"/>
      <c r="AM110" s="372"/>
      <c r="AN110" s="372"/>
      <c r="AO110" s="372"/>
      <c r="AP110" s="372"/>
      <c r="AQ110" s="372"/>
      <c r="AR110" s="372"/>
      <c r="AS110" s="372"/>
      <c r="AT110" s="372"/>
      <c r="AU110" s="372"/>
      <c r="AV110" s="372"/>
      <c r="AW110" s="372"/>
    </row>
    <row r="111" customFormat="false" ht="11.25" hidden="false" customHeight="false" outlineLevel="0" collapsed="false">
      <c r="D111" s="371" t="n">
        <v>39630</v>
      </c>
      <c r="E111" s="372" t="n">
        <v>-0.0575</v>
      </c>
      <c r="F111" s="372" t="n">
        <v>-0.03</v>
      </c>
      <c r="G111" s="372" t="n">
        <v>-0.04</v>
      </c>
      <c r="H111" s="372" t="n">
        <v>0.1825</v>
      </c>
      <c r="I111" s="372" t="n">
        <v>0.1825</v>
      </c>
      <c r="J111" s="372" t="n">
        <v>-0.0575</v>
      </c>
      <c r="K111" s="372" t="n">
        <v>0.1825</v>
      </c>
      <c r="L111" s="372" t="n">
        <v>-0.08</v>
      </c>
      <c r="M111" s="372" t="n">
        <v>-0.215</v>
      </c>
      <c r="N111" s="372" t="n">
        <v>-0.195</v>
      </c>
      <c r="O111" s="372" t="n">
        <v>0.128</v>
      </c>
      <c r="P111" s="372" t="n">
        <v>0.1075</v>
      </c>
      <c r="Q111" s="372" t="n">
        <v>0.1825</v>
      </c>
      <c r="R111" s="372" t="n">
        <v>0.072159219323443</v>
      </c>
      <c r="S111" s="372" t="n">
        <v>2.741</v>
      </c>
      <c r="T111" s="371"/>
      <c r="U111" s="373" t="n">
        <v>36598</v>
      </c>
      <c r="V111" s="372" t="n">
        <v>2.328</v>
      </c>
      <c r="W111" s="372" t="n">
        <v>2.328</v>
      </c>
      <c r="X111" s="372"/>
      <c r="Y111" s="372"/>
      <c r="Z111" s="372" t="n">
        <v>2.3055</v>
      </c>
      <c r="AA111" s="372"/>
      <c r="AB111" s="372" t="n">
        <v>2.388</v>
      </c>
      <c r="AC111" s="372"/>
      <c r="AD111" s="372"/>
      <c r="AE111" s="372"/>
      <c r="AF111" s="372"/>
      <c r="AG111" s="372"/>
      <c r="AH111" s="372"/>
      <c r="AI111" s="372"/>
      <c r="AJ111" s="372"/>
      <c r="AK111" s="383"/>
      <c r="AL111" s="372"/>
      <c r="AM111" s="372"/>
      <c r="AN111" s="372"/>
      <c r="AO111" s="372"/>
      <c r="AP111" s="372"/>
      <c r="AQ111" s="372"/>
      <c r="AR111" s="372"/>
      <c r="AS111" s="372"/>
      <c r="AT111" s="372"/>
      <c r="AU111" s="372"/>
      <c r="AV111" s="372"/>
      <c r="AW111" s="372"/>
    </row>
    <row r="112" customFormat="false" ht="11.25" hidden="false" customHeight="false" outlineLevel="0" collapsed="false">
      <c r="D112" s="371" t="n">
        <v>39661</v>
      </c>
      <c r="E112" s="372" t="n">
        <v>-0.0575</v>
      </c>
      <c r="F112" s="372" t="n">
        <v>-0.03</v>
      </c>
      <c r="G112" s="372" t="n">
        <v>-0.04</v>
      </c>
      <c r="H112" s="372" t="n">
        <v>0.18</v>
      </c>
      <c r="I112" s="372" t="n">
        <v>0.18</v>
      </c>
      <c r="J112" s="372" t="n">
        <v>-0.0575</v>
      </c>
      <c r="K112" s="372" t="n">
        <v>0.18</v>
      </c>
      <c r="L112" s="372" t="n">
        <v>-0.08</v>
      </c>
      <c r="M112" s="372" t="n">
        <v>-0.215</v>
      </c>
      <c r="N112" s="372" t="n">
        <v>-0.195</v>
      </c>
      <c r="O112" s="372" t="n">
        <v>0.128</v>
      </c>
      <c r="P112" s="372" t="n">
        <v>0.105</v>
      </c>
      <c r="Q112" s="372" t="n">
        <v>0.18</v>
      </c>
      <c r="R112" s="372" t="n">
        <v>0.072195091514706</v>
      </c>
      <c r="S112" s="372" t="n">
        <v>2.748</v>
      </c>
      <c r="T112" s="371"/>
      <c r="U112" s="373" t="n">
        <v>36599</v>
      </c>
      <c r="V112" s="372" t="n">
        <v>2.328</v>
      </c>
      <c r="W112" s="372" t="n">
        <v>2.328</v>
      </c>
      <c r="X112" s="372"/>
      <c r="Y112" s="372"/>
      <c r="Z112" s="372" t="n">
        <v>2.3055</v>
      </c>
      <c r="AA112" s="372"/>
      <c r="AB112" s="372" t="n">
        <v>2.388</v>
      </c>
      <c r="AC112" s="372"/>
      <c r="AD112" s="372"/>
      <c r="AE112" s="372"/>
      <c r="AF112" s="372"/>
      <c r="AG112" s="372"/>
      <c r="AH112" s="372"/>
      <c r="AI112" s="372"/>
      <c r="AJ112" s="372"/>
      <c r="AK112" s="383"/>
      <c r="AL112" s="372"/>
      <c r="AM112" s="372"/>
      <c r="AN112" s="372"/>
      <c r="AO112" s="372"/>
      <c r="AP112" s="372"/>
      <c r="AQ112" s="372"/>
      <c r="AR112" s="372"/>
      <c r="AS112" s="372"/>
      <c r="AT112" s="372"/>
      <c r="AU112" s="372"/>
      <c r="AV112" s="372"/>
      <c r="AW112" s="372"/>
    </row>
    <row r="113" customFormat="false" ht="11.25" hidden="false" customHeight="false" outlineLevel="0" collapsed="false">
      <c r="D113" s="371" t="n">
        <v>39692</v>
      </c>
      <c r="E113" s="372" t="n">
        <v>-0.0575</v>
      </c>
      <c r="F113" s="372" t="n">
        <v>-0.03</v>
      </c>
      <c r="G113" s="372" t="n">
        <v>-0.04</v>
      </c>
      <c r="H113" s="372" t="n">
        <v>0.1775</v>
      </c>
      <c r="I113" s="372" t="n">
        <v>0.1775</v>
      </c>
      <c r="J113" s="372" t="n">
        <v>-0.0575</v>
      </c>
      <c r="K113" s="372" t="n">
        <v>0.1775</v>
      </c>
      <c r="L113" s="372" t="n">
        <v>-0.08</v>
      </c>
      <c r="M113" s="372" t="n">
        <v>-0.205</v>
      </c>
      <c r="N113" s="372" t="n">
        <v>-0.185</v>
      </c>
      <c r="O113" s="372" t="n">
        <v>0.128</v>
      </c>
      <c r="P113" s="372" t="n">
        <v>0.1025</v>
      </c>
      <c r="Q113" s="372" t="n">
        <v>0.1775</v>
      </c>
      <c r="R113" s="372" t="n">
        <v>0.072230963706395</v>
      </c>
      <c r="S113" s="372" t="n">
        <v>2.753</v>
      </c>
      <c r="T113" s="371"/>
      <c r="U113" s="373" t="n">
        <v>36600</v>
      </c>
      <c r="V113" s="372" t="n">
        <v>2.328</v>
      </c>
      <c r="W113" s="372" t="n">
        <v>2.328</v>
      </c>
      <c r="X113" s="372"/>
      <c r="Y113" s="372"/>
      <c r="Z113" s="372" t="n">
        <v>2.3055</v>
      </c>
      <c r="AA113" s="372"/>
      <c r="AB113" s="372" t="n">
        <v>2.388</v>
      </c>
      <c r="AC113" s="372"/>
      <c r="AD113" s="372"/>
      <c r="AE113" s="372"/>
      <c r="AF113" s="372"/>
      <c r="AG113" s="372"/>
      <c r="AH113" s="372"/>
      <c r="AI113" s="372"/>
      <c r="AJ113" s="372"/>
      <c r="AK113" s="383"/>
      <c r="AL113" s="372"/>
      <c r="AM113" s="372"/>
      <c r="AN113" s="372"/>
      <c r="AO113" s="372"/>
      <c r="AP113" s="372"/>
      <c r="AQ113" s="372"/>
      <c r="AR113" s="372"/>
      <c r="AS113" s="372"/>
      <c r="AT113" s="372"/>
      <c r="AU113" s="372"/>
      <c r="AV113" s="372"/>
      <c r="AW113" s="372"/>
    </row>
    <row r="114" customFormat="false" ht="11.25" hidden="false" customHeight="false" outlineLevel="0" collapsed="false">
      <c r="D114" s="371" t="n">
        <v>39722</v>
      </c>
      <c r="E114" s="372" t="n">
        <v>-0.0575</v>
      </c>
      <c r="F114" s="372" t="n">
        <v>-0.03</v>
      </c>
      <c r="G114" s="372" t="n">
        <v>-0.04</v>
      </c>
      <c r="H114" s="372" t="n">
        <v>0.1925</v>
      </c>
      <c r="I114" s="372" t="n">
        <v>0.1925</v>
      </c>
      <c r="J114" s="372" t="n">
        <v>-0.0575</v>
      </c>
      <c r="K114" s="372" t="n">
        <v>0.1925</v>
      </c>
      <c r="L114" s="372" t="n">
        <v>-0.08</v>
      </c>
      <c r="M114" s="372" t="n">
        <v>-0.19</v>
      </c>
      <c r="N114" s="372" t="n">
        <v>-0.17</v>
      </c>
      <c r="O114" s="372" t="n">
        <v>0.128</v>
      </c>
      <c r="P114" s="372" t="n">
        <v>0.1175</v>
      </c>
      <c r="Q114" s="372" t="n">
        <v>0.1925</v>
      </c>
      <c r="R114" s="372" t="n">
        <v>0.072265678731014</v>
      </c>
      <c r="S114" s="372" t="n">
        <v>2.785</v>
      </c>
      <c r="T114" s="371"/>
      <c r="U114" s="373" t="n">
        <v>36601</v>
      </c>
      <c r="V114" s="372" t="n">
        <v>2.328</v>
      </c>
      <c r="W114" s="372" t="n">
        <v>2.328</v>
      </c>
      <c r="X114" s="372"/>
      <c r="Y114" s="372"/>
      <c r="Z114" s="372" t="n">
        <v>2.3055</v>
      </c>
      <c r="AA114" s="372"/>
      <c r="AB114" s="372" t="n">
        <v>2.388</v>
      </c>
      <c r="AC114" s="372"/>
      <c r="AD114" s="372"/>
      <c r="AE114" s="372"/>
      <c r="AF114" s="372"/>
      <c r="AG114" s="372"/>
      <c r="AH114" s="372"/>
      <c r="AI114" s="372"/>
      <c r="AJ114" s="372"/>
      <c r="AK114" s="383"/>
      <c r="AL114" s="372"/>
      <c r="AM114" s="372"/>
      <c r="AN114" s="372"/>
      <c r="AO114" s="372"/>
      <c r="AP114" s="372"/>
      <c r="AQ114" s="372"/>
      <c r="AR114" s="372"/>
      <c r="AS114" s="372"/>
      <c r="AT114" s="372"/>
      <c r="AU114" s="372"/>
      <c r="AV114" s="372"/>
      <c r="AW114" s="372"/>
    </row>
    <row r="115" customFormat="false" ht="11.25" hidden="false" customHeight="false" outlineLevel="0" collapsed="false">
      <c r="D115" s="371" t="n">
        <v>39753</v>
      </c>
      <c r="E115" s="372" t="n">
        <v>-0.0525</v>
      </c>
      <c r="F115" s="372" t="n">
        <v>-0.03</v>
      </c>
      <c r="G115" s="372" t="n">
        <v>-0.05</v>
      </c>
      <c r="H115" s="372" t="n">
        <v>0.2825</v>
      </c>
      <c r="I115" s="372" t="n">
        <v>0.2825</v>
      </c>
      <c r="J115" s="372" t="n">
        <v>-0.0525</v>
      </c>
      <c r="K115" s="372" t="n">
        <v>0.2825</v>
      </c>
      <c r="L115" s="372" t="n">
        <v>-0.08</v>
      </c>
      <c r="M115" s="372" t="n">
        <v>-0.1425</v>
      </c>
      <c r="N115" s="372" t="n">
        <v>-0.1225</v>
      </c>
      <c r="O115" s="372" t="n">
        <v>0.445</v>
      </c>
      <c r="P115" s="372" t="n">
        <v>0.2075</v>
      </c>
      <c r="Q115" s="372" t="n">
        <v>0.2825</v>
      </c>
      <c r="R115" s="372" t="n">
        <v>0.072301550923538</v>
      </c>
      <c r="S115" s="372" t="n">
        <v>2.921</v>
      </c>
      <c r="T115" s="371"/>
      <c r="U115" s="373" t="n">
        <v>36602</v>
      </c>
      <c r="V115" s="372" t="n">
        <v>2.328</v>
      </c>
      <c r="W115" s="372" t="n">
        <v>2.328</v>
      </c>
      <c r="X115" s="372"/>
      <c r="Y115" s="372"/>
      <c r="Z115" s="372" t="n">
        <v>2.3055</v>
      </c>
      <c r="AA115" s="372"/>
      <c r="AB115" s="372" t="n">
        <v>2.388</v>
      </c>
      <c r="AC115" s="372"/>
      <c r="AD115" s="372"/>
      <c r="AE115" s="372"/>
      <c r="AF115" s="372"/>
      <c r="AG115" s="372"/>
      <c r="AH115" s="372"/>
      <c r="AI115" s="372"/>
      <c r="AJ115" s="372"/>
      <c r="AK115" s="383"/>
      <c r="AL115" s="372"/>
      <c r="AM115" s="372"/>
      <c r="AN115" s="372"/>
      <c r="AO115" s="372"/>
      <c r="AP115" s="372"/>
      <c r="AQ115" s="372"/>
      <c r="AR115" s="372"/>
      <c r="AS115" s="372"/>
      <c r="AT115" s="372"/>
      <c r="AU115" s="372"/>
      <c r="AV115" s="372"/>
      <c r="AW115" s="372"/>
    </row>
    <row r="116" customFormat="false" ht="11.25" hidden="false" customHeight="false" outlineLevel="0" collapsed="false">
      <c r="D116" s="371" t="n">
        <v>39783</v>
      </c>
      <c r="E116" s="372" t="n">
        <v>-0.0525</v>
      </c>
      <c r="F116" s="372" t="n">
        <v>-0.03</v>
      </c>
      <c r="G116" s="372" t="n">
        <v>-0.0525</v>
      </c>
      <c r="H116" s="372" t="n">
        <v>0.3225</v>
      </c>
      <c r="I116" s="372" t="n">
        <v>0.3225</v>
      </c>
      <c r="J116" s="372" t="n">
        <v>-0.0525</v>
      </c>
      <c r="K116" s="372" t="n">
        <v>0.3225</v>
      </c>
      <c r="L116" s="372" t="n">
        <v>-0.08</v>
      </c>
      <c r="M116" s="372" t="n">
        <v>-0.135</v>
      </c>
      <c r="N116" s="372" t="n">
        <v>-0.115</v>
      </c>
      <c r="O116" s="372" t="n">
        <v>0.485</v>
      </c>
      <c r="P116" s="372" t="n">
        <v>0.2475</v>
      </c>
      <c r="Q116" s="372" t="n">
        <v>0.3225</v>
      </c>
      <c r="R116" s="372" t="n">
        <v>0.072336265948967</v>
      </c>
      <c r="S116" s="372" t="n">
        <v>3.045</v>
      </c>
      <c r="T116" s="371"/>
      <c r="U116" s="373" t="n">
        <v>36603</v>
      </c>
      <c r="V116" s="372" t="n">
        <v>2.328</v>
      </c>
      <c r="W116" s="372" t="n">
        <v>2.328</v>
      </c>
      <c r="X116" s="372"/>
      <c r="Y116" s="372"/>
      <c r="Z116" s="372" t="n">
        <v>2.3055</v>
      </c>
      <c r="AA116" s="372"/>
      <c r="AB116" s="372" t="n">
        <v>2.388</v>
      </c>
      <c r="AC116" s="372"/>
      <c r="AD116" s="372"/>
      <c r="AE116" s="372"/>
      <c r="AF116" s="372"/>
      <c r="AG116" s="372"/>
      <c r="AH116" s="372"/>
      <c r="AI116" s="372"/>
      <c r="AJ116" s="372"/>
      <c r="AK116" s="383"/>
      <c r="AL116" s="372"/>
      <c r="AM116" s="372"/>
      <c r="AN116" s="372"/>
      <c r="AO116" s="372"/>
      <c r="AP116" s="372"/>
      <c r="AQ116" s="372"/>
      <c r="AR116" s="372"/>
      <c r="AS116" s="372"/>
      <c r="AT116" s="372"/>
      <c r="AU116" s="372"/>
      <c r="AV116" s="372"/>
      <c r="AW116" s="372"/>
    </row>
    <row r="117" customFormat="false" ht="11.25" hidden="false" customHeight="false" outlineLevel="0" collapsed="false">
      <c r="D117" s="371" t="n">
        <v>39814</v>
      </c>
      <c r="E117" s="372" t="n">
        <v>-0.0525</v>
      </c>
      <c r="F117" s="372" t="n">
        <v>-0.03</v>
      </c>
      <c r="G117" s="372" t="n">
        <v>-0.055</v>
      </c>
      <c r="H117" s="372" t="n">
        <v>0.385</v>
      </c>
      <c r="I117" s="372" t="n">
        <v>0.385</v>
      </c>
      <c r="J117" s="372" t="n">
        <v>-0.0525</v>
      </c>
      <c r="K117" s="372" t="n">
        <v>0.385</v>
      </c>
      <c r="L117" s="372" t="n">
        <v>-0.08</v>
      </c>
      <c r="M117" s="372" t="n">
        <v>-0.12</v>
      </c>
      <c r="N117" s="372" t="n">
        <v>-0.1</v>
      </c>
      <c r="O117" s="372" t="n">
        <v>0.495</v>
      </c>
      <c r="P117" s="372" t="n">
        <v>0.31</v>
      </c>
      <c r="Q117" s="372" t="n">
        <v>0.385</v>
      </c>
      <c r="R117" s="372" t="n">
        <v>0.072372138142328</v>
      </c>
      <c r="S117" s="372" t="n">
        <v>3.122</v>
      </c>
      <c r="T117" s="371"/>
      <c r="U117" s="373" t="n">
        <v>36604</v>
      </c>
      <c r="V117" s="372" t="n">
        <v>2.328</v>
      </c>
      <c r="W117" s="372" t="n">
        <v>2.328</v>
      </c>
      <c r="X117" s="372"/>
      <c r="Y117" s="372"/>
      <c r="Z117" s="372" t="n">
        <v>2.3055</v>
      </c>
      <c r="AA117" s="372"/>
      <c r="AB117" s="372" t="n">
        <v>2.388</v>
      </c>
      <c r="AC117" s="372"/>
      <c r="AD117" s="372"/>
      <c r="AE117" s="372"/>
      <c r="AF117" s="372"/>
      <c r="AG117" s="372"/>
      <c r="AH117" s="372"/>
      <c r="AI117" s="372"/>
      <c r="AJ117" s="372"/>
      <c r="AK117" s="383"/>
      <c r="AL117" s="372"/>
      <c r="AM117" s="372"/>
      <c r="AN117" s="372"/>
      <c r="AO117" s="372"/>
      <c r="AP117" s="372"/>
      <c r="AQ117" s="372"/>
      <c r="AR117" s="372"/>
      <c r="AS117" s="372"/>
      <c r="AT117" s="372"/>
      <c r="AU117" s="372"/>
      <c r="AV117" s="372"/>
      <c r="AW117" s="372"/>
    </row>
    <row r="118" customFormat="false" ht="11.25" hidden="false" customHeight="false" outlineLevel="0" collapsed="false">
      <c r="D118" s="371" t="n">
        <v>39845</v>
      </c>
      <c r="E118" s="372" t="n">
        <v>-0.0525</v>
      </c>
      <c r="F118" s="372" t="n">
        <v>-0.03</v>
      </c>
      <c r="G118" s="372" t="n">
        <v>-0.0475</v>
      </c>
      <c r="H118" s="372" t="n">
        <v>0.3625</v>
      </c>
      <c r="I118" s="372" t="n">
        <v>0.3625</v>
      </c>
      <c r="J118" s="372" t="n">
        <v>-0.0525</v>
      </c>
      <c r="K118" s="372" t="n">
        <v>0.3625</v>
      </c>
      <c r="L118" s="372" t="n">
        <v>-0.08</v>
      </c>
      <c r="M118" s="372" t="n">
        <v>-0.12</v>
      </c>
      <c r="N118" s="372" t="n">
        <v>-0.1</v>
      </c>
      <c r="O118" s="372" t="n">
        <v>0.525</v>
      </c>
      <c r="P118" s="372" t="n">
        <v>0.2875</v>
      </c>
      <c r="Q118" s="372" t="n">
        <v>0.3625</v>
      </c>
      <c r="R118" s="372" t="n">
        <v>0.072408010336114</v>
      </c>
      <c r="S118" s="372" t="n">
        <v>3.02</v>
      </c>
      <c r="T118" s="371"/>
      <c r="U118" s="373" t="n">
        <v>36605</v>
      </c>
      <c r="V118" s="372" t="n">
        <v>2.328</v>
      </c>
      <c r="W118" s="372" t="n">
        <v>2.328</v>
      </c>
      <c r="X118" s="372"/>
      <c r="Y118" s="372"/>
      <c r="Z118" s="372" t="n">
        <v>2.3055</v>
      </c>
      <c r="AA118" s="372"/>
      <c r="AB118" s="372" t="n">
        <v>2.388</v>
      </c>
      <c r="AC118" s="372"/>
      <c r="AD118" s="372"/>
      <c r="AE118" s="372"/>
      <c r="AF118" s="372"/>
      <c r="AG118" s="372"/>
      <c r="AH118" s="372"/>
      <c r="AI118" s="372"/>
      <c r="AJ118" s="372"/>
      <c r="AK118" s="383"/>
      <c r="AL118" s="372"/>
      <c r="AM118" s="372"/>
      <c r="AN118" s="372"/>
      <c r="AO118" s="372"/>
      <c r="AP118" s="372"/>
      <c r="AQ118" s="372"/>
      <c r="AR118" s="372"/>
      <c r="AS118" s="372"/>
      <c r="AT118" s="372"/>
      <c r="AU118" s="372"/>
      <c r="AV118" s="372"/>
      <c r="AW118" s="372"/>
    </row>
    <row r="119" customFormat="false" ht="11.25" hidden="false" customHeight="false" outlineLevel="0" collapsed="false">
      <c r="D119" s="371" t="n">
        <v>39873</v>
      </c>
      <c r="E119" s="372" t="n">
        <v>-0.0525</v>
      </c>
      <c r="F119" s="372" t="n">
        <v>-0.03</v>
      </c>
      <c r="G119" s="372" t="n">
        <v>-0.045</v>
      </c>
      <c r="H119" s="372" t="n">
        <v>0.36</v>
      </c>
      <c r="I119" s="372" t="n">
        <v>0.36</v>
      </c>
      <c r="J119" s="372" t="n">
        <v>-0.0525</v>
      </c>
      <c r="K119" s="372" t="n">
        <v>0.36</v>
      </c>
      <c r="L119" s="372" t="n">
        <v>-0.08</v>
      </c>
      <c r="M119" s="372" t="n">
        <v>-0.12</v>
      </c>
      <c r="N119" s="372" t="n">
        <v>-0.1</v>
      </c>
      <c r="O119" s="372" t="n">
        <v>0.525</v>
      </c>
      <c r="P119" s="372" t="n">
        <v>0.285</v>
      </c>
      <c r="Q119" s="372" t="n">
        <v>0.36</v>
      </c>
      <c r="R119" s="372" t="n">
        <v>0.072440411027641</v>
      </c>
      <c r="S119" s="372" t="n">
        <v>2.915</v>
      </c>
      <c r="T119" s="371"/>
      <c r="U119" s="373" t="n">
        <v>36606</v>
      </c>
      <c r="V119" s="372" t="n">
        <v>2.328</v>
      </c>
      <c r="W119" s="372" t="n">
        <v>2.328</v>
      </c>
      <c r="X119" s="372"/>
      <c r="Y119" s="372"/>
      <c r="Z119" s="372" t="n">
        <v>2.3055</v>
      </c>
      <c r="AA119" s="372"/>
      <c r="AB119" s="372" t="n">
        <v>2.388</v>
      </c>
      <c r="AC119" s="372"/>
      <c r="AD119" s="372"/>
      <c r="AE119" s="372"/>
      <c r="AF119" s="372"/>
      <c r="AG119" s="372"/>
      <c r="AH119" s="372"/>
      <c r="AI119" s="372"/>
      <c r="AJ119" s="372"/>
      <c r="AK119" s="383"/>
      <c r="AL119" s="372"/>
      <c r="AM119" s="372"/>
      <c r="AN119" s="372"/>
      <c r="AO119" s="372"/>
      <c r="AP119" s="372"/>
      <c r="AQ119" s="372"/>
      <c r="AR119" s="372"/>
      <c r="AS119" s="372"/>
      <c r="AT119" s="372"/>
      <c r="AU119" s="372"/>
      <c r="AV119" s="372"/>
      <c r="AW119" s="372"/>
    </row>
    <row r="120" customFormat="false" ht="11.25" hidden="false" customHeight="false" outlineLevel="0" collapsed="false">
      <c r="D120" s="371" t="n">
        <v>39904</v>
      </c>
      <c r="E120" s="372" t="n">
        <v>-0.055</v>
      </c>
      <c r="F120" s="372" t="n">
        <v>-0.03</v>
      </c>
      <c r="G120" s="372" t="n">
        <v>-0.0375</v>
      </c>
      <c r="H120" s="372" t="n">
        <v>0.2575</v>
      </c>
      <c r="I120" s="372" t="n">
        <v>0.2575</v>
      </c>
      <c r="J120" s="372" t="n">
        <v>-0.055</v>
      </c>
      <c r="K120" s="372" t="n">
        <v>0.2575</v>
      </c>
      <c r="L120" s="372" t="n">
        <v>-0.08</v>
      </c>
      <c r="M120" s="372" t="n">
        <v>-0.21</v>
      </c>
      <c r="N120" s="372" t="n">
        <v>-0.19</v>
      </c>
      <c r="O120" s="372" t="n">
        <v>0.128</v>
      </c>
      <c r="P120" s="372" t="n">
        <v>0.1825</v>
      </c>
      <c r="Q120" s="372" t="n">
        <v>0.2575</v>
      </c>
      <c r="R120" s="372" t="n">
        <v>0.072476283222236</v>
      </c>
      <c r="S120" s="372" t="n">
        <v>2.819</v>
      </c>
      <c r="T120" s="371"/>
      <c r="U120" s="373" t="n">
        <v>36607</v>
      </c>
      <c r="V120" s="372" t="n">
        <v>2.328</v>
      </c>
      <c r="W120" s="372" t="n">
        <v>2.328</v>
      </c>
      <c r="X120" s="372"/>
      <c r="Y120" s="372"/>
      <c r="Z120" s="372" t="n">
        <v>2.3055</v>
      </c>
      <c r="AA120" s="372"/>
      <c r="AB120" s="372" t="n">
        <v>2.388</v>
      </c>
      <c r="AC120" s="372"/>
      <c r="AD120" s="372"/>
      <c r="AE120" s="372"/>
      <c r="AF120" s="372"/>
      <c r="AG120" s="372"/>
      <c r="AH120" s="372"/>
      <c r="AI120" s="372"/>
      <c r="AJ120" s="372"/>
      <c r="AK120" s="383"/>
      <c r="AL120" s="372"/>
      <c r="AM120" s="372"/>
      <c r="AN120" s="372"/>
      <c r="AO120" s="372"/>
      <c r="AP120" s="372"/>
      <c r="AQ120" s="372"/>
      <c r="AR120" s="372"/>
      <c r="AS120" s="372"/>
      <c r="AT120" s="372"/>
      <c r="AU120" s="372"/>
      <c r="AV120" s="372"/>
      <c r="AW120" s="372"/>
    </row>
    <row r="121" customFormat="false" ht="11.25" hidden="false" customHeight="false" outlineLevel="0" collapsed="false">
      <c r="D121" s="371" t="n">
        <v>39934</v>
      </c>
      <c r="E121" s="372" t="n">
        <v>-0.055</v>
      </c>
      <c r="F121" s="372" t="n">
        <v>-0.03</v>
      </c>
      <c r="G121" s="372" t="n">
        <v>-0.0375</v>
      </c>
      <c r="H121" s="372" t="n">
        <v>0.2475</v>
      </c>
      <c r="I121" s="372" t="n">
        <v>0.2475</v>
      </c>
      <c r="J121" s="372" t="n">
        <v>-0.055</v>
      </c>
      <c r="K121" s="372" t="n">
        <v>0.2475</v>
      </c>
      <c r="L121" s="372" t="n">
        <v>-0.08</v>
      </c>
      <c r="M121" s="372" t="n">
        <v>-0.205</v>
      </c>
      <c r="N121" s="372" t="n">
        <v>-0.205</v>
      </c>
      <c r="O121" s="372" t="n">
        <v>0.128</v>
      </c>
      <c r="P121" s="372" t="n">
        <v>0.1725</v>
      </c>
      <c r="Q121" s="372" t="n">
        <v>0.2475</v>
      </c>
      <c r="R121" s="372" t="n">
        <v>0.072510998249668</v>
      </c>
      <c r="S121" s="372" t="n">
        <v>2.798</v>
      </c>
      <c r="T121" s="371"/>
      <c r="U121" s="373" t="n">
        <v>36608</v>
      </c>
      <c r="V121" s="372" t="n">
        <v>2.328</v>
      </c>
      <c r="W121" s="372" t="n">
        <v>2.328</v>
      </c>
      <c r="X121" s="372"/>
      <c r="Y121" s="372"/>
      <c r="Z121" s="372" t="n">
        <v>2.3055</v>
      </c>
      <c r="AA121" s="372"/>
      <c r="AB121" s="372" t="n">
        <v>2.388</v>
      </c>
      <c r="AC121" s="372"/>
      <c r="AD121" s="372"/>
      <c r="AE121" s="372"/>
      <c r="AF121" s="372"/>
      <c r="AG121" s="372"/>
      <c r="AH121" s="372"/>
      <c r="AI121" s="372"/>
      <c r="AJ121" s="372"/>
      <c r="AK121" s="383"/>
      <c r="AL121" s="372"/>
      <c r="AM121" s="372"/>
      <c r="AN121" s="372"/>
      <c r="AO121" s="372"/>
      <c r="AP121" s="372"/>
      <c r="AQ121" s="372"/>
      <c r="AR121" s="372"/>
      <c r="AS121" s="372"/>
      <c r="AT121" s="372"/>
      <c r="AU121" s="372"/>
      <c r="AV121" s="372"/>
      <c r="AW121" s="372"/>
    </row>
    <row r="122" customFormat="false" ht="11.25" hidden="false" customHeight="false" outlineLevel="0" collapsed="false">
      <c r="D122" s="371" t="n">
        <v>39965</v>
      </c>
      <c r="E122" s="372" t="n">
        <v>-0.055</v>
      </c>
      <c r="F122" s="372" t="n">
        <v>-0.03</v>
      </c>
      <c r="G122" s="372" t="n">
        <v>-0.0375</v>
      </c>
      <c r="H122" s="372" t="n">
        <v>0.2425</v>
      </c>
      <c r="I122" s="372" t="n">
        <v>0.2425</v>
      </c>
      <c r="J122" s="372" t="n">
        <v>-0.055</v>
      </c>
      <c r="K122" s="372" t="n">
        <v>0.2425</v>
      </c>
      <c r="L122" s="372" t="n">
        <v>-0.08</v>
      </c>
      <c r="M122" s="372" t="n">
        <v>-0.215</v>
      </c>
      <c r="N122" s="372" t="n">
        <v>-0.215</v>
      </c>
      <c r="O122" s="372" t="n">
        <v>0.128</v>
      </c>
      <c r="P122" s="372" t="n">
        <v>0.1675</v>
      </c>
      <c r="Q122" s="372" t="n">
        <v>0.2425</v>
      </c>
      <c r="R122" s="372" t="n">
        <v>0.072546870445099</v>
      </c>
      <c r="S122" s="372" t="n">
        <v>2.805</v>
      </c>
      <c r="T122" s="371"/>
      <c r="U122" s="373" t="n">
        <v>36609</v>
      </c>
      <c r="V122" s="372" t="n">
        <v>2.328</v>
      </c>
      <c r="W122" s="372" t="n">
        <v>2.328</v>
      </c>
      <c r="X122" s="372"/>
      <c r="Y122" s="372"/>
      <c r="Z122" s="372" t="n">
        <v>2.3055</v>
      </c>
      <c r="AA122" s="372"/>
      <c r="AB122" s="372" t="n">
        <v>2.388</v>
      </c>
      <c r="AC122" s="372"/>
      <c r="AD122" s="372"/>
      <c r="AE122" s="372"/>
      <c r="AF122" s="372"/>
      <c r="AG122" s="372"/>
      <c r="AH122" s="372"/>
      <c r="AI122" s="372"/>
      <c r="AJ122" s="372"/>
      <c r="AK122" s="383"/>
      <c r="AL122" s="372"/>
      <c r="AM122" s="372"/>
      <c r="AN122" s="372"/>
      <c r="AO122" s="372"/>
      <c r="AP122" s="372"/>
      <c r="AQ122" s="372"/>
      <c r="AR122" s="372"/>
      <c r="AS122" s="372"/>
      <c r="AT122" s="372"/>
      <c r="AU122" s="372"/>
      <c r="AV122" s="372"/>
      <c r="AW122" s="372"/>
    </row>
    <row r="123" customFormat="false" ht="11.25" hidden="false" customHeight="false" outlineLevel="0" collapsed="false">
      <c r="D123" s="371" t="n">
        <v>39995</v>
      </c>
      <c r="E123" s="372" t="n">
        <v>-0.055</v>
      </c>
      <c r="F123" s="372" t="n">
        <v>-0.03</v>
      </c>
      <c r="G123" s="372" t="n">
        <v>-0.0375</v>
      </c>
      <c r="H123" s="372" t="n">
        <v>0.2325</v>
      </c>
      <c r="I123" s="372" t="n">
        <v>0.2325</v>
      </c>
      <c r="J123" s="372" t="n">
        <v>-0.055</v>
      </c>
      <c r="K123" s="372" t="n">
        <v>0.2325</v>
      </c>
      <c r="L123" s="372" t="n">
        <v>-0.08</v>
      </c>
      <c r="M123" s="372" t="n">
        <v>-0.215</v>
      </c>
      <c r="N123" s="372" t="n">
        <v>-0.215</v>
      </c>
      <c r="O123" s="372" t="n">
        <v>0.128</v>
      </c>
      <c r="P123" s="372" t="n">
        <v>0.1575</v>
      </c>
      <c r="Q123" s="372" t="n">
        <v>0.2325</v>
      </c>
      <c r="R123" s="372" t="n">
        <v>0.07258158547334</v>
      </c>
      <c r="S123" s="372" t="n">
        <v>2.811</v>
      </c>
      <c r="T123" s="371"/>
      <c r="U123" s="373" t="n">
        <v>36610</v>
      </c>
      <c r="V123" s="372" t="n">
        <v>2.328</v>
      </c>
      <c r="W123" s="372" t="n">
        <v>2.328</v>
      </c>
      <c r="X123" s="372"/>
      <c r="Y123" s="372"/>
      <c r="Z123" s="372" t="n">
        <v>2.3055</v>
      </c>
      <c r="AA123" s="372"/>
      <c r="AB123" s="372" t="n">
        <v>2.388</v>
      </c>
      <c r="AC123" s="372"/>
      <c r="AD123" s="372"/>
      <c r="AE123" s="372"/>
      <c r="AF123" s="372"/>
      <c r="AG123" s="372"/>
      <c r="AH123" s="372"/>
      <c r="AI123" s="372"/>
      <c r="AJ123" s="372"/>
      <c r="AK123" s="383"/>
      <c r="AL123" s="372"/>
      <c r="AM123" s="372"/>
      <c r="AN123" s="372"/>
      <c r="AO123" s="372"/>
      <c r="AP123" s="372"/>
      <c r="AQ123" s="372"/>
      <c r="AR123" s="372"/>
      <c r="AS123" s="372"/>
      <c r="AT123" s="372"/>
      <c r="AU123" s="372"/>
      <c r="AV123" s="372"/>
      <c r="AW123" s="372"/>
    </row>
    <row r="124" customFormat="false" ht="11.25" hidden="false" customHeight="false" outlineLevel="0" collapsed="false">
      <c r="D124" s="371" t="n">
        <v>40026</v>
      </c>
      <c r="E124" s="372" t="n">
        <v>-0.055</v>
      </c>
      <c r="F124" s="372" t="n">
        <v>-0.03</v>
      </c>
      <c r="G124" s="372" t="n">
        <v>-0.0375</v>
      </c>
      <c r="H124" s="372" t="n">
        <v>0.23</v>
      </c>
      <c r="I124" s="372" t="n">
        <v>0.23</v>
      </c>
      <c r="J124" s="372" t="n">
        <v>-0.055</v>
      </c>
      <c r="K124" s="372" t="n">
        <v>0.23</v>
      </c>
      <c r="L124" s="372" t="n">
        <v>-0.08</v>
      </c>
      <c r="M124" s="372" t="n">
        <v>-0.215</v>
      </c>
      <c r="N124" s="372" t="n">
        <v>-0.215</v>
      </c>
      <c r="O124" s="372" t="n">
        <v>0.128</v>
      </c>
      <c r="P124" s="372" t="n">
        <v>0.155</v>
      </c>
      <c r="Q124" s="372" t="n">
        <v>0.23</v>
      </c>
      <c r="R124" s="372" t="n">
        <v>0.072617457669607</v>
      </c>
      <c r="S124" s="372" t="n">
        <v>2.818</v>
      </c>
      <c r="T124" s="371"/>
      <c r="U124" s="373" t="n">
        <v>36611</v>
      </c>
      <c r="V124" s="372" t="n">
        <v>2.328</v>
      </c>
      <c r="W124" s="372" t="n">
        <v>2.328</v>
      </c>
      <c r="X124" s="372"/>
      <c r="Y124" s="372"/>
      <c r="Z124" s="372" t="n">
        <v>2.3055</v>
      </c>
      <c r="AA124" s="372"/>
      <c r="AB124" s="372" t="n">
        <v>2.388</v>
      </c>
      <c r="AC124" s="372"/>
      <c r="AD124" s="372"/>
      <c r="AE124" s="372"/>
      <c r="AF124" s="372"/>
      <c r="AG124" s="372"/>
      <c r="AH124" s="372"/>
      <c r="AI124" s="372"/>
      <c r="AJ124" s="372"/>
      <c r="AK124" s="383"/>
      <c r="AL124" s="372"/>
      <c r="AM124" s="372"/>
      <c r="AN124" s="372"/>
      <c r="AO124" s="372"/>
      <c r="AP124" s="372"/>
      <c r="AQ124" s="372"/>
      <c r="AR124" s="372"/>
      <c r="AS124" s="372"/>
      <c r="AT124" s="372"/>
      <c r="AU124" s="372"/>
      <c r="AV124" s="372"/>
      <c r="AW124" s="372"/>
    </row>
    <row r="125" customFormat="false" ht="11.25" hidden="false" customHeight="false" outlineLevel="0" collapsed="false">
      <c r="D125" s="371" t="n">
        <v>40057</v>
      </c>
      <c r="E125" s="372" t="n">
        <v>-0.055</v>
      </c>
      <c r="F125" s="372" t="n">
        <v>-0.03</v>
      </c>
      <c r="G125" s="372" t="n">
        <v>-0.0375</v>
      </c>
      <c r="H125" s="372" t="n">
        <v>0.2275</v>
      </c>
      <c r="I125" s="372" t="n">
        <v>0.2275</v>
      </c>
      <c r="J125" s="372" t="n">
        <v>-0.055</v>
      </c>
      <c r="K125" s="372" t="n">
        <v>0.2275</v>
      </c>
      <c r="L125" s="372" t="n">
        <v>-0.08</v>
      </c>
      <c r="M125" s="372" t="n">
        <v>-0.205</v>
      </c>
      <c r="N125" s="372" t="n">
        <v>-0.205</v>
      </c>
      <c r="O125" s="372" t="n">
        <v>0.128</v>
      </c>
      <c r="P125" s="372" t="n">
        <v>0.1525</v>
      </c>
      <c r="Q125" s="372" t="n">
        <v>0.2275</v>
      </c>
      <c r="R125" s="372" t="n">
        <v>0.0726533298663</v>
      </c>
      <c r="S125" s="372" t="n">
        <v>2.823</v>
      </c>
      <c r="T125" s="371"/>
      <c r="U125" s="373" t="n">
        <v>36612</v>
      </c>
      <c r="V125" s="372" t="n">
        <v>2.328</v>
      </c>
      <c r="W125" s="372" t="n">
        <v>2.328</v>
      </c>
      <c r="X125" s="372"/>
      <c r="Y125" s="372"/>
      <c r="Z125" s="372" t="n">
        <v>2.3055</v>
      </c>
      <c r="AA125" s="372"/>
      <c r="AB125" s="372" t="n">
        <v>2.388</v>
      </c>
      <c r="AC125" s="372"/>
      <c r="AD125" s="372"/>
      <c r="AE125" s="372"/>
      <c r="AF125" s="372"/>
      <c r="AG125" s="372"/>
      <c r="AH125" s="372"/>
      <c r="AI125" s="372"/>
      <c r="AJ125" s="372"/>
      <c r="AK125" s="383"/>
      <c r="AL125" s="372"/>
      <c r="AM125" s="372"/>
      <c r="AN125" s="372"/>
      <c r="AO125" s="372"/>
      <c r="AP125" s="372"/>
      <c r="AQ125" s="372"/>
      <c r="AR125" s="372"/>
      <c r="AS125" s="372"/>
      <c r="AT125" s="372"/>
      <c r="AU125" s="372"/>
      <c r="AV125" s="372"/>
      <c r="AW125" s="372"/>
    </row>
    <row r="126" customFormat="false" ht="11.25" hidden="false" customHeight="false" outlineLevel="0" collapsed="false">
      <c r="D126" s="371" t="n">
        <v>40087</v>
      </c>
      <c r="E126" s="372" t="n">
        <v>-0.055</v>
      </c>
      <c r="F126" s="372" t="n">
        <v>-0.03</v>
      </c>
      <c r="G126" s="372" t="n">
        <v>-0.0375</v>
      </c>
      <c r="H126" s="372" t="n">
        <v>0.2425</v>
      </c>
      <c r="I126" s="372" t="n">
        <v>0.2425</v>
      </c>
      <c r="J126" s="372" t="n">
        <v>-0.055</v>
      </c>
      <c r="K126" s="372" t="n">
        <v>0.2425</v>
      </c>
      <c r="L126" s="372" t="n">
        <v>-0.08</v>
      </c>
      <c r="M126" s="372" t="n">
        <v>-0.19</v>
      </c>
      <c r="N126" s="372" t="n">
        <v>-0.19</v>
      </c>
      <c r="O126" s="372" t="n">
        <v>0.128</v>
      </c>
      <c r="P126" s="372" t="n">
        <v>0.1675</v>
      </c>
      <c r="Q126" s="372" t="n">
        <v>0.2425</v>
      </c>
      <c r="R126" s="372" t="n">
        <v>0.072688044895762</v>
      </c>
      <c r="S126" s="372" t="n">
        <v>2.855</v>
      </c>
      <c r="T126" s="371"/>
      <c r="U126" s="373" t="n">
        <v>36613</v>
      </c>
      <c r="V126" s="372" t="n">
        <v>2.328</v>
      </c>
      <c r="W126" s="372" t="n">
        <v>2.328</v>
      </c>
      <c r="X126" s="372"/>
      <c r="Y126" s="372"/>
      <c r="Z126" s="372" t="n">
        <v>2.3055</v>
      </c>
      <c r="AA126" s="372"/>
      <c r="AB126" s="372" t="n">
        <v>2.388</v>
      </c>
      <c r="AC126" s="372"/>
      <c r="AD126" s="372"/>
      <c r="AE126" s="372"/>
      <c r="AF126" s="372"/>
      <c r="AG126" s="372"/>
      <c r="AH126" s="372"/>
      <c r="AI126" s="372"/>
      <c r="AJ126" s="372"/>
      <c r="AK126" s="383"/>
      <c r="AL126" s="372"/>
      <c r="AM126" s="372"/>
      <c r="AN126" s="372"/>
      <c r="AO126" s="372"/>
      <c r="AP126" s="372"/>
      <c r="AQ126" s="372"/>
      <c r="AR126" s="372"/>
      <c r="AS126" s="372"/>
      <c r="AT126" s="372"/>
      <c r="AU126" s="372"/>
      <c r="AV126" s="372"/>
      <c r="AW126" s="372"/>
    </row>
    <row r="127" customFormat="false" ht="11.25" hidden="false" customHeight="false" outlineLevel="0" collapsed="false">
      <c r="D127" s="371" t="n">
        <v>40118</v>
      </c>
      <c r="E127" s="372" t="n">
        <v>-0.0495</v>
      </c>
      <c r="F127" s="372" t="n">
        <v>-0.03</v>
      </c>
      <c r="G127" s="372" t="n">
        <v>-0.0475</v>
      </c>
      <c r="H127" s="372" t="n">
        <v>0.3325</v>
      </c>
      <c r="I127" s="372" t="n">
        <v>0.3325</v>
      </c>
      <c r="J127" s="372" t="n">
        <v>-0.0495</v>
      </c>
      <c r="K127" s="372" t="n">
        <v>0.3325</v>
      </c>
      <c r="L127" s="372" t="n">
        <v>-0.08</v>
      </c>
      <c r="M127" s="372" t="n">
        <v>-0.1425</v>
      </c>
      <c r="N127" s="372" t="n">
        <v>-0.1425</v>
      </c>
      <c r="O127" s="372" t="n">
        <v>0.445</v>
      </c>
      <c r="P127" s="372" t="n">
        <v>0.2575</v>
      </c>
      <c r="Q127" s="372" t="n">
        <v>0.3325</v>
      </c>
      <c r="R127" s="372" t="n">
        <v>0.07272391709329</v>
      </c>
      <c r="S127" s="372" t="n">
        <v>2.991</v>
      </c>
      <c r="T127" s="371"/>
      <c r="U127" s="373" t="n">
        <v>36614</v>
      </c>
      <c r="V127" s="372" t="n">
        <v>2.328</v>
      </c>
      <c r="W127" s="372" t="n">
        <v>2.328</v>
      </c>
      <c r="X127" s="372"/>
      <c r="Y127" s="372"/>
      <c r="Z127" s="372" t="n">
        <v>2.3055</v>
      </c>
      <c r="AA127" s="372"/>
      <c r="AB127" s="372" t="n">
        <v>2.388</v>
      </c>
      <c r="AC127" s="372"/>
      <c r="AD127" s="372"/>
      <c r="AE127" s="372"/>
      <c r="AF127" s="372"/>
      <c r="AG127" s="372"/>
      <c r="AH127" s="372"/>
      <c r="AI127" s="372"/>
      <c r="AJ127" s="372"/>
      <c r="AK127" s="383"/>
      <c r="AL127" s="372"/>
      <c r="AM127" s="372"/>
      <c r="AN127" s="372"/>
      <c r="AO127" s="372"/>
      <c r="AP127" s="372"/>
      <c r="AQ127" s="372"/>
      <c r="AR127" s="372"/>
      <c r="AS127" s="372"/>
      <c r="AT127" s="372"/>
      <c r="AU127" s="372"/>
      <c r="AV127" s="372"/>
      <c r="AW127" s="372"/>
    </row>
    <row r="128" customFormat="false" ht="11.25" hidden="false" customHeight="false" outlineLevel="0" collapsed="false">
      <c r="D128" s="371" t="n">
        <v>40148</v>
      </c>
      <c r="E128" s="372" t="n">
        <v>-0.0495</v>
      </c>
      <c r="F128" s="372" t="n">
        <v>-0.03</v>
      </c>
      <c r="G128" s="372" t="n">
        <v>-0.05</v>
      </c>
      <c r="H128" s="372" t="n">
        <v>0.3725</v>
      </c>
      <c r="I128" s="372" t="n">
        <v>0.3725</v>
      </c>
      <c r="J128" s="372" t="n">
        <v>-0.0495</v>
      </c>
      <c r="K128" s="372" t="n">
        <v>0.3725</v>
      </c>
      <c r="L128" s="372" t="n">
        <v>-0.08</v>
      </c>
      <c r="M128" s="372" t="n">
        <v>-0.135</v>
      </c>
      <c r="N128" s="372" t="n">
        <v>-0.135</v>
      </c>
      <c r="O128" s="372" t="n">
        <v>0.485</v>
      </c>
      <c r="P128" s="372" t="n">
        <v>0.2975</v>
      </c>
      <c r="Q128" s="372" t="n">
        <v>0.3725</v>
      </c>
      <c r="R128" s="372" t="n">
        <v>0.072758632123561</v>
      </c>
      <c r="S128" s="372" t="n">
        <v>3.115</v>
      </c>
      <c r="T128" s="371"/>
      <c r="U128" s="373" t="n">
        <v>36615</v>
      </c>
      <c r="V128" s="372" t="n">
        <v>2.328</v>
      </c>
      <c r="W128" s="372" t="n">
        <v>2.328</v>
      </c>
      <c r="X128" s="372"/>
      <c r="Y128" s="372"/>
      <c r="Z128" s="372" t="n">
        <v>2.3055</v>
      </c>
      <c r="AA128" s="372"/>
      <c r="AB128" s="372" t="n">
        <v>2.388</v>
      </c>
      <c r="AC128" s="372"/>
      <c r="AD128" s="372"/>
      <c r="AE128" s="372"/>
      <c r="AF128" s="372"/>
      <c r="AG128" s="372"/>
      <c r="AH128" s="372"/>
      <c r="AI128" s="372"/>
      <c r="AJ128" s="372"/>
      <c r="AK128" s="383"/>
      <c r="AL128" s="372"/>
      <c r="AM128" s="372"/>
      <c r="AN128" s="372"/>
      <c r="AO128" s="372"/>
      <c r="AP128" s="372"/>
      <c r="AQ128" s="372"/>
      <c r="AR128" s="372"/>
      <c r="AS128" s="372"/>
      <c r="AT128" s="372"/>
      <c r="AU128" s="372"/>
      <c r="AV128" s="372"/>
      <c r="AW128" s="372"/>
    </row>
    <row r="129" customFormat="false" ht="11.25" hidden="false" customHeight="false" outlineLevel="0" collapsed="false">
      <c r="D129" s="371" t="n">
        <v>40179</v>
      </c>
      <c r="E129" s="372" t="n">
        <v>-0.0495</v>
      </c>
      <c r="F129" s="372" t="n">
        <v>-0.03</v>
      </c>
      <c r="G129" s="372" t="n">
        <v>-0.0525</v>
      </c>
      <c r="H129" s="372" t="n">
        <v>0.38</v>
      </c>
      <c r="I129" s="372" t="n">
        <v>0.38</v>
      </c>
      <c r="J129" s="372" t="n">
        <v>-0.0495</v>
      </c>
      <c r="K129" s="372" t="n">
        <v>0.38</v>
      </c>
      <c r="L129" s="372" t="n">
        <v>-0.08</v>
      </c>
      <c r="M129" s="372" t="n">
        <v>-0.12</v>
      </c>
      <c r="N129" s="372" t="n">
        <v>-0.2</v>
      </c>
      <c r="O129" s="372" t="n">
        <v>0.495</v>
      </c>
      <c r="P129" s="372" t="n">
        <v>0.305</v>
      </c>
      <c r="Q129" s="372" t="n">
        <v>0.38</v>
      </c>
      <c r="R129" s="372" t="n">
        <v>0.072792723359841</v>
      </c>
      <c r="S129" s="372" t="n">
        <v>3.197</v>
      </c>
      <c r="T129" s="371"/>
      <c r="U129" s="373" t="n">
        <v>36616</v>
      </c>
      <c r="V129" s="372" t="n">
        <v>2.328</v>
      </c>
      <c r="W129" s="372" t="n">
        <v>2.328</v>
      </c>
      <c r="X129" s="372"/>
      <c r="Y129" s="372"/>
      <c r="Z129" s="372" t="n">
        <v>2.3055</v>
      </c>
      <c r="AA129" s="372"/>
      <c r="AB129" s="372" t="n">
        <v>2.388</v>
      </c>
      <c r="AC129" s="372"/>
      <c r="AD129" s="372"/>
      <c r="AE129" s="372"/>
      <c r="AF129" s="372"/>
      <c r="AG129" s="372"/>
      <c r="AH129" s="372"/>
      <c r="AI129" s="372"/>
      <c r="AJ129" s="372"/>
      <c r="AK129" s="383"/>
      <c r="AL129" s="372"/>
      <c r="AM129" s="372"/>
      <c r="AN129" s="372"/>
      <c r="AO129" s="372"/>
      <c r="AP129" s="372"/>
      <c r="AQ129" s="372"/>
      <c r="AR129" s="372"/>
      <c r="AS129" s="372"/>
      <c r="AT129" s="372"/>
      <c r="AU129" s="372"/>
      <c r="AV129" s="372"/>
      <c r="AW129" s="372"/>
    </row>
    <row r="130" customFormat="false" ht="11.25" hidden="false" customHeight="false" outlineLevel="0" collapsed="false">
      <c r="D130" s="371" t="n">
        <v>40210</v>
      </c>
      <c r="E130" s="372" t="n">
        <v>-0.0495</v>
      </c>
      <c r="F130" s="372" t="n">
        <v>-0.03</v>
      </c>
      <c r="G130" s="372" t="n">
        <v>-0.045</v>
      </c>
      <c r="H130" s="372" t="n">
        <v>0.358</v>
      </c>
      <c r="I130" s="372" t="n">
        <v>0.358</v>
      </c>
      <c r="J130" s="372" t="n">
        <v>-0.0495</v>
      </c>
      <c r="K130" s="372" t="n">
        <v>0.358</v>
      </c>
      <c r="L130" s="372" t="n">
        <v>-0.08</v>
      </c>
      <c r="M130" s="372" t="n">
        <v>-0.12</v>
      </c>
      <c r="N130" s="372" t="n">
        <v>-0.2025</v>
      </c>
      <c r="O130" s="372" t="n">
        <v>0.525</v>
      </c>
      <c r="P130" s="372" t="n">
        <v>0.283</v>
      </c>
      <c r="Q130" s="372" t="n">
        <v>0.358</v>
      </c>
      <c r="R130" s="372" t="n">
        <v>0.072810192283582</v>
      </c>
      <c r="S130" s="372" t="n">
        <v>3.095</v>
      </c>
      <c r="T130" s="371"/>
      <c r="U130" s="373" t="n">
        <v>36617</v>
      </c>
      <c r="V130" s="372" t="n">
        <v>2.32</v>
      </c>
      <c r="W130" s="372" t="n">
        <v>2.32</v>
      </c>
      <c r="X130" s="372"/>
      <c r="Y130" s="372"/>
      <c r="Z130" s="372" t="n">
        <v>2.3225</v>
      </c>
      <c r="AA130" s="372"/>
      <c r="AB130" s="372" t="n">
        <v>2.38</v>
      </c>
      <c r="AC130" s="372"/>
      <c r="AD130" s="372"/>
      <c r="AE130" s="372"/>
      <c r="AF130" s="372"/>
      <c r="AG130" s="372"/>
      <c r="AH130" s="372"/>
      <c r="AI130" s="372"/>
      <c r="AJ130" s="372"/>
      <c r="AK130" s="383"/>
      <c r="AL130" s="372"/>
      <c r="AM130" s="372"/>
      <c r="AN130" s="372"/>
      <c r="AO130" s="372"/>
      <c r="AP130" s="372"/>
      <c r="AQ130" s="372"/>
      <c r="AR130" s="372"/>
      <c r="AS130" s="372"/>
      <c r="AT130" s="372"/>
      <c r="AU130" s="372"/>
      <c r="AV130" s="372"/>
      <c r="AW130" s="372"/>
    </row>
    <row r="131" customFormat="false" ht="11.25" hidden="false" customHeight="false" outlineLevel="0" collapsed="false">
      <c r="D131" s="371" t="n">
        <v>40238</v>
      </c>
      <c r="E131" s="372" t="n">
        <v>-0.0495</v>
      </c>
      <c r="F131" s="372" t="n">
        <v>-0.03</v>
      </c>
      <c r="G131" s="372" t="n">
        <v>-0.0425</v>
      </c>
      <c r="H131" s="372" t="n">
        <v>0.355</v>
      </c>
      <c r="I131" s="372" t="n">
        <v>0.355</v>
      </c>
      <c r="J131" s="372" t="n">
        <v>-0.0495</v>
      </c>
      <c r="K131" s="372" t="n">
        <v>0.355</v>
      </c>
      <c r="L131" s="372" t="n">
        <v>-0.08</v>
      </c>
      <c r="M131" s="372" t="n">
        <v>-0.12</v>
      </c>
      <c r="N131" s="372" t="n">
        <v>-0.205</v>
      </c>
      <c r="O131" s="372" t="n">
        <v>0.525</v>
      </c>
      <c r="P131" s="372" t="n">
        <v>0.28</v>
      </c>
      <c r="Q131" s="372" t="n">
        <v>0.355</v>
      </c>
      <c r="R131" s="372" t="n">
        <v>0.072825970666402</v>
      </c>
      <c r="S131" s="372" t="n">
        <v>2.99</v>
      </c>
      <c r="T131" s="371"/>
      <c r="U131" s="373" t="n">
        <v>36618</v>
      </c>
      <c r="V131" s="372" t="n">
        <v>2.32</v>
      </c>
      <c r="W131" s="372" t="n">
        <v>2.32</v>
      </c>
      <c r="X131" s="372"/>
      <c r="Y131" s="372"/>
      <c r="Z131" s="372" t="n">
        <v>2.3225</v>
      </c>
      <c r="AA131" s="372"/>
      <c r="AB131" s="372" t="n">
        <v>2.38</v>
      </c>
      <c r="AC131" s="372"/>
      <c r="AD131" s="372"/>
      <c r="AE131" s="372"/>
      <c r="AF131" s="372"/>
      <c r="AG131" s="372"/>
      <c r="AH131" s="372"/>
      <c r="AI131" s="372"/>
      <c r="AJ131" s="372"/>
      <c r="AK131" s="383"/>
      <c r="AL131" s="372"/>
      <c r="AM131" s="372"/>
      <c r="AN131" s="372"/>
      <c r="AO131" s="372"/>
      <c r="AP131" s="372"/>
      <c r="AQ131" s="372"/>
      <c r="AR131" s="372"/>
      <c r="AS131" s="372"/>
      <c r="AT131" s="372"/>
      <c r="AU131" s="372"/>
      <c r="AV131" s="372"/>
      <c r="AW131" s="372"/>
    </row>
    <row r="132" customFormat="false" ht="11.25" hidden="false" customHeight="false" outlineLevel="0" collapsed="false">
      <c r="D132" s="371" t="n">
        <v>40269</v>
      </c>
      <c r="E132" s="372" t="n">
        <v>-0.052</v>
      </c>
      <c r="F132" s="372" t="n">
        <v>-0.03</v>
      </c>
      <c r="G132" s="372" t="n">
        <v>-0.035</v>
      </c>
      <c r="H132" s="372" t="n">
        <v>0.253</v>
      </c>
      <c r="I132" s="372" t="n">
        <v>0.253</v>
      </c>
      <c r="J132" s="372" t="n">
        <v>-0.052</v>
      </c>
      <c r="K132" s="372" t="n">
        <v>0.253</v>
      </c>
      <c r="L132" s="372" t="n">
        <v>-0.08</v>
      </c>
      <c r="M132" s="372" t="n">
        <v>-0.21</v>
      </c>
      <c r="N132" s="372" t="n">
        <v>-0.195</v>
      </c>
      <c r="O132" s="372" t="n">
        <v>0.128</v>
      </c>
      <c r="P132" s="372" t="n">
        <v>0.178</v>
      </c>
      <c r="Q132" s="372" t="n">
        <v>0.253</v>
      </c>
      <c r="R132" s="372" t="n">
        <v>0.072843439590334</v>
      </c>
      <c r="S132" s="372" t="n">
        <v>2.894</v>
      </c>
      <c r="T132" s="371"/>
      <c r="U132" s="373" t="n">
        <v>36619</v>
      </c>
      <c r="V132" s="372" t="n">
        <v>2.32</v>
      </c>
      <c r="W132" s="372" t="n">
        <v>2.32</v>
      </c>
      <c r="X132" s="372"/>
      <c r="Y132" s="372"/>
      <c r="Z132" s="372" t="n">
        <v>2.3225</v>
      </c>
      <c r="AA132" s="372"/>
      <c r="AB132" s="372" t="n">
        <v>2.38</v>
      </c>
      <c r="AC132" s="372"/>
      <c r="AD132" s="372"/>
      <c r="AE132" s="372"/>
      <c r="AF132" s="372"/>
      <c r="AG132" s="372"/>
      <c r="AH132" s="372"/>
      <c r="AI132" s="372"/>
      <c r="AJ132" s="372"/>
      <c r="AK132" s="383"/>
      <c r="AL132" s="372"/>
      <c r="AM132" s="372"/>
      <c r="AN132" s="372"/>
      <c r="AO132" s="372"/>
      <c r="AP132" s="372"/>
      <c r="AQ132" s="372"/>
      <c r="AR132" s="372"/>
      <c r="AS132" s="372"/>
      <c r="AT132" s="372"/>
      <c r="AU132" s="372"/>
      <c r="AV132" s="372"/>
      <c r="AW132" s="372"/>
    </row>
    <row r="133" customFormat="false" ht="11.25" hidden="false" customHeight="false" outlineLevel="0" collapsed="false">
      <c r="D133" s="371" t="n">
        <v>40299</v>
      </c>
      <c r="E133" s="372" t="n">
        <v>-0.052</v>
      </c>
      <c r="F133" s="372" t="n">
        <v>-0.03</v>
      </c>
      <c r="G133" s="372" t="n">
        <v>-0.035</v>
      </c>
      <c r="H133" s="372" t="n">
        <v>0.242</v>
      </c>
      <c r="I133" s="372" t="n">
        <v>0.242</v>
      </c>
      <c r="J133" s="372" t="n">
        <v>-0.052</v>
      </c>
      <c r="K133" s="372" t="n">
        <v>0.242</v>
      </c>
      <c r="L133" s="372" t="n">
        <v>-0.08</v>
      </c>
      <c r="M133" s="372" t="n">
        <v>-0.205</v>
      </c>
      <c r="N133" s="372" t="n">
        <v>-0.195</v>
      </c>
      <c r="O133" s="372" t="n">
        <v>0.128</v>
      </c>
      <c r="P133" s="372" t="n">
        <v>0.167</v>
      </c>
      <c r="Q133" s="372" t="n">
        <v>0.242</v>
      </c>
      <c r="R133" s="372" t="n">
        <v>0.072860345000687</v>
      </c>
      <c r="S133" s="372" t="n">
        <v>2.873</v>
      </c>
      <c r="T133" s="371"/>
      <c r="U133" s="373" t="n">
        <v>36620</v>
      </c>
      <c r="V133" s="372" t="n">
        <v>2.32</v>
      </c>
      <c r="W133" s="372" t="n">
        <v>2.32</v>
      </c>
      <c r="X133" s="372"/>
      <c r="Y133" s="372"/>
      <c r="Z133" s="372" t="n">
        <v>2.3225</v>
      </c>
      <c r="AA133" s="372"/>
      <c r="AB133" s="372" t="n">
        <v>2.38</v>
      </c>
      <c r="AC133" s="372"/>
      <c r="AD133" s="372"/>
      <c r="AE133" s="372"/>
      <c r="AF133" s="372"/>
      <c r="AG133" s="372"/>
      <c r="AH133" s="372"/>
      <c r="AI133" s="372"/>
      <c r="AJ133" s="372"/>
      <c r="AK133" s="383"/>
      <c r="AL133" s="372"/>
      <c r="AM133" s="372"/>
      <c r="AN133" s="372"/>
      <c r="AO133" s="372"/>
      <c r="AP133" s="372"/>
      <c r="AQ133" s="372"/>
      <c r="AR133" s="372"/>
      <c r="AS133" s="372"/>
      <c r="AT133" s="372"/>
      <c r="AU133" s="372"/>
      <c r="AV133" s="372"/>
      <c r="AW133" s="372"/>
    </row>
    <row r="134" customFormat="false" ht="11.25" hidden="false" customHeight="false" outlineLevel="0" collapsed="false">
      <c r="D134" s="371" t="n">
        <v>40330</v>
      </c>
      <c r="E134" s="372" t="n">
        <v>-0.052</v>
      </c>
      <c r="F134" s="372" t="n">
        <v>-0.03</v>
      </c>
      <c r="G134" s="372" t="n">
        <v>-0.035</v>
      </c>
      <c r="H134" s="372" t="n">
        <v>0.237</v>
      </c>
      <c r="I134" s="372" t="n">
        <v>0.237</v>
      </c>
      <c r="J134" s="372" t="n">
        <v>-0.052</v>
      </c>
      <c r="K134" s="372" t="n">
        <v>0.237</v>
      </c>
      <c r="L134" s="372" t="n">
        <v>-0.08</v>
      </c>
      <c r="M134" s="372" t="n">
        <v>-0.215</v>
      </c>
      <c r="N134" s="372" t="n">
        <v>-0.195</v>
      </c>
      <c r="O134" s="372" t="n">
        <v>0.128</v>
      </c>
      <c r="P134" s="372" t="n">
        <v>0.162</v>
      </c>
      <c r="Q134" s="372" t="n">
        <v>0.237</v>
      </c>
      <c r="R134" s="372" t="n">
        <v>0.072877813924818</v>
      </c>
      <c r="S134" s="372" t="n">
        <v>2.88</v>
      </c>
      <c r="T134" s="371"/>
      <c r="U134" s="373" t="n">
        <v>36621</v>
      </c>
      <c r="V134" s="372" t="n">
        <v>2.32</v>
      </c>
      <c r="W134" s="372" t="n">
        <v>2.32</v>
      </c>
      <c r="X134" s="372"/>
      <c r="Y134" s="372"/>
      <c r="Z134" s="372" t="n">
        <v>2.3225</v>
      </c>
      <c r="AA134" s="372"/>
      <c r="AB134" s="372" t="n">
        <v>2.38</v>
      </c>
      <c r="AC134" s="372"/>
      <c r="AD134" s="372"/>
      <c r="AE134" s="372"/>
      <c r="AF134" s="372"/>
      <c r="AG134" s="372"/>
      <c r="AH134" s="372"/>
      <c r="AI134" s="372"/>
      <c r="AJ134" s="372"/>
      <c r="AK134" s="383"/>
      <c r="AL134" s="372"/>
      <c r="AM134" s="372"/>
      <c r="AN134" s="372"/>
      <c r="AO134" s="372"/>
      <c r="AP134" s="372"/>
      <c r="AQ134" s="372"/>
      <c r="AR134" s="372"/>
      <c r="AS134" s="372"/>
      <c r="AT134" s="372"/>
      <c r="AU134" s="372"/>
      <c r="AV134" s="372"/>
      <c r="AW134" s="372"/>
    </row>
    <row r="135" customFormat="false" ht="11.25" hidden="false" customHeight="false" outlineLevel="0" collapsed="false">
      <c r="D135" s="371" t="n">
        <v>40360</v>
      </c>
      <c r="E135" s="372" t="n">
        <v>-0.052</v>
      </c>
      <c r="F135" s="372" t="n">
        <v>-0.03</v>
      </c>
      <c r="G135" s="372" t="n">
        <v>-0.035</v>
      </c>
      <c r="H135" s="372" t="n">
        <v>0.227</v>
      </c>
      <c r="I135" s="372" t="n">
        <v>0.227</v>
      </c>
      <c r="J135" s="372" t="n">
        <v>-0.052</v>
      </c>
      <c r="K135" s="372" t="n">
        <v>0.227</v>
      </c>
      <c r="L135" s="372" t="n">
        <v>-0.08</v>
      </c>
      <c r="M135" s="372" t="n">
        <v>-0.215</v>
      </c>
      <c r="N135" s="372" t="n">
        <v>-0.195</v>
      </c>
      <c r="O135" s="372" t="n">
        <v>0.128</v>
      </c>
      <c r="P135" s="372" t="n">
        <v>0.152</v>
      </c>
      <c r="Q135" s="372" t="n">
        <v>0.227</v>
      </c>
      <c r="R135" s="372" t="n">
        <v>0.072894719335363</v>
      </c>
      <c r="S135" s="372" t="n">
        <v>2.886</v>
      </c>
      <c r="T135" s="371"/>
      <c r="U135" s="373" t="n">
        <v>36622</v>
      </c>
      <c r="V135" s="372" t="n">
        <v>2.32</v>
      </c>
      <c r="W135" s="372" t="n">
        <v>2.32</v>
      </c>
      <c r="X135" s="372"/>
      <c r="Y135" s="372"/>
      <c r="Z135" s="372" t="n">
        <v>2.3225</v>
      </c>
      <c r="AA135" s="372"/>
      <c r="AB135" s="372" t="n">
        <v>2.38</v>
      </c>
      <c r="AC135" s="372"/>
      <c r="AD135" s="372"/>
      <c r="AE135" s="372"/>
      <c r="AF135" s="372"/>
      <c r="AG135" s="372"/>
      <c r="AH135" s="372"/>
      <c r="AI135" s="372"/>
      <c r="AJ135" s="372"/>
      <c r="AK135" s="383"/>
      <c r="AL135" s="372"/>
      <c r="AM135" s="372"/>
      <c r="AN135" s="372"/>
      <c r="AO135" s="372"/>
      <c r="AP135" s="372"/>
      <c r="AQ135" s="372"/>
      <c r="AR135" s="372"/>
      <c r="AS135" s="372"/>
      <c r="AT135" s="372"/>
      <c r="AU135" s="372"/>
      <c r="AV135" s="372"/>
      <c r="AW135" s="372"/>
    </row>
    <row r="136" customFormat="false" ht="11.25" hidden="false" customHeight="false" outlineLevel="0" collapsed="false">
      <c r="D136" s="371" t="n">
        <v>40391</v>
      </c>
      <c r="E136" s="372" t="n">
        <v>-0.052</v>
      </c>
      <c r="F136" s="372" t="n">
        <v>-0.03</v>
      </c>
      <c r="G136" s="372" t="n">
        <v>-0.035</v>
      </c>
      <c r="H136" s="372" t="n">
        <v>0.225</v>
      </c>
      <c r="I136" s="372" t="n">
        <v>0.225</v>
      </c>
      <c r="J136" s="372" t="n">
        <v>-0.052</v>
      </c>
      <c r="K136" s="372" t="n">
        <v>0.225</v>
      </c>
      <c r="L136" s="372" t="n">
        <v>-0.08</v>
      </c>
      <c r="M136" s="372" t="n">
        <v>-0.215</v>
      </c>
      <c r="N136" s="372" t="n">
        <v>-0.195</v>
      </c>
      <c r="O136" s="372" t="n">
        <v>0.128</v>
      </c>
      <c r="P136" s="372" t="n">
        <v>0.15</v>
      </c>
      <c r="Q136" s="372" t="n">
        <v>0.225</v>
      </c>
      <c r="R136" s="372" t="n">
        <v>0.072912188259691</v>
      </c>
      <c r="S136" s="372" t="n">
        <v>2.893</v>
      </c>
      <c r="T136" s="371"/>
      <c r="U136" s="373" t="n">
        <v>36623</v>
      </c>
      <c r="V136" s="372" t="n">
        <v>2.32</v>
      </c>
      <c r="W136" s="372" t="n">
        <v>2.32</v>
      </c>
      <c r="X136" s="372"/>
      <c r="Y136" s="372"/>
      <c r="Z136" s="372" t="n">
        <v>2.3225</v>
      </c>
      <c r="AA136" s="372"/>
      <c r="AB136" s="372" t="n">
        <v>2.38</v>
      </c>
      <c r="AC136" s="372"/>
      <c r="AD136" s="372"/>
      <c r="AE136" s="372"/>
      <c r="AF136" s="372"/>
      <c r="AG136" s="372"/>
      <c r="AH136" s="372"/>
      <c r="AI136" s="372"/>
      <c r="AJ136" s="372"/>
      <c r="AK136" s="383"/>
      <c r="AL136" s="372"/>
      <c r="AM136" s="372"/>
      <c r="AN136" s="372"/>
      <c r="AO136" s="372"/>
      <c r="AP136" s="372"/>
      <c r="AQ136" s="372"/>
      <c r="AR136" s="372"/>
      <c r="AS136" s="372"/>
      <c r="AT136" s="372"/>
      <c r="AU136" s="372"/>
      <c r="AV136" s="372"/>
      <c r="AW136" s="372"/>
    </row>
    <row r="137" customFormat="false" ht="11.25" hidden="false" customHeight="false" outlineLevel="0" collapsed="false">
      <c r="D137" s="371" t="n">
        <v>40422</v>
      </c>
      <c r="E137" s="372" t="n">
        <v>-0.052</v>
      </c>
      <c r="F137" s="372" t="n">
        <v>-0.03</v>
      </c>
      <c r="G137" s="372" t="n">
        <v>-0.035</v>
      </c>
      <c r="H137" s="372" t="n">
        <v>0.223</v>
      </c>
      <c r="I137" s="372" t="n">
        <v>0.223</v>
      </c>
      <c r="J137" s="372" t="n">
        <v>-0.052</v>
      </c>
      <c r="K137" s="372" t="n">
        <v>0.223</v>
      </c>
      <c r="L137" s="372" t="n">
        <v>-0.08</v>
      </c>
      <c r="M137" s="372" t="n">
        <v>-0.205</v>
      </c>
      <c r="N137" s="372" t="n">
        <v>-0.195</v>
      </c>
      <c r="O137" s="372" t="n">
        <v>0.128</v>
      </c>
      <c r="P137" s="372" t="n">
        <v>0.148</v>
      </c>
      <c r="Q137" s="372" t="n">
        <v>0.223</v>
      </c>
      <c r="R137" s="372" t="n">
        <v>0.072929657184121</v>
      </c>
      <c r="S137" s="372" t="n">
        <v>2.898</v>
      </c>
      <c r="T137" s="371"/>
      <c r="U137" s="373" t="n">
        <v>36624</v>
      </c>
      <c r="V137" s="372" t="n">
        <v>2.32</v>
      </c>
      <c r="W137" s="372" t="n">
        <v>2.32</v>
      </c>
      <c r="X137" s="372"/>
      <c r="Y137" s="372"/>
      <c r="Z137" s="372" t="n">
        <v>2.3225</v>
      </c>
      <c r="AA137" s="372"/>
      <c r="AB137" s="372" t="n">
        <v>2.38</v>
      </c>
      <c r="AC137" s="372"/>
      <c r="AD137" s="372"/>
      <c r="AE137" s="372"/>
      <c r="AF137" s="372"/>
      <c r="AG137" s="372"/>
      <c r="AH137" s="372"/>
      <c r="AI137" s="372"/>
      <c r="AJ137" s="372"/>
      <c r="AK137" s="383"/>
      <c r="AL137" s="372"/>
      <c r="AM137" s="372"/>
      <c r="AN137" s="372"/>
      <c r="AO137" s="372"/>
      <c r="AP137" s="372"/>
      <c r="AQ137" s="372"/>
      <c r="AR137" s="372"/>
      <c r="AS137" s="372"/>
      <c r="AT137" s="372"/>
      <c r="AU137" s="372"/>
      <c r="AV137" s="372"/>
      <c r="AW137" s="372"/>
    </row>
    <row r="138" customFormat="false" ht="11.25" hidden="false" customHeight="false" outlineLevel="0" collapsed="false">
      <c r="D138" s="371" t="n">
        <v>40452</v>
      </c>
      <c r="E138" s="372" t="n">
        <v>-0.052</v>
      </c>
      <c r="F138" s="372" t="n">
        <v>-0.03</v>
      </c>
      <c r="G138" s="372" t="n">
        <v>-0.035</v>
      </c>
      <c r="H138" s="372" t="n">
        <v>0.237</v>
      </c>
      <c r="I138" s="372" t="n">
        <v>0.237</v>
      </c>
      <c r="J138" s="372" t="n">
        <v>-0.052</v>
      </c>
      <c r="K138" s="372" t="n">
        <v>0.237</v>
      </c>
      <c r="L138" s="372" t="n">
        <v>-0.08</v>
      </c>
      <c r="M138" s="372" t="n">
        <v>-0.19</v>
      </c>
      <c r="N138" s="372" t="n">
        <v>-0.195</v>
      </c>
      <c r="O138" s="372" t="n">
        <v>0.128</v>
      </c>
      <c r="P138" s="372" t="n">
        <v>0.162</v>
      </c>
      <c r="Q138" s="372" t="n">
        <v>0.237</v>
      </c>
      <c r="R138" s="372" t="n">
        <v>0.072946562594955</v>
      </c>
      <c r="S138" s="372" t="n">
        <v>2.93</v>
      </c>
      <c r="T138" s="371"/>
      <c r="U138" s="373" t="n">
        <v>36625</v>
      </c>
      <c r="V138" s="372" t="n">
        <v>2.32</v>
      </c>
      <c r="W138" s="372" t="n">
        <v>2.32</v>
      </c>
      <c r="X138" s="372"/>
      <c r="Y138" s="372"/>
      <c r="Z138" s="372" t="n">
        <v>2.3225</v>
      </c>
      <c r="AA138" s="372"/>
      <c r="AB138" s="372" t="n">
        <v>2.38</v>
      </c>
      <c r="AC138" s="372"/>
      <c r="AD138" s="372"/>
      <c r="AE138" s="372"/>
      <c r="AF138" s="372"/>
      <c r="AG138" s="372"/>
      <c r="AH138" s="372"/>
      <c r="AI138" s="372"/>
      <c r="AJ138" s="372"/>
      <c r="AK138" s="383"/>
      <c r="AL138" s="372"/>
      <c r="AM138" s="372"/>
      <c r="AN138" s="372"/>
      <c r="AO138" s="372"/>
      <c r="AP138" s="372"/>
      <c r="AQ138" s="372"/>
      <c r="AR138" s="372"/>
      <c r="AS138" s="372"/>
      <c r="AT138" s="372"/>
      <c r="AU138" s="372"/>
      <c r="AV138" s="372"/>
      <c r="AW138" s="372"/>
    </row>
    <row r="139" customFormat="false" ht="11.25" hidden="false" customHeight="false" outlineLevel="0" collapsed="false">
      <c r="D139" s="371" t="n">
        <v>40483</v>
      </c>
      <c r="E139" s="372" t="n">
        <v>-0.0465</v>
      </c>
      <c r="F139" s="372" t="n">
        <v>-0.03</v>
      </c>
      <c r="G139" s="372" t="n">
        <v>-0.045</v>
      </c>
      <c r="H139" s="372" t="n">
        <v>0.303</v>
      </c>
      <c r="I139" s="372" t="n">
        <v>0.303</v>
      </c>
      <c r="J139" s="372" t="n">
        <v>-0.0465</v>
      </c>
      <c r="K139" s="372" t="n">
        <v>0.303</v>
      </c>
      <c r="L139" s="372" t="n">
        <v>-0.08</v>
      </c>
      <c r="M139" s="372" t="n">
        <v>-0.1425</v>
      </c>
      <c r="N139" s="372" t="n">
        <v>-0.19</v>
      </c>
      <c r="O139" s="372" t="n">
        <v>0.445</v>
      </c>
      <c r="P139" s="372" t="n">
        <v>0.253</v>
      </c>
      <c r="Q139" s="372" t="n">
        <v>0.303</v>
      </c>
      <c r="R139" s="372" t="n">
        <v>0.072964031519583</v>
      </c>
      <c r="S139" s="372" t="n">
        <v>3.066</v>
      </c>
      <c r="T139" s="371"/>
      <c r="U139" s="373" t="n">
        <v>36626</v>
      </c>
      <c r="V139" s="372" t="n">
        <v>2.32</v>
      </c>
      <c r="W139" s="372" t="n">
        <v>2.32</v>
      </c>
      <c r="X139" s="372"/>
      <c r="Y139" s="372"/>
      <c r="Z139" s="372" t="n">
        <v>2.3225</v>
      </c>
      <c r="AA139" s="372"/>
      <c r="AB139" s="372" t="n">
        <v>2.38</v>
      </c>
      <c r="AC139" s="372"/>
      <c r="AD139" s="372"/>
      <c r="AE139" s="372"/>
      <c r="AF139" s="372"/>
      <c r="AG139" s="372"/>
      <c r="AH139" s="372"/>
      <c r="AI139" s="372"/>
      <c r="AJ139" s="372"/>
      <c r="AK139" s="383"/>
      <c r="AL139" s="372"/>
      <c r="AM139" s="372"/>
      <c r="AN139" s="372"/>
      <c r="AO139" s="372"/>
      <c r="AP139" s="372"/>
      <c r="AQ139" s="372"/>
      <c r="AR139" s="372"/>
      <c r="AS139" s="372"/>
      <c r="AT139" s="372"/>
      <c r="AU139" s="372"/>
      <c r="AV139" s="372"/>
      <c r="AW139" s="372"/>
    </row>
    <row r="140" customFormat="false" ht="11.25" hidden="false" customHeight="false" outlineLevel="0" collapsed="false">
      <c r="D140" s="371" t="n">
        <v>40513</v>
      </c>
      <c r="E140" s="372" t="n">
        <v>-0.0465</v>
      </c>
      <c r="F140" s="372" t="n">
        <v>-0.03</v>
      </c>
      <c r="G140" s="372" t="n">
        <v>-0.0475</v>
      </c>
      <c r="H140" s="372" t="n">
        <v>0.343</v>
      </c>
      <c r="I140" s="372" t="n">
        <v>0.343</v>
      </c>
      <c r="J140" s="372" t="n">
        <v>-0.0465</v>
      </c>
      <c r="K140" s="372" t="n">
        <v>0.343</v>
      </c>
      <c r="L140" s="372" t="n">
        <v>-0.08</v>
      </c>
      <c r="M140" s="372" t="n">
        <v>-0.135</v>
      </c>
      <c r="N140" s="372" t="n">
        <v>-0.1975</v>
      </c>
      <c r="O140" s="372" t="n">
        <v>0.485</v>
      </c>
      <c r="P140" s="372" t="n">
        <v>0.293</v>
      </c>
      <c r="Q140" s="372" t="n">
        <v>0.343</v>
      </c>
      <c r="R140" s="372" t="n">
        <v>0.072980936930609</v>
      </c>
      <c r="S140" s="372" t="n">
        <v>3.19</v>
      </c>
      <c r="T140" s="371"/>
      <c r="U140" s="373" t="n">
        <v>36627</v>
      </c>
      <c r="V140" s="372" t="n">
        <v>2.32</v>
      </c>
      <c r="W140" s="372" t="n">
        <v>2.32</v>
      </c>
      <c r="X140" s="372"/>
      <c r="Y140" s="372"/>
      <c r="Z140" s="372" t="n">
        <v>2.3225</v>
      </c>
      <c r="AA140" s="372"/>
      <c r="AB140" s="372" t="n">
        <v>2.38</v>
      </c>
      <c r="AC140" s="372"/>
      <c r="AD140" s="372"/>
      <c r="AE140" s="372"/>
      <c r="AF140" s="372"/>
      <c r="AG140" s="372"/>
      <c r="AH140" s="372"/>
      <c r="AI140" s="372"/>
      <c r="AJ140" s="372"/>
      <c r="AK140" s="383"/>
      <c r="AL140" s="372"/>
      <c r="AM140" s="372"/>
      <c r="AN140" s="372"/>
      <c r="AO140" s="372"/>
      <c r="AP140" s="372"/>
      <c r="AQ140" s="372"/>
      <c r="AR140" s="372"/>
      <c r="AS140" s="372"/>
      <c r="AT140" s="372"/>
      <c r="AU140" s="372"/>
      <c r="AV140" s="372"/>
      <c r="AW140" s="372"/>
    </row>
    <row r="141" customFormat="false" ht="11.25" hidden="false" customHeight="false" outlineLevel="0" collapsed="false">
      <c r="D141" s="371" t="n">
        <v>40544</v>
      </c>
      <c r="E141" s="372" t="n">
        <v>-0.0465</v>
      </c>
      <c r="F141" s="372" t="n">
        <v>-0.03</v>
      </c>
      <c r="G141" s="372" t="n">
        <v>-0.05</v>
      </c>
      <c r="H141" s="372" t="n">
        <v>0.35</v>
      </c>
      <c r="I141" s="372" t="n">
        <v>0.35</v>
      </c>
      <c r="J141" s="372" t="n">
        <v>-0.0465</v>
      </c>
      <c r="K141" s="372" t="n">
        <v>0.35</v>
      </c>
      <c r="L141" s="372" t="n">
        <v>-0.08</v>
      </c>
      <c r="M141" s="372" t="n">
        <v>-0.12</v>
      </c>
      <c r="N141" s="372" t="n">
        <v>-0.2</v>
      </c>
      <c r="O141" s="372" t="n">
        <v>0.495</v>
      </c>
      <c r="P141" s="372" t="n">
        <v>0.3</v>
      </c>
      <c r="Q141" s="372" t="n">
        <v>0.35</v>
      </c>
      <c r="R141" s="372" t="n">
        <v>0.072998405855436</v>
      </c>
      <c r="S141" s="372" t="n">
        <v>3.277</v>
      </c>
      <c r="T141" s="371"/>
      <c r="U141" s="373" t="n">
        <v>36628</v>
      </c>
      <c r="V141" s="372" t="n">
        <v>2.32</v>
      </c>
      <c r="W141" s="372" t="n">
        <v>2.32</v>
      </c>
      <c r="X141" s="372"/>
      <c r="Y141" s="372"/>
      <c r="Z141" s="372" t="n">
        <v>2.3225</v>
      </c>
      <c r="AA141" s="372"/>
      <c r="AB141" s="372" t="n">
        <v>2.38</v>
      </c>
      <c r="AC141" s="372"/>
      <c r="AD141" s="372"/>
      <c r="AE141" s="372"/>
      <c r="AF141" s="372"/>
      <c r="AG141" s="372"/>
      <c r="AH141" s="372"/>
      <c r="AI141" s="372"/>
      <c r="AJ141" s="372"/>
      <c r="AK141" s="383"/>
      <c r="AL141" s="372"/>
      <c r="AM141" s="372"/>
      <c r="AN141" s="372"/>
      <c r="AO141" s="372"/>
      <c r="AP141" s="372"/>
      <c r="AQ141" s="372"/>
      <c r="AR141" s="372"/>
      <c r="AS141" s="372"/>
      <c r="AT141" s="372"/>
      <c r="AU141" s="372"/>
      <c r="AV141" s="372"/>
      <c r="AW141" s="372"/>
    </row>
    <row r="142" customFormat="false" ht="11.25" hidden="false" customHeight="false" outlineLevel="0" collapsed="false">
      <c r="D142" s="371" t="n">
        <v>40575</v>
      </c>
      <c r="E142" s="372" t="n">
        <v>-0.0465</v>
      </c>
      <c r="F142" s="372" t="n">
        <v>-0.03</v>
      </c>
      <c r="G142" s="372" t="n">
        <v>-0.0425</v>
      </c>
      <c r="H142" s="372" t="n">
        <v>0.328</v>
      </c>
      <c r="I142" s="372" t="n">
        <v>0.328</v>
      </c>
      <c r="J142" s="372" t="n">
        <v>-0.0465</v>
      </c>
      <c r="K142" s="372" t="n">
        <v>0.328</v>
      </c>
      <c r="L142" s="372" t="n">
        <v>-0.08</v>
      </c>
      <c r="M142" s="372" t="n">
        <v>-0.12</v>
      </c>
      <c r="N142" s="372" t="n">
        <v>-0.2025</v>
      </c>
      <c r="O142" s="372" t="n">
        <v>0.525</v>
      </c>
      <c r="P142" s="372" t="n">
        <v>0.278</v>
      </c>
      <c r="Q142" s="372" t="n">
        <v>0.328</v>
      </c>
      <c r="R142" s="372" t="n">
        <v>0.073015874780363</v>
      </c>
      <c r="S142" s="372" t="n">
        <v>3.175</v>
      </c>
      <c r="T142" s="371"/>
      <c r="U142" s="373" t="n">
        <v>36629</v>
      </c>
      <c r="V142" s="372" t="n">
        <v>2.32</v>
      </c>
      <c r="W142" s="372" t="n">
        <v>2.32</v>
      </c>
      <c r="X142" s="372"/>
      <c r="Y142" s="372"/>
      <c r="Z142" s="372" t="n">
        <v>2.3225</v>
      </c>
      <c r="AA142" s="372"/>
      <c r="AB142" s="372" t="n">
        <v>2.38</v>
      </c>
      <c r="AC142" s="372"/>
      <c r="AD142" s="372"/>
      <c r="AE142" s="372"/>
      <c r="AF142" s="372"/>
      <c r="AG142" s="372"/>
      <c r="AH142" s="372"/>
      <c r="AI142" s="372"/>
      <c r="AJ142" s="372"/>
      <c r="AK142" s="383"/>
      <c r="AL142" s="372"/>
      <c r="AM142" s="372"/>
      <c r="AN142" s="372"/>
      <c r="AO142" s="372"/>
      <c r="AP142" s="372"/>
      <c r="AQ142" s="372"/>
      <c r="AR142" s="372"/>
      <c r="AS142" s="372"/>
      <c r="AT142" s="372"/>
      <c r="AU142" s="372"/>
      <c r="AV142" s="372"/>
      <c r="AW142" s="372"/>
    </row>
    <row r="143" customFormat="false" ht="11.25" hidden="false" customHeight="false" outlineLevel="0" collapsed="false">
      <c r="D143" s="371" t="n">
        <v>40603</v>
      </c>
      <c r="E143" s="372" t="n">
        <v>-0.0465</v>
      </c>
      <c r="F143" s="372" t="n">
        <v>-0.03</v>
      </c>
      <c r="G143" s="372" t="n">
        <v>-0.04</v>
      </c>
      <c r="H143" s="372" t="n">
        <v>0.325</v>
      </c>
      <c r="I143" s="372" t="n">
        <v>0.325</v>
      </c>
      <c r="J143" s="372" t="n">
        <v>-0.0465</v>
      </c>
      <c r="K143" s="372" t="n">
        <v>0.325</v>
      </c>
      <c r="L143" s="372" t="n">
        <v>-0.08</v>
      </c>
      <c r="M143" s="372" t="n">
        <v>-0.12</v>
      </c>
      <c r="N143" s="372" t="n">
        <v>-0.205</v>
      </c>
      <c r="O143" s="372" t="n">
        <v>0.525</v>
      </c>
      <c r="P143" s="372" t="n">
        <v>0.275</v>
      </c>
      <c r="Q143" s="372" t="n">
        <v>0.325</v>
      </c>
      <c r="R143" s="372" t="n">
        <v>0.073031653164254</v>
      </c>
      <c r="S143" s="372" t="n">
        <v>3.07</v>
      </c>
      <c r="T143" s="371"/>
      <c r="U143" s="373" t="n">
        <v>36630</v>
      </c>
      <c r="V143" s="372" t="n">
        <v>2.32</v>
      </c>
      <c r="W143" s="372" t="n">
        <v>2.32</v>
      </c>
      <c r="X143" s="372"/>
      <c r="Y143" s="372"/>
      <c r="Z143" s="372" t="n">
        <v>2.3225</v>
      </c>
      <c r="AA143" s="372"/>
      <c r="AB143" s="372" t="n">
        <v>2.38</v>
      </c>
      <c r="AC143" s="372"/>
      <c r="AD143" s="372"/>
      <c r="AE143" s="372"/>
      <c r="AF143" s="372"/>
      <c r="AG143" s="372"/>
      <c r="AH143" s="372"/>
      <c r="AI143" s="372"/>
      <c r="AJ143" s="372"/>
      <c r="AK143" s="383"/>
      <c r="AL143" s="372"/>
      <c r="AM143" s="372"/>
      <c r="AN143" s="372"/>
      <c r="AO143" s="372"/>
      <c r="AP143" s="372"/>
      <c r="AQ143" s="372"/>
      <c r="AR143" s="372"/>
      <c r="AS143" s="372"/>
      <c r="AT143" s="372"/>
      <c r="AU143" s="372"/>
      <c r="AV143" s="372"/>
      <c r="AW143" s="372"/>
    </row>
    <row r="144" customFormat="false" ht="11.25" hidden="false" customHeight="false" outlineLevel="0" collapsed="false">
      <c r="D144" s="371" t="n">
        <v>40634</v>
      </c>
      <c r="E144" s="372" t="n">
        <v>-0.049</v>
      </c>
      <c r="F144" s="372" t="n">
        <v>-0.03</v>
      </c>
      <c r="G144" s="372" t="n">
        <v>-0.0325</v>
      </c>
      <c r="H144" s="372" t="n">
        <v>0.223</v>
      </c>
      <c r="I144" s="372" t="n">
        <v>0.223</v>
      </c>
      <c r="J144" s="372" t="n">
        <v>-0.049</v>
      </c>
      <c r="K144" s="372" t="n">
        <v>0.223</v>
      </c>
      <c r="L144" s="372" t="n">
        <v>-0.08</v>
      </c>
      <c r="M144" s="372" t="n">
        <v>-0.21</v>
      </c>
      <c r="N144" s="372" t="n">
        <v>-0.195</v>
      </c>
      <c r="O144" s="372" t="n">
        <v>0.128</v>
      </c>
      <c r="P144" s="372" t="n">
        <v>0.173</v>
      </c>
      <c r="Q144" s="372" t="n">
        <v>0.223</v>
      </c>
      <c r="R144" s="372" t="n">
        <v>0.073049122089373</v>
      </c>
      <c r="S144" s="372" t="n">
        <v>2.974</v>
      </c>
      <c r="T144" s="371"/>
      <c r="U144" s="373" t="n">
        <v>36631</v>
      </c>
      <c r="V144" s="372" t="n">
        <v>2.32</v>
      </c>
      <c r="W144" s="372" t="n">
        <v>2.32</v>
      </c>
      <c r="X144" s="372"/>
      <c r="Y144" s="372"/>
      <c r="Z144" s="372" t="n">
        <v>2.3225</v>
      </c>
      <c r="AA144" s="372"/>
      <c r="AB144" s="372" t="n">
        <v>2.38</v>
      </c>
      <c r="AC144" s="372"/>
      <c r="AD144" s="372"/>
      <c r="AE144" s="372"/>
      <c r="AF144" s="372"/>
      <c r="AG144" s="372"/>
      <c r="AH144" s="372"/>
      <c r="AI144" s="372"/>
      <c r="AJ144" s="372"/>
      <c r="AK144" s="383"/>
      <c r="AL144" s="372"/>
      <c r="AM144" s="372"/>
      <c r="AN144" s="372"/>
      <c r="AO144" s="372"/>
      <c r="AP144" s="372"/>
      <c r="AQ144" s="372"/>
      <c r="AR144" s="372"/>
      <c r="AS144" s="372"/>
      <c r="AT144" s="372"/>
      <c r="AU144" s="372"/>
      <c r="AV144" s="372"/>
      <c r="AW144" s="372"/>
    </row>
    <row r="145" customFormat="false" ht="11.25" hidden="false" customHeight="false" outlineLevel="0" collapsed="false">
      <c r="D145" s="371" t="n">
        <v>40664</v>
      </c>
      <c r="E145" s="372" t="n">
        <v>-0.049</v>
      </c>
      <c r="F145" s="372" t="n">
        <v>-0.03</v>
      </c>
      <c r="G145" s="372" t="n">
        <v>-0.0325</v>
      </c>
      <c r="H145" s="372" t="n">
        <v>0.212</v>
      </c>
      <c r="I145" s="372" t="n">
        <v>0.212</v>
      </c>
      <c r="J145" s="372" t="n">
        <v>-0.049</v>
      </c>
      <c r="K145" s="372" t="n">
        <v>0.212</v>
      </c>
      <c r="L145" s="372" t="n">
        <v>-0.08</v>
      </c>
      <c r="M145" s="372" t="n">
        <v>-0.205</v>
      </c>
      <c r="N145" s="372" t="n">
        <v>-0.195</v>
      </c>
      <c r="O145" s="372" t="n">
        <v>0.128</v>
      </c>
      <c r="P145" s="372" t="n">
        <v>0.162</v>
      </c>
      <c r="Q145" s="372" t="n">
        <v>0.212</v>
      </c>
      <c r="R145" s="372" t="n">
        <v>0.073066027500874</v>
      </c>
      <c r="S145" s="372" t="n">
        <v>2.953</v>
      </c>
      <c r="T145" s="371"/>
      <c r="U145" s="373" t="n">
        <v>36632</v>
      </c>
      <c r="V145" s="372" t="n">
        <v>2.32</v>
      </c>
      <c r="W145" s="372" t="n">
        <v>2.32</v>
      </c>
      <c r="X145" s="372"/>
      <c r="Y145" s="372"/>
      <c r="Z145" s="372" t="n">
        <v>2.3225</v>
      </c>
      <c r="AA145" s="372"/>
      <c r="AB145" s="372" t="n">
        <v>2.38</v>
      </c>
      <c r="AC145" s="372"/>
      <c r="AD145" s="372"/>
      <c r="AE145" s="372"/>
      <c r="AF145" s="372"/>
      <c r="AG145" s="372"/>
      <c r="AH145" s="372"/>
      <c r="AI145" s="372"/>
      <c r="AJ145" s="372"/>
      <c r="AK145" s="383"/>
      <c r="AL145" s="372"/>
      <c r="AM145" s="372"/>
      <c r="AN145" s="372"/>
      <c r="AO145" s="372"/>
      <c r="AP145" s="372"/>
      <c r="AQ145" s="372"/>
      <c r="AR145" s="372"/>
      <c r="AS145" s="372"/>
      <c r="AT145" s="372"/>
      <c r="AU145" s="372"/>
      <c r="AV145" s="372"/>
      <c r="AW145" s="372"/>
    </row>
    <row r="146" customFormat="false" ht="11.25" hidden="false" customHeight="false" outlineLevel="0" collapsed="false">
      <c r="D146" s="371" t="n">
        <v>40695</v>
      </c>
      <c r="E146" s="372" t="n">
        <v>-0.049</v>
      </c>
      <c r="F146" s="372" t="n">
        <v>-0.03</v>
      </c>
      <c r="G146" s="372" t="n">
        <v>-0.0325</v>
      </c>
      <c r="H146" s="372" t="n">
        <v>0.207</v>
      </c>
      <c r="I146" s="372" t="n">
        <v>0.207</v>
      </c>
      <c r="J146" s="372" t="n">
        <v>-0.049</v>
      </c>
      <c r="K146" s="372" t="n">
        <v>0.207</v>
      </c>
      <c r="L146" s="372" t="n">
        <v>-0.08</v>
      </c>
      <c r="M146" s="372" t="n">
        <v>-0.215</v>
      </c>
      <c r="N146" s="372" t="n">
        <v>-0.195</v>
      </c>
      <c r="O146" s="372" t="n">
        <v>0.128</v>
      </c>
      <c r="P146" s="372" t="n">
        <v>0.157</v>
      </c>
      <c r="Q146" s="372" t="n">
        <v>0.207</v>
      </c>
      <c r="R146" s="372" t="n">
        <v>0.073083496426191</v>
      </c>
      <c r="S146" s="372" t="n">
        <v>2.96</v>
      </c>
      <c r="T146" s="371"/>
      <c r="U146" s="373" t="n">
        <v>36633</v>
      </c>
      <c r="V146" s="372" t="n">
        <v>2.32</v>
      </c>
      <c r="W146" s="372" t="n">
        <v>2.32</v>
      </c>
      <c r="X146" s="372"/>
      <c r="Y146" s="372"/>
      <c r="Z146" s="372" t="n">
        <v>2.3225</v>
      </c>
      <c r="AA146" s="372"/>
      <c r="AB146" s="372" t="n">
        <v>2.38</v>
      </c>
      <c r="AC146" s="372"/>
      <c r="AD146" s="372"/>
      <c r="AE146" s="372"/>
      <c r="AF146" s="372"/>
      <c r="AG146" s="372"/>
      <c r="AH146" s="372"/>
      <c r="AI146" s="372"/>
      <c r="AJ146" s="372"/>
      <c r="AK146" s="383"/>
      <c r="AL146" s="372"/>
      <c r="AM146" s="372"/>
      <c r="AN146" s="372"/>
      <c r="AO146" s="372"/>
      <c r="AP146" s="372"/>
      <c r="AQ146" s="372"/>
      <c r="AR146" s="372"/>
      <c r="AS146" s="372"/>
      <c r="AT146" s="372"/>
      <c r="AU146" s="372"/>
      <c r="AV146" s="372"/>
      <c r="AW146" s="372"/>
    </row>
    <row r="147" customFormat="false" ht="11.25" hidden="false" customHeight="false" outlineLevel="0" collapsed="false">
      <c r="D147" s="371" t="n">
        <v>40725</v>
      </c>
      <c r="E147" s="372" t="n">
        <v>-0.049</v>
      </c>
      <c r="F147" s="372" t="n">
        <v>-0.03</v>
      </c>
      <c r="G147" s="372" t="n">
        <v>-0.0325</v>
      </c>
      <c r="H147" s="372" t="n">
        <v>0.197</v>
      </c>
      <c r="I147" s="372" t="n">
        <v>0.197</v>
      </c>
      <c r="J147" s="372" t="n">
        <v>-0.049</v>
      </c>
      <c r="K147" s="372" t="n">
        <v>0.197</v>
      </c>
      <c r="L147" s="372" t="n">
        <v>-0.08</v>
      </c>
      <c r="M147" s="372" t="n">
        <v>-0.215</v>
      </c>
      <c r="N147" s="372" t="n">
        <v>-0.195</v>
      </c>
      <c r="O147" s="372" t="n">
        <v>0.128</v>
      </c>
      <c r="P147" s="372" t="n">
        <v>0.147</v>
      </c>
      <c r="Q147" s="372" t="n">
        <v>0.197</v>
      </c>
      <c r="R147" s="372" t="n">
        <v>0.073100401837884</v>
      </c>
      <c r="S147" s="372" t="n">
        <v>2.966</v>
      </c>
      <c r="T147" s="371"/>
      <c r="U147" s="373" t="n">
        <v>36634</v>
      </c>
      <c r="V147" s="372" t="n">
        <v>2.32</v>
      </c>
      <c r="W147" s="372" t="n">
        <v>2.32</v>
      </c>
      <c r="X147" s="372"/>
      <c r="Y147" s="372"/>
      <c r="Z147" s="372" t="n">
        <v>2.3225</v>
      </c>
      <c r="AA147" s="372"/>
      <c r="AB147" s="372" t="n">
        <v>2.38</v>
      </c>
      <c r="AC147" s="372"/>
      <c r="AD147" s="372"/>
      <c r="AE147" s="372"/>
      <c r="AF147" s="372"/>
      <c r="AG147" s="372"/>
      <c r="AH147" s="372"/>
      <c r="AI147" s="372"/>
      <c r="AJ147" s="372"/>
      <c r="AK147" s="383"/>
      <c r="AL147" s="372"/>
      <c r="AM147" s="372"/>
      <c r="AN147" s="372"/>
      <c r="AO147" s="372"/>
      <c r="AP147" s="372"/>
      <c r="AQ147" s="372"/>
      <c r="AR147" s="372"/>
      <c r="AS147" s="372"/>
      <c r="AT147" s="372"/>
      <c r="AU147" s="372"/>
      <c r="AV147" s="372"/>
      <c r="AW147" s="372"/>
    </row>
    <row r="148" customFormat="false" ht="11.25" hidden="false" customHeight="false" outlineLevel="0" collapsed="false">
      <c r="D148" s="371" t="n">
        <v>40756</v>
      </c>
      <c r="E148" s="372" t="n">
        <v>-0.049</v>
      </c>
      <c r="F148" s="372" t="n">
        <v>-0.03</v>
      </c>
      <c r="G148" s="372" t="n">
        <v>-0.0325</v>
      </c>
      <c r="H148" s="372" t="n">
        <v>0.195</v>
      </c>
      <c r="I148" s="372" t="n">
        <v>0.195</v>
      </c>
      <c r="J148" s="372" t="n">
        <v>-0.049</v>
      </c>
      <c r="K148" s="372" t="n">
        <v>0.195</v>
      </c>
      <c r="L148" s="372" t="n">
        <v>-0.08</v>
      </c>
      <c r="M148" s="372" t="n">
        <v>-0.215</v>
      </c>
      <c r="N148" s="372" t="n">
        <v>-0.195</v>
      </c>
      <c r="O148" s="372" t="n">
        <v>0.128</v>
      </c>
      <c r="P148" s="372" t="n">
        <v>0.145</v>
      </c>
      <c r="Q148" s="372" t="n">
        <v>0.195</v>
      </c>
      <c r="R148" s="372" t="n">
        <v>0.073117870763399</v>
      </c>
      <c r="S148" s="372" t="n">
        <v>2.973</v>
      </c>
      <c r="T148" s="371"/>
      <c r="U148" s="373" t="n">
        <v>36635</v>
      </c>
      <c r="V148" s="372" t="n">
        <v>2.32</v>
      </c>
      <c r="W148" s="372" t="n">
        <v>2.32</v>
      </c>
      <c r="X148" s="372"/>
      <c r="Y148" s="372"/>
      <c r="Z148" s="372" t="n">
        <v>2.3225</v>
      </c>
      <c r="AA148" s="372"/>
      <c r="AB148" s="372" t="n">
        <v>2.38</v>
      </c>
      <c r="AC148" s="372"/>
      <c r="AD148" s="372"/>
      <c r="AE148" s="372"/>
      <c r="AF148" s="372"/>
      <c r="AG148" s="372"/>
      <c r="AH148" s="372"/>
      <c r="AI148" s="372"/>
      <c r="AJ148" s="372"/>
      <c r="AK148" s="383"/>
      <c r="AL148" s="372"/>
      <c r="AM148" s="372"/>
      <c r="AN148" s="372"/>
      <c r="AO148" s="372"/>
      <c r="AP148" s="372"/>
      <c r="AQ148" s="372"/>
      <c r="AR148" s="372"/>
      <c r="AS148" s="372"/>
      <c r="AT148" s="372"/>
      <c r="AU148" s="372"/>
      <c r="AV148" s="372"/>
      <c r="AW148" s="372"/>
    </row>
    <row r="149" customFormat="false" ht="11.25" hidden="false" customHeight="false" outlineLevel="0" collapsed="false">
      <c r="D149" s="371" t="n">
        <v>40787</v>
      </c>
      <c r="E149" s="372" t="n">
        <v>-0.049</v>
      </c>
      <c r="F149" s="372" t="n">
        <v>-0.03</v>
      </c>
      <c r="G149" s="372" t="n">
        <v>-0.0325</v>
      </c>
      <c r="H149" s="372" t="n">
        <v>0.193</v>
      </c>
      <c r="I149" s="372" t="n">
        <v>0.193</v>
      </c>
      <c r="J149" s="372" t="n">
        <v>-0.049</v>
      </c>
      <c r="K149" s="372" t="n">
        <v>0.193</v>
      </c>
      <c r="L149" s="372" t="n">
        <v>-0.08</v>
      </c>
      <c r="M149" s="372" t="n">
        <v>-0.205</v>
      </c>
      <c r="N149" s="372" t="n">
        <v>-0.195</v>
      </c>
      <c r="O149" s="372" t="n">
        <v>0.128</v>
      </c>
      <c r="P149" s="372" t="n">
        <v>0.143</v>
      </c>
      <c r="Q149" s="372" t="n">
        <v>0.193</v>
      </c>
      <c r="R149" s="372" t="n">
        <v>0.073135339689015</v>
      </c>
      <c r="S149" s="372" t="n">
        <v>2.978</v>
      </c>
      <c r="T149" s="371"/>
      <c r="U149" s="373" t="n">
        <v>36636</v>
      </c>
      <c r="V149" s="372" t="n">
        <v>2.32</v>
      </c>
      <c r="W149" s="372" t="n">
        <v>2.32</v>
      </c>
      <c r="X149" s="372"/>
      <c r="Y149" s="372"/>
      <c r="Z149" s="372" t="n">
        <v>2.3225</v>
      </c>
      <c r="AA149" s="372"/>
      <c r="AB149" s="372" t="n">
        <v>2.38</v>
      </c>
      <c r="AC149" s="372"/>
      <c r="AD149" s="372"/>
      <c r="AE149" s="372"/>
      <c r="AF149" s="372"/>
      <c r="AG149" s="372"/>
      <c r="AH149" s="372"/>
      <c r="AI149" s="372"/>
      <c r="AJ149" s="372"/>
      <c r="AK149" s="383"/>
      <c r="AL149" s="372"/>
      <c r="AM149" s="372"/>
      <c r="AN149" s="372"/>
      <c r="AO149" s="372"/>
      <c r="AP149" s="372"/>
      <c r="AQ149" s="372"/>
      <c r="AR149" s="372"/>
      <c r="AS149" s="372"/>
      <c r="AT149" s="372"/>
      <c r="AU149" s="372"/>
      <c r="AV149" s="372"/>
      <c r="AW149" s="372"/>
    </row>
    <row r="150" customFormat="false" ht="11.25" hidden="false" customHeight="false" outlineLevel="0" collapsed="false">
      <c r="D150" s="371" t="n">
        <v>40817</v>
      </c>
      <c r="E150" s="372" t="n">
        <v>-0.049</v>
      </c>
      <c r="F150" s="372" t="n">
        <v>-0.03</v>
      </c>
      <c r="G150" s="372" t="n">
        <v>-0.0325</v>
      </c>
      <c r="H150" s="372" t="n">
        <v>0.207</v>
      </c>
      <c r="I150" s="372" t="n">
        <v>0.207</v>
      </c>
      <c r="J150" s="372" t="n">
        <v>-0.049</v>
      </c>
      <c r="K150" s="372" t="n">
        <v>0.207</v>
      </c>
      <c r="L150" s="372" t="n">
        <v>-0.08</v>
      </c>
      <c r="M150" s="372" t="n">
        <v>-0.19</v>
      </c>
      <c r="N150" s="372" t="n">
        <v>-0.195</v>
      </c>
      <c r="O150" s="372" t="n">
        <v>0.128</v>
      </c>
      <c r="P150" s="372" t="n">
        <v>0.157</v>
      </c>
      <c r="Q150" s="372" t="n">
        <v>0.207</v>
      </c>
      <c r="R150" s="372" t="n">
        <v>0.073152245101</v>
      </c>
      <c r="S150" s="372" t="n">
        <v>3.01</v>
      </c>
      <c r="T150" s="371"/>
      <c r="U150" s="373" t="n">
        <v>36637</v>
      </c>
      <c r="V150" s="372" t="n">
        <v>2.32</v>
      </c>
      <c r="W150" s="372" t="n">
        <v>2.32</v>
      </c>
      <c r="X150" s="372"/>
      <c r="Y150" s="372"/>
      <c r="Z150" s="372" t="n">
        <v>2.3225</v>
      </c>
      <c r="AA150" s="372"/>
      <c r="AB150" s="372" t="n">
        <v>2.38</v>
      </c>
      <c r="AC150" s="372"/>
      <c r="AD150" s="372"/>
      <c r="AE150" s="372"/>
      <c r="AF150" s="372"/>
      <c r="AG150" s="372"/>
      <c r="AH150" s="372"/>
      <c r="AI150" s="372"/>
      <c r="AJ150" s="372"/>
      <c r="AK150" s="383"/>
      <c r="AL150" s="372"/>
      <c r="AM150" s="372"/>
      <c r="AN150" s="372"/>
      <c r="AO150" s="372"/>
      <c r="AP150" s="372"/>
      <c r="AQ150" s="372"/>
      <c r="AR150" s="372"/>
      <c r="AS150" s="372"/>
      <c r="AT150" s="372"/>
      <c r="AU150" s="372"/>
      <c r="AV150" s="372"/>
      <c r="AW150" s="372"/>
    </row>
    <row r="151" customFormat="false" ht="11.25" hidden="false" customHeight="false" outlineLevel="0" collapsed="false">
      <c r="D151" s="371" t="n">
        <v>40848</v>
      </c>
      <c r="E151" s="372" t="n">
        <v>-0.0435</v>
      </c>
      <c r="F151" s="372" t="n">
        <v>-0.03</v>
      </c>
      <c r="G151" s="372" t="n">
        <v>-0.0425</v>
      </c>
      <c r="H151" s="372" t="n">
        <v>0.298</v>
      </c>
      <c r="I151" s="372" t="n">
        <v>0.298</v>
      </c>
      <c r="J151" s="372" t="n">
        <v>-0.0435</v>
      </c>
      <c r="K151" s="372" t="n">
        <v>0.298</v>
      </c>
      <c r="L151" s="372" t="n">
        <v>-0.08</v>
      </c>
      <c r="M151" s="372" t="n">
        <v>-0.1425</v>
      </c>
      <c r="N151" s="372" t="n">
        <v>-0.19</v>
      </c>
      <c r="O151" s="372" t="n">
        <v>0.445</v>
      </c>
      <c r="P151" s="372" t="n">
        <v>0.248</v>
      </c>
      <c r="Q151" s="372" t="n">
        <v>0.298</v>
      </c>
      <c r="R151" s="372" t="n">
        <v>0.073169714026812</v>
      </c>
      <c r="S151" s="372" t="n">
        <v>3.146</v>
      </c>
      <c r="T151" s="371"/>
      <c r="U151" s="373" t="n">
        <v>36638</v>
      </c>
      <c r="V151" s="372" t="n">
        <v>2.32</v>
      </c>
      <c r="W151" s="372" t="n">
        <v>2.32</v>
      </c>
      <c r="X151" s="372"/>
      <c r="Y151" s="372"/>
      <c r="Z151" s="372" t="n">
        <v>2.3225</v>
      </c>
      <c r="AA151" s="372"/>
      <c r="AB151" s="372" t="n">
        <v>2.38</v>
      </c>
      <c r="AC151" s="372"/>
      <c r="AD151" s="372"/>
      <c r="AE151" s="372"/>
      <c r="AF151" s="372"/>
      <c r="AG151" s="372"/>
      <c r="AH151" s="372"/>
      <c r="AI151" s="372"/>
      <c r="AJ151" s="372"/>
      <c r="AK151" s="383"/>
      <c r="AL151" s="372"/>
      <c r="AM151" s="372"/>
      <c r="AN151" s="372"/>
      <c r="AO151" s="372"/>
      <c r="AP151" s="372"/>
      <c r="AQ151" s="372"/>
      <c r="AR151" s="372"/>
      <c r="AS151" s="372"/>
      <c r="AT151" s="372"/>
      <c r="AU151" s="372"/>
      <c r="AV151" s="372"/>
      <c r="AW151" s="372"/>
    </row>
    <row r="152" customFormat="false" ht="11.25" hidden="false" customHeight="false" outlineLevel="0" collapsed="false">
      <c r="D152" s="371" t="n">
        <v>40878</v>
      </c>
      <c r="E152" s="372" t="n">
        <v>-0.0435</v>
      </c>
      <c r="F152" s="372" t="n">
        <v>-0.03</v>
      </c>
      <c r="G152" s="372" t="n">
        <v>-0.045</v>
      </c>
      <c r="H152" s="372" t="n">
        <v>0.338</v>
      </c>
      <c r="I152" s="372" t="n">
        <v>0.338</v>
      </c>
      <c r="J152" s="372" t="n">
        <v>-0.0435</v>
      </c>
      <c r="K152" s="372" t="n">
        <v>0.338</v>
      </c>
      <c r="L152" s="372" t="n">
        <v>-0.08</v>
      </c>
      <c r="M152" s="372" t="n">
        <v>-0.135</v>
      </c>
      <c r="N152" s="372" t="n">
        <v>-0.1975</v>
      </c>
      <c r="O152" s="372" t="n">
        <v>0.485</v>
      </c>
      <c r="P152" s="372" t="n">
        <v>0.288</v>
      </c>
      <c r="Q152" s="372" t="n">
        <v>0.338</v>
      </c>
      <c r="R152" s="372" t="n">
        <v>0.073186619438986</v>
      </c>
      <c r="S152" s="372" t="n">
        <v>3.27</v>
      </c>
      <c r="T152" s="371"/>
      <c r="U152" s="373" t="n">
        <v>36639</v>
      </c>
      <c r="V152" s="372" t="n">
        <v>2.32</v>
      </c>
      <c r="W152" s="372" t="n">
        <v>2.32</v>
      </c>
      <c r="X152" s="372"/>
      <c r="Y152" s="372"/>
      <c r="Z152" s="372" t="n">
        <v>2.3225</v>
      </c>
      <c r="AA152" s="372"/>
      <c r="AB152" s="372" t="n">
        <v>2.38</v>
      </c>
      <c r="AC152" s="372"/>
      <c r="AD152" s="372"/>
      <c r="AE152" s="372"/>
      <c r="AF152" s="372"/>
      <c r="AG152" s="372"/>
      <c r="AH152" s="372"/>
      <c r="AI152" s="372"/>
      <c r="AJ152" s="372"/>
      <c r="AK152" s="383"/>
      <c r="AL152" s="372"/>
      <c r="AM152" s="372"/>
      <c r="AN152" s="372"/>
      <c r="AO152" s="372"/>
      <c r="AP152" s="372"/>
      <c r="AQ152" s="372"/>
      <c r="AR152" s="372"/>
      <c r="AS152" s="372"/>
      <c r="AT152" s="372"/>
      <c r="AU152" s="372"/>
      <c r="AV152" s="372"/>
      <c r="AW152" s="372"/>
    </row>
    <row r="153" customFormat="false" ht="11.25" hidden="false" customHeight="false" outlineLevel="0" collapsed="false">
      <c r="D153" s="371" t="n">
        <v>40909</v>
      </c>
      <c r="E153" s="372" t="n">
        <v>-0.0435</v>
      </c>
      <c r="F153" s="372" t="n">
        <v>-0.03</v>
      </c>
      <c r="G153" s="372" t="n">
        <v>-0.0475</v>
      </c>
      <c r="H153" s="372" t="n">
        <v>0.345</v>
      </c>
      <c r="I153" s="372" t="n">
        <v>0.345</v>
      </c>
      <c r="J153" s="372" t="n">
        <v>-0.0435</v>
      </c>
      <c r="K153" s="372" t="n">
        <v>0.345</v>
      </c>
      <c r="L153" s="372" t="n">
        <v>-0.08</v>
      </c>
      <c r="M153" s="372" t="n">
        <v>-0.12</v>
      </c>
      <c r="N153" s="372" t="n">
        <v>-0.2</v>
      </c>
      <c r="O153" s="372" t="n">
        <v>0.495</v>
      </c>
      <c r="P153" s="372" t="n">
        <v>0.295</v>
      </c>
      <c r="Q153" s="372" t="n">
        <v>0.345</v>
      </c>
      <c r="R153" s="372" t="n">
        <v>0.073204088365</v>
      </c>
      <c r="S153" s="372" t="n">
        <v>3.3595</v>
      </c>
      <c r="T153" s="371"/>
      <c r="U153" s="373" t="n">
        <v>36640</v>
      </c>
      <c r="V153" s="372" t="n">
        <v>2.32</v>
      </c>
      <c r="W153" s="372" t="n">
        <v>2.32</v>
      </c>
      <c r="X153" s="372"/>
      <c r="Y153" s="372"/>
      <c r="Z153" s="372" t="n">
        <v>2.3225</v>
      </c>
      <c r="AA153" s="372"/>
      <c r="AB153" s="372" t="n">
        <v>2.38</v>
      </c>
      <c r="AC153" s="372"/>
      <c r="AD153" s="372"/>
      <c r="AE153" s="372"/>
      <c r="AF153" s="372"/>
      <c r="AG153" s="372"/>
      <c r="AH153" s="372"/>
      <c r="AI153" s="372"/>
      <c r="AJ153" s="372"/>
      <c r="AK153" s="383"/>
      <c r="AL153" s="372"/>
      <c r="AM153" s="372"/>
      <c r="AN153" s="372"/>
      <c r="AO153" s="372"/>
      <c r="AP153" s="372"/>
      <c r="AQ153" s="372"/>
      <c r="AR153" s="372"/>
      <c r="AS153" s="372"/>
      <c r="AT153" s="372"/>
      <c r="AU153" s="372"/>
      <c r="AV153" s="372"/>
      <c r="AW153" s="372"/>
    </row>
    <row r="154" customFormat="false" ht="11.25" hidden="false" customHeight="false" outlineLevel="0" collapsed="false">
      <c r="D154" s="371" t="n">
        <v>40940</v>
      </c>
      <c r="E154" s="372" t="n">
        <v>-0.0435</v>
      </c>
      <c r="F154" s="372" t="n">
        <v>-0.03</v>
      </c>
      <c r="G154" s="372" t="n">
        <v>-0.04</v>
      </c>
      <c r="H154" s="372" t="n">
        <v>0.323</v>
      </c>
      <c r="I154" s="372" t="n">
        <v>0.323</v>
      </c>
      <c r="J154" s="372" t="n">
        <v>-0.0435</v>
      </c>
      <c r="K154" s="372" t="n">
        <v>0.323</v>
      </c>
      <c r="L154" s="372" t="n">
        <v>-0.08</v>
      </c>
      <c r="M154" s="372" t="n">
        <v>-0.12</v>
      </c>
      <c r="N154" s="372" t="n">
        <v>-0.2025</v>
      </c>
      <c r="O154" s="372" t="n">
        <v>0.525</v>
      </c>
      <c r="P154" s="372" t="n">
        <v>0.273</v>
      </c>
      <c r="Q154" s="372" t="n">
        <v>0.323</v>
      </c>
      <c r="R154" s="372" t="n">
        <v>0.073221557291112</v>
      </c>
      <c r="S154" s="372" t="n">
        <v>3.2575</v>
      </c>
      <c r="T154" s="371"/>
      <c r="U154" s="373" t="n">
        <v>36641</v>
      </c>
      <c r="V154" s="372" t="n">
        <v>2.32</v>
      </c>
      <c r="W154" s="372" t="n">
        <v>2.32</v>
      </c>
      <c r="X154" s="372"/>
      <c r="Y154" s="372"/>
      <c r="Z154" s="372" t="n">
        <v>2.3225</v>
      </c>
      <c r="AA154" s="372"/>
      <c r="AB154" s="372" t="n">
        <v>2.38</v>
      </c>
      <c r="AC154" s="372"/>
      <c r="AD154" s="372"/>
      <c r="AE154" s="372"/>
      <c r="AF154" s="372"/>
      <c r="AG154" s="372"/>
      <c r="AH154" s="372"/>
      <c r="AI154" s="372"/>
      <c r="AJ154" s="372"/>
      <c r="AK154" s="383"/>
      <c r="AL154" s="372"/>
      <c r="AM154" s="372"/>
      <c r="AN154" s="372"/>
      <c r="AO154" s="372"/>
      <c r="AP154" s="372"/>
      <c r="AQ154" s="372"/>
      <c r="AR154" s="372"/>
      <c r="AS154" s="372"/>
      <c r="AT154" s="372"/>
      <c r="AU154" s="372"/>
      <c r="AV154" s="372"/>
      <c r="AW154" s="372"/>
    </row>
    <row r="155" customFormat="false" ht="11.25" hidden="false" customHeight="false" outlineLevel="0" collapsed="false">
      <c r="D155" s="371" t="n">
        <v>40969</v>
      </c>
      <c r="E155" s="372" t="n">
        <v>-0.0435</v>
      </c>
      <c r="F155" s="372" t="n">
        <v>-0.03</v>
      </c>
      <c r="G155" s="372" t="n">
        <v>-0.0375</v>
      </c>
      <c r="H155" s="372" t="n">
        <v>0.32</v>
      </c>
      <c r="I155" s="372" t="n">
        <v>0.32</v>
      </c>
      <c r="J155" s="372" t="n">
        <v>-0.0435</v>
      </c>
      <c r="K155" s="372" t="n">
        <v>0.32</v>
      </c>
      <c r="L155" s="372" t="n">
        <v>-0.08</v>
      </c>
      <c r="M155" s="372" t="n">
        <v>-0.12</v>
      </c>
      <c r="N155" s="372" t="n">
        <v>-0.205</v>
      </c>
      <c r="O155" s="372" t="n">
        <v>0.525</v>
      </c>
      <c r="P155" s="372" t="n">
        <v>0.27</v>
      </c>
      <c r="Q155" s="372" t="n">
        <v>0.32</v>
      </c>
      <c r="R155" s="372" t="n">
        <v>0.073237899189825</v>
      </c>
      <c r="S155" s="372" t="n">
        <v>3.1525</v>
      </c>
      <c r="T155" s="371"/>
      <c r="U155" s="373" t="n">
        <v>36642</v>
      </c>
      <c r="V155" s="372" t="n">
        <v>2.32</v>
      </c>
      <c r="W155" s="372" t="n">
        <v>2.32</v>
      </c>
      <c r="X155" s="372"/>
      <c r="Y155" s="372"/>
      <c r="Z155" s="372" t="n">
        <v>2.3225</v>
      </c>
      <c r="AA155" s="372"/>
      <c r="AB155" s="372" t="n">
        <v>2.38</v>
      </c>
      <c r="AC155" s="372"/>
      <c r="AD155" s="372"/>
      <c r="AE155" s="372"/>
      <c r="AF155" s="372"/>
      <c r="AG155" s="372"/>
      <c r="AH155" s="372"/>
      <c r="AI155" s="372"/>
      <c r="AJ155" s="372"/>
      <c r="AK155" s="383"/>
      <c r="AL155" s="372"/>
      <c r="AM155" s="372"/>
      <c r="AN155" s="372"/>
      <c r="AO155" s="372"/>
      <c r="AP155" s="372"/>
      <c r="AQ155" s="372"/>
      <c r="AR155" s="372"/>
      <c r="AS155" s="372"/>
      <c r="AT155" s="372"/>
      <c r="AU155" s="372"/>
      <c r="AV155" s="372"/>
      <c r="AW155" s="372"/>
    </row>
    <row r="156" customFormat="false" ht="11.25" hidden="false" customHeight="false" outlineLevel="0" collapsed="false">
      <c r="D156" s="371" t="n">
        <v>41000</v>
      </c>
      <c r="E156" s="372" t="n">
        <v>-0.046</v>
      </c>
      <c r="F156" s="372" t="n">
        <v>-0.03</v>
      </c>
      <c r="G156" s="372" t="n">
        <v>-0.03</v>
      </c>
      <c r="H156" s="372" t="n">
        <v>0.218</v>
      </c>
      <c r="I156" s="372" t="n">
        <v>0.218</v>
      </c>
      <c r="J156" s="372" t="n">
        <v>-0.046</v>
      </c>
      <c r="K156" s="372" t="n">
        <v>0.218</v>
      </c>
      <c r="L156" s="372" t="n">
        <v>-0.08</v>
      </c>
      <c r="M156" s="372" t="n">
        <v>-0.21</v>
      </c>
      <c r="N156" s="372" t="n">
        <v>-0.195</v>
      </c>
      <c r="O156" s="372" t="n">
        <v>0.128</v>
      </c>
      <c r="P156" s="372" t="n">
        <v>0.168</v>
      </c>
      <c r="Q156" s="372" t="n">
        <v>0.218</v>
      </c>
      <c r="R156" s="372" t="n">
        <v>0.073255368116133</v>
      </c>
      <c r="S156" s="372" t="n">
        <v>3.0565</v>
      </c>
      <c r="T156" s="371"/>
      <c r="U156" s="373" t="n">
        <v>36643</v>
      </c>
      <c r="V156" s="372" t="n">
        <v>2.32</v>
      </c>
      <c r="W156" s="372" t="n">
        <v>2.32</v>
      </c>
      <c r="X156" s="372"/>
      <c r="Y156" s="372"/>
      <c r="Z156" s="372" t="n">
        <v>2.3225</v>
      </c>
      <c r="AA156" s="372"/>
      <c r="AB156" s="372" t="n">
        <v>2.38</v>
      </c>
      <c r="AC156" s="372"/>
      <c r="AD156" s="372"/>
      <c r="AE156" s="372"/>
      <c r="AF156" s="372"/>
      <c r="AG156" s="372"/>
      <c r="AH156" s="372"/>
      <c r="AI156" s="372"/>
      <c r="AJ156" s="372"/>
      <c r="AK156" s="383"/>
      <c r="AL156" s="372"/>
      <c r="AM156" s="372"/>
      <c r="AN156" s="372"/>
      <c r="AO156" s="372"/>
      <c r="AP156" s="372"/>
      <c r="AQ156" s="372"/>
      <c r="AR156" s="372"/>
      <c r="AS156" s="372"/>
      <c r="AT156" s="372"/>
      <c r="AU156" s="372"/>
      <c r="AV156" s="372"/>
      <c r="AW156" s="372"/>
    </row>
    <row r="157" customFormat="false" ht="11.25" hidden="false" customHeight="false" outlineLevel="0" collapsed="false">
      <c r="D157" s="371" t="n">
        <v>41030</v>
      </c>
      <c r="E157" s="372" t="n">
        <v>-0.046</v>
      </c>
      <c r="F157" s="372" t="n">
        <v>-0.03</v>
      </c>
      <c r="G157" s="372" t="n">
        <v>-0.03</v>
      </c>
      <c r="H157" s="372" t="n">
        <v>0.207</v>
      </c>
      <c r="I157" s="372" t="n">
        <v>0.207</v>
      </c>
      <c r="J157" s="372" t="n">
        <v>-0.046</v>
      </c>
      <c r="K157" s="372" t="n">
        <v>0.207</v>
      </c>
      <c r="L157" s="372" t="n">
        <v>-0.08</v>
      </c>
      <c r="M157" s="372" t="n">
        <v>-0.205</v>
      </c>
      <c r="N157" s="372" t="n">
        <v>-0.195</v>
      </c>
      <c r="O157" s="372" t="n">
        <v>0.128</v>
      </c>
      <c r="P157" s="372" t="n">
        <v>0.157</v>
      </c>
      <c r="Q157" s="372" t="n">
        <v>0.207</v>
      </c>
      <c r="R157" s="372" t="n">
        <v>0.073272273528785</v>
      </c>
      <c r="S157" s="372" t="n">
        <v>3.0355</v>
      </c>
      <c r="T157" s="371"/>
      <c r="U157" s="373" t="n">
        <v>36644</v>
      </c>
      <c r="V157" s="372" t="n">
        <v>2.32</v>
      </c>
      <c r="W157" s="372" t="n">
        <v>2.32</v>
      </c>
      <c r="X157" s="372"/>
      <c r="Y157" s="372"/>
      <c r="Z157" s="372" t="n">
        <v>2.3225</v>
      </c>
      <c r="AA157" s="372"/>
      <c r="AB157" s="372" t="n">
        <v>2.38</v>
      </c>
      <c r="AC157" s="372"/>
      <c r="AD157" s="372"/>
      <c r="AE157" s="372"/>
      <c r="AF157" s="372"/>
      <c r="AG157" s="372"/>
      <c r="AH157" s="372"/>
      <c r="AI157" s="372"/>
      <c r="AJ157" s="372"/>
      <c r="AK157" s="383"/>
      <c r="AL157" s="372"/>
      <c r="AM157" s="372"/>
      <c r="AN157" s="372"/>
      <c r="AO157" s="372"/>
      <c r="AP157" s="372"/>
      <c r="AQ157" s="372"/>
      <c r="AR157" s="372"/>
      <c r="AS157" s="372"/>
      <c r="AT157" s="372"/>
      <c r="AU157" s="372"/>
      <c r="AV157" s="372"/>
      <c r="AW157" s="372"/>
    </row>
    <row r="158" customFormat="false" ht="11.25" hidden="false" customHeight="false" outlineLevel="0" collapsed="false">
      <c r="D158" s="371" t="n">
        <v>41061</v>
      </c>
      <c r="E158" s="372" t="n">
        <v>-0.046</v>
      </c>
      <c r="F158" s="372" t="n">
        <v>-0.03</v>
      </c>
      <c r="G158" s="372" t="n">
        <v>-0.03</v>
      </c>
      <c r="H158" s="372" t="n">
        <v>0.202</v>
      </c>
      <c r="I158" s="372" t="n">
        <v>0.202</v>
      </c>
      <c r="J158" s="372" t="n">
        <v>-0.046</v>
      </c>
      <c r="K158" s="372" t="n">
        <v>0.202</v>
      </c>
      <c r="L158" s="372" t="n">
        <v>-0.08</v>
      </c>
      <c r="M158" s="372" t="n">
        <v>-0.215</v>
      </c>
      <c r="N158" s="372" t="n">
        <v>-0.195</v>
      </c>
      <c r="O158" s="372" t="n">
        <v>0.128</v>
      </c>
      <c r="P158" s="372" t="n">
        <v>0.152</v>
      </c>
      <c r="Q158" s="372" t="n">
        <v>0.202</v>
      </c>
      <c r="R158" s="372" t="n">
        <v>0.073289742455291</v>
      </c>
      <c r="S158" s="372" t="n">
        <v>3.0425</v>
      </c>
      <c r="T158" s="371"/>
      <c r="U158" s="373" t="n">
        <v>36645</v>
      </c>
      <c r="V158" s="372" t="n">
        <v>2.32</v>
      </c>
      <c r="W158" s="372" t="n">
        <v>2.32</v>
      </c>
      <c r="X158" s="372"/>
      <c r="Y158" s="372"/>
      <c r="Z158" s="372" t="n">
        <v>2.3225</v>
      </c>
      <c r="AA158" s="372"/>
      <c r="AB158" s="372" t="n">
        <v>2.38</v>
      </c>
      <c r="AC158" s="372"/>
      <c r="AD158" s="372"/>
      <c r="AE158" s="372"/>
      <c r="AF158" s="372"/>
      <c r="AG158" s="372"/>
      <c r="AH158" s="372"/>
      <c r="AI158" s="372"/>
      <c r="AJ158" s="372"/>
      <c r="AK158" s="383"/>
      <c r="AL158" s="372"/>
      <c r="AM158" s="372"/>
      <c r="AN158" s="372"/>
      <c r="AO158" s="372"/>
      <c r="AP158" s="372"/>
      <c r="AQ158" s="372"/>
      <c r="AR158" s="372"/>
      <c r="AS158" s="372"/>
      <c r="AT158" s="372"/>
      <c r="AU158" s="372"/>
      <c r="AV158" s="372"/>
      <c r="AW158" s="372"/>
    </row>
    <row r="159" customFormat="false" ht="11.25" hidden="false" customHeight="false" outlineLevel="0" collapsed="false">
      <c r="D159" s="371" t="n">
        <v>41091</v>
      </c>
      <c r="E159" s="372" t="n">
        <v>-0.046</v>
      </c>
      <c r="F159" s="372" t="n">
        <v>-0.03</v>
      </c>
      <c r="G159" s="372" t="n">
        <v>-0.03</v>
      </c>
      <c r="H159" s="372" t="n">
        <v>0.192</v>
      </c>
      <c r="I159" s="372" t="n">
        <v>0.192</v>
      </c>
      <c r="J159" s="372" t="n">
        <v>-0.046</v>
      </c>
      <c r="K159" s="372" t="n">
        <v>0.192</v>
      </c>
      <c r="L159" s="372" t="n">
        <v>-0.08</v>
      </c>
      <c r="M159" s="372" t="n">
        <v>-0.215</v>
      </c>
      <c r="N159" s="372" t="n">
        <v>-0.195</v>
      </c>
      <c r="O159" s="372" t="n">
        <v>0.128</v>
      </c>
      <c r="P159" s="372" t="n">
        <v>0.142</v>
      </c>
      <c r="Q159" s="372" t="n">
        <v>0.192</v>
      </c>
      <c r="R159" s="372" t="n">
        <v>0.073306647868136</v>
      </c>
      <c r="S159" s="372" t="n">
        <v>3.0485</v>
      </c>
      <c r="T159" s="371"/>
      <c r="U159" s="373" t="n">
        <v>36646</v>
      </c>
      <c r="V159" s="372" t="n">
        <v>2.32</v>
      </c>
      <c r="W159" s="372" t="n">
        <v>2.32</v>
      </c>
      <c r="X159" s="372"/>
      <c r="Y159" s="372"/>
      <c r="Z159" s="372" t="n">
        <v>2.3225</v>
      </c>
      <c r="AA159" s="372"/>
      <c r="AB159" s="372" t="n">
        <v>2.38</v>
      </c>
      <c r="AC159" s="372"/>
      <c r="AD159" s="372"/>
      <c r="AE159" s="372"/>
      <c r="AF159" s="372"/>
      <c r="AG159" s="372"/>
      <c r="AH159" s="372"/>
      <c r="AI159" s="372"/>
      <c r="AJ159" s="372"/>
      <c r="AK159" s="383"/>
      <c r="AL159" s="372"/>
      <c r="AM159" s="372"/>
      <c r="AN159" s="372"/>
      <c r="AO159" s="372"/>
      <c r="AP159" s="372"/>
      <c r="AQ159" s="372"/>
      <c r="AR159" s="372"/>
      <c r="AS159" s="372"/>
      <c r="AT159" s="372"/>
      <c r="AU159" s="372"/>
      <c r="AV159" s="372"/>
      <c r="AW159" s="372"/>
    </row>
    <row r="160" customFormat="false" ht="11.25" hidden="false" customHeight="false" outlineLevel="0" collapsed="false">
      <c r="D160" s="371" t="n">
        <v>41122</v>
      </c>
      <c r="E160" s="372" t="n">
        <v>-0.046</v>
      </c>
      <c r="F160" s="372" t="n">
        <v>-0.03</v>
      </c>
      <c r="G160" s="372" t="n">
        <v>-0.03</v>
      </c>
      <c r="H160" s="372" t="n">
        <v>0.19</v>
      </c>
      <c r="I160" s="372" t="n">
        <v>0.19</v>
      </c>
      <c r="J160" s="372" t="n">
        <v>-0.046</v>
      </c>
      <c r="K160" s="372" t="n">
        <v>0.19</v>
      </c>
      <c r="L160" s="372" t="n">
        <v>-0.08</v>
      </c>
      <c r="M160" s="372" t="n">
        <v>-0.215</v>
      </c>
      <c r="N160" s="372" t="n">
        <v>-0.195</v>
      </c>
      <c r="O160" s="372" t="n">
        <v>0.128</v>
      </c>
      <c r="P160" s="372" t="n">
        <v>0.14</v>
      </c>
      <c r="Q160" s="372" t="n">
        <v>0.19</v>
      </c>
      <c r="R160" s="372" t="n">
        <v>0.07332411679484</v>
      </c>
      <c r="S160" s="372" t="n">
        <v>3.0555</v>
      </c>
      <c r="T160" s="371"/>
      <c r="U160" s="373" t="n">
        <v>36647</v>
      </c>
      <c r="V160" s="372" t="n">
        <v>2.317</v>
      </c>
      <c r="W160" s="372" t="n">
        <v>2.317</v>
      </c>
      <c r="X160" s="372"/>
      <c r="Y160" s="372"/>
      <c r="Z160" s="372" t="n">
        <v>2.3195</v>
      </c>
      <c r="AA160" s="372"/>
      <c r="AB160" s="372" t="n">
        <v>2.377</v>
      </c>
      <c r="AC160" s="372"/>
      <c r="AD160" s="372"/>
      <c r="AE160" s="372"/>
      <c r="AF160" s="372"/>
      <c r="AG160" s="372"/>
      <c r="AH160" s="372"/>
      <c r="AI160" s="372"/>
      <c r="AJ160" s="372"/>
      <c r="AK160" s="383"/>
      <c r="AL160" s="372"/>
      <c r="AM160" s="372"/>
      <c r="AN160" s="372"/>
      <c r="AO160" s="372"/>
      <c r="AP160" s="372"/>
      <c r="AQ160" s="372"/>
      <c r="AR160" s="372"/>
      <c r="AS160" s="372"/>
      <c r="AT160" s="372"/>
      <c r="AU160" s="372"/>
      <c r="AV160" s="372"/>
      <c r="AW160" s="372"/>
    </row>
    <row r="161" customFormat="false" ht="11.25" hidden="false" customHeight="false" outlineLevel="0" collapsed="false">
      <c r="D161" s="371" t="n">
        <v>41153</v>
      </c>
      <c r="E161" s="372" t="n">
        <v>-0.046</v>
      </c>
      <c r="F161" s="372" t="n">
        <v>-0.03</v>
      </c>
      <c r="G161" s="372" t="n">
        <v>-0.03</v>
      </c>
      <c r="H161" s="372" t="n">
        <v>0.188</v>
      </c>
      <c r="I161" s="372" t="n">
        <v>0.188</v>
      </c>
      <c r="J161" s="372" t="n">
        <v>-0.046</v>
      </c>
      <c r="K161" s="372" t="n">
        <v>0.188</v>
      </c>
      <c r="L161" s="372" t="n">
        <v>-0.08</v>
      </c>
      <c r="M161" s="372" t="n">
        <v>-0.205</v>
      </c>
      <c r="N161" s="372" t="n">
        <v>-0.195</v>
      </c>
      <c r="O161" s="372" t="n">
        <v>0.128</v>
      </c>
      <c r="P161" s="372" t="n">
        <v>0.138</v>
      </c>
      <c r="Q161" s="372" t="n">
        <v>0.188</v>
      </c>
      <c r="R161" s="372" t="n">
        <v>0.073341585721646</v>
      </c>
      <c r="S161" s="372" t="n">
        <v>3.0605</v>
      </c>
      <c r="T161" s="371"/>
      <c r="U161" s="373" t="n">
        <v>36648</v>
      </c>
      <c r="V161" s="372" t="n">
        <v>2.317</v>
      </c>
      <c r="W161" s="372" t="n">
        <v>2.317</v>
      </c>
      <c r="X161" s="372"/>
      <c r="Y161" s="372"/>
      <c r="Z161" s="372" t="n">
        <v>2.3195</v>
      </c>
      <c r="AA161" s="372"/>
      <c r="AB161" s="372" t="n">
        <v>2.377</v>
      </c>
      <c r="AC161" s="372"/>
      <c r="AD161" s="372"/>
      <c r="AE161" s="372"/>
      <c r="AF161" s="372"/>
      <c r="AG161" s="372"/>
      <c r="AH161" s="372"/>
      <c r="AI161" s="372"/>
      <c r="AJ161" s="372"/>
      <c r="AK161" s="383"/>
      <c r="AL161" s="372"/>
      <c r="AM161" s="372"/>
      <c r="AN161" s="372"/>
      <c r="AO161" s="372"/>
      <c r="AP161" s="372"/>
      <c r="AQ161" s="372"/>
      <c r="AR161" s="372"/>
      <c r="AS161" s="372"/>
      <c r="AT161" s="372"/>
      <c r="AU161" s="372"/>
      <c r="AV161" s="372"/>
      <c r="AW161" s="372"/>
    </row>
    <row r="162" customFormat="false" ht="11.25" hidden="false" customHeight="false" outlineLevel="0" collapsed="false">
      <c r="D162" s="371" t="n">
        <v>41183</v>
      </c>
      <c r="E162" s="372" t="n">
        <v>-0.046</v>
      </c>
      <c r="F162" s="372" t="n">
        <v>-0.03</v>
      </c>
      <c r="G162" s="372" t="n">
        <v>-0.03</v>
      </c>
      <c r="H162" s="372" t="n">
        <v>0.202</v>
      </c>
      <c r="I162" s="372" t="n">
        <v>0.202</v>
      </c>
      <c r="J162" s="372" t="n">
        <v>-0.046</v>
      </c>
      <c r="K162" s="372" t="n">
        <v>0.202</v>
      </c>
      <c r="L162" s="372" t="n">
        <v>-0.08</v>
      </c>
      <c r="M162" s="372" t="n">
        <v>-0.19</v>
      </c>
      <c r="N162" s="372" t="n">
        <v>-0.195</v>
      </c>
      <c r="O162" s="372" t="n">
        <v>0.128</v>
      </c>
      <c r="P162" s="372" t="n">
        <v>0.152</v>
      </c>
      <c r="Q162" s="372" t="n">
        <v>0.202</v>
      </c>
      <c r="R162" s="372" t="n">
        <v>0.073358491134779</v>
      </c>
      <c r="S162" s="372" t="n">
        <v>3.0925</v>
      </c>
      <c r="T162" s="371"/>
      <c r="U162" s="373" t="n">
        <v>36649</v>
      </c>
      <c r="V162" s="372" t="n">
        <v>2.317</v>
      </c>
      <c r="W162" s="372" t="n">
        <v>2.317</v>
      </c>
      <c r="X162" s="372"/>
      <c r="Y162" s="372"/>
      <c r="Z162" s="372" t="n">
        <v>2.3195</v>
      </c>
      <c r="AA162" s="372"/>
      <c r="AB162" s="372" t="n">
        <v>2.377</v>
      </c>
      <c r="AC162" s="372"/>
      <c r="AD162" s="372"/>
      <c r="AE162" s="372"/>
      <c r="AF162" s="372"/>
      <c r="AG162" s="372"/>
      <c r="AH162" s="372"/>
      <c r="AI162" s="372"/>
      <c r="AJ162" s="372"/>
      <c r="AK162" s="383"/>
      <c r="AL162" s="372"/>
      <c r="AM162" s="372"/>
      <c r="AN162" s="372"/>
      <c r="AO162" s="372"/>
      <c r="AP162" s="372"/>
      <c r="AQ162" s="372"/>
      <c r="AR162" s="372"/>
      <c r="AS162" s="372"/>
      <c r="AT162" s="372"/>
      <c r="AU162" s="372"/>
      <c r="AV162" s="372"/>
      <c r="AW162" s="372"/>
    </row>
    <row r="163" customFormat="false" ht="11.25" hidden="false" customHeight="false" outlineLevel="0" collapsed="false">
      <c r="D163" s="371" t="n">
        <v>41214</v>
      </c>
      <c r="E163" s="372" t="n">
        <v>-0.0405</v>
      </c>
      <c r="F163" s="372" t="n">
        <v>-0.03</v>
      </c>
      <c r="G163" s="372" t="n">
        <v>-0.04</v>
      </c>
      <c r="H163" s="372" t="n">
        <v>0.293</v>
      </c>
      <c r="I163" s="372" t="n">
        <v>0.293</v>
      </c>
      <c r="J163" s="372" t="n">
        <v>-0.0405</v>
      </c>
      <c r="K163" s="372" t="n">
        <v>0.293</v>
      </c>
      <c r="L163" s="372" t="n">
        <v>-0.08</v>
      </c>
      <c r="M163" s="372" t="n">
        <v>-0.1425</v>
      </c>
      <c r="N163" s="372" t="n">
        <v>-0.19</v>
      </c>
      <c r="O163" s="372" t="n">
        <v>0.445</v>
      </c>
      <c r="P163" s="372" t="n">
        <v>0.243</v>
      </c>
      <c r="Q163" s="372" t="n">
        <v>0.293</v>
      </c>
      <c r="R163" s="372" t="n">
        <v>0.073375960061783</v>
      </c>
      <c r="S163" s="372" t="n">
        <v>3.2285</v>
      </c>
      <c r="T163" s="371"/>
      <c r="U163" s="373" t="n">
        <v>36650</v>
      </c>
      <c r="V163" s="372" t="n">
        <v>2.317</v>
      </c>
      <c r="W163" s="372" t="n">
        <v>2.317</v>
      </c>
      <c r="X163" s="372"/>
      <c r="Y163" s="372"/>
      <c r="Z163" s="372" t="n">
        <v>2.3195</v>
      </c>
      <c r="AA163" s="372"/>
      <c r="AB163" s="372" t="n">
        <v>2.377</v>
      </c>
      <c r="AC163" s="372"/>
      <c r="AD163" s="372"/>
      <c r="AE163" s="372"/>
      <c r="AF163" s="372"/>
      <c r="AG163" s="372"/>
      <c r="AH163" s="372"/>
      <c r="AI163" s="372"/>
      <c r="AJ163" s="372"/>
      <c r="AK163" s="383"/>
      <c r="AL163" s="372"/>
      <c r="AM163" s="372"/>
      <c r="AN163" s="372"/>
      <c r="AO163" s="372"/>
      <c r="AP163" s="372"/>
      <c r="AQ163" s="372"/>
      <c r="AR163" s="372"/>
      <c r="AS163" s="372"/>
      <c r="AT163" s="372"/>
      <c r="AU163" s="372"/>
      <c r="AV163" s="372"/>
      <c r="AW163" s="372"/>
    </row>
    <row r="164" customFormat="false" ht="11.25" hidden="false" customHeight="false" outlineLevel="0" collapsed="false">
      <c r="D164" s="371" t="n">
        <v>41244</v>
      </c>
      <c r="E164" s="372" t="n">
        <v>-0.0405</v>
      </c>
      <c r="F164" s="372" t="n">
        <v>-0.03</v>
      </c>
      <c r="G164" s="372" t="n">
        <v>-0.0425</v>
      </c>
      <c r="H164" s="372" t="n">
        <v>0.333</v>
      </c>
      <c r="I164" s="372" t="n">
        <v>0.333</v>
      </c>
      <c r="J164" s="372" t="n">
        <v>-0.0405</v>
      </c>
      <c r="K164" s="372" t="n">
        <v>0.333</v>
      </c>
      <c r="L164" s="372" t="n">
        <v>-0.08</v>
      </c>
      <c r="M164" s="372" t="n">
        <v>-0.135</v>
      </c>
      <c r="N164" s="372" t="n">
        <v>-0.1975</v>
      </c>
      <c r="O164" s="372" t="n">
        <v>0.485</v>
      </c>
      <c r="P164" s="372" t="n">
        <v>0.283</v>
      </c>
      <c r="Q164" s="372" t="n">
        <v>0.333</v>
      </c>
      <c r="R164" s="372" t="n">
        <v>0.073392865475108</v>
      </c>
      <c r="S164" s="372" t="n">
        <v>3.3525</v>
      </c>
      <c r="T164" s="371"/>
      <c r="U164" s="373" t="n">
        <v>36651</v>
      </c>
      <c r="V164" s="372" t="n">
        <v>2.317</v>
      </c>
      <c r="W164" s="372" t="n">
        <v>2.317</v>
      </c>
      <c r="X164" s="372"/>
      <c r="Y164" s="372"/>
      <c r="Z164" s="372" t="n">
        <v>2.3195</v>
      </c>
      <c r="AA164" s="372"/>
      <c r="AB164" s="372" t="n">
        <v>2.377</v>
      </c>
      <c r="AC164" s="372"/>
      <c r="AD164" s="372"/>
      <c r="AE164" s="372"/>
      <c r="AF164" s="372"/>
      <c r="AG164" s="372"/>
      <c r="AH164" s="372"/>
      <c r="AI164" s="372"/>
      <c r="AJ164" s="372"/>
      <c r="AK164" s="383"/>
      <c r="AL164" s="372"/>
      <c r="AM164" s="372"/>
      <c r="AN164" s="372"/>
      <c r="AO164" s="372"/>
      <c r="AP164" s="372"/>
      <c r="AQ164" s="372"/>
      <c r="AR164" s="372"/>
      <c r="AS164" s="372"/>
      <c r="AT164" s="372"/>
      <c r="AU164" s="372"/>
      <c r="AV164" s="372"/>
      <c r="AW164" s="372"/>
    </row>
    <row r="165" customFormat="false" ht="11.25" hidden="false" customHeight="false" outlineLevel="0" collapsed="false">
      <c r="D165" s="371" t="n">
        <v>41275</v>
      </c>
      <c r="E165" s="372" t="n">
        <v>-0.0405</v>
      </c>
      <c r="F165" s="372" t="n">
        <v>-0.03</v>
      </c>
      <c r="G165" s="372" t="n">
        <v>-0.045</v>
      </c>
      <c r="H165" s="372" t="n">
        <v>0.34</v>
      </c>
      <c r="I165" s="372" t="n">
        <v>0.34</v>
      </c>
      <c r="J165" s="372" t="n">
        <v>-0.0405</v>
      </c>
      <c r="K165" s="372" t="n">
        <v>0.34</v>
      </c>
      <c r="L165" s="372" t="n">
        <v>-0.08</v>
      </c>
      <c r="M165" s="372" t="n">
        <v>-0.12</v>
      </c>
      <c r="N165" s="372" t="n">
        <v>-0.2</v>
      </c>
      <c r="O165" s="372" t="n">
        <v>0.495</v>
      </c>
      <c r="P165" s="372" t="n">
        <v>0.29</v>
      </c>
      <c r="Q165" s="372" t="n">
        <v>0.34</v>
      </c>
      <c r="R165" s="372" t="n">
        <v>0.07341033440231</v>
      </c>
      <c r="S165" s="372" t="n">
        <v>3.4445</v>
      </c>
      <c r="T165" s="371"/>
      <c r="U165" s="373" t="n">
        <v>36652</v>
      </c>
      <c r="V165" s="372" t="n">
        <v>2.317</v>
      </c>
      <c r="W165" s="372" t="n">
        <v>2.317</v>
      </c>
      <c r="X165" s="372"/>
      <c r="Y165" s="372"/>
      <c r="Z165" s="372" t="n">
        <v>2.3195</v>
      </c>
      <c r="AA165" s="372"/>
      <c r="AB165" s="372" t="n">
        <v>2.377</v>
      </c>
      <c r="AC165" s="372"/>
      <c r="AD165" s="372"/>
      <c r="AE165" s="372"/>
      <c r="AF165" s="372"/>
      <c r="AG165" s="372"/>
      <c r="AH165" s="372"/>
      <c r="AI165" s="372"/>
      <c r="AJ165" s="372"/>
      <c r="AK165" s="383"/>
      <c r="AL165" s="372"/>
      <c r="AM165" s="372"/>
      <c r="AN165" s="372"/>
      <c r="AO165" s="372"/>
      <c r="AP165" s="372"/>
      <c r="AQ165" s="372"/>
      <c r="AR165" s="372"/>
      <c r="AS165" s="372"/>
      <c r="AT165" s="372"/>
      <c r="AU165" s="372"/>
      <c r="AV165" s="372"/>
      <c r="AW165" s="372"/>
    </row>
    <row r="166" customFormat="false" ht="11.25" hidden="false" customHeight="false" outlineLevel="0" collapsed="false">
      <c r="D166" s="371" t="n">
        <v>41306</v>
      </c>
      <c r="E166" s="372" t="n">
        <v>-0.0405</v>
      </c>
      <c r="F166" s="372" t="n">
        <v>-0.03</v>
      </c>
      <c r="G166" s="372" t="n">
        <v>-0.0375</v>
      </c>
      <c r="H166" s="372" t="n">
        <v>0.318</v>
      </c>
      <c r="I166" s="372" t="n">
        <v>0.318</v>
      </c>
      <c r="J166" s="372" t="n">
        <v>-0.0405</v>
      </c>
      <c r="K166" s="372" t="n">
        <v>0.318</v>
      </c>
      <c r="L166" s="372" t="n">
        <v>-0.08</v>
      </c>
      <c r="M166" s="372" t="n">
        <v>-0.12</v>
      </c>
      <c r="N166" s="372" t="n">
        <v>-0.2025</v>
      </c>
      <c r="O166" s="372" t="n">
        <v>0.525</v>
      </c>
      <c r="P166" s="372" t="n">
        <v>0.268</v>
      </c>
      <c r="Q166" s="372" t="n">
        <v>0.318</v>
      </c>
      <c r="R166" s="372" t="n">
        <v>0.073427803329613</v>
      </c>
      <c r="S166" s="372" t="n">
        <v>3.3425</v>
      </c>
      <c r="T166" s="371"/>
      <c r="U166" s="373" t="n">
        <v>36653</v>
      </c>
      <c r="V166" s="372" t="n">
        <v>2.317</v>
      </c>
      <c r="W166" s="372" t="n">
        <v>2.317</v>
      </c>
      <c r="X166" s="372"/>
      <c r="Y166" s="372"/>
      <c r="Z166" s="372" t="n">
        <v>2.3195</v>
      </c>
      <c r="AA166" s="372"/>
      <c r="AB166" s="372" t="n">
        <v>2.377</v>
      </c>
      <c r="AC166" s="372"/>
      <c r="AD166" s="372"/>
      <c r="AE166" s="372"/>
      <c r="AF166" s="372"/>
      <c r="AG166" s="372"/>
      <c r="AH166" s="372"/>
      <c r="AI166" s="372"/>
      <c r="AJ166" s="372"/>
      <c r="AK166" s="383"/>
      <c r="AL166" s="372"/>
      <c r="AM166" s="372"/>
      <c r="AN166" s="372"/>
      <c r="AO166" s="372"/>
      <c r="AP166" s="372"/>
      <c r="AQ166" s="372"/>
      <c r="AR166" s="372"/>
      <c r="AS166" s="372"/>
      <c r="AT166" s="372"/>
      <c r="AU166" s="372"/>
      <c r="AV166" s="372"/>
      <c r="AW166" s="372"/>
    </row>
    <row r="167" customFormat="false" ht="11.25" hidden="false" customHeight="false" outlineLevel="0" collapsed="false">
      <c r="D167" s="371" t="n">
        <v>41334</v>
      </c>
      <c r="E167" s="372" t="n">
        <v>-0.0405</v>
      </c>
      <c r="F167" s="372" t="n">
        <v>-0.03</v>
      </c>
      <c r="G167" s="372" t="n">
        <v>-0.035</v>
      </c>
      <c r="H167" s="372" t="n">
        <v>0.315</v>
      </c>
      <c r="I167" s="372" t="n">
        <v>0.315</v>
      </c>
      <c r="J167" s="372" t="n">
        <v>-0.0405</v>
      </c>
      <c r="K167" s="372" t="n">
        <v>0.315</v>
      </c>
      <c r="L167" s="372" t="n">
        <v>-0.08</v>
      </c>
      <c r="M167" s="372" t="n">
        <v>-0.12</v>
      </c>
      <c r="N167" s="372" t="n">
        <v>-0.205</v>
      </c>
      <c r="O167" s="372" t="n">
        <v>0.525</v>
      </c>
      <c r="P167" s="372" t="n">
        <v>0.265</v>
      </c>
      <c r="Q167" s="372" t="n">
        <v>0.315</v>
      </c>
      <c r="R167" s="372" t="n">
        <v>0.07344358171565</v>
      </c>
      <c r="S167" s="372" t="n">
        <v>3.2375</v>
      </c>
      <c r="T167" s="371"/>
      <c r="U167" s="373" t="n">
        <v>36654</v>
      </c>
      <c r="V167" s="372" t="n">
        <v>2.317</v>
      </c>
      <c r="W167" s="372" t="n">
        <v>2.317</v>
      </c>
      <c r="X167" s="372"/>
      <c r="Y167" s="372"/>
      <c r="Z167" s="372" t="n">
        <v>2.3195</v>
      </c>
      <c r="AA167" s="372"/>
      <c r="AB167" s="372" t="n">
        <v>2.377</v>
      </c>
      <c r="AC167" s="372"/>
      <c r="AD167" s="372"/>
      <c r="AE167" s="372"/>
      <c r="AF167" s="372"/>
      <c r="AG167" s="372"/>
      <c r="AH167" s="372"/>
      <c r="AI167" s="372"/>
      <c r="AJ167" s="372"/>
      <c r="AK167" s="383"/>
      <c r="AL167" s="372"/>
      <c r="AM167" s="372"/>
      <c r="AN167" s="372"/>
      <c r="AO167" s="372"/>
      <c r="AP167" s="372"/>
      <c r="AQ167" s="372"/>
      <c r="AR167" s="372"/>
      <c r="AS167" s="372"/>
      <c r="AT167" s="372"/>
      <c r="AU167" s="372"/>
      <c r="AV167" s="372"/>
      <c r="AW167" s="372"/>
    </row>
    <row r="168" customFormat="false" ht="11.25" hidden="false" customHeight="false" outlineLevel="0" collapsed="false">
      <c r="D168" s="371" t="n">
        <v>41365</v>
      </c>
      <c r="E168" s="372" t="n">
        <v>-0.043</v>
      </c>
      <c r="F168" s="372" t="n">
        <v>-0.03</v>
      </c>
      <c r="G168" s="372" t="n">
        <v>-0.0275</v>
      </c>
      <c r="H168" s="372" t="n">
        <v>0.213</v>
      </c>
      <c r="I168" s="372" t="n">
        <v>0.213</v>
      </c>
      <c r="J168" s="372" t="n">
        <v>-0.043</v>
      </c>
      <c r="K168" s="372" t="n">
        <v>0.213</v>
      </c>
      <c r="L168" s="372" t="n">
        <v>-0.08</v>
      </c>
      <c r="M168" s="372" t="n">
        <v>-0.21</v>
      </c>
      <c r="N168" s="372" t="n">
        <v>-0.195</v>
      </c>
      <c r="O168" s="372" t="n">
        <v>0.128</v>
      </c>
      <c r="P168" s="372" t="n">
        <v>0.163</v>
      </c>
      <c r="Q168" s="372" t="n">
        <v>0.213</v>
      </c>
      <c r="R168" s="372" t="n">
        <v>0.073461050643144</v>
      </c>
      <c r="S168" s="372" t="n">
        <v>3.1415</v>
      </c>
      <c r="T168" s="371"/>
      <c r="U168" s="373" t="n">
        <v>36655</v>
      </c>
      <c r="V168" s="372" t="n">
        <v>2.317</v>
      </c>
      <c r="W168" s="372" t="n">
        <v>2.317</v>
      </c>
      <c r="X168" s="372"/>
      <c r="Y168" s="372"/>
      <c r="Z168" s="372" t="n">
        <v>2.3195</v>
      </c>
      <c r="AA168" s="372"/>
      <c r="AB168" s="372" t="n">
        <v>2.377</v>
      </c>
      <c r="AC168" s="372"/>
      <c r="AD168" s="372"/>
      <c r="AE168" s="372"/>
      <c r="AF168" s="372"/>
      <c r="AG168" s="372"/>
      <c r="AH168" s="372"/>
      <c r="AI168" s="372"/>
      <c r="AJ168" s="372"/>
      <c r="AK168" s="383"/>
      <c r="AL168" s="372"/>
      <c r="AM168" s="372"/>
      <c r="AN168" s="372"/>
      <c r="AO168" s="372"/>
      <c r="AP168" s="372"/>
      <c r="AQ168" s="372"/>
      <c r="AR168" s="372"/>
      <c r="AS168" s="372"/>
      <c r="AT168" s="372"/>
      <c r="AU168" s="372"/>
      <c r="AV168" s="372"/>
      <c r="AW168" s="372"/>
    </row>
    <row r="169" customFormat="false" ht="11.25" hidden="false" customHeight="false" outlineLevel="0" collapsed="false">
      <c r="D169" s="371" t="n">
        <v>41395</v>
      </c>
      <c r="E169" s="372" t="n">
        <v>-0.043</v>
      </c>
      <c r="F169" s="372" t="n">
        <v>-0.03</v>
      </c>
      <c r="G169" s="372" t="n">
        <v>-0.0275</v>
      </c>
      <c r="H169" s="372" t="n">
        <v>0.202</v>
      </c>
      <c r="I169" s="372" t="n">
        <v>0.202</v>
      </c>
      <c r="J169" s="372" t="n">
        <v>-0.043</v>
      </c>
      <c r="K169" s="372" t="n">
        <v>0.202</v>
      </c>
      <c r="L169" s="372" t="n">
        <v>-0.08</v>
      </c>
      <c r="M169" s="372" t="n">
        <v>-0.205</v>
      </c>
      <c r="N169" s="372" t="n">
        <v>-0.195</v>
      </c>
      <c r="O169" s="372" t="n">
        <v>0.128</v>
      </c>
      <c r="P169" s="372" t="n">
        <v>0.152</v>
      </c>
      <c r="Q169" s="372" t="n">
        <v>0.202</v>
      </c>
      <c r="R169" s="372" t="n">
        <v>0.073477956056945</v>
      </c>
      <c r="S169" s="372" t="n">
        <v>3.1205</v>
      </c>
      <c r="T169" s="371"/>
      <c r="U169" s="373" t="n">
        <v>36656</v>
      </c>
      <c r="V169" s="372" t="n">
        <v>2.317</v>
      </c>
      <c r="W169" s="372" t="n">
        <v>2.317</v>
      </c>
      <c r="X169" s="372"/>
      <c r="Y169" s="372"/>
      <c r="Z169" s="372" t="n">
        <v>2.3195</v>
      </c>
      <c r="AA169" s="372"/>
      <c r="AB169" s="372" t="n">
        <v>2.377</v>
      </c>
      <c r="AC169" s="372"/>
      <c r="AD169" s="372"/>
      <c r="AE169" s="372"/>
      <c r="AF169" s="372"/>
      <c r="AG169" s="372"/>
      <c r="AH169" s="372"/>
      <c r="AI169" s="372"/>
      <c r="AJ169" s="372"/>
      <c r="AK169" s="383"/>
      <c r="AL169" s="372"/>
      <c r="AM169" s="372"/>
      <c r="AN169" s="372"/>
      <c r="AO169" s="372"/>
      <c r="AP169" s="372"/>
      <c r="AQ169" s="372"/>
      <c r="AR169" s="372"/>
      <c r="AS169" s="372"/>
      <c r="AT169" s="372"/>
      <c r="AU169" s="372"/>
      <c r="AV169" s="372"/>
      <c r="AW169" s="372"/>
    </row>
    <row r="170" customFormat="false" ht="11.25" hidden="false" customHeight="false" outlineLevel="0" collapsed="false">
      <c r="D170" s="371" t="n">
        <v>41426</v>
      </c>
      <c r="E170" s="372" t="n">
        <v>-0.043</v>
      </c>
      <c r="F170" s="372" t="n">
        <v>-0.03</v>
      </c>
      <c r="G170" s="372" t="n">
        <v>-0.0275</v>
      </c>
      <c r="H170" s="372" t="n">
        <v>0.197</v>
      </c>
      <c r="I170" s="372" t="n">
        <v>0.197</v>
      </c>
      <c r="J170" s="372" t="n">
        <v>-0.043</v>
      </c>
      <c r="K170" s="372" t="n">
        <v>0.197</v>
      </c>
      <c r="L170" s="372" t="n">
        <v>-0.08</v>
      </c>
      <c r="M170" s="372" t="n">
        <v>-0.215</v>
      </c>
      <c r="N170" s="372" t="n">
        <v>-0.195</v>
      </c>
      <c r="O170" s="372" t="n">
        <v>0.128</v>
      </c>
      <c r="P170" s="372" t="n">
        <v>0.147</v>
      </c>
      <c r="Q170" s="372" t="n">
        <v>0.197</v>
      </c>
      <c r="R170" s="372" t="n">
        <v>0.073495424984637</v>
      </c>
      <c r="S170" s="372" t="n">
        <v>3.1275</v>
      </c>
      <c r="T170" s="371"/>
      <c r="U170" s="373" t="n">
        <v>36657</v>
      </c>
      <c r="V170" s="372" t="n">
        <v>2.317</v>
      </c>
      <c r="W170" s="372" t="n">
        <v>2.317</v>
      </c>
      <c r="X170" s="372"/>
      <c r="Y170" s="372"/>
      <c r="Z170" s="372" t="n">
        <v>2.3195</v>
      </c>
      <c r="AA170" s="372"/>
      <c r="AB170" s="372" t="n">
        <v>2.377</v>
      </c>
      <c r="AC170" s="372"/>
      <c r="AD170" s="372"/>
      <c r="AE170" s="372"/>
      <c r="AF170" s="372"/>
      <c r="AG170" s="372"/>
      <c r="AH170" s="372"/>
      <c r="AI170" s="372"/>
      <c r="AJ170" s="372"/>
      <c r="AK170" s="383"/>
      <c r="AL170" s="372"/>
      <c r="AM170" s="372"/>
      <c r="AN170" s="372"/>
      <c r="AO170" s="372"/>
      <c r="AP170" s="372"/>
      <c r="AQ170" s="372"/>
      <c r="AR170" s="372"/>
      <c r="AS170" s="372"/>
      <c r="AT170" s="372"/>
      <c r="AU170" s="372"/>
      <c r="AV170" s="372"/>
      <c r="AW170" s="372"/>
    </row>
    <row r="171" customFormat="false" ht="11.25" hidden="false" customHeight="false" outlineLevel="0" collapsed="false">
      <c r="D171" s="371" t="n">
        <v>41456</v>
      </c>
      <c r="E171" s="372" t="n">
        <v>-0.043</v>
      </c>
      <c r="F171" s="372" t="n">
        <v>-0.03</v>
      </c>
      <c r="G171" s="372" t="n">
        <v>-0.0275</v>
      </c>
      <c r="H171" s="372" t="n">
        <v>0.187</v>
      </c>
      <c r="I171" s="372" t="n">
        <v>0.187</v>
      </c>
      <c r="J171" s="372" t="n">
        <v>-0.043</v>
      </c>
      <c r="K171" s="372" t="n">
        <v>0.187</v>
      </c>
      <c r="L171" s="372" t="n">
        <v>-0.08</v>
      </c>
      <c r="M171" s="372" t="n">
        <v>-0.215</v>
      </c>
      <c r="N171" s="372" t="n">
        <v>-0.195</v>
      </c>
      <c r="O171" s="372" t="n">
        <v>0.128</v>
      </c>
      <c r="P171" s="372" t="n">
        <v>0.137</v>
      </c>
      <c r="Q171" s="372" t="n">
        <v>0.187</v>
      </c>
      <c r="R171" s="372" t="n">
        <v>0.073512330398629</v>
      </c>
      <c r="S171" s="372" t="n">
        <v>3.1335</v>
      </c>
      <c r="T171" s="371"/>
      <c r="U171" s="373" t="n">
        <v>36658</v>
      </c>
      <c r="V171" s="372" t="n">
        <v>2.317</v>
      </c>
      <c r="W171" s="372" t="n">
        <v>2.317</v>
      </c>
      <c r="X171" s="372"/>
      <c r="Y171" s="372"/>
      <c r="Z171" s="372" t="n">
        <v>2.3195</v>
      </c>
      <c r="AA171" s="372"/>
      <c r="AB171" s="372" t="n">
        <v>2.377</v>
      </c>
      <c r="AC171" s="372"/>
      <c r="AD171" s="372"/>
      <c r="AE171" s="372"/>
      <c r="AF171" s="372"/>
      <c r="AG171" s="372"/>
      <c r="AH171" s="372"/>
      <c r="AI171" s="372"/>
      <c r="AJ171" s="372"/>
      <c r="AK171" s="383"/>
      <c r="AL171" s="372"/>
      <c r="AM171" s="372"/>
      <c r="AN171" s="372"/>
      <c r="AO171" s="372"/>
      <c r="AP171" s="372"/>
      <c r="AQ171" s="372"/>
      <c r="AR171" s="372"/>
      <c r="AS171" s="372"/>
      <c r="AT171" s="372"/>
      <c r="AU171" s="372"/>
      <c r="AV171" s="372"/>
      <c r="AW171" s="372"/>
    </row>
    <row r="172" customFormat="false" ht="11.25" hidden="false" customHeight="false" outlineLevel="0" collapsed="false">
      <c r="D172" s="371" t="n">
        <v>41487</v>
      </c>
      <c r="E172" s="372" t="n">
        <v>-0.043</v>
      </c>
      <c r="F172" s="372" t="n">
        <v>-0.03</v>
      </c>
      <c r="G172" s="372" t="n">
        <v>-0.0275</v>
      </c>
      <c r="H172" s="372" t="n">
        <v>0.185</v>
      </c>
      <c r="I172" s="372" t="n">
        <v>0.185</v>
      </c>
      <c r="J172" s="372" t="n">
        <v>-0.043</v>
      </c>
      <c r="K172" s="372" t="n">
        <v>0.185</v>
      </c>
      <c r="L172" s="372" t="n">
        <v>-0.08</v>
      </c>
      <c r="M172" s="372" t="n">
        <v>-0.215</v>
      </c>
      <c r="N172" s="372" t="n">
        <v>-0.195</v>
      </c>
      <c r="O172" s="372" t="n">
        <v>0.128</v>
      </c>
      <c r="P172" s="372" t="n">
        <v>0.135</v>
      </c>
      <c r="Q172" s="372" t="n">
        <v>0.185</v>
      </c>
      <c r="R172" s="372" t="n">
        <v>0.07352979932652</v>
      </c>
      <c r="S172" s="372" t="n">
        <v>3.1405</v>
      </c>
      <c r="T172" s="371"/>
      <c r="U172" s="373" t="n">
        <v>36659</v>
      </c>
      <c r="V172" s="372" t="n">
        <v>2.317</v>
      </c>
      <c r="W172" s="372" t="n">
        <v>2.317</v>
      </c>
      <c r="X172" s="372"/>
      <c r="Y172" s="372"/>
      <c r="Z172" s="372" t="n">
        <v>2.3195</v>
      </c>
      <c r="AA172" s="372"/>
      <c r="AB172" s="372" t="n">
        <v>2.377</v>
      </c>
      <c r="AC172" s="372"/>
      <c r="AD172" s="372"/>
      <c r="AE172" s="372"/>
      <c r="AF172" s="372"/>
      <c r="AG172" s="372"/>
      <c r="AH172" s="372"/>
      <c r="AI172" s="372"/>
      <c r="AJ172" s="372"/>
      <c r="AK172" s="383"/>
      <c r="AL172" s="372"/>
      <c r="AM172" s="372"/>
      <c r="AN172" s="372"/>
      <c r="AO172" s="372"/>
      <c r="AP172" s="372"/>
      <c r="AQ172" s="372"/>
      <c r="AR172" s="372"/>
      <c r="AS172" s="372"/>
      <c r="AT172" s="372"/>
      <c r="AU172" s="372"/>
      <c r="AV172" s="372"/>
      <c r="AW172" s="372"/>
    </row>
    <row r="173" customFormat="false" ht="11.25" hidden="false" customHeight="false" outlineLevel="0" collapsed="false">
      <c r="D173" s="371" t="n">
        <v>41518</v>
      </c>
      <c r="E173" s="372" t="n">
        <v>-0.043</v>
      </c>
      <c r="F173" s="372" t="n">
        <v>-0.03</v>
      </c>
      <c r="G173" s="372" t="n">
        <v>-0.0275</v>
      </c>
      <c r="H173" s="372" t="n">
        <v>0.183</v>
      </c>
      <c r="I173" s="372" t="n">
        <v>0.183</v>
      </c>
      <c r="J173" s="372" t="n">
        <v>-0.043</v>
      </c>
      <c r="K173" s="372" t="n">
        <v>0.183</v>
      </c>
      <c r="L173" s="372" t="n">
        <v>-0.08</v>
      </c>
      <c r="M173" s="372" t="n">
        <v>-0.205</v>
      </c>
      <c r="N173" s="372" t="n">
        <v>-0.195</v>
      </c>
      <c r="O173" s="372" t="n">
        <v>0.128</v>
      </c>
      <c r="P173" s="372" t="n">
        <v>0.133</v>
      </c>
      <c r="Q173" s="372" t="n">
        <v>0.183</v>
      </c>
      <c r="R173" s="372" t="n">
        <v>0.073547268254511</v>
      </c>
      <c r="S173" s="372" t="n">
        <v>3.1455</v>
      </c>
      <c r="T173" s="371"/>
      <c r="U173" s="373" t="n">
        <v>36660</v>
      </c>
      <c r="V173" s="372" t="n">
        <v>2.317</v>
      </c>
      <c r="W173" s="372" t="n">
        <v>2.317</v>
      </c>
      <c r="X173" s="372"/>
      <c r="Y173" s="372"/>
      <c r="Z173" s="372" t="n">
        <v>2.3195</v>
      </c>
      <c r="AA173" s="372"/>
      <c r="AB173" s="372" t="n">
        <v>2.377</v>
      </c>
      <c r="AC173" s="372"/>
      <c r="AD173" s="372"/>
      <c r="AE173" s="372"/>
      <c r="AF173" s="372"/>
      <c r="AG173" s="372"/>
      <c r="AH173" s="372"/>
      <c r="AI173" s="372"/>
      <c r="AJ173" s="372"/>
      <c r="AK173" s="383"/>
      <c r="AL173" s="372"/>
      <c r="AM173" s="372"/>
      <c r="AN173" s="372"/>
      <c r="AO173" s="372"/>
      <c r="AP173" s="372"/>
      <c r="AQ173" s="372"/>
      <c r="AR173" s="372"/>
      <c r="AS173" s="372"/>
      <c r="AT173" s="372"/>
      <c r="AU173" s="372"/>
      <c r="AV173" s="372"/>
      <c r="AW173" s="372"/>
    </row>
    <row r="174" customFormat="false" ht="11.25" hidden="false" customHeight="false" outlineLevel="0" collapsed="false">
      <c r="D174" s="371" t="n">
        <v>41548</v>
      </c>
      <c r="E174" s="372" t="n">
        <v>-0.043</v>
      </c>
      <c r="F174" s="372" t="n">
        <v>-0.03</v>
      </c>
      <c r="G174" s="372" t="n">
        <v>-0.0275</v>
      </c>
      <c r="H174" s="372" t="n">
        <v>0.197</v>
      </c>
      <c r="I174" s="372" t="n">
        <v>0.197</v>
      </c>
      <c r="J174" s="372" t="n">
        <v>-0.043</v>
      </c>
      <c r="K174" s="372" t="n">
        <v>0.197</v>
      </c>
      <c r="L174" s="372" t="n">
        <v>-0.08</v>
      </c>
      <c r="M174" s="372" t="n">
        <v>-0.19</v>
      </c>
      <c r="N174" s="372" t="n">
        <v>-0.195</v>
      </c>
      <c r="O174" s="372" t="n">
        <v>0.128</v>
      </c>
      <c r="P174" s="372" t="n">
        <v>0.147</v>
      </c>
      <c r="Q174" s="372" t="n">
        <v>0.197</v>
      </c>
      <c r="R174" s="372" t="n">
        <v>0.073564173668793</v>
      </c>
      <c r="S174" s="372" t="n">
        <v>3.1775</v>
      </c>
      <c r="T174" s="371"/>
      <c r="U174" s="373" t="n">
        <v>36661</v>
      </c>
      <c r="V174" s="372" t="n">
        <v>2.317</v>
      </c>
      <c r="W174" s="372" t="n">
        <v>2.317</v>
      </c>
      <c r="X174" s="372"/>
      <c r="Y174" s="372"/>
      <c r="Z174" s="372" t="n">
        <v>2.3195</v>
      </c>
      <c r="AA174" s="372"/>
      <c r="AB174" s="372" t="n">
        <v>2.377</v>
      </c>
      <c r="AC174" s="372"/>
      <c r="AD174" s="372"/>
      <c r="AE174" s="372"/>
      <c r="AF174" s="372"/>
      <c r="AG174" s="372"/>
      <c r="AH174" s="372"/>
      <c r="AI174" s="372"/>
      <c r="AJ174" s="372"/>
      <c r="AK174" s="383"/>
      <c r="AL174" s="372"/>
      <c r="AM174" s="372"/>
      <c r="AN174" s="372"/>
      <c r="AO174" s="372"/>
      <c r="AP174" s="372"/>
      <c r="AQ174" s="372"/>
      <c r="AR174" s="372"/>
      <c r="AS174" s="372"/>
      <c r="AT174" s="372"/>
      <c r="AU174" s="372"/>
      <c r="AV174" s="372"/>
      <c r="AW174" s="372"/>
    </row>
    <row r="175" customFormat="false" ht="11.25" hidden="false" customHeight="false" outlineLevel="0" collapsed="false">
      <c r="D175" s="371" t="n">
        <v>41579</v>
      </c>
      <c r="E175" s="372" t="n">
        <v>-0.0375</v>
      </c>
      <c r="F175" s="372" t="n">
        <v>-0.03</v>
      </c>
      <c r="G175" s="372" t="n">
        <v>-0.0375</v>
      </c>
      <c r="H175" s="372" t="n">
        <v>0.288</v>
      </c>
      <c r="I175" s="372" t="n">
        <v>0.288</v>
      </c>
      <c r="J175" s="372" t="n">
        <v>-0.0375</v>
      </c>
      <c r="K175" s="372" t="n">
        <v>0.288</v>
      </c>
      <c r="L175" s="372" t="n">
        <v>-0.08</v>
      </c>
      <c r="M175" s="372" t="n">
        <v>-0.1425</v>
      </c>
      <c r="N175" s="372" t="n">
        <v>-0.19</v>
      </c>
      <c r="O175" s="372" t="n">
        <v>0.445</v>
      </c>
      <c r="P175" s="372" t="n">
        <v>0.238</v>
      </c>
      <c r="Q175" s="372" t="n">
        <v>0.288</v>
      </c>
      <c r="R175" s="372" t="n">
        <v>0.073581642596983</v>
      </c>
      <c r="S175" s="372" t="n">
        <v>3.3135</v>
      </c>
      <c r="T175" s="371"/>
      <c r="U175" s="373" t="n">
        <v>36662</v>
      </c>
      <c r="V175" s="372" t="n">
        <v>2.317</v>
      </c>
      <c r="W175" s="372" t="n">
        <v>2.317</v>
      </c>
      <c r="X175" s="372"/>
      <c r="Y175" s="372"/>
      <c r="Z175" s="372" t="n">
        <v>2.3195</v>
      </c>
      <c r="AA175" s="372"/>
      <c r="AB175" s="372" t="n">
        <v>2.377</v>
      </c>
      <c r="AC175" s="372"/>
      <c r="AD175" s="372"/>
      <c r="AE175" s="372"/>
      <c r="AF175" s="372"/>
      <c r="AG175" s="372"/>
      <c r="AH175" s="372"/>
      <c r="AI175" s="372"/>
      <c r="AJ175" s="372"/>
      <c r="AK175" s="383"/>
      <c r="AL175" s="372"/>
      <c r="AM175" s="372"/>
      <c r="AN175" s="372"/>
      <c r="AO175" s="372"/>
      <c r="AP175" s="372"/>
      <c r="AQ175" s="372"/>
      <c r="AR175" s="372"/>
      <c r="AS175" s="372"/>
      <c r="AT175" s="372"/>
      <c r="AU175" s="372"/>
      <c r="AV175" s="372"/>
      <c r="AW175" s="372"/>
    </row>
    <row r="176" customFormat="false" ht="11.25" hidden="false" customHeight="false" outlineLevel="0" collapsed="false">
      <c r="D176" s="371" t="n">
        <v>41609</v>
      </c>
      <c r="E176" s="372" t="n">
        <v>-0.0375</v>
      </c>
      <c r="F176" s="372" t="n">
        <v>-0.03</v>
      </c>
      <c r="G176" s="372" t="n">
        <v>-0.04</v>
      </c>
      <c r="H176" s="372" t="n">
        <v>0.328</v>
      </c>
      <c r="I176" s="372" t="n">
        <v>0.328</v>
      </c>
      <c r="J176" s="372" t="n">
        <v>-0.0375</v>
      </c>
      <c r="K176" s="372" t="n">
        <v>0.328</v>
      </c>
      <c r="L176" s="372" t="n">
        <v>-0.08</v>
      </c>
      <c r="M176" s="372" t="n">
        <v>-0.135</v>
      </c>
      <c r="N176" s="372" t="n">
        <v>-0.1975</v>
      </c>
      <c r="O176" s="372" t="n">
        <v>0.485</v>
      </c>
      <c r="P176" s="372" t="n">
        <v>0.278</v>
      </c>
      <c r="Q176" s="372" t="n">
        <v>0.328</v>
      </c>
      <c r="R176" s="372" t="n">
        <v>0.073598548011456</v>
      </c>
      <c r="S176" s="372" t="n">
        <v>3.4375</v>
      </c>
      <c r="T176" s="371"/>
      <c r="U176" s="373" t="n">
        <v>36663</v>
      </c>
      <c r="V176" s="372" t="n">
        <v>2.317</v>
      </c>
      <c r="W176" s="372" t="n">
        <v>2.317</v>
      </c>
      <c r="X176" s="372"/>
      <c r="Y176" s="372"/>
      <c r="Z176" s="372" t="n">
        <v>2.3195</v>
      </c>
      <c r="AA176" s="372"/>
      <c r="AB176" s="372" t="n">
        <v>2.377</v>
      </c>
      <c r="AC176" s="372"/>
      <c r="AD176" s="372"/>
      <c r="AE176" s="372"/>
      <c r="AF176" s="372"/>
      <c r="AG176" s="372"/>
      <c r="AH176" s="372"/>
      <c r="AI176" s="372"/>
      <c r="AJ176" s="372"/>
      <c r="AK176" s="383"/>
      <c r="AL176" s="372"/>
      <c r="AM176" s="372"/>
      <c r="AN176" s="372"/>
      <c r="AO176" s="372"/>
      <c r="AP176" s="372"/>
      <c r="AQ176" s="372"/>
      <c r="AR176" s="372"/>
      <c r="AS176" s="372"/>
      <c r="AT176" s="372"/>
      <c r="AU176" s="372"/>
      <c r="AV176" s="372"/>
      <c r="AW176" s="372"/>
    </row>
    <row r="177" customFormat="false" ht="11.25" hidden="false" customHeight="false" outlineLevel="0" collapsed="false">
      <c r="D177" s="371" t="n">
        <v>41640</v>
      </c>
      <c r="E177" s="372" t="n">
        <v>-0.0375</v>
      </c>
      <c r="F177" s="372" t="n">
        <v>-0.03</v>
      </c>
      <c r="G177" s="372" t="n">
        <v>-0.0425</v>
      </c>
      <c r="H177" s="372" t="n">
        <v>0.335</v>
      </c>
      <c r="I177" s="372" t="n">
        <v>0.335</v>
      </c>
      <c r="J177" s="372" t="n">
        <v>-0.0375</v>
      </c>
      <c r="K177" s="372" t="n">
        <v>0.335</v>
      </c>
      <c r="L177" s="372" t="n">
        <v>-0.08</v>
      </c>
      <c r="M177" s="372" t="n">
        <v>-0.12</v>
      </c>
      <c r="N177" s="372" t="n">
        <v>-0.2</v>
      </c>
      <c r="O177" s="372" t="n">
        <v>0.495</v>
      </c>
      <c r="P177" s="372" t="n">
        <v>0.285</v>
      </c>
      <c r="Q177" s="372" t="n">
        <v>0.335</v>
      </c>
      <c r="R177" s="372" t="n">
        <v>0.073616016939844</v>
      </c>
      <c r="S177" s="372" t="n">
        <v>3.532</v>
      </c>
      <c r="T177" s="371"/>
      <c r="U177" s="373" t="n">
        <v>36664</v>
      </c>
      <c r="V177" s="372" t="n">
        <v>2.317</v>
      </c>
      <c r="W177" s="372" t="n">
        <v>2.317</v>
      </c>
      <c r="X177" s="372"/>
      <c r="Y177" s="372"/>
      <c r="Z177" s="372" t="n">
        <v>2.3195</v>
      </c>
      <c r="AA177" s="372"/>
      <c r="AB177" s="372" t="n">
        <v>2.377</v>
      </c>
      <c r="AC177" s="372"/>
      <c r="AD177" s="372"/>
      <c r="AE177" s="372"/>
      <c r="AF177" s="372"/>
      <c r="AG177" s="372"/>
      <c r="AH177" s="372"/>
      <c r="AI177" s="372"/>
      <c r="AJ177" s="372"/>
      <c r="AK177" s="383"/>
      <c r="AL177" s="372"/>
      <c r="AM177" s="372"/>
      <c r="AN177" s="372"/>
      <c r="AO177" s="372"/>
      <c r="AP177" s="372"/>
      <c r="AQ177" s="372"/>
      <c r="AR177" s="372"/>
      <c r="AS177" s="372"/>
      <c r="AT177" s="372"/>
      <c r="AU177" s="372"/>
      <c r="AV177" s="372"/>
      <c r="AW177" s="372"/>
    </row>
    <row r="178" customFormat="false" ht="11.25" hidden="false" customHeight="false" outlineLevel="0" collapsed="false">
      <c r="D178" s="371" t="n">
        <v>41671</v>
      </c>
      <c r="E178" s="372" t="n">
        <v>-0.0375</v>
      </c>
      <c r="F178" s="372" t="n">
        <v>-0.03</v>
      </c>
      <c r="G178" s="372" t="n">
        <v>-0.035</v>
      </c>
      <c r="H178" s="372" t="n">
        <v>0.313</v>
      </c>
      <c r="I178" s="372" t="n">
        <v>0.313</v>
      </c>
      <c r="J178" s="372" t="n">
        <v>-0.0375</v>
      </c>
      <c r="K178" s="372" t="n">
        <v>0.313</v>
      </c>
      <c r="L178" s="372" t="n">
        <v>-0.08</v>
      </c>
      <c r="M178" s="372" t="n">
        <v>-0.12</v>
      </c>
      <c r="N178" s="372" t="n">
        <v>-0.2025</v>
      </c>
      <c r="O178" s="372" t="n">
        <v>0.525</v>
      </c>
      <c r="P178" s="372" t="n">
        <v>0.263</v>
      </c>
      <c r="Q178" s="372" t="n">
        <v>0.313</v>
      </c>
      <c r="R178" s="372" t="n">
        <v>0.073633485868332</v>
      </c>
      <c r="S178" s="372" t="n">
        <v>3.43</v>
      </c>
      <c r="T178" s="371"/>
      <c r="U178" s="373" t="n">
        <v>36665</v>
      </c>
      <c r="V178" s="372" t="n">
        <v>2.317</v>
      </c>
      <c r="W178" s="372" t="n">
        <v>2.317</v>
      </c>
      <c r="X178" s="372"/>
      <c r="Y178" s="372"/>
      <c r="Z178" s="372" t="n">
        <v>2.3195</v>
      </c>
      <c r="AA178" s="372"/>
      <c r="AB178" s="372" t="n">
        <v>2.377</v>
      </c>
      <c r="AC178" s="372"/>
      <c r="AD178" s="372"/>
      <c r="AE178" s="372"/>
      <c r="AF178" s="372"/>
      <c r="AG178" s="372"/>
      <c r="AH178" s="372"/>
      <c r="AI178" s="372"/>
      <c r="AJ178" s="372"/>
      <c r="AK178" s="383"/>
      <c r="AL178" s="372"/>
      <c r="AM178" s="372"/>
      <c r="AN178" s="372"/>
      <c r="AO178" s="372"/>
      <c r="AP178" s="372"/>
      <c r="AQ178" s="372"/>
      <c r="AR178" s="372"/>
      <c r="AS178" s="372"/>
      <c r="AT178" s="372"/>
      <c r="AU178" s="372"/>
      <c r="AV178" s="372"/>
      <c r="AW178" s="372"/>
    </row>
    <row r="179" customFormat="false" ht="11.25" hidden="false" customHeight="false" outlineLevel="0" collapsed="false">
      <c r="D179" s="371" t="n">
        <v>41699</v>
      </c>
      <c r="E179" s="372" t="n">
        <v>-0.0375</v>
      </c>
      <c r="F179" s="372" t="n">
        <v>-0.03</v>
      </c>
      <c r="G179" s="372" t="n">
        <v>-0.0325</v>
      </c>
      <c r="H179" s="372" t="n">
        <v>0.31</v>
      </c>
      <c r="I179" s="372" t="n">
        <v>0.31</v>
      </c>
      <c r="J179" s="372" t="n">
        <v>-0.0375</v>
      </c>
      <c r="K179" s="372" t="n">
        <v>0.31</v>
      </c>
      <c r="L179" s="372" t="n">
        <v>-0.08</v>
      </c>
      <c r="M179" s="372" t="n">
        <v>-0.12</v>
      </c>
      <c r="N179" s="372" t="n">
        <v>-0.205</v>
      </c>
      <c r="O179" s="372" t="n">
        <v>0.525</v>
      </c>
      <c r="P179" s="372" t="n">
        <v>0.26</v>
      </c>
      <c r="Q179" s="372" t="n">
        <v>0.31</v>
      </c>
      <c r="R179" s="372" t="n">
        <v>0.073649264255441</v>
      </c>
      <c r="S179" s="372" t="n">
        <v>3.325</v>
      </c>
      <c r="T179" s="371"/>
      <c r="U179" s="373" t="n">
        <v>36666</v>
      </c>
      <c r="V179" s="372" t="n">
        <v>2.317</v>
      </c>
      <c r="W179" s="372" t="n">
        <v>2.317</v>
      </c>
      <c r="X179" s="372"/>
      <c r="Y179" s="372"/>
      <c r="Z179" s="372" t="n">
        <v>2.3195</v>
      </c>
      <c r="AA179" s="372"/>
      <c r="AB179" s="372" t="n">
        <v>2.377</v>
      </c>
      <c r="AC179" s="372"/>
      <c r="AD179" s="372"/>
      <c r="AE179" s="372"/>
      <c r="AF179" s="372"/>
      <c r="AG179" s="372"/>
      <c r="AH179" s="372"/>
      <c r="AI179" s="372"/>
      <c r="AJ179" s="372"/>
      <c r="AK179" s="383"/>
      <c r="AL179" s="372"/>
      <c r="AM179" s="372"/>
      <c r="AN179" s="372"/>
      <c r="AO179" s="372"/>
      <c r="AP179" s="372"/>
      <c r="AQ179" s="372"/>
      <c r="AR179" s="372"/>
      <c r="AS179" s="372"/>
      <c r="AT179" s="372"/>
      <c r="AU179" s="372"/>
      <c r="AV179" s="372"/>
      <c r="AW179" s="372"/>
    </row>
    <row r="180" customFormat="false" ht="11.25" hidden="false" customHeight="false" outlineLevel="0" collapsed="false">
      <c r="D180" s="371" t="n">
        <v>41730</v>
      </c>
      <c r="E180" s="372" t="n">
        <v>-0.04</v>
      </c>
      <c r="F180" s="372" t="n">
        <v>-0.03</v>
      </c>
      <c r="G180" s="372" t="n">
        <v>-0.025</v>
      </c>
      <c r="H180" s="372" t="n">
        <v>0.208</v>
      </c>
      <c r="I180" s="372" t="n">
        <v>0.208</v>
      </c>
      <c r="J180" s="372" t="n">
        <v>-0.04</v>
      </c>
      <c r="K180" s="372" t="n">
        <v>0.208</v>
      </c>
      <c r="L180" s="372" t="n">
        <v>-0.08</v>
      </c>
      <c r="M180" s="372" t="n">
        <v>-0.21</v>
      </c>
      <c r="N180" s="372" t="n">
        <v>-0.195</v>
      </c>
      <c r="O180" s="372" t="n">
        <v>0.128</v>
      </c>
      <c r="P180" s="372" t="n">
        <v>0.158</v>
      </c>
      <c r="Q180" s="372" t="n">
        <v>0.208</v>
      </c>
      <c r="R180" s="372" t="n">
        <v>0.073666733184121</v>
      </c>
      <c r="S180" s="372" t="n">
        <v>3.229</v>
      </c>
      <c r="T180" s="371"/>
      <c r="U180" s="373" t="n">
        <v>36667</v>
      </c>
      <c r="V180" s="372" t="n">
        <v>2.317</v>
      </c>
      <c r="W180" s="372" t="n">
        <v>2.317</v>
      </c>
      <c r="X180" s="372"/>
      <c r="Y180" s="372"/>
      <c r="Z180" s="372" t="n">
        <v>2.3195</v>
      </c>
      <c r="AA180" s="372"/>
      <c r="AB180" s="372" t="n">
        <v>2.377</v>
      </c>
      <c r="AC180" s="372"/>
      <c r="AD180" s="372"/>
      <c r="AE180" s="372"/>
      <c r="AF180" s="372"/>
      <c r="AG180" s="372"/>
      <c r="AH180" s="372"/>
      <c r="AI180" s="372"/>
      <c r="AJ180" s="372"/>
      <c r="AK180" s="383"/>
      <c r="AL180" s="372"/>
      <c r="AM180" s="372"/>
      <c r="AN180" s="372"/>
      <c r="AO180" s="372"/>
      <c r="AP180" s="372"/>
      <c r="AQ180" s="372"/>
      <c r="AR180" s="372"/>
      <c r="AS180" s="372"/>
      <c r="AT180" s="372"/>
      <c r="AU180" s="372"/>
      <c r="AV180" s="372"/>
      <c r="AW180" s="372"/>
    </row>
    <row r="181" customFormat="false" ht="11.25" hidden="false" customHeight="false" outlineLevel="0" collapsed="false">
      <c r="D181" s="371" t="n">
        <v>41760</v>
      </c>
      <c r="E181" s="372" t="n">
        <v>-0.04</v>
      </c>
      <c r="F181" s="372" t="n">
        <v>-0.03</v>
      </c>
      <c r="G181" s="372" t="n">
        <v>-0.025</v>
      </c>
      <c r="H181" s="372" t="n">
        <v>0.197</v>
      </c>
      <c r="I181" s="372" t="n">
        <v>0.197</v>
      </c>
      <c r="J181" s="372" t="n">
        <v>-0.04</v>
      </c>
      <c r="K181" s="372" t="n">
        <v>0.197</v>
      </c>
      <c r="L181" s="372" t="n">
        <v>-0.08</v>
      </c>
      <c r="M181" s="372" t="n">
        <v>-0.205</v>
      </c>
      <c r="N181" s="372" t="n">
        <v>-0.195</v>
      </c>
      <c r="O181" s="372" t="n">
        <v>0.128</v>
      </c>
      <c r="P181" s="372" t="n">
        <v>0.147</v>
      </c>
      <c r="Q181" s="372" t="n">
        <v>0.197</v>
      </c>
      <c r="R181" s="372" t="n">
        <v>0.073683638599069</v>
      </c>
      <c r="S181" s="372" t="n">
        <v>3.208</v>
      </c>
      <c r="T181" s="371"/>
      <c r="U181" s="373" t="n">
        <v>36668</v>
      </c>
      <c r="V181" s="372" t="n">
        <v>2.317</v>
      </c>
      <c r="W181" s="372" t="n">
        <v>2.317</v>
      </c>
      <c r="X181" s="372"/>
      <c r="Y181" s="372"/>
      <c r="Z181" s="372" t="n">
        <v>2.3195</v>
      </c>
      <c r="AA181" s="372"/>
      <c r="AB181" s="372" t="n">
        <v>2.377</v>
      </c>
      <c r="AC181" s="372"/>
      <c r="AD181" s="372"/>
      <c r="AE181" s="372"/>
      <c r="AF181" s="372"/>
      <c r="AG181" s="372"/>
      <c r="AH181" s="372"/>
      <c r="AI181" s="372"/>
      <c r="AJ181" s="372"/>
      <c r="AK181" s="383"/>
      <c r="AL181" s="372"/>
      <c r="AM181" s="372"/>
      <c r="AN181" s="372"/>
      <c r="AO181" s="372"/>
      <c r="AP181" s="372"/>
      <c r="AQ181" s="372"/>
      <c r="AR181" s="372"/>
      <c r="AS181" s="372"/>
      <c r="AT181" s="372"/>
      <c r="AU181" s="372"/>
      <c r="AV181" s="372"/>
      <c r="AW181" s="372"/>
    </row>
    <row r="182" customFormat="false" ht="11.25" hidden="false" customHeight="false" outlineLevel="0" collapsed="false">
      <c r="D182" s="371" t="n">
        <v>41791</v>
      </c>
      <c r="E182" s="372" t="n">
        <v>-0.04</v>
      </c>
      <c r="F182" s="372" t="n">
        <v>-0.03</v>
      </c>
      <c r="G182" s="372" t="n">
        <v>-0.025</v>
      </c>
      <c r="H182" s="372" t="n">
        <v>0.192</v>
      </c>
      <c r="I182" s="372" t="n">
        <v>0.192</v>
      </c>
      <c r="J182" s="372" t="n">
        <v>-0.04</v>
      </c>
      <c r="K182" s="372" t="n">
        <v>0.192</v>
      </c>
      <c r="L182" s="372" t="n">
        <v>-0.08</v>
      </c>
      <c r="M182" s="372" t="n">
        <v>-0.215</v>
      </c>
      <c r="N182" s="372" t="n">
        <v>-0.195</v>
      </c>
      <c r="O182" s="372" t="n">
        <v>0.128</v>
      </c>
      <c r="P182" s="372" t="n">
        <v>0.142</v>
      </c>
      <c r="Q182" s="372" t="n">
        <v>0.192</v>
      </c>
      <c r="R182" s="372" t="n">
        <v>0.073701107527948</v>
      </c>
      <c r="S182" s="372" t="n">
        <v>3.215</v>
      </c>
      <c r="T182" s="371"/>
      <c r="U182" s="373" t="n">
        <v>36669</v>
      </c>
      <c r="V182" s="372" t="n">
        <v>2.317</v>
      </c>
      <c r="W182" s="372" t="n">
        <v>2.317</v>
      </c>
      <c r="X182" s="372"/>
      <c r="Y182" s="372"/>
      <c r="Z182" s="372" t="n">
        <v>2.3195</v>
      </c>
      <c r="AA182" s="372"/>
      <c r="AB182" s="372" t="n">
        <v>2.377</v>
      </c>
      <c r="AC182" s="372"/>
      <c r="AD182" s="372"/>
      <c r="AE182" s="372"/>
      <c r="AF182" s="372"/>
      <c r="AG182" s="372"/>
      <c r="AH182" s="372"/>
      <c r="AI182" s="372"/>
      <c r="AJ182" s="372"/>
      <c r="AK182" s="383"/>
      <c r="AL182" s="372"/>
      <c r="AM182" s="372"/>
      <c r="AN182" s="372"/>
      <c r="AO182" s="372"/>
      <c r="AP182" s="372"/>
      <c r="AQ182" s="372"/>
      <c r="AR182" s="372"/>
      <c r="AS182" s="372"/>
      <c r="AT182" s="372"/>
      <c r="AU182" s="372"/>
      <c r="AV182" s="372"/>
      <c r="AW182" s="372"/>
    </row>
    <row r="183" customFormat="false" ht="11.25" hidden="false" customHeight="false" outlineLevel="0" collapsed="false">
      <c r="D183" s="371" t="n">
        <v>41821</v>
      </c>
      <c r="E183" s="372" t="n">
        <v>-0.04</v>
      </c>
      <c r="F183" s="372" t="n">
        <v>-0.03</v>
      </c>
      <c r="G183" s="372" t="n">
        <v>-0.025</v>
      </c>
      <c r="H183" s="372" t="n">
        <v>0.182</v>
      </c>
      <c r="I183" s="372" t="n">
        <v>0.182</v>
      </c>
      <c r="J183" s="372" t="n">
        <v>-0.04</v>
      </c>
      <c r="K183" s="372" t="n">
        <v>0.182</v>
      </c>
      <c r="L183" s="372" t="n">
        <v>-0.08</v>
      </c>
      <c r="M183" s="372" t="n">
        <v>-0.215</v>
      </c>
      <c r="N183" s="372" t="n">
        <v>-0.195</v>
      </c>
      <c r="O183" s="372" t="n">
        <v>0.128</v>
      </c>
      <c r="P183" s="372" t="n">
        <v>0.132</v>
      </c>
      <c r="Q183" s="372" t="n">
        <v>0.182</v>
      </c>
      <c r="R183" s="372" t="n">
        <v>0.073718012943087</v>
      </c>
      <c r="S183" s="372" t="n">
        <v>3.221</v>
      </c>
      <c r="T183" s="371"/>
      <c r="U183" s="373" t="n">
        <v>36670</v>
      </c>
      <c r="V183" s="372" t="n">
        <v>2.317</v>
      </c>
      <c r="W183" s="372" t="n">
        <v>2.317</v>
      </c>
      <c r="X183" s="372"/>
      <c r="Y183" s="372"/>
      <c r="Z183" s="372" t="n">
        <v>2.3195</v>
      </c>
      <c r="AA183" s="372"/>
      <c r="AB183" s="372" t="n">
        <v>2.377</v>
      </c>
      <c r="AC183" s="372"/>
      <c r="AD183" s="372"/>
      <c r="AE183" s="372"/>
      <c r="AF183" s="372"/>
      <c r="AG183" s="372"/>
      <c r="AH183" s="372"/>
      <c r="AI183" s="372"/>
      <c r="AJ183" s="372"/>
      <c r="AK183" s="383"/>
      <c r="AL183" s="372"/>
      <c r="AM183" s="372"/>
      <c r="AN183" s="372"/>
      <c r="AO183" s="372"/>
      <c r="AP183" s="372"/>
      <c r="AQ183" s="372"/>
      <c r="AR183" s="372"/>
      <c r="AS183" s="372"/>
      <c r="AT183" s="372"/>
      <c r="AU183" s="372"/>
      <c r="AV183" s="372"/>
      <c r="AW183" s="372"/>
    </row>
    <row r="184" customFormat="false" ht="11.25" hidden="false" customHeight="false" outlineLevel="0" collapsed="false">
      <c r="D184" s="371" t="n">
        <v>41852</v>
      </c>
      <c r="E184" s="372" t="n">
        <v>-0.04</v>
      </c>
      <c r="F184" s="372" t="n">
        <v>-0.03</v>
      </c>
      <c r="G184" s="372" t="n">
        <v>-0.025</v>
      </c>
      <c r="H184" s="372" t="n">
        <v>0.18</v>
      </c>
      <c r="I184" s="372" t="n">
        <v>0.18</v>
      </c>
      <c r="J184" s="372" t="n">
        <v>-0.04</v>
      </c>
      <c r="K184" s="372" t="n">
        <v>0.18</v>
      </c>
      <c r="L184" s="372" t="n">
        <v>-0.08</v>
      </c>
      <c r="M184" s="372" t="n">
        <v>-0.215</v>
      </c>
      <c r="N184" s="372" t="n">
        <v>-0.195</v>
      </c>
      <c r="O184" s="372" t="n">
        <v>0.128</v>
      </c>
      <c r="P184" s="372" t="n">
        <v>0.13</v>
      </c>
      <c r="Q184" s="372" t="n">
        <v>0.18</v>
      </c>
      <c r="R184" s="372" t="n">
        <v>0.073735481872164</v>
      </c>
      <c r="S184" s="372" t="n">
        <v>3.228</v>
      </c>
      <c r="T184" s="371"/>
      <c r="U184" s="373" t="n">
        <v>36671</v>
      </c>
      <c r="V184" s="372" t="n">
        <v>2.317</v>
      </c>
      <c r="W184" s="372" t="n">
        <v>2.317</v>
      </c>
      <c r="X184" s="372"/>
      <c r="Y184" s="372"/>
      <c r="Z184" s="372" t="n">
        <v>2.3195</v>
      </c>
      <c r="AA184" s="372"/>
      <c r="AB184" s="372" t="n">
        <v>2.377</v>
      </c>
      <c r="AC184" s="372"/>
      <c r="AD184" s="372"/>
      <c r="AE184" s="372"/>
      <c r="AF184" s="372"/>
      <c r="AG184" s="372"/>
      <c r="AH184" s="372"/>
      <c r="AI184" s="372"/>
      <c r="AJ184" s="372"/>
      <c r="AK184" s="383"/>
      <c r="AL184" s="372"/>
      <c r="AM184" s="372"/>
      <c r="AN184" s="372"/>
      <c r="AO184" s="372"/>
      <c r="AP184" s="372"/>
      <c r="AQ184" s="372"/>
      <c r="AR184" s="372"/>
      <c r="AS184" s="372"/>
      <c r="AT184" s="372"/>
      <c r="AU184" s="372"/>
      <c r="AV184" s="372"/>
      <c r="AW184" s="372"/>
    </row>
    <row r="185" customFormat="false" ht="11.25" hidden="false" customHeight="false" outlineLevel="0" collapsed="false">
      <c r="D185" s="371" t="n">
        <v>41883</v>
      </c>
      <c r="E185" s="372" t="n">
        <v>-0.04</v>
      </c>
      <c r="F185" s="372" t="n">
        <v>-0.03</v>
      </c>
      <c r="G185" s="372" t="n">
        <v>-0.025</v>
      </c>
      <c r="H185" s="372" t="n">
        <v>0.178</v>
      </c>
      <c r="I185" s="372" t="n">
        <v>0.178</v>
      </c>
      <c r="J185" s="372" t="n">
        <v>-0.04</v>
      </c>
      <c r="K185" s="372" t="n">
        <v>0.178</v>
      </c>
      <c r="L185" s="372" t="n">
        <v>-0.08</v>
      </c>
      <c r="M185" s="372" t="n">
        <v>-0.205</v>
      </c>
      <c r="N185" s="372" t="n">
        <v>-0.195</v>
      </c>
      <c r="O185" s="372" t="n">
        <v>0.128</v>
      </c>
      <c r="P185" s="372" t="n">
        <v>0.128</v>
      </c>
      <c r="Q185" s="372" t="n">
        <v>0.178</v>
      </c>
      <c r="R185" s="372" t="n">
        <v>0.073752950801342</v>
      </c>
      <c r="S185" s="372" t="n">
        <v>3.233</v>
      </c>
      <c r="T185" s="371"/>
      <c r="U185" s="373" t="n">
        <v>36672</v>
      </c>
      <c r="V185" s="372" t="n">
        <v>2.317</v>
      </c>
      <c r="W185" s="372" t="n">
        <v>2.317</v>
      </c>
      <c r="X185" s="372"/>
      <c r="Y185" s="372"/>
      <c r="Z185" s="372" t="n">
        <v>2.3195</v>
      </c>
      <c r="AA185" s="372"/>
      <c r="AB185" s="372" t="n">
        <v>2.377</v>
      </c>
      <c r="AC185" s="372"/>
      <c r="AD185" s="372"/>
      <c r="AE185" s="372"/>
      <c r="AF185" s="372"/>
      <c r="AG185" s="372"/>
      <c r="AH185" s="372"/>
      <c r="AI185" s="372"/>
      <c r="AJ185" s="372"/>
      <c r="AK185" s="383"/>
      <c r="AL185" s="372"/>
      <c r="AM185" s="372"/>
      <c r="AN185" s="372"/>
      <c r="AO185" s="372"/>
      <c r="AP185" s="372"/>
      <c r="AQ185" s="372"/>
      <c r="AR185" s="372"/>
      <c r="AS185" s="372"/>
      <c r="AT185" s="372"/>
      <c r="AU185" s="372"/>
      <c r="AV185" s="372"/>
      <c r="AW185" s="372"/>
    </row>
    <row r="186" customFormat="false" ht="11.25" hidden="false" customHeight="false" outlineLevel="0" collapsed="false">
      <c r="D186" s="371" t="n">
        <v>41913</v>
      </c>
      <c r="E186" s="372" t="n">
        <v>-0.04</v>
      </c>
      <c r="F186" s="372" t="n">
        <v>-0.03</v>
      </c>
      <c r="G186" s="372" t="n">
        <v>-0.025</v>
      </c>
      <c r="H186" s="372" t="n">
        <v>0.192</v>
      </c>
      <c r="I186" s="372" t="n">
        <v>0.192</v>
      </c>
      <c r="J186" s="372" t="n">
        <v>-0.04</v>
      </c>
      <c r="K186" s="372" t="n">
        <v>0.192</v>
      </c>
      <c r="L186" s="372" t="n">
        <v>-0.08</v>
      </c>
      <c r="M186" s="372" t="n">
        <v>-0.19</v>
      </c>
      <c r="N186" s="372" t="n">
        <v>-0.195</v>
      </c>
      <c r="O186" s="372" t="n">
        <v>0.128</v>
      </c>
      <c r="P186" s="372" t="n">
        <v>0.142</v>
      </c>
      <c r="Q186" s="372" t="n">
        <v>0.192</v>
      </c>
      <c r="R186" s="372" t="n">
        <v>0.073769856216771</v>
      </c>
      <c r="S186" s="372" t="n">
        <v>3.265</v>
      </c>
      <c r="T186" s="371"/>
      <c r="U186" s="373" t="n">
        <v>36673</v>
      </c>
      <c r="V186" s="372" t="n">
        <v>2.317</v>
      </c>
      <c r="W186" s="372" t="n">
        <v>2.317</v>
      </c>
      <c r="X186" s="372"/>
      <c r="Y186" s="372"/>
      <c r="Z186" s="372" t="n">
        <v>2.3195</v>
      </c>
      <c r="AA186" s="372"/>
      <c r="AB186" s="372" t="n">
        <v>2.377</v>
      </c>
      <c r="AC186" s="372"/>
      <c r="AD186" s="372"/>
      <c r="AE186" s="372"/>
      <c r="AF186" s="372"/>
      <c r="AG186" s="372"/>
      <c r="AH186" s="372"/>
      <c r="AI186" s="372"/>
      <c r="AJ186" s="372"/>
      <c r="AK186" s="383"/>
      <c r="AL186" s="372"/>
      <c r="AM186" s="372"/>
      <c r="AN186" s="372"/>
      <c r="AO186" s="372"/>
      <c r="AP186" s="372"/>
      <c r="AQ186" s="372"/>
      <c r="AR186" s="372"/>
      <c r="AS186" s="372"/>
      <c r="AT186" s="372"/>
      <c r="AU186" s="372"/>
      <c r="AV186" s="372"/>
      <c r="AW186" s="372"/>
    </row>
    <row r="187" customFormat="false" ht="11.25" hidden="false" customHeight="false" outlineLevel="0" collapsed="false">
      <c r="D187" s="371" t="n">
        <v>41944</v>
      </c>
      <c r="E187" s="372" t="n">
        <v>-0.0345</v>
      </c>
      <c r="F187" s="372" t="n">
        <v>-0.03</v>
      </c>
      <c r="G187" s="372" t="n">
        <v>-0.035</v>
      </c>
      <c r="H187" s="372" t="n">
        <v>0.283</v>
      </c>
      <c r="I187" s="372" t="n">
        <v>0.283</v>
      </c>
      <c r="J187" s="372" t="n">
        <v>-0.0345</v>
      </c>
      <c r="K187" s="372" t="n">
        <v>0.283</v>
      </c>
      <c r="L187" s="372" t="n">
        <v>-0.08</v>
      </c>
      <c r="M187" s="372" t="n">
        <v>-0.1425</v>
      </c>
      <c r="N187" s="372" t="n">
        <v>-0.19</v>
      </c>
      <c r="O187" s="372"/>
      <c r="P187" s="372" t="n">
        <v>0.233</v>
      </c>
      <c r="Q187" s="372" t="n">
        <v>0.283</v>
      </c>
      <c r="R187" s="372" t="n">
        <v>0.073787325146147</v>
      </c>
      <c r="S187" s="372" t="n">
        <v>3.401</v>
      </c>
      <c r="T187" s="371"/>
      <c r="U187" s="373" t="n">
        <v>36674</v>
      </c>
      <c r="V187" s="372" t="n">
        <v>2.317</v>
      </c>
      <c r="W187" s="372" t="n">
        <v>2.317</v>
      </c>
      <c r="X187" s="372"/>
      <c r="Y187" s="372"/>
      <c r="Z187" s="372" t="n">
        <v>2.3195</v>
      </c>
      <c r="AA187" s="372"/>
      <c r="AB187" s="372" t="n">
        <v>2.377</v>
      </c>
      <c r="AC187" s="372"/>
      <c r="AD187" s="372"/>
      <c r="AE187" s="372"/>
      <c r="AF187" s="372"/>
      <c r="AG187" s="372"/>
      <c r="AH187" s="372"/>
      <c r="AI187" s="372"/>
      <c r="AJ187" s="372"/>
      <c r="AK187" s="383"/>
      <c r="AL187" s="372"/>
      <c r="AM187" s="372"/>
      <c r="AN187" s="372"/>
      <c r="AO187" s="372"/>
      <c r="AP187" s="372"/>
      <c r="AQ187" s="372"/>
      <c r="AR187" s="372"/>
      <c r="AS187" s="372"/>
      <c r="AT187" s="372"/>
      <c r="AU187" s="372"/>
      <c r="AV187" s="372"/>
      <c r="AW187" s="372"/>
    </row>
    <row r="188" customFormat="false" ht="11.25" hidden="false" customHeight="false" outlineLevel="0" collapsed="false">
      <c r="D188" s="371" t="n">
        <v>41974</v>
      </c>
      <c r="E188" s="372" t="n">
        <v>-0.0345</v>
      </c>
      <c r="F188" s="372" t="n">
        <v>-0.03</v>
      </c>
      <c r="G188" s="372" t="n">
        <v>-0.0375</v>
      </c>
      <c r="H188" s="372" t="n">
        <v>0.323</v>
      </c>
      <c r="I188" s="372" t="n">
        <v>0.323</v>
      </c>
      <c r="J188" s="372" t="n">
        <v>-0.0345</v>
      </c>
      <c r="K188" s="372" t="n">
        <v>0.323</v>
      </c>
      <c r="L188" s="372" t="n">
        <v>-0.08</v>
      </c>
      <c r="M188" s="372" t="n">
        <v>-0.135</v>
      </c>
      <c r="N188" s="372" t="n">
        <v>-0.1975</v>
      </c>
      <c r="O188" s="372"/>
      <c r="P188" s="372" t="n">
        <v>0.273</v>
      </c>
      <c r="Q188" s="372" t="n">
        <v>0.323</v>
      </c>
      <c r="R188" s="372" t="n">
        <v>0.073804230561767</v>
      </c>
      <c r="S188" s="372" t="n">
        <v>3.525</v>
      </c>
      <c r="T188" s="371"/>
      <c r="U188" s="373" t="n">
        <v>36675</v>
      </c>
      <c r="V188" s="372" t="n">
        <v>2.317</v>
      </c>
      <c r="W188" s="372" t="n">
        <v>2.317</v>
      </c>
      <c r="X188" s="372"/>
      <c r="Y188" s="372"/>
      <c r="Z188" s="372" t="n">
        <v>2.3195</v>
      </c>
      <c r="AA188" s="372"/>
      <c r="AB188" s="372" t="n">
        <v>2.377</v>
      </c>
      <c r="AC188" s="372"/>
      <c r="AD188" s="372"/>
      <c r="AE188" s="372"/>
      <c r="AF188" s="372"/>
      <c r="AG188" s="372"/>
      <c r="AH188" s="372"/>
      <c r="AI188" s="372"/>
      <c r="AJ188" s="372"/>
      <c r="AK188" s="383"/>
      <c r="AL188" s="372"/>
      <c r="AM188" s="372"/>
      <c r="AN188" s="372"/>
      <c r="AO188" s="372"/>
      <c r="AP188" s="372"/>
      <c r="AQ188" s="372"/>
      <c r="AR188" s="372"/>
      <c r="AS188" s="372"/>
      <c r="AT188" s="372"/>
      <c r="AU188" s="372"/>
      <c r="AV188" s="372"/>
      <c r="AW188" s="372"/>
    </row>
    <row r="189" customFormat="false" ht="11.25" hidden="false" customHeight="false" outlineLevel="0" collapsed="false">
      <c r="D189" s="371" t="n">
        <v>42005</v>
      </c>
      <c r="E189" s="372" t="n">
        <v>-0.0325</v>
      </c>
      <c r="F189" s="372" t="n">
        <v>-0.03</v>
      </c>
      <c r="G189" s="372" t="n">
        <v>-0.04</v>
      </c>
      <c r="H189" s="372" t="n">
        <v>0.33</v>
      </c>
      <c r="I189" s="372" t="n">
        <v>0.33</v>
      </c>
      <c r="J189" s="372" t="n">
        <v>-0.0325</v>
      </c>
      <c r="K189" s="372" t="n">
        <v>0.33</v>
      </c>
      <c r="L189" s="372" t="n">
        <v>-0.08</v>
      </c>
      <c r="M189" s="372" t="n">
        <v>-0.12</v>
      </c>
      <c r="N189" s="372" t="n">
        <v>-0.2</v>
      </c>
      <c r="O189" s="372"/>
      <c r="P189" s="372" t="n">
        <v>0.28</v>
      </c>
      <c r="Q189" s="372" t="n">
        <v>0.33</v>
      </c>
      <c r="R189" s="372" t="n">
        <v>0.073821699491341</v>
      </c>
      <c r="S189" s="372" t="n">
        <v>3.622</v>
      </c>
      <c r="T189" s="371"/>
      <c r="U189" s="373" t="n">
        <v>36676</v>
      </c>
      <c r="V189" s="372" t="n">
        <v>2.317</v>
      </c>
      <c r="W189" s="372" t="n">
        <v>2.317</v>
      </c>
      <c r="X189" s="372"/>
      <c r="Y189" s="372"/>
      <c r="Z189" s="372" t="n">
        <v>2.3195</v>
      </c>
      <c r="AA189" s="372"/>
      <c r="AB189" s="372" t="n">
        <v>2.377</v>
      </c>
      <c r="AC189" s="372"/>
      <c r="AD189" s="372"/>
      <c r="AE189" s="372"/>
      <c r="AF189" s="372"/>
      <c r="AG189" s="372"/>
      <c r="AH189" s="372"/>
      <c r="AI189" s="372"/>
      <c r="AJ189" s="372"/>
      <c r="AK189" s="383"/>
      <c r="AL189" s="372"/>
      <c r="AM189" s="372"/>
      <c r="AN189" s="372"/>
      <c r="AO189" s="372"/>
      <c r="AP189" s="372"/>
      <c r="AQ189" s="372"/>
      <c r="AR189" s="372"/>
      <c r="AS189" s="372"/>
      <c r="AT189" s="372"/>
      <c r="AU189" s="372"/>
      <c r="AV189" s="372"/>
      <c r="AW189" s="372"/>
    </row>
    <row r="190" customFormat="false" ht="11.25" hidden="false" customHeight="false" outlineLevel="0" collapsed="false">
      <c r="D190" s="371" t="n">
        <v>42036</v>
      </c>
      <c r="E190" s="372" t="n">
        <v>-0.0325</v>
      </c>
      <c r="F190" s="372" t="n">
        <v>-0.03</v>
      </c>
      <c r="G190" s="372" t="n">
        <v>-0.0325</v>
      </c>
      <c r="H190" s="372" t="n">
        <v>0.308</v>
      </c>
      <c r="I190" s="372" t="n">
        <v>0.308</v>
      </c>
      <c r="J190" s="372" t="n">
        <v>-0.0325</v>
      </c>
      <c r="K190" s="372" t="n">
        <v>0.308</v>
      </c>
      <c r="L190" s="372" t="n">
        <v>-0.08</v>
      </c>
      <c r="M190" s="372" t="n">
        <v>-0.12</v>
      </c>
      <c r="N190" s="372" t="n">
        <v>-0.2025</v>
      </c>
      <c r="O190" s="372"/>
      <c r="P190" s="372" t="n">
        <v>0.258</v>
      </c>
      <c r="Q190" s="372" t="n">
        <v>0.308</v>
      </c>
      <c r="R190" s="372" t="n">
        <v>0.073839168421016</v>
      </c>
      <c r="S190" s="372" t="n">
        <v>3.52</v>
      </c>
      <c r="T190" s="371"/>
      <c r="U190" s="373" t="n">
        <v>36677</v>
      </c>
      <c r="V190" s="372" t="n">
        <v>2.317</v>
      </c>
      <c r="W190" s="372" t="n">
        <v>2.317</v>
      </c>
      <c r="X190" s="372"/>
      <c r="Y190" s="372"/>
      <c r="Z190" s="372" t="n">
        <v>2.3195</v>
      </c>
      <c r="AA190" s="372"/>
      <c r="AB190" s="372" t="n">
        <v>2.377</v>
      </c>
      <c r="AC190" s="372"/>
      <c r="AD190" s="372"/>
      <c r="AE190" s="372"/>
      <c r="AF190" s="372"/>
      <c r="AG190" s="372"/>
      <c r="AH190" s="372"/>
      <c r="AI190" s="372"/>
      <c r="AJ190" s="372"/>
      <c r="AK190" s="383"/>
      <c r="AL190" s="372"/>
      <c r="AM190" s="372"/>
      <c r="AN190" s="372"/>
      <c r="AO190" s="372"/>
      <c r="AP190" s="372"/>
      <c r="AQ190" s="372"/>
      <c r="AR190" s="372"/>
      <c r="AS190" s="372"/>
      <c r="AT190" s="372"/>
      <c r="AU190" s="372"/>
      <c r="AV190" s="372"/>
      <c r="AW190" s="372"/>
    </row>
    <row r="191" customFormat="false" ht="11.25" hidden="false" customHeight="false" outlineLevel="0" collapsed="false">
      <c r="D191" s="371" t="n">
        <v>42064</v>
      </c>
      <c r="E191" s="372" t="n">
        <v>-0.0325</v>
      </c>
      <c r="F191" s="372" t="n">
        <v>-0.03</v>
      </c>
      <c r="G191" s="372" t="n">
        <v>-0.03</v>
      </c>
      <c r="H191" s="372" t="n">
        <v>0.305</v>
      </c>
      <c r="I191" s="372" t="n">
        <v>0.305</v>
      </c>
      <c r="J191" s="372" t="n">
        <v>-0.0325</v>
      </c>
      <c r="K191" s="372" t="n">
        <v>0.305</v>
      </c>
      <c r="L191" s="372" t="n">
        <v>-0.08</v>
      </c>
      <c r="M191" s="372" t="n">
        <v>-0.12</v>
      </c>
      <c r="N191" s="372" t="n">
        <v>-0.205</v>
      </c>
      <c r="O191" s="372"/>
      <c r="P191" s="372" t="n">
        <v>0.255</v>
      </c>
      <c r="Q191" s="372" t="n">
        <v>0.305</v>
      </c>
      <c r="R191" s="372" t="n">
        <v>0.073854946809196</v>
      </c>
      <c r="S191" s="372" t="n">
        <v>3.415</v>
      </c>
      <c r="T191" s="371"/>
      <c r="U191" s="373"/>
      <c r="V191" s="372"/>
      <c r="W191" s="372"/>
      <c r="X191" s="372"/>
      <c r="Y191" s="372"/>
      <c r="Z191" s="372"/>
      <c r="AA191" s="372"/>
      <c r="AB191" s="372"/>
      <c r="AC191" s="372"/>
      <c r="AD191" s="372"/>
      <c r="AE191" s="372"/>
      <c r="AF191" s="372"/>
      <c r="AG191" s="372"/>
      <c r="AH191" s="372"/>
      <c r="AI191" s="372"/>
      <c r="AJ191" s="372"/>
      <c r="AK191" s="383"/>
      <c r="AL191" s="372"/>
      <c r="AM191" s="372"/>
      <c r="AN191" s="372"/>
      <c r="AO191" s="372"/>
      <c r="AP191" s="372"/>
      <c r="AQ191" s="372"/>
      <c r="AR191" s="372"/>
      <c r="AS191" s="372"/>
      <c r="AT191" s="372"/>
      <c r="AU191" s="372"/>
      <c r="AV191" s="372"/>
      <c r="AW191" s="372"/>
    </row>
    <row r="192" customFormat="false" ht="11.25" hidden="false" customHeight="false" outlineLevel="0" collapsed="false">
      <c r="D192" s="371" t="n">
        <v>42095</v>
      </c>
      <c r="E192" s="372" t="n">
        <v>-0.035</v>
      </c>
      <c r="F192" s="372" t="n">
        <v>-0.03</v>
      </c>
      <c r="G192" s="372" t="n">
        <v>-0.0225</v>
      </c>
      <c r="H192" s="372" t="n">
        <v>0.203</v>
      </c>
      <c r="I192" s="372" t="n">
        <v>0.203</v>
      </c>
      <c r="J192" s="372" t="n">
        <v>-0.035</v>
      </c>
      <c r="K192" s="372" t="n">
        <v>0.203</v>
      </c>
      <c r="L192" s="372" t="n">
        <v>-0.08</v>
      </c>
      <c r="M192" s="372" t="n">
        <v>-0.21</v>
      </c>
      <c r="N192" s="372" t="n">
        <v>-0.195</v>
      </c>
      <c r="O192" s="372"/>
      <c r="P192" s="372" t="n">
        <v>0.153</v>
      </c>
      <c r="Q192" s="372" t="n">
        <v>0.203</v>
      </c>
      <c r="R192" s="372" t="n">
        <v>0.073872415739062</v>
      </c>
      <c r="S192" s="372" t="n">
        <v>3.319</v>
      </c>
      <c r="T192" s="371"/>
      <c r="U192" s="373"/>
      <c r="V192" s="372"/>
      <c r="W192" s="372"/>
      <c r="X192" s="372"/>
      <c r="Y192" s="372"/>
      <c r="Z192" s="372"/>
      <c r="AA192" s="372"/>
      <c r="AB192" s="372"/>
      <c r="AC192" s="372"/>
      <c r="AD192" s="372"/>
      <c r="AE192" s="372"/>
      <c r="AF192" s="372"/>
      <c r="AG192" s="372"/>
      <c r="AH192" s="372"/>
      <c r="AI192" s="372"/>
      <c r="AJ192" s="372"/>
      <c r="AK192" s="383"/>
      <c r="AL192" s="372"/>
      <c r="AM192" s="372"/>
      <c r="AN192" s="372"/>
      <c r="AO192" s="372"/>
      <c r="AP192" s="372"/>
      <c r="AQ192" s="372"/>
      <c r="AR192" s="372"/>
      <c r="AS192" s="372"/>
      <c r="AT192" s="372"/>
      <c r="AU192" s="372"/>
      <c r="AV192" s="372"/>
      <c r="AW192" s="372"/>
    </row>
    <row r="193" customFormat="false" ht="11.25" hidden="false" customHeight="false" outlineLevel="0" collapsed="false">
      <c r="D193" s="371" t="n">
        <v>42125</v>
      </c>
      <c r="E193" s="372" t="n">
        <v>-0.035</v>
      </c>
      <c r="F193" s="372" t="n">
        <v>-0.03</v>
      </c>
      <c r="G193" s="372" t="n">
        <v>-0.0225</v>
      </c>
      <c r="H193" s="372" t="n">
        <v>0.192</v>
      </c>
      <c r="I193" s="372" t="n">
        <v>0.192</v>
      </c>
      <c r="J193" s="372" t="n">
        <v>-0.035</v>
      </c>
      <c r="K193" s="372" t="n">
        <v>0.192</v>
      </c>
      <c r="L193" s="372" t="n">
        <v>-0.08</v>
      </c>
      <c r="M193" s="372" t="n">
        <v>-0.205</v>
      </c>
      <c r="N193" s="372" t="n">
        <v>-0.195</v>
      </c>
      <c r="O193" s="372"/>
      <c r="P193" s="372" t="n">
        <v>0.142</v>
      </c>
      <c r="Q193" s="372" t="n">
        <v>0.192</v>
      </c>
      <c r="R193" s="372" t="n">
        <v>0.073889321155158</v>
      </c>
      <c r="S193" s="372" t="n">
        <v>3.298</v>
      </c>
      <c r="T193" s="371"/>
      <c r="U193" s="373"/>
      <c r="V193" s="372"/>
      <c r="W193" s="372"/>
      <c r="X193" s="372"/>
      <c r="Y193" s="372"/>
      <c r="Z193" s="372"/>
      <c r="AA193" s="372"/>
      <c r="AB193" s="372"/>
      <c r="AC193" s="372"/>
      <c r="AD193" s="372"/>
      <c r="AE193" s="372"/>
      <c r="AF193" s="372"/>
      <c r="AG193" s="372"/>
      <c r="AH193" s="372"/>
      <c r="AI193" s="372"/>
      <c r="AJ193" s="372"/>
      <c r="AK193" s="383"/>
      <c r="AL193" s="372"/>
      <c r="AM193" s="372"/>
      <c r="AN193" s="372"/>
      <c r="AO193" s="372"/>
      <c r="AP193" s="372"/>
      <c r="AQ193" s="372"/>
      <c r="AR193" s="372"/>
      <c r="AS193" s="372"/>
      <c r="AT193" s="372"/>
      <c r="AU193" s="372"/>
      <c r="AV193" s="372"/>
      <c r="AW193" s="372"/>
    </row>
    <row r="194" customFormat="false" ht="11.25" hidden="false" customHeight="false" outlineLevel="0" collapsed="false">
      <c r="D194" s="371" t="n">
        <v>42156</v>
      </c>
      <c r="E194" s="372" t="n">
        <v>-0.035</v>
      </c>
      <c r="F194" s="372" t="n">
        <v>-0.03</v>
      </c>
      <c r="G194" s="372" t="n">
        <v>-0.0225</v>
      </c>
      <c r="H194" s="372" t="n">
        <v>0.187</v>
      </c>
      <c r="I194" s="372" t="n">
        <v>0.187</v>
      </c>
      <c r="J194" s="372" t="n">
        <v>-0.035</v>
      </c>
      <c r="K194" s="372" t="n">
        <v>0.187</v>
      </c>
      <c r="L194" s="372" t="n">
        <v>-0.08</v>
      </c>
      <c r="M194" s="372" t="n">
        <v>-0.215</v>
      </c>
      <c r="N194" s="372" t="n">
        <v>-0.195</v>
      </c>
      <c r="O194" s="372"/>
      <c r="P194" s="372" t="n">
        <v>0.137</v>
      </c>
      <c r="Q194" s="372" t="n">
        <v>0.187</v>
      </c>
      <c r="R194" s="372" t="n">
        <v>0.073906790085222</v>
      </c>
      <c r="S194" s="372" t="n">
        <v>3.305</v>
      </c>
      <c r="T194" s="371"/>
      <c r="U194" s="373"/>
      <c r="V194" s="372"/>
      <c r="W194" s="372"/>
      <c r="X194" s="372"/>
      <c r="Y194" s="372"/>
      <c r="Z194" s="372"/>
      <c r="AA194" s="372"/>
      <c r="AB194" s="372"/>
      <c r="AC194" s="372"/>
      <c r="AD194" s="372"/>
      <c r="AE194" s="372"/>
      <c r="AF194" s="372"/>
      <c r="AG194" s="372"/>
      <c r="AH194" s="372"/>
      <c r="AI194" s="372"/>
      <c r="AJ194" s="372"/>
      <c r="AK194" s="383"/>
      <c r="AL194" s="372"/>
      <c r="AM194" s="372"/>
      <c r="AN194" s="372"/>
      <c r="AO194" s="372"/>
      <c r="AP194" s="372"/>
      <c r="AQ194" s="372"/>
      <c r="AR194" s="372"/>
      <c r="AS194" s="372"/>
      <c r="AT194" s="372"/>
      <c r="AU194" s="372"/>
      <c r="AV194" s="372"/>
      <c r="AW194" s="372"/>
    </row>
    <row r="195" customFormat="false" ht="11.25" hidden="false" customHeight="false" outlineLevel="0" collapsed="false">
      <c r="D195" s="371" t="n">
        <v>42186</v>
      </c>
      <c r="E195" s="372" t="n">
        <v>-0.035</v>
      </c>
      <c r="F195" s="372" t="n">
        <v>-0.03</v>
      </c>
      <c r="G195" s="372" t="n">
        <v>-0.0225</v>
      </c>
      <c r="H195" s="372" t="n">
        <v>0.177</v>
      </c>
      <c r="I195" s="372" t="n">
        <v>0.177</v>
      </c>
      <c r="J195" s="372" t="n">
        <v>-0.035</v>
      </c>
      <c r="K195" s="372" t="n">
        <v>0.177</v>
      </c>
      <c r="L195" s="372" t="n">
        <v>-0.08</v>
      </c>
      <c r="M195" s="372" t="n">
        <v>-0.215</v>
      </c>
      <c r="N195" s="372" t="n">
        <v>-0.195</v>
      </c>
      <c r="O195" s="372"/>
      <c r="P195" s="372" t="n">
        <v>0.127</v>
      </c>
      <c r="Q195" s="372" t="n">
        <v>0.177</v>
      </c>
      <c r="R195" s="372" t="n">
        <v>0.07392369550151</v>
      </c>
      <c r="S195" s="372" t="n">
        <v>3.311</v>
      </c>
      <c r="T195" s="371"/>
      <c r="U195" s="373"/>
      <c r="V195" s="372"/>
      <c r="W195" s="372"/>
      <c r="X195" s="372"/>
      <c r="Y195" s="372"/>
      <c r="Z195" s="372"/>
      <c r="AA195" s="372"/>
      <c r="AB195" s="372"/>
      <c r="AC195" s="372"/>
      <c r="AD195" s="372"/>
      <c r="AE195" s="372"/>
      <c r="AF195" s="372"/>
      <c r="AG195" s="372"/>
      <c r="AH195" s="372"/>
      <c r="AI195" s="372"/>
      <c r="AJ195" s="372"/>
      <c r="AK195" s="383"/>
      <c r="AL195" s="372"/>
      <c r="AM195" s="372"/>
      <c r="AN195" s="372"/>
      <c r="AO195" s="372"/>
      <c r="AP195" s="372"/>
      <c r="AQ195" s="372"/>
      <c r="AR195" s="372"/>
      <c r="AS195" s="372"/>
      <c r="AT195" s="372"/>
      <c r="AU195" s="372"/>
      <c r="AV195" s="372"/>
      <c r="AW195" s="372"/>
    </row>
    <row r="196" customFormat="false" ht="11.25" hidden="false" customHeight="false" outlineLevel="0" collapsed="false">
      <c r="D196" s="371" t="n">
        <v>42217</v>
      </c>
      <c r="E196" s="372" t="n">
        <v>-0.035</v>
      </c>
      <c r="F196" s="372" t="n">
        <v>-0.03</v>
      </c>
      <c r="G196" s="372" t="n">
        <v>-0.0225</v>
      </c>
      <c r="H196" s="372" t="n">
        <v>0.175</v>
      </c>
      <c r="I196" s="372" t="n">
        <v>0.175</v>
      </c>
      <c r="J196" s="372" t="n">
        <v>-0.035</v>
      </c>
      <c r="K196" s="372" t="n">
        <v>0.175</v>
      </c>
      <c r="L196" s="372" t="n">
        <v>-0.08</v>
      </c>
      <c r="M196" s="372" t="n">
        <v>-0.215</v>
      </c>
      <c r="N196" s="372" t="n">
        <v>-0.195</v>
      </c>
      <c r="O196" s="372"/>
      <c r="P196" s="372" t="n">
        <v>0.125</v>
      </c>
      <c r="Q196" s="372" t="n">
        <v>0.175</v>
      </c>
      <c r="R196" s="372" t="n">
        <v>0.073941164431772</v>
      </c>
      <c r="S196" s="372" t="n">
        <v>3.318</v>
      </c>
      <c r="T196" s="371"/>
      <c r="U196" s="373"/>
      <c r="V196" s="372"/>
      <c r="W196" s="372"/>
      <c r="X196" s="372"/>
      <c r="Y196" s="372"/>
      <c r="Z196" s="372"/>
      <c r="AA196" s="372"/>
      <c r="AB196" s="372"/>
      <c r="AC196" s="372"/>
      <c r="AD196" s="372"/>
      <c r="AE196" s="372"/>
      <c r="AF196" s="372"/>
      <c r="AG196" s="372"/>
      <c r="AH196" s="372"/>
      <c r="AI196" s="372"/>
      <c r="AJ196" s="372"/>
      <c r="AK196" s="383"/>
      <c r="AL196" s="372"/>
      <c r="AM196" s="372"/>
      <c r="AN196" s="372"/>
      <c r="AO196" s="372"/>
      <c r="AP196" s="372"/>
      <c r="AQ196" s="372"/>
      <c r="AR196" s="372"/>
      <c r="AS196" s="372"/>
      <c r="AT196" s="372"/>
      <c r="AU196" s="372"/>
      <c r="AV196" s="372"/>
      <c r="AW196" s="372"/>
    </row>
    <row r="197" customFormat="false" ht="11.25" hidden="false" customHeight="false" outlineLevel="0" collapsed="false">
      <c r="D197" s="371" t="n">
        <v>42248</v>
      </c>
      <c r="E197" s="372" t="n">
        <v>-0.035</v>
      </c>
      <c r="F197" s="372" t="n">
        <v>0</v>
      </c>
      <c r="G197" s="372" t="n">
        <v>-0.0225</v>
      </c>
      <c r="H197" s="372" t="n">
        <v>0.173</v>
      </c>
      <c r="I197" s="372" t="n">
        <v>0.173</v>
      </c>
      <c r="J197" s="372" t="n">
        <v>0</v>
      </c>
      <c r="K197" s="372" t="n">
        <v>0.173</v>
      </c>
      <c r="L197" s="372" t="n">
        <v>0</v>
      </c>
      <c r="M197" s="372" t="n">
        <v>-0.205</v>
      </c>
      <c r="N197" s="372" t="n">
        <v>-0.195</v>
      </c>
      <c r="O197" s="372"/>
      <c r="P197" s="372" t="n">
        <v>0.123</v>
      </c>
      <c r="Q197" s="372" t="n">
        <v>0.173</v>
      </c>
      <c r="R197" s="372" t="n">
        <v>0.073958633362136</v>
      </c>
      <c r="S197" s="372" t="n">
        <v>3.323</v>
      </c>
      <c r="T197" s="371"/>
      <c r="U197" s="373"/>
      <c r="V197" s="372"/>
      <c r="W197" s="372"/>
      <c r="X197" s="372"/>
      <c r="Y197" s="372"/>
      <c r="Z197" s="372"/>
      <c r="AA197" s="372"/>
      <c r="AB197" s="372"/>
      <c r="AC197" s="372"/>
      <c r="AD197" s="372"/>
      <c r="AE197" s="372"/>
      <c r="AF197" s="372"/>
      <c r="AG197" s="372"/>
      <c r="AH197" s="372"/>
      <c r="AI197" s="372"/>
      <c r="AJ197" s="372"/>
      <c r="AK197" s="383"/>
      <c r="AL197" s="372"/>
      <c r="AM197" s="372"/>
      <c r="AN197" s="372"/>
      <c r="AO197" s="372"/>
      <c r="AP197" s="372"/>
      <c r="AQ197" s="372"/>
      <c r="AR197" s="372"/>
      <c r="AS197" s="372"/>
      <c r="AT197" s="372"/>
      <c r="AU197" s="372"/>
      <c r="AV197" s="372"/>
      <c r="AW197" s="372"/>
    </row>
    <row r="198" customFormat="false" ht="11.25" hidden="false" customHeight="false" outlineLevel="0" collapsed="false">
      <c r="D198" s="371" t="n">
        <v>42278</v>
      </c>
      <c r="E198" s="372" t="n">
        <v>-0.035</v>
      </c>
      <c r="F198" s="372" t="n">
        <v>0</v>
      </c>
      <c r="G198" s="372" t="n">
        <v>-0.0225</v>
      </c>
      <c r="H198" s="372" t="n">
        <v>0.187</v>
      </c>
      <c r="I198" s="372" t="n">
        <v>0.187</v>
      </c>
      <c r="J198" s="372" t="n">
        <v>0</v>
      </c>
      <c r="K198" s="372" t="n">
        <v>0.187</v>
      </c>
      <c r="L198" s="372" t="n">
        <v>0</v>
      </c>
      <c r="M198" s="372" t="n">
        <v>-0.19</v>
      </c>
      <c r="N198" s="372" t="n">
        <v>-0.195</v>
      </c>
      <c r="O198" s="372"/>
      <c r="P198" s="372" t="n">
        <v>0.137</v>
      </c>
      <c r="Q198" s="372" t="n">
        <v>0.187</v>
      </c>
      <c r="R198" s="372" t="n">
        <v>0.073975538778712</v>
      </c>
      <c r="S198" s="372" t="n">
        <v>3.355</v>
      </c>
      <c r="T198" s="371"/>
      <c r="U198" s="373"/>
      <c r="V198" s="372"/>
      <c r="W198" s="372"/>
      <c r="X198" s="372"/>
      <c r="Y198" s="372"/>
      <c r="Z198" s="372"/>
      <c r="AA198" s="372"/>
      <c r="AB198" s="372"/>
      <c r="AC198" s="372"/>
      <c r="AD198" s="372"/>
      <c r="AE198" s="372"/>
      <c r="AF198" s="372"/>
      <c r="AG198" s="372"/>
      <c r="AH198" s="372"/>
      <c r="AI198" s="372"/>
      <c r="AJ198" s="372"/>
      <c r="AK198" s="383"/>
      <c r="AL198" s="372"/>
      <c r="AM198" s="372"/>
      <c r="AN198" s="372"/>
      <c r="AO198" s="372"/>
      <c r="AP198" s="372"/>
      <c r="AQ198" s="372"/>
      <c r="AR198" s="372"/>
      <c r="AS198" s="372"/>
      <c r="AT198" s="372"/>
      <c r="AU198" s="372"/>
      <c r="AV198" s="372"/>
      <c r="AW198" s="372"/>
    </row>
    <row r="199" customFormat="false" ht="11.25" hidden="false" customHeight="false" outlineLevel="0" collapsed="false">
      <c r="D199" s="371" t="n">
        <v>42309</v>
      </c>
      <c r="E199" s="382" t="n">
        <v>0</v>
      </c>
      <c r="F199" s="382" t="n">
        <v>0</v>
      </c>
      <c r="G199" s="382" t="n">
        <v>-0.0325</v>
      </c>
      <c r="H199" s="382" t="n">
        <v>0.278</v>
      </c>
      <c r="I199" s="382" t="n">
        <v>0.278</v>
      </c>
      <c r="J199" s="382" t="n">
        <v>0</v>
      </c>
      <c r="K199" s="382" t="n">
        <v>0.278</v>
      </c>
      <c r="L199" s="382" t="n">
        <v>0</v>
      </c>
      <c r="M199" s="382" t="n">
        <v>-0.1425</v>
      </c>
      <c r="N199" s="382" t="n">
        <v>-0.19</v>
      </c>
      <c r="O199" s="382"/>
      <c r="P199" s="382" t="n">
        <v>0.228</v>
      </c>
      <c r="Q199" s="382" t="n">
        <v>0.278</v>
      </c>
      <c r="R199" s="382" t="n">
        <v>0.073993007709274</v>
      </c>
      <c r="S199" s="382" t="n">
        <v>3.491</v>
      </c>
      <c r="T199" s="371"/>
      <c r="U199" s="373"/>
      <c r="V199" s="372"/>
      <c r="W199" s="372"/>
      <c r="X199" s="372"/>
      <c r="Y199" s="372"/>
      <c r="Z199" s="372"/>
      <c r="AA199" s="372"/>
      <c r="AB199" s="372"/>
      <c r="AC199" s="372"/>
      <c r="AD199" s="372"/>
      <c r="AE199" s="372"/>
      <c r="AF199" s="372"/>
      <c r="AG199" s="372"/>
      <c r="AH199" s="372"/>
      <c r="AI199" s="372"/>
      <c r="AJ199" s="372"/>
      <c r="AK199" s="383"/>
      <c r="AL199" s="372"/>
      <c r="AM199" s="372"/>
      <c r="AN199" s="372"/>
      <c r="AO199" s="372"/>
      <c r="AP199" s="372"/>
      <c r="AQ199" s="372"/>
      <c r="AR199" s="372"/>
      <c r="AS199" s="372"/>
      <c r="AT199" s="372"/>
      <c r="AU199" s="372"/>
      <c r="AV199" s="372"/>
      <c r="AW199" s="372"/>
    </row>
    <row r="200" customFormat="false" ht="11.25" hidden="false" customHeight="false" outlineLevel="0" collapsed="false">
      <c r="D200" s="371" t="n">
        <v>42339</v>
      </c>
      <c r="E200" s="382" t="n">
        <v>0</v>
      </c>
      <c r="F200" s="382" t="n">
        <v>0</v>
      </c>
      <c r="G200" s="382" t="n">
        <v>-0.035</v>
      </c>
      <c r="H200" s="382" t="n">
        <v>0.318</v>
      </c>
      <c r="I200" s="382" t="n">
        <v>0.318</v>
      </c>
      <c r="J200" s="382" t="n">
        <v>0</v>
      </c>
      <c r="K200" s="382" t="n">
        <v>0.318</v>
      </c>
      <c r="L200" s="382" t="n">
        <v>0</v>
      </c>
      <c r="M200" s="382" t="n">
        <v>-0.135</v>
      </c>
      <c r="N200" s="382" t="n">
        <v>-0.1975</v>
      </c>
      <c r="O200" s="382"/>
      <c r="P200" s="382" t="n">
        <v>0.268</v>
      </c>
      <c r="Q200" s="382" t="n">
        <v>0.318</v>
      </c>
      <c r="R200" s="382" t="n">
        <v>0.074009913126043</v>
      </c>
      <c r="S200" s="382" t="n">
        <v>3.615</v>
      </c>
      <c r="T200" s="371"/>
      <c r="U200" s="373"/>
      <c r="V200" s="372"/>
      <c r="W200" s="372"/>
      <c r="X200" s="372"/>
      <c r="Y200" s="372"/>
      <c r="Z200" s="372"/>
      <c r="AA200" s="372"/>
      <c r="AB200" s="372"/>
      <c r="AC200" s="372"/>
      <c r="AD200" s="372"/>
      <c r="AE200" s="372"/>
      <c r="AF200" s="372"/>
      <c r="AG200" s="372"/>
      <c r="AH200" s="372"/>
      <c r="AI200" s="372"/>
      <c r="AJ200" s="372"/>
      <c r="AK200" s="383"/>
      <c r="AL200" s="372"/>
      <c r="AM200" s="372"/>
      <c r="AN200" s="372"/>
      <c r="AO200" s="372"/>
      <c r="AP200" s="372"/>
      <c r="AQ200" s="372"/>
      <c r="AR200" s="372"/>
      <c r="AS200" s="372"/>
      <c r="AT200" s="372"/>
      <c r="AU200" s="372"/>
      <c r="AV200" s="372"/>
      <c r="AW200" s="372"/>
    </row>
    <row r="201" customFormat="false" ht="11.25" hidden="false" customHeight="false" outlineLevel="0" collapsed="false">
      <c r="D201" s="371" t="n">
        <v>42370</v>
      </c>
      <c r="E201" s="382" t="n">
        <v>0</v>
      </c>
      <c r="F201" s="382" t="n">
        <v>0</v>
      </c>
      <c r="G201" s="382" t="n">
        <v>-0.0375</v>
      </c>
      <c r="H201" s="382" t="n">
        <v>0.325</v>
      </c>
      <c r="I201" s="382" t="n">
        <v>0.325</v>
      </c>
      <c r="J201" s="382" t="n">
        <v>0</v>
      </c>
      <c r="K201" s="382" t="n">
        <v>0.325</v>
      </c>
      <c r="L201" s="382" t="n">
        <v>0</v>
      </c>
      <c r="M201" s="382" t="n">
        <v>-0.12</v>
      </c>
      <c r="N201" s="382" t="n">
        <v>-0.16</v>
      </c>
      <c r="O201" s="382"/>
      <c r="P201" s="382" t="n">
        <v>0.275</v>
      </c>
      <c r="Q201" s="382" t="n">
        <v>0.325</v>
      </c>
      <c r="R201" s="382" t="n">
        <v>0.074027382056802</v>
      </c>
      <c r="S201" s="382" t="n">
        <v>3.7145</v>
      </c>
      <c r="T201" s="371"/>
      <c r="U201" s="373"/>
      <c r="V201" s="372"/>
      <c r="W201" s="372"/>
      <c r="X201" s="372"/>
      <c r="Y201" s="372"/>
      <c r="Z201" s="372"/>
      <c r="AA201" s="372"/>
      <c r="AB201" s="372"/>
      <c r="AC201" s="372"/>
      <c r="AD201" s="372"/>
      <c r="AE201" s="372"/>
      <c r="AF201" s="372"/>
      <c r="AG201" s="372"/>
      <c r="AH201" s="372"/>
      <c r="AI201" s="372"/>
      <c r="AJ201" s="372"/>
      <c r="AK201" s="383"/>
      <c r="AL201" s="372"/>
      <c r="AM201" s="372"/>
      <c r="AN201" s="372"/>
      <c r="AO201" s="372"/>
      <c r="AP201" s="372"/>
      <c r="AQ201" s="372"/>
      <c r="AR201" s="372"/>
      <c r="AS201" s="372"/>
      <c r="AT201" s="372"/>
      <c r="AU201" s="372"/>
      <c r="AV201" s="372"/>
      <c r="AW201" s="372"/>
    </row>
    <row r="202" customFormat="false" ht="11.25" hidden="false" customHeight="false" outlineLevel="0" collapsed="false">
      <c r="D202" s="371" t="n">
        <v>42401</v>
      </c>
      <c r="E202" s="382" t="n">
        <v>0</v>
      </c>
      <c r="F202" s="382" t="n">
        <v>0</v>
      </c>
      <c r="G202" s="382" t="n">
        <v>-0.03</v>
      </c>
      <c r="H202" s="382" t="n">
        <v>0.303</v>
      </c>
      <c r="I202" s="382" t="n">
        <v>0.303</v>
      </c>
      <c r="J202" s="382" t="n">
        <v>0</v>
      </c>
      <c r="K202" s="382" t="n">
        <v>0.303</v>
      </c>
      <c r="L202" s="382" t="n">
        <v>0</v>
      </c>
      <c r="M202" s="382" t="n">
        <v>-0.12</v>
      </c>
      <c r="N202" s="382" t="n">
        <v>-0.16</v>
      </c>
      <c r="O202" s="382"/>
      <c r="P202" s="382" t="n">
        <v>0.253</v>
      </c>
      <c r="Q202" s="382" t="n">
        <v>0.303</v>
      </c>
      <c r="R202" s="382" t="n">
        <v>0.074044850987663</v>
      </c>
      <c r="S202" s="382" t="n">
        <v>3.6125</v>
      </c>
      <c r="T202" s="371"/>
      <c r="U202" s="373"/>
      <c r="V202" s="372"/>
      <c r="W202" s="372"/>
      <c r="X202" s="372"/>
      <c r="Y202" s="372"/>
      <c r="Z202" s="372"/>
      <c r="AA202" s="372"/>
      <c r="AB202" s="372"/>
      <c r="AC202" s="372"/>
      <c r="AD202" s="372"/>
      <c r="AE202" s="372"/>
      <c r="AF202" s="372"/>
      <c r="AG202" s="372"/>
      <c r="AH202" s="372"/>
      <c r="AI202" s="372"/>
      <c r="AJ202" s="372"/>
      <c r="AK202" s="383"/>
      <c r="AL202" s="372"/>
      <c r="AM202" s="372"/>
      <c r="AN202" s="372"/>
      <c r="AO202" s="372"/>
      <c r="AP202" s="372"/>
      <c r="AQ202" s="372"/>
      <c r="AR202" s="372"/>
      <c r="AS202" s="372"/>
      <c r="AT202" s="372"/>
      <c r="AU202" s="372"/>
      <c r="AV202" s="372"/>
      <c r="AW202" s="372"/>
    </row>
    <row r="203" customFormat="false" ht="11.25" hidden="false" customHeight="false" outlineLevel="0" collapsed="false">
      <c r="D203" s="371" t="n">
        <v>42430</v>
      </c>
      <c r="E203" s="382" t="n">
        <v>0</v>
      </c>
      <c r="F203" s="382" t="n">
        <v>0</v>
      </c>
      <c r="G203" s="382" t="n">
        <v>-0.0275</v>
      </c>
      <c r="H203" s="382" t="n">
        <v>0.3</v>
      </c>
      <c r="I203" s="382" t="n">
        <v>0.3</v>
      </c>
      <c r="J203" s="382" t="n">
        <v>0</v>
      </c>
      <c r="K203" s="382" t="n">
        <v>0.3</v>
      </c>
      <c r="L203" s="382" t="n">
        <v>0</v>
      </c>
      <c r="M203" s="382" t="n">
        <v>-0.12</v>
      </c>
      <c r="N203" s="382" t="n">
        <v>-0.16</v>
      </c>
      <c r="O203" s="382"/>
      <c r="P203" s="382" t="n">
        <v>0.25</v>
      </c>
      <c r="Q203" s="382" t="n">
        <v>0.3</v>
      </c>
      <c r="R203" s="382" t="n">
        <v>0.074061192890817</v>
      </c>
      <c r="S203" s="382" t="n">
        <v>3.5075</v>
      </c>
      <c r="T203" s="371"/>
      <c r="U203" s="373"/>
      <c r="V203" s="372"/>
      <c r="W203" s="372"/>
      <c r="X203" s="372"/>
      <c r="Y203" s="372"/>
      <c r="Z203" s="372"/>
      <c r="AA203" s="372"/>
      <c r="AB203" s="372"/>
      <c r="AC203" s="372"/>
      <c r="AD203" s="372"/>
      <c r="AE203" s="372"/>
      <c r="AF203" s="372"/>
      <c r="AG203" s="372"/>
      <c r="AH203" s="372"/>
      <c r="AI203" s="372"/>
      <c r="AJ203" s="372"/>
      <c r="AK203" s="383"/>
      <c r="AL203" s="372"/>
      <c r="AM203" s="372"/>
      <c r="AN203" s="372"/>
      <c r="AO203" s="372"/>
      <c r="AP203" s="372"/>
      <c r="AQ203" s="372"/>
      <c r="AR203" s="372"/>
      <c r="AS203" s="372"/>
      <c r="AT203" s="372"/>
      <c r="AU203" s="372"/>
      <c r="AV203" s="372"/>
      <c r="AW203" s="372"/>
    </row>
    <row r="204" customFormat="false" ht="11.25" hidden="false" customHeight="false" outlineLevel="0" collapsed="false">
      <c r="D204" s="371" t="n">
        <v>42461</v>
      </c>
      <c r="E204" s="382" t="n">
        <v>0</v>
      </c>
      <c r="F204" s="382" t="n">
        <v>0</v>
      </c>
      <c r="G204" s="382" t="n">
        <v>-0.02</v>
      </c>
      <c r="H204" s="382" t="n">
        <v>0.198</v>
      </c>
      <c r="I204" s="382" t="n">
        <v>0.198</v>
      </c>
      <c r="J204" s="382" t="n">
        <v>0</v>
      </c>
      <c r="K204" s="382" t="n">
        <v>0.198</v>
      </c>
      <c r="L204" s="382" t="n">
        <v>0</v>
      </c>
      <c r="M204" s="382" t="n">
        <v>-0.21</v>
      </c>
      <c r="N204" s="382" t="n">
        <v>-0.16</v>
      </c>
      <c r="O204" s="382"/>
      <c r="P204" s="382" t="n">
        <v>0.148</v>
      </c>
      <c r="Q204" s="382" t="n">
        <v>0.198</v>
      </c>
      <c r="R204" s="382" t="n">
        <v>0.074078661821872</v>
      </c>
      <c r="S204" s="382" t="n">
        <v>3.4115</v>
      </c>
      <c r="T204" s="371"/>
      <c r="U204" s="373"/>
      <c r="V204" s="372"/>
      <c r="W204" s="372"/>
      <c r="X204" s="372"/>
      <c r="Y204" s="372"/>
      <c r="Z204" s="372"/>
      <c r="AA204" s="372"/>
      <c r="AB204" s="372"/>
      <c r="AC204" s="372"/>
      <c r="AD204" s="372"/>
      <c r="AE204" s="372"/>
      <c r="AF204" s="372"/>
      <c r="AG204" s="372"/>
      <c r="AH204" s="372"/>
      <c r="AI204" s="372"/>
      <c r="AJ204" s="372"/>
      <c r="AK204" s="383"/>
      <c r="AL204" s="372"/>
      <c r="AM204" s="372"/>
      <c r="AN204" s="372"/>
      <c r="AO204" s="372"/>
      <c r="AP204" s="372"/>
      <c r="AQ204" s="372"/>
      <c r="AR204" s="372"/>
      <c r="AS204" s="372"/>
      <c r="AT204" s="372"/>
      <c r="AU204" s="372"/>
      <c r="AV204" s="372"/>
      <c r="AW204" s="372"/>
    </row>
    <row r="205" customFormat="false" ht="11.25" hidden="false" customHeight="false" outlineLevel="0" collapsed="false">
      <c r="D205" s="371" t="n">
        <v>42491</v>
      </c>
      <c r="E205" s="382" t="n">
        <v>0</v>
      </c>
      <c r="F205" s="382" t="n">
        <v>0</v>
      </c>
      <c r="G205" s="382" t="n">
        <v>0</v>
      </c>
      <c r="H205" s="382" t="n">
        <v>0</v>
      </c>
      <c r="I205" s="382" t="n">
        <v>0</v>
      </c>
      <c r="J205" s="382" t="n">
        <v>0</v>
      </c>
      <c r="K205" s="382" t="n">
        <v>0</v>
      </c>
      <c r="L205" s="382" t="n">
        <v>0</v>
      </c>
      <c r="M205" s="382" t="n">
        <v>0</v>
      </c>
      <c r="N205" s="382" t="n">
        <v>-0.16</v>
      </c>
      <c r="O205" s="382"/>
      <c r="P205" s="382" t="n">
        <v>0</v>
      </c>
      <c r="Q205" s="382" t="n">
        <v>0</v>
      </c>
      <c r="R205" s="382" t="n">
        <v>0.074095567239119</v>
      </c>
      <c r="S205" s="382" t="n">
        <v>3.3905</v>
      </c>
      <c r="T205" s="371"/>
      <c r="U205" s="373"/>
      <c r="V205" s="372"/>
      <c r="W205" s="372"/>
      <c r="X205" s="372"/>
      <c r="Y205" s="372"/>
      <c r="Z205" s="372"/>
      <c r="AA205" s="372"/>
      <c r="AB205" s="372"/>
      <c r="AC205" s="372"/>
      <c r="AD205" s="372"/>
      <c r="AE205" s="372"/>
      <c r="AF205" s="372"/>
      <c r="AG205" s="372"/>
      <c r="AH205" s="372"/>
      <c r="AI205" s="372"/>
      <c r="AJ205" s="372"/>
      <c r="AK205" s="383"/>
      <c r="AL205" s="372"/>
      <c r="AM205" s="372"/>
      <c r="AN205" s="372"/>
      <c r="AO205" s="372"/>
      <c r="AP205" s="372"/>
      <c r="AQ205" s="372"/>
      <c r="AR205" s="372"/>
      <c r="AS205" s="372"/>
      <c r="AT205" s="372"/>
      <c r="AU205" s="372"/>
      <c r="AV205" s="372"/>
      <c r="AW205" s="372"/>
    </row>
    <row r="206" customFormat="false" ht="11.25" hidden="false" customHeight="false" outlineLevel="0" collapsed="false">
      <c r="D206" s="371" t="n">
        <v>42522</v>
      </c>
      <c r="E206" s="382" t="n">
        <v>0</v>
      </c>
      <c r="F206" s="382" t="n">
        <v>0</v>
      </c>
      <c r="G206" s="382" t="n">
        <v>0</v>
      </c>
      <c r="H206" s="382" t="n">
        <v>0</v>
      </c>
      <c r="I206" s="382" t="n">
        <v>0</v>
      </c>
      <c r="J206" s="382" t="n">
        <v>0</v>
      </c>
      <c r="K206" s="382" t="n">
        <v>0</v>
      </c>
      <c r="L206" s="382" t="n">
        <v>0</v>
      </c>
      <c r="M206" s="382" t="n">
        <v>0</v>
      </c>
      <c r="N206" s="382" t="n">
        <v>-0.16</v>
      </c>
      <c r="O206" s="382"/>
      <c r="P206" s="382" t="n">
        <v>0</v>
      </c>
      <c r="Q206" s="382" t="n">
        <v>0</v>
      </c>
      <c r="R206" s="382" t="n">
        <v>0.074113036170372</v>
      </c>
      <c r="S206" s="382" t="n">
        <v>3.3975</v>
      </c>
      <c r="T206" s="371"/>
      <c r="U206" s="373"/>
      <c r="V206" s="372"/>
      <c r="W206" s="372"/>
      <c r="X206" s="372"/>
      <c r="Y206" s="372"/>
      <c r="Z206" s="372"/>
      <c r="AA206" s="372"/>
      <c r="AB206" s="372"/>
      <c r="AC206" s="372"/>
      <c r="AD206" s="372"/>
      <c r="AE206" s="372"/>
      <c r="AF206" s="372"/>
      <c r="AG206" s="372"/>
      <c r="AH206" s="372"/>
      <c r="AI206" s="372"/>
      <c r="AJ206" s="372"/>
      <c r="AK206" s="383"/>
      <c r="AL206" s="372"/>
      <c r="AM206" s="372"/>
      <c r="AN206" s="372"/>
      <c r="AO206" s="372"/>
      <c r="AP206" s="372"/>
      <c r="AQ206" s="372"/>
      <c r="AR206" s="372"/>
      <c r="AS206" s="372"/>
      <c r="AT206" s="372"/>
      <c r="AU206" s="372"/>
      <c r="AV206" s="372"/>
      <c r="AW206" s="372"/>
    </row>
    <row r="207" customFormat="false" ht="11.25" hidden="false" customHeight="false" outlineLevel="0" collapsed="false">
      <c r="D207" s="371" t="n">
        <v>42552</v>
      </c>
      <c r="E207" s="382" t="n">
        <v>0</v>
      </c>
      <c r="F207" s="382" t="n">
        <v>0</v>
      </c>
      <c r="G207" s="382" t="n">
        <v>0</v>
      </c>
      <c r="H207" s="382" t="n">
        <v>0</v>
      </c>
      <c r="I207" s="382" t="n">
        <v>0</v>
      </c>
      <c r="J207" s="382" t="n">
        <v>0</v>
      </c>
      <c r="K207" s="382" t="n">
        <v>0</v>
      </c>
      <c r="L207" s="382" t="n">
        <v>0</v>
      </c>
      <c r="M207" s="382" t="n">
        <v>0</v>
      </c>
      <c r="N207" s="382" t="n">
        <v>-0.16</v>
      </c>
      <c r="O207" s="382"/>
      <c r="P207" s="382" t="n">
        <v>0</v>
      </c>
      <c r="Q207" s="382" t="n">
        <v>0</v>
      </c>
      <c r="R207" s="382" t="n">
        <v>0.07412994158781</v>
      </c>
      <c r="S207" s="382" t="n">
        <v>3.4035</v>
      </c>
      <c r="T207" s="371"/>
      <c r="U207" s="373"/>
      <c r="V207" s="372"/>
      <c r="W207" s="372"/>
      <c r="X207" s="372"/>
      <c r="Y207" s="372"/>
      <c r="Z207" s="372"/>
      <c r="AA207" s="372"/>
      <c r="AB207" s="372"/>
      <c r="AC207" s="372"/>
      <c r="AD207" s="372"/>
      <c r="AE207" s="372"/>
      <c r="AF207" s="372"/>
      <c r="AG207" s="372"/>
      <c r="AH207" s="372"/>
      <c r="AI207" s="372"/>
      <c r="AJ207" s="372"/>
      <c r="AK207" s="383"/>
      <c r="AL207" s="372"/>
      <c r="AM207" s="372"/>
      <c r="AN207" s="372"/>
      <c r="AO207" s="372"/>
      <c r="AP207" s="372"/>
      <c r="AQ207" s="372"/>
      <c r="AR207" s="372"/>
      <c r="AS207" s="372"/>
      <c r="AT207" s="372"/>
      <c r="AU207" s="372"/>
      <c r="AV207" s="372"/>
      <c r="AW207" s="372"/>
    </row>
    <row r="208" customFormat="false" ht="11.25" hidden="false" customHeight="false" outlineLevel="0" collapsed="false">
      <c r="D208" s="371" t="n">
        <v>42583</v>
      </c>
      <c r="E208" s="382" t="n">
        <v>0</v>
      </c>
      <c r="F208" s="382" t="n">
        <v>0</v>
      </c>
      <c r="G208" s="382" t="n">
        <v>0</v>
      </c>
      <c r="H208" s="382" t="n">
        <v>0</v>
      </c>
      <c r="I208" s="382" t="n">
        <v>0</v>
      </c>
      <c r="J208" s="382" t="n">
        <v>0</v>
      </c>
      <c r="K208" s="382" t="n">
        <v>0</v>
      </c>
      <c r="L208" s="382" t="n">
        <v>0</v>
      </c>
      <c r="M208" s="382" t="n">
        <v>0</v>
      </c>
      <c r="N208" s="382" t="n">
        <v>-0.16</v>
      </c>
      <c r="O208" s="382"/>
      <c r="P208" s="382" t="n">
        <v>0</v>
      </c>
      <c r="Q208" s="382" t="n">
        <v>0</v>
      </c>
      <c r="R208" s="382" t="n">
        <v>0.074147410519262</v>
      </c>
      <c r="S208" s="382" t="n">
        <v>3.4105</v>
      </c>
      <c r="T208" s="371"/>
      <c r="U208" s="373"/>
      <c r="V208" s="372"/>
      <c r="W208" s="372"/>
      <c r="X208" s="372"/>
      <c r="Y208" s="372"/>
      <c r="Z208" s="372"/>
      <c r="AA208" s="372"/>
      <c r="AB208" s="372"/>
      <c r="AC208" s="372"/>
      <c r="AD208" s="372"/>
      <c r="AE208" s="372"/>
      <c r="AF208" s="372"/>
      <c r="AG208" s="372"/>
      <c r="AH208" s="372"/>
      <c r="AI208" s="372"/>
      <c r="AJ208" s="372"/>
      <c r="AK208" s="383"/>
      <c r="AL208" s="372"/>
      <c r="AM208" s="372"/>
      <c r="AN208" s="372"/>
      <c r="AO208" s="372"/>
      <c r="AP208" s="372"/>
      <c r="AQ208" s="372"/>
      <c r="AR208" s="372"/>
      <c r="AS208" s="372"/>
      <c r="AT208" s="372"/>
      <c r="AU208" s="372"/>
      <c r="AV208" s="372"/>
      <c r="AW208" s="372"/>
    </row>
    <row r="209" customFormat="false" ht="11.25" hidden="false" customHeight="false" outlineLevel="0" collapsed="false">
      <c r="D209" s="371" t="n">
        <v>42614</v>
      </c>
      <c r="E209" s="382" t="n">
        <v>0</v>
      </c>
      <c r="F209" s="382" t="n">
        <v>0</v>
      </c>
      <c r="G209" s="382" t="n">
        <v>0</v>
      </c>
      <c r="H209" s="382" t="n">
        <v>0</v>
      </c>
      <c r="I209" s="382" t="n">
        <v>0</v>
      </c>
      <c r="J209" s="382" t="n">
        <v>0</v>
      </c>
      <c r="K209" s="382" t="n">
        <v>0</v>
      </c>
      <c r="L209" s="382" t="n">
        <v>0</v>
      </c>
      <c r="M209" s="382" t="n">
        <v>0</v>
      </c>
      <c r="N209" s="382" t="n">
        <v>-0.16</v>
      </c>
      <c r="O209" s="382"/>
      <c r="P209" s="382" t="n">
        <v>0</v>
      </c>
      <c r="Q209" s="382" t="n">
        <v>0</v>
      </c>
      <c r="R209" s="382" t="n">
        <v>0.074164879450814</v>
      </c>
      <c r="S209" s="382" t="n">
        <v>3.4155</v>
      </c>
      <c r="T209" s="371"/>
      <c r="U209" s="373"/>
      <c r="V209" s="372"/>
      <c r="W209" s="372"/>
      <c r="X209" s="372"/>
      <c r="Y209" s="372"/>
      <c r="Z209" s="372"/>
      <c r="AA209" s="372"/>
      <c r="AB209" s="372"/>
      <c r="AC209" s="372"/>
      <c r="AD209" s="372"/>
      <c r="AE209" s="372"/>
      <c r="AF209" s="372"/>
      <c r="AG209" s="372"/>
      <c r="AH209" s="372"/>
      <c r="AI209" s="372"/>
      <c r="AJ209" s="372"/>
      <c r="AK209" s="383"/>
      <c r="AL209" s="372"/>
      <c r="AM209" s="372"/>
      <c r="AN209" s="372"/>
      <c r="AO209" s="372"/>
      <c r="AP209" s="372"/>
      <c r="AQ209" s="372"/>
      <c r="AR209" s="372"/>
      <c r="AS209" s="372"/>
      <c r="AT209" s="372"/>
      <c r="AU209" s="372"/>
      <c r="AV209" s="372"/>
      <c r="AW209" s="372"/>
    </row>
    <row r="210" customFormat="false" ht="11.25" hidden="false" customHeight="false" outlineLevel="0" collapsed="false">
      <c r="D210" s="371" t="n">
        <v>42644</v>
      </c>
      <c r="E210" s="382" t="n">
        <v>0</v>
      </c>
      <c r="F210" s="382" t="n">
        <v>0</v>
      </c>
      <c r="G210" s="382" t="n">
        <v>0</v>
      </c>
      <c r="H210" s="382" t="n">
        <v>0</v>
      </c>
      <c r="I210" s="382" t="n">
        <v>0</v>
      </c>
      <c r="J210" s="382" t="n">
        <v>0</v>
      </c>
      <c r="K210" s="382" t="n">
        <v>0</v>
      </c>
      <c r="L210" s="382" t="n">
        <v>0</v>
      </c>
      <c r="M210" s="382" t="n">
        <v>0</v>
      </c>
      <c r="N210" s="382" t="n">
        <v>-0.16</v>
      </c>
      <c r="O210" s="382"/>
      <c r="P210" s="382" t="n">
        <v>0</v>
      </c>
      <c r="Q210" s="382" t="n">
        <v>0</v>
      </c>
      <c r="R210" s="382" t="n">
        <v>0.074181784868542</v>
      </c>
      <c r="S210" s="382" t="n">
        <v>3.4475</v>
      </c>
      <c r="T210" s="371"/>
      <c r="U210" s="373"/>
      <c r="V210" s="372"/>
      <c r="W210" s="372"/>
      <c r="X210" s="372"/>
      <c r="Y210" s="372"/>
      <c r="Z210" s="372"/>
      <c r="AA210" s="372"/>
      <c r="AB210" s="372"/>
      <c r="AC210" s="372"/>
      <c r="AD210" s="372"/>
      <c r="AE210" s="372"/>
      <c r="AF210" s="372"/>
      <c r="AG210" s="372"/>
      <c r="AH210" s="372"/>
      <c r="AI210" s="372"/>
      <c r="AJ210" s="372"/>
      <c r="AK210" s="383"/>
      <c r="AL210" s="372"/>
      <c r="AM210" s="372"/>
      <c r="AN210" s="372"/>
      <c r="AO210" s="372"/>
      <c r="AP210" s="372"/>
      <c r="AQ210" s="372"/>
      <c r="AR210" s="372"/>
      <c r="AS210" s="372"/>
      <c r="AT210" s="372"/>
      <c r="AU210" s="372"/>
      <c r="AV210" s="372"/>
      <c r="AW210" s="372"/>
    </row>
    <row r="211" customFormat="false" ht="11.25" hidden="false" customHeight="false" outlineLevel="0" collapsed="false">
      <c r="D211" s="371" t="n">
        <v>42675</v>
      </c>
      <c r="E211" s="382" t="n">
        <v>0</v>
      </c>
      <c r="F211" s="382" t="n">
        <v>0</v>
      </c>
      <c r="G211" s="382" t="n">
        <v>0</v>
      </c>
      <c r="H211" s="382" t="n">
        <v>0</v>
      </c>
      <c r="I211" s="382" t="n">
        <v>0</v>
      </c>
      <c r="J211" s="382" t="n">
        <v>0</v>
      </c>
      <c r="K211" s="382" t="n">
        <v>0</v>
      </c>
      <c r="L211" s="382" t="n">
        <v>0</v>
      </c>
      <c r="M211" s="382" t="n">
        <v>0</v>
      </c>
      <c r="N211" s="382" t="n">
        <v>-0.16</v>
      </c>
      <c r="O211" s="382"/>
      <c r="P211" s="382" t="n">
        <v>0</v>
      </c>
      <c r="Q211" s="382" t="n">
        <v>0</v>
      </c>
      <c r="R211" s="382" t="n">
        <v>0.074199253800292</v>
      </c>
      <c r="S211" s="382" t="n">
        <v>3.5835</v>
      </c>
      <c r="T211" s="371"/>
      <c r="U211" s="373"/>
      <c r="V211" s="372"/>
      <c r="W211" s="372"/>
      <c r="X211" s="372"/>
      <c r="Y211" s="372"/>
      <c r="Z211" s="372"/>
      <c r="AA211" s="372"/>
      <c r="AB211" s="372"/>
      <c r="AC211" s="372"/>
      <c r="AD211" s="372"/>
      <c r="AE211" s="372"/>
      <c r="AF211" s="372"/>
      <c r="AG211" s="372"/>
      <c r="AH211" s="372"/>
      <c r="AI211" s="372"/>
      <c r="AJ211" s="372"/>
      <c r="AK211" s="383"/>
      <c r="AL211" s="372"/>
      <c r="AM211" s="372"/>
      <c r="AN211" s="372"/>
      <c r="AO211" s="372"/>
      <c r="AP211" s="372"/>
      <c r="AQ211" s="372"/>
      <c r="AR211" s="372"/>
      <c r="AS211" s="372"/>
      <c r="AT211" s="372"/>
      <c r="AU211" s="372"/>
      <c r="AV211" s="372"/>
      <c r="AW211" s="372"/>
    </row>
    <row r="212" customFormat="false" ht="11.25" hidden="false" customHeight="false" outlineLevel="0" collapsed="false">
      <c r="D212" s="371" t="n">
        <v>42705</v>
      </c>
      <c r="E212" s="382" t="n">
        <v>0</v>
      </c>
      <c r="F212" s="382" t="n">
        <v>0</v>
      </c>
      <c r="G212" s="382" t="n">
        <v>0</v>
      </c>
      <c r="H212" s="382" t="n">
        <v>0</v>
      </c>
      <c r="I212" s="382" t="n">
        <v>0</v>
      </c>
      <c r="J212" s="382" t="n">
        <v>0</v>
      </c>
      <c r="K212" s="382" t="n">
        <v>0</v>
      </c>
      <c r="L212" s="382" t="n">
        <v>0</v>
      </c>
      <c r="M212" s="382" t="n">
        <v>0</v>
      </c>
      <c r="N212" s="382" t="n">
        <v>-0.16</v>
      </c>
      <c r="O212" s="382"/>
      <c r="P212" s="382" t="n">
        <v>0</v>
      </c>
      <c r="Q212" s="382" t="n">
        <v>0</v>
      </c>
      <c r="R212" s="382" t="n">
        <v>0.074216159218211</v>
      </c>
      <c r="S212" s="382" t="n">
        <v>3.7075</v>
      </c>
      <c r="T212" s="371"/>
      <c r="U212" s="373"/>
      <c r="V212" s="372"/>
      <c r="W212" s="372"/>
      <c r="X212" s="372"/>
      <c r="Y212" s="372"/>
      <c r="Z212" s="372"/>
      <c r="AA212" s="372"/>
      <c r="AB212" s="372"/>
      <c r="AC212" s="372"/>
      <c r="AD212" s="372"/>
      <c r="AE212" s="372"/>
      <c r="AF212" s="372"/>
      <c r="AG212" s="372"/>
      <c r="AH212" s="372"/>
      <c r="AI212" s="372"/>
      <c r="AJ212" s="372"/>
      <c r="AK212" s="383"/>
      <c r="AL212" s="372"/>
      <c r="AM212" s="372"/>
      <c r="AN212" s="372"/>
      <c r="AO212" s="372"/>
      <c r="AP212" s="372"/>
      <c r="AQ212" s="372"/>
      <c r="AR212" s="372"/>
      <c r="AS212" s="372"/>
      <c r="AT212" s="372"/>
      <c r="AU212" s="372"/>
      <c r="AV212" s="372"/>
      <c r="AW212" s="372"/>
    </row>
    <row r="213" customFormat="false" ht="11.25" hidden="false" customHeight="false" outlineLevel="0" collapsed="false">
      <c r="D213" s="371" t="n">
        <v>42736</v>
      </c>
      <c r="E213" s="382" t="n">
        <v>0</v>
      </c>
      <c r="F213" s="382" t="n">
        <v>0</v>
      </c>
      <c r="G213" s="382" t="n">
        <v>0</v>
      </c>
      <c r="H213" s="382" t="n">
        <v>0</v>
      </c>
      <c r="I213" s="382" t="n">
        <v>0</v>
      </c>
      <c r="J213" s="382" t="n">
        <v>0</v>
      </c>
      <c r="K213" s="382" t="n">
        <v>0</v>
      </c>
      <c r="L213" s="382" t="n">
        <v>0</v>
      </c>
      <c r="M213" s="382" t="n">
        <v>0</v>
      </c>
      <c r="N213" s="382" t="n">
        <v>-0.16</v>
      </c>
      <c r="O213" s="382"/>
      <c r="P213" s="382" t="n">
        <v>0</v>
      </c>
      <c r="Q213" s="382" t="n">
        <v>0</v>
      </c>
      <c r="R213" s="382" t="n">
        <v>0.074233628150159</v>
      </c>
      <c r="S213" s="382" t="n">
        <v>3.8095</v>
      </c>
      <c r="T213" s="371"/>
      <c r="U213" s="373"/>
      <c r="V213" s="372"/>
      <c r="W213" s="372"/>
      <c r="X213" s="372"/>
      <c r="Y213" s="372"/>
      <c r="Z213" s="372"/>
      <c r="AA213" s="372"/>
      <c r="AB213" s="372"/>
      <c r="AC213" s="372"/>
      <c r="AD213" s="372"/>
      <c r="AE213" s="372"/>
      <c r="AF213" s="372"/>
      <c r="AG213" s="372"/>
      <c r="AH213" s="372"/>
      <c r="AI213" s="372"/>
      <c r="AJ213" s="372"/>
      <c r="AK213" s="383"/>
      <c r="AL213" s="372"/>
      <c r="AM213" s="372"/>
      <c r="AN213" s="372"/>
      <c r="AO213" s="372"/>
      <c r="AP213" s="372"/>
      <c r="AQ213" s="372"/>
      <c r="AR213" s="372"/>
      <c r="AS213" s="372"/>
      <c r="AT213" s="372"/>
      <c r="AU213" s="372"/>
      <c r="AV213" s="372"/>
      <c r="AW213" s="372"/>
    </row>
    <row r="214" customFormat="false" ht="11.25" hidden="false" customHeight="false" outlineLevel="0" collapsed="false">
      <c r="D214" s="371" t="n">
        <v>42767</v>
      </c>
      <c r="E214" s="382" t="n">
        <v>0</v>
      </c>
      <c r="F214" s="382" t="n">
        <v>0</v>
      </c>
      <c r="G214" s="382" t="n">
        <v>0</v>
      </c>
      <c r="H214" s="382" t="n">
        <v>0</v>
      </c>
      <c r="I214" s="382" t="n">
        <v>0</v>
      </c>
      <c r="J214" s="382" t="n">
        <v>0</v>
      </c>
      <c r="K214" s="382" t="n">
        <v>0</v>
      </c>
      <c r="L214" s="382" t="n">
        <v>0</v>
      </c>
      <c r="M214" s="382" t="n">
        <v>0</v>
      </c>
      <c r="N214" s="382" t="n">
        <v>-0.16</v>
      </c>
      <c r="O214" s="382"/>
      <c r="P214" s="382" t="n">
        <v>0</v>
      </c>
      <c r="Q214" s="382" t="n">
        <v>0</v>
      </c>
      <c r="R214" s="382" t="n">
        <v>0.074251097082209</v>
      </c>
      <c r="S214" s="382" t="n">
        <v>3.7075</v>
      </c>
      <c r="T214" s="371"/>
      <c r="U214" s="373"/>
      <c r="V214" s="372"/>
      <c r="W214" s="372"/>
      <c r="X214" s="372"/>
      <c r="Y214" s="372"/>
      <c r="Z214" s="372"/>
      <c r="AA214" s="372"/>
      <c r="AB214" s="372"/>
      <c r="AC214" s="372"/>
      <c r="AD214" s="372"/>
      <c r="AE214" s="372"/>
      <c r="AF214" s="372"/>
      <c r="AG214" s="372"/>
      <c r="AH214" s="372"/>
      <c r="AI214" s="372"/>
      <c r="AJ214" s="372"/>
      <c r="AK214" s="383"/>
      <c r="AL214" s="372"/>
      <c r="AM214" s="372"/>
      <c r="AN214" s="372"/>
      <c r="AO214" s="372"/>
      <c r="AP214" s="372"/>
      <c r="AQ214" s="372"/>
      <c r="AR214" s="372"/>
      <c r="AS214" s="372"/>
      <c r="AT214" s="372"/>
      <c r="AU214" s="372"/>
      <c r="AV214" s="372"/>
      <c r="AW214" s="372"/>
    </row>
    <row r="215" customFormat="false" ht="11.25" hidden="false" customHeight="false" outlineLevel="0" collapsed="false">
      <c r="D215" s="371" t="n">
        <v>42795</v>
      </c>
      <c r="E215" s="382" t="n">
        <v>0</v>
      </c>
      <c r="F215" s="382" t="n">
        <v>0</v>
      </c>
      <c r="G215" s="382" t="n">
        <v>0</v>
      </c>
      <c r="H215" s="382" t="n">
        <v>0</v>
      </c>
      <c r="I215" s="382" t="n">
        <v>0</v>
      </c>
      <c r="J215" s="382" t="n">
        <v>0</v>
      </c>
      <c r="K215" s="382" t="n">
        <v>0</v>
      </c>
      <c r="L215" s="382" t="n">
        <v>0</v>
      </c>
      <c r="M215" s="382" t="n">
        <v>0</v>
      </c>
      <c r="N215" s="382" t="n">
        <v>-0.16</v>
      </c>
      <c r="O215" s="382"/>
      <c r="P215" s="382" t="n">
        <v>0</v>
      </c>
      <c r="Q215" s="382" t="n">
        <v>0</v>
      </c>
      <c r="R215" s="382" t="n">
        <v>0.074266875472534</v>
      </c>
      <c r="S215" s="382" t="n">
        <v>3.6025</v>
      </c>
      <c r="T215" s="371"/>
      <c r="U215" s="373"/>
      <c r="V215" s="372"/>
      <c r="W215" s="372"/>
      <c r="X215" s="372"/>
      <c r="Y215" s="372"/>
      <c r="Z215" s="372"/>
      <c r="AA215" s="372"/>
      <c r="AB215" s="372"/>
      <c r="AC215" s="372"/>
      <c r="AD215" s="372"/>
      <c r="AE215" s="372"/>
      <c r="AF215" s="372"/>
      <c r="AG215" s="372"/>
      <c r="AH215" s="372"/>
      <c r="AI215" s="372"/>
      <c r="AJ215" s="372"/>
      <c r="AK215" s="383"/>
      <c r="AL215" s="372"/>
      <c r="AM215" s="372"/>
      <c r="AN215" s="372"/>
      <c r="AO215" s="372"/>
      <c r="AP215" s="372"/>
      <c r="AQ215" s="372"/>
      <c r="AR215" s="372"/>
      <c r="AS215" s="372"/>
      <c r="AT215" s="372"/>
      <c r="AU215" s="372"/>
      <c r="AV215" s="372"/>
      <c r="AW215" s="372"/>
    </row>
    <row r="216" customFormat="false" ht="11.25" hidden="false" customHeight="false" outlineLevel="0" collapsed="false">
      <c r="D216" s="371" t="n">
        <v>42826</v>
      </c>
      <c r="E216" s="382" t="n">
        <v>0</v>
      </c>
      <c r="F216" s="382" t="n">
        <v>0</v>
      </c>
      <c r="G216" s="382" t="n">
        <v>0</v>
      </c>
      <c r="H216" s="382" t="n">
        <v>0</v>
      </c>
      <c r="I216" s="382" t="n">
        <v>0</v>
      </c>
      <c r="J216" s="382" t="n">
        <v>0</v>
      </c>
      <c r="K216" s="382" t="n">
        <v>0</v>
      </c>
      <c r="L216" s="382" t="n">
        <v>0</v>
      </c>
      <c r="M216" s="382" t="n">
        <v>0</v>
      </c>
      <c r="N216" s="382" t="n">
        <v>-0.16</v>
      </c>
      <c r="O216" s="382"/>
      <c r="P216" s="382" t="n">
        <v>0</v>
      </c>
      <c r="Q216" s="382" t="n">
        <v>0</v>
      </c>
      <c r="R216" s="382" t="n">
        <v>0.074284344404774</v>
      </c>
      <c r="S216" s="382" t="n">
        <v>3.5065</v>
      </c>
      <c r="T216" s="371"/>
      <c r="U216" s="373"/>
      <c r="V216" s="372"/>
      <c r="W216" s="372"/>
      <c r="X216" s="372"/>
      <c r="Y216" s="372"/>
      <c r="Z216" s="372"/>
      <c r="AA216" s="372"/>
      <c r="AB216" s="372"/>
      <c r="AC216" s="372"/>
      <c r="AD216" s="372"/>
      <c r="AE216" s="372"/>
      <c r="AF216" s="372"/>
      <c r="AG216" s="372"/>
      <c r="AH216" s="372"/>
      <c r="AI216" s="372"/>
      <c r="AJ216" s="372"/>
      <c r="AK216" s="383"/>
      <c r="AL216" s="372"/>
      <c r="AM216" s="372"/>
      <c r="AN216" s="372"/>
      <c r="AO216" s="372"/>
      <c r="AP216" s="372"/>
      <c r="AQ216" s="372"/>
      <c r="AR216" s="372"/>
      <c r="AS216" s="372"/>
      <c r="AT216" s="372"/>
      <c r="AU216" s="372"/>
      <c r="AV216" s="372"/>
      <c r="AW216" s="372"/>
    </row>
    <row r="217" customFormat="false" ht="11.25" hidden="false" customHeight="false" outlineLevel="0" collapsed="false">
      <c r="D217" s="371" t="n">
        <v>42856</v>
      </c>
      <c r="E217" s="382" t="n">
        <v>0</v>
      </c>
      <c r="F217" s="382" t="n">
        <v>0</v>
      </c>
      <c r="G217" s="382" t="n">
        <v>0</v>
      </c>
      <c r="H217" s="382" t="n">
        <v>0</v>
      </c>
      <c r="I217" s="382" t="n">
        <v>0</v>
      </c>
      <c r="J217" s="382" t="n">
        <v>0</v>
      </c>
      <c r="K217" s="382" t="n">
        <v>0</v>
      </c>
      <c r="L217" s="382" t="n">
        <v>0</v>
      </c>
      <c r="M217" s="382" t="n">
        <v>0</v>
      </c>
      <c r="N217" s="382" t="n">
        <v>-0.16</v>
      </c>
      <c r="O217" s="382"/>
      <c r="P217" s="382" t="n">
        <v>0</v>
      </c>
      <c r="Q217" s="382" t="n">
        <v>0</v>
      </c>
      <c r="R217" s="382" t="n">
        <v>0.074301249823169</v>
      </c>
      <c r="S217" s="382" t="n">
        <v>3.4855</v>
      </c>
      <c r="T217" s="371"/>
      <c r="U217" s="373"/>
      <c r="V217" s="372"/>
      <c r="W217" s="372"/>
      <c r="X217" s="372"/>
      <c r="Y217" s="372"/>
      <c r="Z217" s="372"/>
      <c r="AA217" s="372"/>
      <c r="AB217" s="372"/>
      <c r="AC217" s="372"/>
      <c r="AD217" s="372"/>
      <c r="AE217" s="372"/>
      <c r="AF217" s="372"/>
      <c r="AG217" s="372"/>
      <c r="AH217" s="372"/>
      <c r="AI217" s="372"/>
      <c r="AJ217" s="372"/>
      <c r="AK217" s="383"/>
      <c r="AL217" s="372"/>
      <c r="AM217" s="372"/>
      <c r="AN217" s="372"/>
      <c r="AO217" s="372"/>
      <c r="AP217" s="372"/>
      <c r="AQ217" s="372"/>
      <c r="AR217" s="372"/>
      <c r="AS217" s="372"/>
      <c r="AT217" s="372"/>
      <c r="AU217" s="372"/>
      <c r="AV217" s="372"/>
      <c r="AW217" s="372"/>
    </row>
    <row r="218" customFormat="false" ht="11.25" hidden="false" customHeight="false" outlineLevel="0" collapsed="false">
      <c r="D218" s="371" t="n">
        <v>42887</v>
      </c>
      <c r="E218" s="382" t="n">
        <v>0</v>
      </c>
      <c r="F218" s="382" t="n">
        <v>0</v>
      </c>
      <c r="G218" s="382" t="n">
        <v>0</v>
      </c>
      <c r="H218" s="382" t="n">
        <v>0</v>
      </c>
      <c r="I218" s="382" t="n">
        <v>0</v>
      </c>
      <c r="J218" s="382" t="n">
        <v>0</v>
      </c>
      <c r="K218" s="382" t="n">
        <v>0</v>
      </c>
      <c r="L218" s="382" t="n">
        <v>0</v>
      </c>
      <c r="M218" s="382" t="n">
        <v>0</v>
      </c>
      <c r="N218" s="382" t="n">
        <v>-0.16</v>
      </c>
      <c r="O218" s="382"/>
      <c r="P218" s="382" t="n">
        <v>0</v>
      </c>
      <c r="Q218" s="382" t="n">
        <v>0</v>
      </c>
      <c r="R218" s="382" t="n">
        <v>0.074318718755607</v>
      </c>
      <c r="S218" s="382" t="n">
        <v>3.4925</v>
      </c>
      <c r="T218" s="371"/>
      <c r="U218" s="373"/>
      <c r="V218" s="372"/>
      <c r="W218" s="372"/>
      <c r="X218" s="372"/>
      <c r="Y218" s="372"/>
      <c r="Z218" s="372"/>
      <c r="AA218" s="372"/>
      <c r="AB218" s="372"/>
      <c r="AC218" s="372"/>
      <c r="AD218" s="372"/>
      <c r="AE218" s="372"/>
      <c r="AF218" s="372"/>
      <c r="AG218" s="372"/>
      <c r="AH218" s="372"/>
      <c r="AI218" s="372"/>
      <c r="AJ218" s="372"/>
      <c r="AK218" s="383"/>
      <c r="AL218" s="372"/>
      <c r="AM218" s="372"/>
      <c r="AN218" s="372"/>
      <c r="AO218" s="372"/>
      <c r="AP218" s="372"/>
      <c r="AQ218" s="372"/>
      <c r="AR218" s="372"/>
      <c r="AS218" s="372"/>
      <c r="AT218" s="372"/>
      <c r="AU218" s="372"/>
      <c r="AV218" s="372"/>
      <c r="AW218" s="372"/>
    </row>
    <row r="219" customFormat="false" ht="11.25" hidden="false" customHeight="false" outlineLevel="0" collapsed="false">
      <c r="D219" s="371" t="n">
        <v>42917</v>
      </c>
      <c r="E219" s="382" t="n">
        <v>0</v>
      </c>
      <c r="F219" s="382" t="n">
        <v>0</v>
      </c>
      <c r="G219" s="382" t="n">
        <v>0</v>
      </c>
      <c r="H219" s="382" t="n">
        <v>0</v>
      </c>
      <c r="I219" s="382" t="n">
        <v>0</v>
      </c>
      <c r="J219" s="382" t="n">
        <v>0</v>
      </c>
      <c r="K219" s="382" t="n">
        <v>0</v>
      </c>
      <c r="L219" s="382" t="n">
        <v>0</v>
      </c>
      <c r="M219" s="382" t="n">
        <v>0</v>
      </c>
      <c r="N219" s="382" t="n">
        <v>-0.16</v>
      </c>
      <c r="O219" s="382"/>
      <c r="P219" s="382" t="n">
        <v>0</v>
      </c>
      <c r="Q219" s="382" t="n">
        <v>0</v>
      </c>
      <c r="R219" s="382" t="n">
        <v>0.074335624174193</v>
      </c>
      <c r="S219" s="382" t="n">
        <v>3.4985</v>
      </c>
      <c r="T219" s="371"/>
      <c r="U219" s="373"/>
      <c r="V219" s="372"/>
      <c r="W219" s="372"/>
      <c r="X219" s="372"/>
      <c r="Y219" s="372"/>
      <c r="Z219" s="372"/>
      <c r="AA219" s="372"/>
      <c r="AB219" s="372"/>
      <c r="AC219" s="372"/>
      <c r="AD219" s="372"/>
      <c r="AE219" s="372"/>
      <c r="AF219" s="372"/>
      <c r="AG219" s="372"/>
      <c r="AH219" s="372"/>
      <c r="AI219" s="372"/>
      <c r="AJ219" s="372"/>
      <c r="AK219" s="383"/>
      <c r="AL219" s="372"/>
      <c r="AM219" s="372"/>
      <c r="AN219" s="372"/>
      <c r="AO219" s="372"/>
      <c r="AP219" s="372"/>
      <c r="AQ219" s="372"/>
      <c r="AR219" s="372"/>
      <c r="AS219" s="372"/>
      <c r="AT219" s="372"/>
      <c r="AU219" s="372"/>
      <c r="AV219" s="372"/>
      <c r="AW219" s="372"/>
    </row>
    <row r="220" customFormat="false" ht="11.25" hidden="false" customHeight="false" outlineLevel="0" collapsed="false">
      <c r="D220" s="371" t="n">
        <v>42948</v>
      </c>
      <c r="E220" s="382" t="n">
        <v>0</v>
      </c>
      <c r="F220" s="382" t="n">
        <v>0</v>
      </c>
      <c r="G220" s="382" t="n">
        <v>0</v>
      </c>
      <c r="H220" s="382" t="n">
        <v>0</v>
      </c>
      <c r="I220" s="382" t="n">
        <v>0</v>
      </c>
      <c r="J220" s="382" t="n">
        <v>0</v>
      </c>
      <c r="K220" s="382" t="n">
        <v>0</v>
      </c>
      <c r="L220" s="382" t="n">
        <v>0</v>
      </c>
      <c r="M220" s="382" t="n">
        <v>0</v>
      </c>
      <c r="N220" s="382" t="n">
        <v>-0.16</v>
      </c>
      <c r="O220" s="382"/>
      <c r="P220" s="382" t="n">
        <v>0</v>
      </c>
      <c r="Q220" s="382" t="n">
        <v>0</v>
      </c>
      <c r="R220" s="382" t="n">
        <v>0.07435309310683</v>
      </c>
      <c r="S220" s="382" t="n">
        <v>3.5055</v>
      </c>
      <c r="T220" s="371"/>
      <c r="U220" s="373"/>
      <c r="V220" s="372"/>
      <c r="W220" s="372"/>
      <c r="X220" s="372"/>
      <c r="Y220" s="372"/>
      <c r="Z220" s="372"/>
      <c r="AA220" s="372"/>
      <c r="AB220" s="372"/>
      <c r="AC220" s="372"/>
      <c r="AD220" s="372"/>
      <c r="AE220" s="372"/>
      <c r="AF220" s="372"/>
      <c r="AG220" s="372"/>
      <c r="AH220" s="372"/>
      <c r="AI220" s="372"/>
      <c r="AJ220" s="372"/>
      <c r="AK220" s="383"/>
      <c r="AL220" s="372"/>
      <c r="AM220" s="372"/>
      <c r="AN220" s="372"/>
      <c r="AO220" s="372"/>
      <c r="AP220" s="372"/>
      <c r="AQ220" s="372"/>
      <c r="AR220" s="372"/>
      <c r="AS220" s="372"/>
      <c r="AT220" s="372"/>
      <c r="AU220" s="372"/>
      <c r="AV220" s="372"/>
      <c r="AW220" s="372"/>
    </row>
    <row r="221" customFormat="false" ht="11.25" hidden="false" customHeight="false" outlineLevel="0" collapsed="false">
      <c r="D221" s="371" t="n">
        <v>42979</v>
      </c>
      <c r="E221" s="382" t="n">
        <v>0</v>
      </c>
      <c r="F221" s="382" t="n">
        <v>0</v>
      </c>
      <c r="G221" s="382" t="n">
        <v>0</v>
      </c>
      <c r="H221" s="382" t="n">
        <v>0</v>
      </c>
      <c r="I221" s="382" t="n">
        <v>0</v>
      </c>
      <c r="J221" s="382" t="n">
        <v>0</v>
      </c>
      <c r="K221" s="382" t="n">
        <v>0</v>
      </c>
      <c r="L221" s="382" t="n">
        <v>0</v>
      </c>
      <c r="M221" s="382" t="n">
        <v>0</v>
      </c>
      <c r="N221" s="382" t="n">
        <v>-0.16</v>
      </c>
      <c r="O221" s="382"/>
      <c r="P221" s="382" t="n">
        <v>0</v>
      </c>
      <c r="Q221" s="382" t="n">
        <v>0</v>
      </c>
      <c r="R221" s="382" t="n">
        <v>0.074370562039568</v>
      </c>
      <c r="S221" s="382" t="n">
        <v>3.5105</v>
      </c>
      <c r="T221" s="371"/>
      <c r="U221" s="373"/>
      <c r="V221" s="372"/>
      <c r="W221" s="372"/>
      <c r="X221" s="372"/>
      <c r="Y221" s="372"/>
      <c r="Z221" s="372"/>
      <c r="AA221" s="372"/>
      <c r="AB221" s="372"/>
      <c r="AC221" s="372"/>
      <c r="AD221" s="372"/>
      <c r="AE221" s="372"/>
      <c r="AF221" s="372"/>
      <c r="AG221" s="372"/>
      <c r="AH221" s="372"/>
      <c r="AI221" s="372"/>
      <c r="AJ221" s="372"/>
      <c r="AK221" s="383"/>
      <c r="AL221" s="372"/>
      <c r="AM221" s="372"/>
      <c r="AN221" s="372"/>
      <c r="AO221" s="372"/>
      <c r="AP221" s="372"/>
      <c r="AQ221" s="372"/>
      <c r="AR221" s="372"/>
      <c r="AS221" s="372"/>
      <c r="AT221" s="372"/>
      <c r="AU221" s="372"/>
      <c r="AV221" s="372"/>
      <c r="AW221" s="372"/>
    </row>
    <row r="222" customFormat="false" ht="11.25" hidden="false" customHeight="false" outlineLevel="0" collapsed="false">
      <c r="D222" s="371" t="n">
        <v>43009</v>
      </c>
      <c r="E222" s="382" t="n">
        <v>0</v>
      </c>
      <c r="F222" s="382" t="n">
        <v>0</v>
      </c>
      <c r="G222" s="382" t="n">
        <v>0</v>
      </c>
      <c r="H222" s="382" t="n">
        <v>0</v>
      </c>
      <c r="I222" s="382" t="n">
        <v>0</v>
      </c>
      <c r="J222" s="382" t="n">
        <v>0</v>
      </c>
      <c r="K222" s="382" t="n">
        <v>0</v>
      </c>
      <c r="L222" s="382" t="n">
        <v>0</v>
      </c>
      <c r="M222" s="382" t="n">
        <v>0</v>
      </c>
      <c r="N222" s="382" t="n">
        <v>-0.16</v>
      </c>
      <c r="O222" s="382"/>
      <c r="P222" s="382" t="n">
        <v>0</v>
      </c>
      <c r="Q222" s="382" t="n">
        <v>0</v>
      </c>
      <c r="R222" s="382" t="n">
        <v>0.074387467458443</v>
      </c>
      <c r="S222" s="382" t="n">
        <v>3.5425</v>
      </c>
      <c r="T222" s="371"/>
      <c r="U222" s="373"/>
      <c r="V222" s="372"/>
      <c r="W222" s="372"/>
      <c r="X222" s="372"/>
      <c r="Y222" s="372"/>
      <c r="Z222" s="372"/>
      <c r="AA222" s="372"/>
      <c r="AB222" s="372"/>
      <c r="AC222" s="372"/>
      <c r="AD222" s="372"/>
      <c r="AE222" s="372"/>
      <c r="AF222" s="372"/>
      <c r="AG222" s="372"/>
      <c r="AH222" s="372"/>
      <c r="AI222" s="372"/>
      <c r="AJ222" s="372"/>
      <c r="AK222" s="383"/>
      <c r="AL222" s="372"/>
      <c r="AM222" s="372"/>
      <c r="AN222" s="372"/>
      <c r="AO222" s="372"/>
      <c r="AP222" s="372"/>
      <c r="AQ222" s="372"/>
      <c r="AR222" s="372"/>
      <c r="AS222" s="372"/>
      <c r="AT222" s="372"/>
      <c r="AU222" s="372"/>
      <c r="AV222" s="372"/>
      <c r="AW222" s="372"/>
    </row>
    <row r="223" customFormat="false" ht="11.25" hidden="false" customHeight="false" outlineLevel="0" collapsed="false">
      <c r="D223" s="371" t="n">
        <v>43040</v>
      </c>
      <c r="E223" s="382" t="n">
        <v>0</v>
      </c>
      <c r="F223" s="382" t="n">
        <v>0</v>
      </c>
      <c r="G223" s="382" t="n">
        <v>0</v>
      </c>
      <c r="H223" s="382" t="n">
        <v>0</v>
      </c>
      <c r="I223" s="382" t="n">
        <v>0</v>
      </c>
      <c r="J223" s="382" t="n">
        <v>0</v>
      </c>
      <c r="K223" s="382" t="n">
        <v>0</v>
      </c>
      <c r="L223" s="382" t="n">
        <v>0</v>
      </c>
      <c r="M223" s="382" t="n">
        <v>0</v>
      </c>
      <c r="N223" s="382" t="n">
        <v>-0.16</v>
      </c>
      <c r="O223" s="382"/>
      <c r="P223" s="382" t="n">
        <v>0</v>
      </c>
      <c r="Q223" s="382" t="n">
        <v>0</v>
      </c>
      <c r="R223" s="382" t="n">
        <v>0.074404936391379</v>
      </c>
      <c r="S223" s="382" t="n">
        <v>3.6785</v>
      </c>
      <c r="T223" s="371"/>
      <c r="U223" s="373"/>
      <c r="V223" s="372"/>
      <c r="W223" s="372"/>
      <c r="X223" s="372"/>
      <c r="Y223" s="372"/>
      <c r="Z223" s="372"/>
      <c r="AA223" s="372"/>
      <c r="AB223" s="372"/>
      <c r="AC223" s="372"/>
      <c r="AD223" s="372"/>
      <c r="AE223" s="372"/>
      <c r="AF223" s="372"/>
      <c r="AG223" s="372"/>
      <c r="AH223" s="372"/>
      <c r="AI223" s="372"/>
      <c r="AJ223" s="372"/>
      <c r="AK223" s="383"/>
      <c r="AL223" s="372"/>
      <c r="AM223" s="372"/>
      <c r="AN223" s="372"/>
      <c r="AO223" s="372"/>
      <c r="AP223" s="372"/>
      <c r="AQ223" s="372"/>
      <c r="AR223" s="372"/>
      <c r="AS223" s="372"/>
      <c r="AT223" s="372"/>
      <c r="AU223" s="372"/>
      <c r="AV223" s="372"/>
      <c r="AW223" s="372"/>
    </row>
    <row r="224" customFormat="false" ht="11.25" hidden="false" customHeight="false" outlineLevel="0" collapsed="false">
      <c r="D224" s="371" t="n">
        <v>43070</v>
      </c>
      <c r="E224" s="382" t="n">
        <v>0</v>
      </c>
      <c r="F224" s="382" t="n">
        <v>0</v>
      </c>
      <c r="G224" s="382" t="n">
        <v>0</v>
      </c>
      <c r="H224" s="382" t="n">
        <v>0</v>
      </c>
      <c r="I224" s="382" t="n">
        <v>0</v>
      </c>
      <c r="J224" s="382" t="n">
        <v>0</v>
      </c>
      <c r="K224" s="382" t="n">
        <v>0</v>
      </c>
      <c r="L224" s="382" t="n">
        <v>0</v>
      </c>
      <c r="M224" s="382" t="n">
        <v>0</v>
      </c>
      <c r="N224" s="382" t="n">
        <v>-0.16</v>
      </c>
      <c r="O224" s="382"/>
      <c r="P224" s="382" t="n">
        <v>0</v>
      </c>
      <c r="Q224" s="382" t="n">
        <v>0</v>
      </c>
      <c r="R224" s="382" t="n">
        <v>0.074421841810445</v>
      </c>
      <c r="S224" s="382" t="n">
        <v>3.8025</v>
      </c>
      <c r="T224" s="371"/>
      <c r="U224" s="373"/>
      <c r="V224" s="372"/>
      <c r="W224" s="372"/>
      <c r="X224" s="372"/>
      <c r="Y224" s="372"/>
      <c r="Z224" s="372"/>
      <c r="AA224" s="372"/>
      <c r="AB224" s="372"/>
      <c r="AC224" s="372"/>
      <c r="AD224" s="372"/>
      <c r="AE224" s="372"/>
      <c r="AF224" s="372"/>
      <c r="AG224" s="372"/>
      <c r="AH224" s="372"/>
      <c r="AI224" s="372"/>
      <c r="AJ224" s="372"/>
      <c r="AK224" s="383"/>
      <c r="AL224" s="372"/>
      <c r="AM224" s="372"/>
      <c r="AN224" s="372"/>
      <c r="AO224" s="372"/>
      <c r="AP224" s="372"/>
      <c r="AQ224" s="372"/>
      <c r="AR224" s="372"/>
      <c r="AS224" s="372"/>
      <c r="AT224" s="372"/>
      <c r="AU224" s="372"/>
      <c r="AV224" s="372"/>
      <c r="AW224" s="372"/>
    </row>
    <row r="225" customFormat="false" ht="11.25" hidden="false" customHeight="false" outlineLevel="0" collapsed="false">
      <c r="D225" s="371" t="n">
        <v>43101</v>
      </c>
      <c r="E225" s="382" t="n">
        <v>0</v>
      </c>
      <c r="F225" s="382" t="n">
        <v>0</v>
      </c>
      <c r="G225" s="382" t="n">
        <v>0</v>
      </c>
      <c r="H225" s="382" t="n">
        <v>0</v>
      </c>
      <c r="I225" s="382" t="n">
        <v>0</v>
      </c>
      <c r="J225" s="382" t="n">
        <v>0</v>
      </c>
      <c r="K225" s="382" t="n">
        <v>0</v>
      </c>
      <c r="L225" s="382" t="n">
        <v>0</v>
      </c>
      <c r="M225" s="382" t="n">
        <v>0</v>
      </c>
      <c r="N225" s="382" t="n">
        <v>-0.16</v>
      </c>
      <c r="O225" s="382"/>
      <c r="P225" s="382" t="n">
        <v>0</v>
      </c>
      <c r="Q225" s="382" t="n">
        <v>0</v>
      </c>
      <c r="R225" s="382" t="n">
        <v>0.07443931074358</v>
      </c>
      <c r="S225" s="382" t="n">
        <v>3.907</v>
      </c>
      <c r="T225" s="371"/>
      <c r="U225" s="373"/>
      <c r="V225" s="372"/>
      <c r="W225" s="372"/>
      <c r="X225" s="372"/>
      <c r="Y225" s="372"/>
      <c r="Z225" s="372"/>
      <c r="AA225" s="372"/>
      <c r="AB225" s="372"/>
      <c r="AC225" s="372"/>
      <c r="AD225" s="372"/>
      <c r="AE225" s="372"/>
      <c r="AF225" s="372"/>
      <c r="AG225" s="372"/>
      <c r="AH225" s="372"/>
      <c r="AI225" s="372"/>
      <c r="AJ225" s="372"/>
      <c r="AK225" s="383"/>
      <c r="AL225" s="372"/>
      <c r="AM225" s="372"/>
      <c r="AN225" s="372"/>
      <c r="AO225" s="372"/>
      <c r="AP225" s="372"/>
      <c r="AQ225" s="372"/>
      <c r="AR225" s="372"/>
      <c r="AS225" s="372"/>
      <c r="AT225" s="372"/>
      <c r="AU225" s="372"/>
      <c r="AV225" s="372"/>
      <c r="AW225" s="372"/>
    </row>
    <row r="226" customFormat="false" ht="11.25" hidden="false" customHeight="false" outlineLevel="0" collapsed="false">
      <c r="D226" s="371" t="n">
        <v>43132</v>
      </c>
      <c r="E226" s="382" t="n">
        <v>0</v>
      </c>
      <c r="F226" s="382" t="n">
        <v>0</v>
      </c>
      <c r="G226" s="382" t="n">
        <v>0</v>
      </c>
      <c r="H226" s="382" t="n">
        <v>0</v>
      </c>
      <c r="I226" s="382" t="n">
        <v>0</v>
      </c>
      <c r="J226" s="382" t="n">
        <v>0</v>
      </c>
      <c r="K226" s="382" t="n">
        <v>0</v>
      </c>
      <c r="L226" s="382" t="n">
        <v>0</v>
      </c>
      <c r="M226" s="382" t="n">
        <v>0</v>
      </c>
      <c r="N226" s="382" t="n">
        <v>-0.16</v>
      </c>
      <c r="O226" s="382"/>
      <c r="P226" s="382" t="n">
        <v>0</v>
      </c>
      <c r="Q226" s="382" t="n">
        <v>0</v>
      </c>
      <c r="R226" s="382" t="n">
        <v>0.074456779676815</v>
      </c>
      <c r="S226" s="382" t="n">
        <v>3.805</v>
      </c>
      <c r="T226" s="371"/>
      <c r="U226" s="373"/>
      <c r="V226" s="372"/>
      <c r="W226" s="372"/>
      <c r="X226" s="372"/>
      <c r="Y226" s="372"/>
      <c r="Z226" s="372"/>
      <c r="AA226" s="372"/>
      <c r="AB226" s="372"/>
      <c r="AC226" s="372"/>
      <c r="AD226" s="372"/>
      <c r="AE226" s="372"/>
      <c r="AF226" s="372"/>
      <c r="AG226" s="372"/>
      <c r="AH226" s="372"/>
      <c r="AI226" s="372"/>
      <c r="AJ226" s="372"/>
      <c r="AK226" s="383"/>
      <c r="AL226" s="372"/>
      <c r="AM226" s="372"/>
      <c r="AN226" s="372"/>
      <c r="AO226" s="372"/>
      <c r="AP226" s="372"/>
      <c r="AQ226" s="372"/>
      <c r="AR226" s="372"/>
      <c r="AS226" s="372"/>
      <c r="AT226" s="372"/>
      <c r="AU226" s="372"/>
      <c r="AV226" s="372"/>
      <c r="AW226" s="372"/>
    </row>
    <row r="227" customFormat="false" ht="11.25" hidden="false" customHeight="false" outlineLevel="0" collapsed="false">
      <c r="D227" s="371" t="n">
        <v>43160</v>
      </c>
      <c r="E227" s="382" t="n">
        <v>0</v>
      </c>
      <c r="F227" s="382" t="n">
        <v>0</v>
      </c>
      <c r="G227" s="382" t="n">
        <v>0</v>
      </c>
      <c r="H227" s="382" t="n">
        <v>0</v>
      </c>
      <c r="I227" s="382" t="n">
        <v>0</v>
      </c>
      <c r="J227" s="382" t="n">
        <v>0</v>
      </c>
      <c r="K227" s="382" t="n">
        <v>0</v>
      </c>
      <c r="L227" s="382" t="n">
        <v>0</v>
      </c>
      <c r="M227" s="382" t="n">
        <v>0</v>
      </c>
      <c r="N227" s="382" t="n">
        <v>-0.16</v>
      </c>
      <c r="O227" s="382"/>
      <c r="P227" s="382" t="n">
        <v>0</v>
      </c>
      <c r="Q227" s="382" t="n">
        <v>0</v>
      </c>
      <c r="R227" s="382" t="n">
        <v>0.07447255806821</v>
      </c>
      <c r="S227" s="382" t="n">
        <v>3.7</v>
      </c>
      <c r="T227" s="371"/>
      <c r="U227" s="373"/>
      <c r="V227" s="372"/>
      <c r="W227" s="372"/>
      <c r="X227" s="372"/>
      <c r="Y227" s="372"/>
      <c r="Z227" s="372"/>
      <c r="AA227" s="372"/>
      <c r="AB227" s="372"/>
      <c r="AC227" s="372"/>
      <c r="AD227" s="372"/>
      <c r="AE227" s="372"/>
      <c r="AF227" s="372"/>
      <c r="AG227" s="372"/>
      <c r="AH227" s="372"/>
      <c r="AI227" s="372"/>
      <c r="AJ227" s="372"/>
      <c r="AK227" s="383"/>
      <c r="AL227" s="372"/>
      <c r="AM227" s="372"/>
      <c r="AN227" s="372"/>
      <c r="AO227" s="372"/>
      <c r="AP227" s="372"/>
      <c r="AQ227" s="372"/>
      <c r="AR227" s="372"/>
      <c r="AS227" s="372"/>
      <c r="AT227" s="372"/>
      <c r="AU227" s="372"/>
      <c r="AV227" s="372"/>
      <c r="AW227" s="372"/>
    </row>
    <row r="228" customFormat="false" ht="11.25" hidden="false" customHeight="false" outlineLevel="0" collapsed="false">
      <c r="D228" s="371" t="n">
        <v>43191</v>
      </c>
      <c r="E228" s="382" t="n">
        <v>0</v>
      </c>
      <c r="F228" s="382" t="n">
        <v>0</v>
      </c>
      <c r="G228" s="382" t="n">
        <v>0</v>
      </c>
      <c r="H228" s="382" t="n">
        <v>0</v>
      </c>
      <c r="I228" s="382" t="n">
        <v>0</v>
      </c>
      <c r="J228" s="382" t="n">
        <v>0</v>
      </c>
      <c r="K228" s="382" t="n">
        <v>0</v>
      </c>
      <c r="L228" s="382" t="n">
        <v>0</v>
      </c>
      <c r="M228" s="382" t="n">
        <v>0</v>
      </c>
      <c r="N228" s="382" t="n">
        <v>-0.16</v>
      </c>
      <c r="O228" s="382"/>
      <c r="P228" s="382" t="n">
        <v>0</v>
      </c>
      <c r="Q228" s="382" t="n">
        <v>0</v>
      </c>
      <c r="R228" s="382" t="n">
        <v>0.074490027001637</v>
      </c>
      <c r="S228" s="382" t="n">
        <v>3.604</v>
      </c>
      <c r="T228" s="371"/>
      <c r="U228" s="373"/>
      <c r="V228" s="372"/>
      <c r="W228" s="372"/>
      <c r="X228" s="372"/>
      <c r="Y228" s="372"/>
      <c r="Z228" s="372"/>
      <c r="AA228" s="372"/>
      <c r="AB228" s="372"/>
      <c r="AC228" s="372"/>
      <c r="AD228" s="372"/>
      <c r="AE228" s="372"/>
      <c r="AF228" s="372"/>
      <c r="AG228" s="372"/>
      <c r="AH228" s="372"/>
      <c r="AI228" s="372"/>
      <c r="AJ228" s="372"/>
      <c r="AK228" s="383"/>
      <c r="AL228" s="372"/>
      <c r="AM228" s="372"/>
      <c r="AN228" s="372"/>
      <c r="AO228" s="372"/>
      <c r="AP228" s="372"/>
      <c r="AQ228" s="372"/>
      <c r="AR228" s="372"/>
      <c r="AS228" s="372"/>
      <c r="AT228" s="372"/>
      <c r="AU228" s="372"/>
      <c r="AV228" s="372"/>
      <c r="AW228" s="372"/>
    </row>
    <row r="229" customFormat="false" ht="11.25" hidden="false" customHeight="false" outlineLevel="0" collapsed="false">
      <c r="D229" s="371" t="n">
        <v>43221</v>
      </c>
      <c r="E229" s="382" t="n">
        <v>0</v>
      </c>
      <c r="F229" s="382" t="n">
        <v>0</v>
      </c>
      <c r="G229" s="382" t="n">
        <v>0</v>
      </c>
      <c r="H229" s="382" t="n">
        <v>0</v>
      </c>
      <c r="I229" s="382" t="n">
        <v>0</v>
      </c>
      <c r="J229" s="382" t="n">
        <v>0</v>
      </c>
      <c r="K229" s="382" t="n">
        <v>0</v>
      </c>
      <c r="L229" s="382" t="n">
        <v>0</v>
      </c>
      <c r="M229" s="382" t="n">
        <v>0</v>
      </c>
      <c r="N229" s="382" t="n">
        <v>-0.16</v>
      </c>
      <c r="O229" s="382"/>
      <c r="P229" s="382" t="n">
        <v>0</v>
      </c>
      <c r="Q229" s="382" t="n">
        <v>0</v>
      </c>
      <c r="R229" s="382" t="n">
        <v>0.074506932421177</v>
      </c>
      <c r="S229" s="382" t="n">
        <v>3.583</v>
      </c>
      <c r="T229" s="371"/>
      <c r="U229" s="373"/>
      <c r="V229" s="372"/>
      <c r="W229" s="372"/>
      <c r="X229" s="372"/>
      <c r="Y229" s="372"/>
      <c r="Z229" s="372"/>
      <c r="AA229" s="372"/>
      <c r="AB229" s="372"/>
      <c r="AC229" s="372"/>
      <c r="AD229" s="372"/>
      <c r="AE229" s="372"/>
      <c r="AF229" s="372"/>
      <c r="AG229" s="372"/>
      <c r="AH229" s="372"/>
      <c r="AI229" s="372"/>
      <c r="AJ229" s="372"/>
      <c r="AK229" s="383"/>
      <c r="AL229" s="372"/>
      <c r="AM229" s="372"/>
      <c r="AN229" s="372"/>
      <c r="AO229" s="372"/>
      <c r="AP229" s="372"/>
      <c r="AQ229" s="372"/>
      <c r="AR229" s="372"/>
      <c r="AS229" s="372"/>
      <c r="AT229" s="372"/>
      <c r="AU229" s="372"/>
      <c r="AV229" s="372"/>
      <c r="AW229" s="372"/>
    </row>
    <row r="230" customFormat="false" ht="11.25" hidden="false" customHeight="false" outlineLevel="0" collapsed="false">
      <c r="D230" s="371" t="n">
        <v>43252</v>
      </c>
      <c r="E230" s="382" t="n">
        <v>0</v>
      </c>
      <c r="F230" s="382" t="n">
        <v>0</v>
      </c>
      <c r="G230" s="382" t="n">
        <v>0</v>
      </c>
      <c r="H230" s="382" t="n">
        <v>0</v>
      </c>
      <c r="I230" s="382" t="n">
        <v>0</v>
      </c>
      <c r="J230" s="382" t="n">
        <v>0</v>
      </c>
      <c r="K230" s="382" t="n">
        <v>0</v>
      </c>
      <c r="L230" s="382" t="n">
        <v>0</v>
      </c>
      <c r="M230" s="382" t="n">
        <v>0</v>
      </c>
      <c r="N230" s="382" t="n">
        <v>-0.16</v>
      </c>
      <c r="O230" s="382"/>
      <c r="P230" s="382" t="n">
        <v>0</v>
      </c>
      <c r="Q230" s="382" t="n">
        <v>0</v>
      </c>
      <c r="R230" s="382" t="n">
        <v>0.074524401354803</v>
      </c>
      <c r="S230" s="382" t="n">
        <v>3.59</v>
      </c>
      <c r="T230" s="371"/>
      <c r="U230" s="373"/>
      <c r="V230" s="372"/>
      <c r="W230" s="372"/>
      <c r="X230" s="372"/>
      <c r="Y230" s="372"/>
      <c r="Z230" s="372"/>
      <c r="AA230" s="372"/>
      <c r="AB230" s="372"/>
      <c r="AC230" s="372"/>
      <c r="AD230" s="372"/>
      <c r="AE230" s="372"/>
      <c r="AF230" s="372"/>
      <c r="AG230" s="372"/>
      <c r="AH230" s="372"/>
      <c r="AI230" s="372"/>
      <c r="AJ230" s="372"/>
      <c r="AK230" s="383"/>
      <c r="AL230" s="372"/>
      <c r="AM230" s="372"/>
      <c r="AN230" s="372"/>
      <c r="AO230" s="372"/>
      <c r="AP230" s="372"/>
      <c r="AQ230" s="372"/>
      <c r="AR230" s="372"/>
      <c r="AS230" s="372"/>
      <c r="AT230" s="372"/>
      <c r="AU230" s="372"/>
      <c r="AV230" s="372"/>
      <c r="AW230" s="372"/>
    </row>
    <row r="231" customFormat="false" ht="11.25" hidden="false" customHeight="false" outlineLevel="0" collapsed="false">
      <c r="D231" s="371" t="n">
        <v>43282</v>
      </c>
      <c r="E231" s="382" t="n">
        <v>0</v>
      </c>
      <c r="F231" s="382" t="n">
        <v>0</v>
      </c>
      <c r="G231" s="382" t="n">
        <v>0</v>
      </c>
      <c r="H231" s="382" t="n">
        <v>0</v>
      </c>
      <c r="I231" s="382" t="n">
        <v>0</v>
      </c>
      <c r="J231" s="382" t="n">
        <v>0</v>
      </c>
      <c r="K231" s="382" t="n">
        <v>0</v>
      </c>
      <c r="L231" s="382" t="n">
        <v>0</v>
      </c>
      <c r="M231" s="382" t="n">
        <v>0</v>
      </c>
      <c r="N231" s="382" t="n">
        <v>-0.16</v>
      </c>
      <c r="O231" s="382"/>
      <c r="P231" s="382" t="n">
        <v>0</v>
      </c>
      <c r="Q231" s="382" t="n">
        <v>0</v>
      </c>
      <c r="R231" s="382" t="n">
        <v>0.074541306774535</v>
      </c>
      <c r="S231" s="382" t="n">
        <v>3.596</v>
      </c>
      <c r="T231" s="371"/>
      <c r="U231" s="373"/>
      <c r="V231" s="372"/>
      <c r="W231" s="372"/>
      <c r="X231" s="372"/>
      <c r="Y231" s="372"/>
      <c r="Z231" s="372"/>
      <c r="AA231" s="372"/>
      <c r="AB231" s="372"/>
      <c r="AC231" s="372"/>
      <c r="AD231" s="372"/>
      <c r="AE231" s="372"/>
      <c r="AF231" s="372"/>
      <c r="AG231" s="372"/>
      <c r="AH231" s="372"/>
      <c r="AI231" s="372"/>
      <c r="AJ231" s="372"/>
      <c r="AK231" s="383"/>
      <c r="AL231" s="372"/>
      <c r="AM231" s="372"/>
      <c r="AN231" s="372"/>
      <c r="AO231" s="372"/>
      <c r="AP231" s="372"/>
      <c r="AQ231" s="372"/>
      <c r="AR231" s="372"/>
      <c r="AS231" s="372"/>
      <c r="AT231" s="372"/>
      <c r="AU231" s="372"/>
      <c r="AV231" s="372"/>
      <c r="AW231" s="372"/>
    </row>
    <row r="232" customFormat="false" ht="11.25" hidden="false" customHeight="false" outlineLevel="0" collapsed="false">
      <c r="D232" s="371" t="n">
        <v>43313</v>
      </c>
      <c r="E232" s="382" t="n">
        <v>0</v>
      </c>
      <c r="F232" s="382" t="n">
        <v>0</v>
      </c>
      <c r="G232" s="382" t="n">
        <v>0</v>
      </c>
      <c r="H232" s="382" t="n">
        <v>0</v>
      </c>
      <c r="I232" s="382" t="n">
        <v>0</v>
      </c>
      <c r="J232" s="382" t="n">
        <v>0</v>
      </c>
      <c r="K232" s="382" t="n">
        <v>0</v>
      </c>
      <c r="L232" s="382" t="n">
        <v>0</v>
      </c>
      <c r="M232" s="382" t="n">
        <v>0</v>
      </c>
      <c r="N232" s="382" t="n">
        <v>-0.16</v>
      </c>
      <c r="O232" s="382"/>
      <c r="P232" s="382" t="n">
        <v>0</v>
      </c>
      <c r="Q232" s="382" t="n">
        <v>0</v>
      </c>
      <c r="R232" s="382" t="n">
        <v>0.074558775708358</v>
      </c>
      <c r="S232" s="382" t="n">
        <v>3.603</v>
      </c>
      <c r="T232" s="371"/>
      <c r="U232" s="373"/>
      <c r="V232" s="372"/>
      <c r="W232" s="372"/>
      <c r="X232" s="372"/>
      <c r="Y232" s="372"/>
      <c r="Z232" s="372"/>
      <c r="AA232" s="372"/>
      <c r="AB232" s="372"/>
      <c r="AC232" s="372"/>
      <c r="AD232" s="372"/>
      <c r="AE232" s="372"/>
      <c r="AF232" s="372"/>
      <c r="AG232" s="372"/>
      <c r="AH232" s="372"/>
      <c r="AI232" s="372"/>
      <c r="AJ232" s="372"/>
      <c r="AK232" s="383"/>
      <c r="AL232" s="372"/>
      <c r="AM232" s="372"/>
      <c r="AN232" s="372"/>
      <c r="AO232" s="372"/>
      <c r="AP232" s="372"/>
      <c r="AQ232" s="372"/>
      <c r="AR232" s="372"/>
      <c r="AS232" s="372"/>
      <c r="AT232" s="372"/>
      <c r="AU232" s="372"/>
      <c r="AV232" s="372"/>
      <c r="AW232" s="372"/>
    </row>
    <row r="233" customFormat="false" ht="11.25" hidden="false" customHeight="false" outlineLevel="0" collapsed="false">
      <c r="D233" s="371" t="n">
        <v>43344</v>
      </c>
      <c r="E233" s="382" t="n">
        <v>0</v>
      </c>
      <c r="F233" s="382" t="n">
        <v>0</v>
      </c>
      <c r="G233" s="382" t="n">
        <v>0</v>
      </c>
      <c r="H233" s="382" t="n">
        <v>0</v>
      </c>
      <c r="I233" s="382" t="n">
        <v>0</v>
      </c>
      <c r="J233" s="382" t="n">
        <v>0</v>
      </c>
      <c r="K233" s="382" t="n">
        <v>0</v>
      </c>
      <c r="L233" s="382" t="n">
        <v>0</v>
      </c>
      <c r="M233" s="382" t="n">
        <v>0</v>
      </c>
      <c r="N233" s="382" t="n">
        <v>-0.16</v>
      </c>
      <c r="O233" s="382"/>
      <c r="P233" s="382" t="n">
        <v>0</v>
      </c>
      <c r="Q233" s="382" t="n">
        <v>0</v>
      </c>
      <c r="R233" s="382" t="n">
        <v>0.074576244642282</v>
      </c>
      <c r="S233" s="382" t="n">
        <v>3.608</v>
      </c>
      <c r="T233" s="371"/>
      <c r="U233" s="373"/>
      <c r="V233" s="372"/>
      <c r="W233" s="372"/>
      <c r="X233" s="372"/>
      <c r="Y233" s="372"/>
      <c r="Z233" s="372"/>
      <c r="AA233" s="372"/>
      <c r="AB233" s="372"/>
      <c r="AC233" s="372"/>
      <c r="AD233" s="372"/>
      <c r="AE233" s="372"/>
      <c r="AF233" s="372"/>
      <c r="AG233" s="372"/>
      <c r="AH233" s="372"/>
      <c r="AI233" s="372"/>
      <c r="AJ233" s="372"/>
      <c r="AK233" s="383"/>
      <c r="AL233" s="372"/>
      <c r="AM233" s="372"/>
      <c r="AN233" s="372"/>
      <c r="AO233" s="372"/>
      <c r="AP233" s="372"/>
      <c r="AQ233" s="372"/>
      <c r="AR233" s="372"/>
      <c r="AS233" s="372"/>
      <c r="AT233" s="372"/>
      <c r="AU233" s="372"/>
      <c r="AV233" s="372"/>
      <c r="AW233" s="372"/>
    </row>
    <row r="234" customFormat="false" ht="11.25" hidden="false" customHeight="false" outlineLevel="0" collapsed="false">
      <c r="D234" s="371" t="n">
        <v>43374</v>
      </c>
      <c r="E234" s="382" t="n">
        <v>0</v>
      </c>
      <c r="F234" s="382" t="n">
        <v>0</v>
      </c>
      <c r="G234" s="382" t="n">
        <v>0</v>
      </c>
      <c r="H234" s="382" t="n">
        <v>0</v>
      </c>
      <c r="I234" s="382" t="n">
        <v>0</v>
      </c>
      <c r="J234" s="382" t="n">
        <v>0</v>
      </c>
      <c r="K234" s="382" t="n">
        <v>0</v>
      </c>
      <c r="L234" s="382" t="n">
        <v>0</v>
      </c>
      <c r="M234" s="382" t="n">
        <v>0</v>
      </c>
      <c r="N234" s="382" t="n">
        <v>-0.16</v>
      </c>
      <c r="O234" s="382"/>
      <c r="P234" s="382" t="n">
        <v>0</v>
      </c>
      <c r="Q234" s="382" t="n">
        <v>0</v>
      </c>
      <c r="R234" s="382" t="n">
        <v>0.074593150062304</v>
      </c>
      <c r="S234" s="382" t="n">
        <v>3.64</v>
      </c>
      <c r="T234" s="371"/>
      <c r="U234" s="373"/>
      <c r="V234" s="372"/>
      <c r="W234" s="372"/>
      <c r="X234" s="372"/>
      <c r="Y234" s="372"/>
      <c r="Z234" s="372"/>
      <c r="AA234" s="372"/>
      <c r="AB234" s="372"/>
      <c r="AC234" s="372"/>
      <c r="AD234" s="372"/>
      <c r="AE234" s="372"/>
      <c r="AF234" s="372"/>
      <c r="AG234" s="372"/>
      <c r="AH234" s="372"/>
      <c r="AI234" s="372"/>
      <c r="AJ234" s="372"/>
      <c r="AK234" s="383"/>
      <c r="AL234" s="372"/>
      <c r="AM234" s="372"/>
      <c r="AN234" s="372"/>
      <c r="AO234" s="372"/>
      <c r="AP234" s="372"/>
      <c r="AQ234" s="372"/>
      <c r="AR234" s="372"/>
      <c r="AS234" s="372"/>
      <c r="AT234" s="372"/>
      <c r="AU234" s="372"/>
      <c r="AV234" s="372"/>
      <c r="AW234" s="372"/>
    </row>
    <row r="235" customFormat="false" ht="11.25" hidden="false" customHeight="false" outlineLevel="0" collapsed="false">
      <c r="D235" s="371" t="n">
        <v>43405</v>
      </c>
      <c r="E235" s="382" t="n">
        <v>0</v>
      </c>
      <c r="F235" s="382" t="n">
        <v>0</v>
      </c>
      <c r="G235" s="382" t="n">
        <v>0</v>
      </c>
      <c r="H235" s="382" t="n">
        <v>0</v>
      </c>
      <c r="I235" s="382" t="n">
        <v>0</v>
      </c>
      <c r="J235" s="382" t="n">
        <v>0</v>
      </c>
      <c r="K235" s="382" t="n">
        <v>0</v>
      </c>
      <c r="L235" s="382" t="n">
        <v>0</v>
      </c>
      <c r="M235" s="382" t="n">
        <v>0</v>
      </c>
      <c r="N235" s="382" t="n">
        <v>-0.16</v>
      </c>
      <c r="O235" s="382"/>
      <c r="P235" s="382" t="n">
        <v>0</v>
      </c>
      <c r="Q235" s="382" t="n">
        <v>0</v>
      </c>
      <c r="R235" s="382" t="n">
        <v>0.074610618996425</v>
      </c>
      <c r="S235" s="382" t="n">
        <v>3.776</v>
      </c>
      <c r="T235" s="371"/>
      <c r="U235" s="373"/>
      <c r="V235" s="372"/>
      <c r="W235" s="372"/>
      <c r="X235" s="372"/>
      <c r="Y235" s="372"/>
      <c r="Z235" s="372"/>
      <c r="AA235" s="372"/>
      <c r="AB235" s="372"/>
      <c r="AC235" s="372"/>
      <c r="AD235" s="372"/>
      <c r="AE235" s="372"/>
      <c r="AF235" s="372"/>
      <c r="AG235" s="372"/>
      <c r="AH235" s="372"/>
      <c r="AI235" s="372"/>
      <c r="AJ235" s="372"/>
      <c r="AK235" s="383"/>
      <c r="AL235" s="372"/>
      <c r="AM235" s="372"/>
      <c r="AN235" s="372"/>
      <c r="AO235" s="372"/>
      <c r="AP235" s="372"/>
      <c r="AQ235" s="372"/>
      <c r="AR235" s="372"/>
      <c r="AS235" s="372"/>
      <c r="AT235" s="372"/>
      <c r="AU235" s="372"/>
      <c r="AV235" s="372"/>
      <c r="AW235" s="372"/>
    </row>
    <row r="236" customFormat="false" ht="11.25" hidden="false" customHeight="false" outlineLevel="0" collapsed="false">
      <c r="D236" s="371" t="n">
        <v>43435</v>
      </c>
      <c r="E236" s="382" t="n">
        <v>0</v>
      </c>
      <c r="F236" s="382" t="n">
        <v>0</v>
      </c>
      <c r="G236" s="382" t="n">
        <v>0</v>
      </c>
      <c r="H236" s="382" t="n">
        <v>0</v>
      </c>
      <c r="I236" s="382" t="n">
        <v>0</v>
      </c>
      <c r="J236" s="382" t="n">
        <v>0</v>
      </c>
      <c r="K236" s="382" t="n">
        <v>0</v>
      </c>
      <c r="L236" s="382" t="n">
        <v>0</v>
      </c>
      <c r="M236" s="382" t="n">
        <v>0</v>
      </c>
      <c r="N236" s="382" t="n">
        <v>-0.16</v>
      </c>
      <c r="O236" s="382"/>
      <c r="P236" s="382" t="n">
        <v>0</v>
      </c>
      <c r="Q236" s="382" t="n">
        <v>0</v>
      </c>
      <c r="R236" s="382" t="n">
        <v>0.074627524416639</v>
      </c>
      <c r="S236" s="382" t="n">
        <v>3.9</v>
      </c>
      <c r="T236" s="371"/>
      <c r="U236" s="373"/>
      <c r="V236" s="372"/>
      <c r="W236" s="372"/>
      <c r="X236" s="372"/>
      <c r="Y236" s="372"/>
      <c r="Z236" s="372"/>
      <c r="AA236" s="372"/>
      <c r="AB236" s="372"/>
      <c r="AC236" s="372"/>
      <c r="AD236" s="372"/>
      <c r="AE236" s="372"/>
      <c r="AF236" s="372"/>
      <c r="AG236" s="372"/>
      <c r="AH236" s="372"/>
      <c r="AI236" s="372"/>
      <c r="AJ236" s="372"/>
      <c r="AK236" s="383"/>
      <c r="AL236" s="372"/>
      <c r="AM236" s="372"/>
      <c r="AN236" s="372"/>
      <c r="AO236" s="372"/>
      <c r="AP236" s="372"/>
      <c r="AQ236" s="372"/>
      <c r="AR236" s="372"/>
      <c r="AS236" s="372"/>
      <c r="AT236" s="372"/>
      <c r="AU236" s="372"/>
      <c r="AV236" s="372"/>
      <c r="AW236" s="372"/>
    </row>
    <row r="237" customFormat="false" ht="11.25" hidden="false" customHeight="false" outlineLevel="0" collapsed="false">
      <c r="D237" s="371" t="n">
        <v>43466</v>
      </c>
      <c r="E237" s="382" t="n">
        <v>0</v>
      </c>
      <c r="F237" s="382" t="n">
        <v>0</v>
      </c>
      <c r="G237" s="382" t="n">
        <v>0</v>
      </c>
      <c r="H237" s="382" t="n">
        <v>0</v>
      </c>
      <c r="I237" s="382" t="n">
        <v>0</v>
      </c>
      <c r="J237" s="382" t="n">
        <v>0</v>
      </c>
      <c r="K237" s="382" t="n">
        <v>0</v>
      </c>
      <c r="L237" s="382" t="n">
        <v>0</v>
      </c>
      <c r="M237" s="382" t="n">
        <v>0</v>
      </c>
      <c r="N237" s="382" t="n">
        <v>-0.16</v>
      </c>
      <c r="O237" s="382"/>
      <c r="P237" s="382" t="n">
        <v>0</v>
      </c>
      <c r="Q237" s="382" t="n">
        <v>0</v>
      </c>
      <c r="R237" s="382" t="n">
        <v>0.074644993350959</v>
      </c>
      <c r="S237" s="382" t="n">
        <v>4.007</v>
      </c>
      <c r="T237" s="371"/>
      <c r="U237" s="373"/>
      <c r="V237" s="372"/>
      <c r="W237" s="372"/>
      <c r="X237" s="372"/>
      <c r="Y237" s="372"/>
      <c r="Z237" s="372"/>
      <c r="AA237" s="372"/>
      <c r="AB237" s="372"/>
      <c r="AC237" s="372"/>
      <c r="AD237" s="372"/>
      <c r="AE237" s="372"/>
      <c r="AF237" s="372"/>
      <c r="AG237" s="372"/>
      <c r="AH237" s="372"/>
      <c r="AI237" s="372"/>
      <c r="AJ237" s="372"/>
      <c r="AK237" s="383"/>
      <c r="AL237" s="372"/>
      <c r="AM237" s="372"/>
      <c r="AN237" s="372"/>
      <c r="AO237" s="372"/>
      <c r="AP237" s="372"/>
      <c r="AQ237" s="372"/>
      <c r="AR237" s="372"/>
      <c r="AS237" s="372"/>
      <c r="AT237" s="372"/>
      <c r="AU237" s="372"/>
      <c r="AV237" s="372"/>
      <c r="AW237" s="372"/>
    </row>
    <row r="238" customFormat="false" ht="11.25" hidden="false" customHeight="false" outlineLevel="0" collapsed="false">
      <c r="D238" s="371" t="n">
        <v>43497</v>
      </c>
      <c r="E238" s="382" t="n">
        <v>0</v>
      </c>
      <c r="F238" s="382" t="n">
        <v>0</v>
      </c>
      <c r="G238" s="382" t="n">
        <v>0</v>
      </c>
      <c r="H238" s="382" t="n">
        <v>0</v>
      </c>
      <c r="I238" s="382" t="n">
        <v>0</v>
      </c>
      <c r="J238" s="382" t="n">
        <v>0</v>
      </c>
      <c r="K238" s="382" t="n">
        <v>0</v>
      </c>
      <c r="L238" s="382" t="n">
        <v>0</v>
      </c>
      <c r="M238" s="382" t="n">
        <v>0</v>
      </c>
      <c r="N238" s="382" t="n">
        <v>-0.16</v>
      </c>
      <c r="O238" s="382"/>
      <c r="P238" s="382" t="n">
        <v>0</v>
      </c>
      <c r="Q238" s="382" t="n">
        <v>0</v>
      </c>
      <c r="R238" s="382" t="n">
        <v>0.074662462285379</v>
      </c>
      <c r="S238" s="382" t="n">
        <v>3.905</v>
      </c>
      <c r="T238" s="371"/>
      <c r="U238" s="373"/>
      <c r="V238" s="372"/>
      <c r="W238" s="372"/>
      <c r="X238" s="372"/>
      <c r="Y238" s="372"/>
      <c r="Z238" s="372"/>
      <c r="AA238" s="372"/>
      <c r="AB238" s="372"/>
      <c r="AC238" s="372"/>
      <c r="AD238" s="372"/>
      <c r="AE238" s="372"/>
      <c r="AF238" s="372"/>
      <c r="AG238" s="372"/>
      <c r="AH238" s="372"/>
      <c r="AI238" s="372"/>
      <c r="AJ238" s="372"/>
      <c r="AK238" s="383"/>
      <c r="AL238" s="372"/>
      <c r="AM238" s="372"/>
      <c r="AN238" s="372"/>
      <c r="AO238" s="372"/>
      <c r="AP238" s="372"/>
      <c r="AQ238" s="372"/>
      <c r="AR238" s="372"/>
      <c r="AS238" s="372"/>
      <c r="AT238" s="372"/>
      <c r="AU238" s="372"/>
      <c r="AV238" s="372"/>
      <c r="AW238" s="372"/>
    </row>
    <row r="239" customFormat="false" ht="11.25" hidden="false" customHeight="false" outlineLevel="0" collapsed="false">
      <c r="D239" s="371" t="n">
        <v>43525</v>
      </c>
      <c r="E239" s="382" t="n">
        <v>0</v>
      </c>
      <c r="F239" s="382" t="n">
        <v>0</v>
      </c>
      <c r="G239" s="382" t="n">
        <v>0</v>
      </c>
      <c r="H239" s="382" t="n">
        <v>0</v>
      </c>
      <c r="I239" s="382" t="n">
        <v>0</v>
      </c>
      <c r="J239" s="382" t="n">
        <v>0</v>
      </c>
      <c r="K239" s="382" t="n">
        <v>0</v>
      </c>
      <c r="L239" s="382" t="n">
        <v>0</v>
      </c>
      <c r="M239" s="382" t="n">
        <v>0</v>
      </c>
      <c r="N239" s="382" t="n">
        <v>-0.16</v>
      </c>
      <c r="O239" s="382"/>
      <c r="P239" s="382" t="n">
        <v>0</v>
      </c>
      <c r="Q239" s="382" t="n">
        <v>0</v>
      </c>
      <c r="R239" s="382" t="n">
        <v>0.074678240677845</v>
      </c>
      <c r="S239" s="382" t="n">
        <v>3.8</v>
      </c>
      <c r="T239" s="371"/>
      <c r="U239" s="373"/>
      <c r="V239" s="372"/>
      <c r="W239" s="372"/>
      <c r="X239" s="372"/>
      <c r="Y239" s="372"/>
      <c r="Z239" s="372"/>
      <c r="AA239" s="372"/>
      <c r="AB239" s="372"/>
      <c r="AC239" s="372"/>
      <c r="AD239" s="372"/>
      <c r="AE239" s="372"/>
      <c r="AF239" s="372"/>
      <c r="AG239" s="372"/>
      <c r="AH239" s="372"/>
      <c r="AI239" s="372"/>
      <c r="AJ239" s="372"/>
      <c r="AK239" s="383"/>
      <c r="AL239" s="372"/>
      <c r="AM239" s="372"/>
      <c r="AN239" s="372"/>
      <c r="AO239" s="372"/>
      <c r="AP239" s="372"/>
      <c r="AQ239" s="372"/>
      <c r="AR239" s="372"/>
      <c r="AS239" s="372"/>
      <c r="AT239" s="372"/>
      <c r="AU239" s="372"/>
      <c r="AV239" s="372"/>
      <c r="AW239" s="372"/>
    </row>
    <row r="240" customFormat="false" ht="11.25" hidden="false" customHeight="false" outlineLevel="0" collapsed="false">
      <c r="D240" s="371" t="n">
        <v>43556</v>
      </c>
      <c r="E240" s="382" t="n">
        <v>0</v>
      </c>
      <c r="F240" s="382" t="n">
        <v>0</v>
      </c>
      <c r="G240" s="382" t="n">
        <v>0</v>
      </c>
      <c r="H240" s="382" t="n">
        <v>0</v>
      </c>
      <c r="I240" s="382" t="n">
        <v>0</v>
      </c>
      <c r="J240" s="382" t="n">
        <v>0</v>
      </c>
      <c r="K240" s="382" t="n">
        <v>0</v>
      </c>
      <c r="L240" s="382" t="n">
        <v>0</v>
      </c>
      <c r="M240" s="382" t="n">
        <v>0</v>
      </c>
      <c r="N240" s="382" t="n">
        <v>-0.16</v>
      </c>
      <c r="O240" s="382"/>
      <c r="P240" s="382" t="n">
        <v>0</v>
      </c>
      <c r="Q240" s="382" t="n">
        <v>0</v>
      </c>
      <c r="R240" s="382" t="n">
        <v>0.074695709612457</v>
      </c>
      <c r="S240" s="382" t="n">
        <v>3.704</v>
      </c>
      <c r="T240" s="371"/>
      <c r="U240" s="373"/>
      <c r="V240" s="372"/>
      <c r="W240" s="372"/>
      <c r="X240" s="372"/>
      <c r="Y240" s="372"/>
      <c r="Z240" s="372"/>
      <c r="AA240" s="372"/>
      <c r="AB240" s="372"/>
      <c r="AC240" s="372"/>
      <c r="AD240" s="372"/>
      <c r="AE240" s="372"/>
      <c r="AF240" s="372"/>
      <c r="AG240" s="372"/>
      <c r="AH240" s="372"/>
      <c r="AI240" s="372"/>
      <c r="AJ240" s="372"/>
      <c r="AK240" s="383"/>
      <c r="AL240" s="372"/>
      <c r="AM240" s="372"/>
      <c r="AN240" s="372"/>
      <c r="AO240" s="372"/>
      <c r="AP240" s="372"/>
      <c r="AQ240" s="372"/>
      <c r="AR240" s="372"/>
      <c r="AS240" s="372"/>
      <c r="AT240" s="372"/>
      <c r="AU240" s="372"/>
      <c r="AV240" s="372"/>
      <c r="AW240" s="372"/>
    </row>
    <row r="241" customFormat="false" ht="11.25" hidden="false" customHeight="false" outlineLevel="0" collapsed="false">
      <c r="D241" s="371" t="n">
        <v>43586</v>
      </c>
      <c r="E241" s="382" t="n">
        <v>0</v>
      </c>
      <c r="F241" s="382" t="n">
        <v>0</v>
      </c>
      <c r="G241" s="382" t="n">
        <v>0</v>
      </c>
      <c r="H241" s="382" t="n">
        <v>0</v>
      </c>
      <c r="I241" s="382" t="n">
        <v>0</v>
      </c>
      <c r="J241" s="382" t="n">
        <v>0</v>
      </c>
      <c r="K241" s="382" t="n">
        <v>0</v>
      </c>
      <c r="L241" s="382" t="n">
        <v>0</v>
      </c>
      <c r="M241" s="382" t="n">
        <v>0</v>
      </c>
      <c r="N241" s="382" t="n">
        <v>-0.16</v>
      </c>
      <c r="O241" s="382"/>
      <c r="P241" s="382" t="n">
        <v>0</v>
      </c>
      <c r="Q241" s="382" t="n">
        <v>0</v>
      </c>
      <c r="R241" s="382" t="n">
        <v>0.074712615033146</v>
      </c>
      <c r="S241" s="382" t="n">
        <v>3.683</v>
      </c>
      <c r="T241" s="371"/>
      <c r="U241" s="373"/>
      <c r="V241" s="372"/>
      <c r="W241" s="372"/>
      <c r="X241" s="372"/>
      <c r="Y241" s="372"/>
      <c r="Z241" s="372"/>
      <c r="AA241" s="372"/>
      <c r="AB241" s="372"/>
      <c r="AC241" s="372"/>
      <c r="AD241" s="372"/>
      <c r="AE241" s="372"/>
      <c r="AF241" s="372"/>
      <c r="AG241" s="372"/>
      <c r="AH241" s="372"/>
      <c r="AI241" s="372"/>
      <c r="AJ241" s="372"/>
      <c r="AK241" s="383"/>
      <c r="AL241" s="372"/>
      <c r="AM241" s="372"/>
      <c r="AN241" s="372"/>
      <c r="AO241" s="372"/>
      <c r="AP241" s="372"/>
      <c r="AQ241" s="372"/>
      <c r="AR241" s="372"/>
      <c r="AS241" s="372"/>
      <c r="AT241" s="372"/>
      <c r="AU241" s="372"/>
      <c r="AV241" s="372"/>
      <c r="AW241" s="372"/>
    </row>
    <row r="242" customFormat="false" ht="11.25" hidden="false" customHeight="false" outlineLevel="0" collapsed="false">
      <c r="D242" s="371" t="n">
        <v>43617</v>
      </c>
      <c r="E242" s="382" t="n">
        <v>0</v>
      </c>
      <c r="F242" s="382" t="n">
        <v>0</v>
      </c>
      <c r="G242" s="382" t="n">
        <v>0</v>
      </c>
      <c r="H242" s="382" t="n">
        <v>0</v>
      </c>
      <c r="I242" s="382" t="n">
        <v>0</v>
      </c>
      <c r="J242" s="382" t="n">
        <v>0</v>
      </c>
      <c r="K242" s="382" t="n">
        <v>0</v>
      </c>
      <c r="L242" s="382" t="n">
        <v>0</v>
      </c>
      <c r="M242" s="382" t="n">
        <v>0</v>
      </c>
      <c r="N242" s="382" t="n">
        <v>-0.16</v>
      </c>
      <c r="O242" s="382"/>
      <c r="P242" s="382" t="n">
        <v>0</v>
      </c>
      <c r="Q242" s="382" t="n">
        <v>0</v>
      </c>
      <c r="R242" s="382" t="n">
        <v>0.074730083967956</v>
      </c>
      <c r="S242" s="382" t="n">
        <v>3.69</v>
      </c>
      <c r="T242" s="371"/>
      <c r="U242" s="373"/>
      <c r="V242" s="372"/>
      <c r="W242" s="372"/>
      <c r="X242" s="372"/>
      <c r="Y242" s="372"/>
      <c r="Z242" s="372"/>
      <c r="AA242" s="372"/>
      <c r="AB242" s="372"/>
      <c r="AC242" s="372"/>
      <c r="AD242" s="372"/>
      <c r="AE242" s="372"/>
      <c r="AF242" s="372"/>
      <c r="AG242" s="372"/>
      <c r="AH242" s="372"/>
      <c r="AI242" s="372"/>
      <c r="AJ242" s="372"/>
      <c r="AK242" s="383"/>
      <c r="AL242" s="372"/>
      <c r="AM242" s="372"/>
      <c r="AN242" s="372"/>
      <c r="AO242" s="372"/>
      <c r="AP242" s="372"/>
      <c r="AQ242" s="372"/>
      <c r="AR242" s="372"/>
      <c r="AS242" s="372"/>
      <c r="AT242" s="372"/>
      <c r="AU242" s="372"/>
      <c r="AV242" s="372"/>
      <c r="AW242" s="372"/>
    </row>
    <row r="243" customFormat="false" ht="11.25" hidden="false" customHeight="false" outlineLevel="0" collapsed="false">
      <c r="D243" s="371" t="n">
        <v>43647</v>
      </c>
      <c r="E243" s="382" t="n">
        <v>0</v>
      </c>
      <c r="F243" s="382" t="n">
        <v>0</v>
      </c>
      <c r="G243" s="382" t="n">
        <v>0</v>
      </c>
      <c r="H243" s="382" t="n">
        <v>0</v>
      </c>
      <c r="I243" s="382" t="n">
        <v>0</v>
      </c>
      <c r="J243" s="382" t="n">
        <v>0</v>
      </c>
      <c r="K243" s="382" t="n">
        <v>0</v>
      </c>
      <c r="L243" s="382" t="n">
        <v>0</v>
      </c>
      <c r="M243" s="382" t="n">
        <v>0</v>
      </c>
      <c r="N243" s="382" t="n">
        <v>-0.16</v>
      </c>
      <c r="O243" s="382"/>
      <c r="P243" s="382" t="n">
        <v>0</v>
      </c>
      <c r="Q243" s="382" t="n">
        <v>0</v>
      </c>
      <c r="R243" s="382" t="n">
        <v>0.074746989388836</v>
      </c>
      <c r="S243" s="382" t="n">
        <v>3.696</v>
      </c>
      <c r="T243" s="371"/>
      <c r="U243" s="373"/>
      <c r="V243" s="372"/>
      <c r="W243" s="372"/>
      <c r="X243" s="372"/>
      <c r="Y243" s="372"/>
      <c r="Z243" s="372"/>
      <c r="AA243" s="372"/>
      <c r="AB243" s="372"/>
      <c r="AC243" s="372"/>
      <c r="AD243" s="372"/>
      <c r="AE243" s="372"/>
      <c r="AF243" s="372"/>
      <c r="AG243" s="372"/>
      <c r="AH243" s="372"/>
      <c r="AI243" s="372"/>
      <c r="AJ243" s="372"/>
      <c r="AK243" s="383"/>
      <c r="AL243" s="372"/>
      <c r="AM243" s="372"/>
      <c r="AN243" s="372"/>
      <c r="AO243" s="372"/>
      <c r="AP243" s="372"/>
      <c r="AQ243" s="372"/>
      <c r="AR243" s="372"/>
      <c r="AS243" s="372"/>
      <c r="AT243" s="372"/>
      <c r="AU243" s="372"/>
      <c r="AV243" s="372"/>
      <c r="AW243" s="372"/>
    </row>
    <row r="244" customFormat="false" ht="11.25" hidden="false" customHeight="false" outlineLevel="0" collapsed="false">
      <c r="D244" s="371" t="n">
        <v>43678</v>
      </c>
      <c r="E244" s="382" t="n">
        <v>0</v>
      </c>
      <c r="F244" s="382" t="n">
        <v>0</v>
      </c>
      <c r="G244" s="382" t="n">
        <v>0</v>
      </c>
      <c r="H244" s="382" t="n">
        <v>0</v>
      </c>
      <c r="I244" s="382" t="n">
        <v>0</v>
      </c>
      <c r="J244" s="382" t="n">
        <v>0</v>
      </c>
      <c r="K244" s="382" t="n">
        <v>0</v>
      </c>
      <c r="L244" s="382" t="n">
        <v>0</v>
      </c>
      <c r="M244" s="382" t="n">
        <v>0</v>
      </c>
      <c r="N244" s="382" t="n">
        <v>-0.16</v>
      </c>
      <c r="O244" s="382"/>
      <c r="P244" s="382" t="n">
        <v>0</v>
      </c>
      <c r="Q244" s="382" t="n">
        <v>0</v>
      </c>
      <c r="R244" s="382" t="n">
        <v>0.074764458323844</v>
      </c>
      <c r="S244" s="382" t="n">
        <v>3.703</v>
      </c>
      <c r="T244" s="371"/>
      <c r="U244" s="373"/>
      <c r="V244" s="372"/>
      <c r="W244" s="372"/>
      <c r="X244" s="372"/>
      <c r="Y244" s="372"/>
      <c r="Z244" s="372"/>
      <c r="AA244" s="372"/>
      <c r="AB244" s="372"/>
      <c r="AC244" s="372"/>
      <c r="AD244" s="372"/>
      <c r="AE244" s="372"/>
      <c r="AF244" s="372"/>
      <c r="AG244" s="372"/>
      <c r="AH244" s="372"/>
      <c r="AI244" s="372"/>
      <c r="AJ244" s="372"/>
      <c r="AK244" s="383"/>
      <c r="AL244" s="372"/>
      <c r="AM244" s="372"/>
      <c r="AN244" s="372"/>
      <c r="AO244" s="372"/>
      <c r="AP244" s="372"/>
      <c r="AQ244" s="372"/>
      <c r="AR244" s="372"/>
      <c r="AS244" s="372"/>
      <c r="AT244" s="372"/>
      <c r="AU244" s="372"/>
      <c r="AV244" s="372"/>
      <c r="AW244" s="372"/>
    </row>
    <row r="245" customFormat="false" ht="11.25" hidden="false" customHeight="false" outlineLevel="0" collapsed="false">
      <c r="D245" s="371" t="n">
        <v>43709</v>
      </c>
      <c r="E245" s="382" t="n">
        <v>0</v>
      </c>
      <c r="F245" s="382" t="n">
        <v>0</v>
      </c>
      <c r="G245" s="382" t="n">
        <v>0</v>
      </c>
      <c r="H245" s="382" t="n">
        <v>0</v>
      </c>
      <c r="I245" s="382" t="n">
        <v>0</v>
      </c>
      <c r="J245" s="382" t="n">
        <v>0</v>
      </c>
      <c r="K245" s="382" t="n">
        <v>0</v>
      </c>
      <c r="L245" s="382" t="n">
        <v>0</v>
      </c>
      <c r="M245" s="382" t="n">
        <v>0</v>
      </c>
      <c r="N245" s="382" t="n">
        <v>-0.16</v>
      </c>
      <c r="O245" s="382"/>
      <c r="P245" s="382" t="n">
        <v>0</v>
      </c>
      <c r="Q245" s="382" t="n">
        <v>0</v>
      </c>
      <c r="R245" s="382" t="n">
        <v>0.074781927258953</v>
      </c>
      <c r="S245" s="382" t="n">
        <v>3.708</v>
      </c>
      <c r="T245" s="371"/>
      <c r="U245" s="373"/>
      <c r="V245" s="372"/>
      <c r="W245" s="372"/>
      <c r="X245" s="372"/>
      <c r="Y245" s="372"/>
      <c r="Z245" s="372"/>
      <c r="AA245" s="372"/>
      <c r="AB245" s="372"/>
      <c r="AC245" s="372"/>
      <c r="AD245" s="372"/>
      <c r="AE245" s="372"/>
      <c r="AF245" s="372"/>
      <c r="AG245" s="372"/>
      <c r="AH245" s="372"/>
      <c r="AI245" s="372"/>
      <c r="AJ245" s="372"/>
      <c r="AK245" s="383"/>
      <c r="AL245" s="372"/>
      <c r="AM245" s="372"/>
      <c r="AN245" s="372"/>
      <c r="AO245" s="372"/>
      <c r="AP245" s="372"/>
      <c r="AQ245" s="372"/>
      <c r="AR245" s="372"/>
      <c r="AS245" s="372"/>
      <c r="AT245" s="372"/>
      <c r="AU245" s="372"/>
      <c r="AV245" s="372"/>
      <c r="AW245" s="372"/>
    </row>
    <row r="246" customFormat="false" ht="11.25" hidden="false" customHeight="false" outlineLevel="0" collapsed="false">
      <c r="D246" s="371" t="n">
        <v>43739</v>
      </c>
      <c r="E246" s="382" t="n">
        <v>0</v>
      </c>
      <c r="F246" s="382" t="n">
        <v>0</v>
      </c>
      <c r="G246" s="382" t="n">
        <v>0</v>
      </c>
      <c r="H246" s="382" t="n">
        <v>0</v>
      </c>
      <c r="I246" s="382" t="n">
        <v>0</v>
      </c>
      <c r="J246" s="382" t="n">
        <v>0</v>
      </c>
      <c r="K246" s="382" t="n">
        <v>0</v>
      </c>
      <c r="L246" s="382" t="n">
        <v>0</v>
      </c>
      <c r="M246" s="382" t="n">
        <v>0</v>
      </c>
      <c r="N246" s="382" t="n">
        <v>-0.16</v>
      </c>
      <c r="O246" s="382"/>
      <c r="P246" s="382" t="n">
        <v>0</v>
      </c>
      <c r="Q246" s="382" t="n">
        <v>0</v>
      </c>
      <c r="R246" s="382" t="n">
        <v>0.074798832680122</v>
      </c>
      <c r="S246" s="382" t="n">
        <v>3.74</v>
      </c>
      <c r="T246" s="371"/>
      <c r="U246" s="373"/>
      <c r="V246" s="372"/>
      <c r="W246" s="372"/>
      <c r="X246" s="372"/>
      <c r="Y246" s="372"/>
      <c r="Z246" s="372"/>
      <c r="AA246" s="372"/>
      <c r="AB246" s="372"/>
      <c r="AC246" s="372"/>
      <c r="AD246" s="372"/>
      <c r="AE246" s="372"/>
      <c r="AF246" s="372"/>
      <c r="AG246" s="372"/>
      <c r="AH246" s="372"/>
      <c r="AI246" s="372"/>
      <c r="AJ246" s="372"/>
      <c r="AK246" s="383"/>
      <c r="AL246" s="372"/>
      <c r="AM246" s="372"/>
      <c r="AN246" s="372"/>
      <c r="AO246" s="372"/>
      <c r="AP246" s="372"/>
      <c r="AQ246" s="372"/>
      <c r="AR246" s="372"/>
      <c r="AS246" s="372"/>
      <c r="AT246" s="372"/>
      <c r="AU246" s="372"/>
      <c r="AV246" s="372"/>
      <c r="AW246" s="372"/>
    </row>
    <row r="247" customFormat="false" ht="11.25" hidden="false" customHeight="false" outlineLevel="0" collapsed="false">
      <c r="D247" s="371" t="n">
        <v>43770</v>
      </c>
      <c r="E247" s="382" t="n">
        <v>0</v>
      </c>
      <c r="F247" s="382" t="n">
        <v>0</v>
      </c>
      <c r="G247" s="382" t="n">
        <v>0</v>
      </c>
      <c r="H247" s="382" t="n">
        <v>0</v>
      </c>
      <c r="I247" s="382" t="n">
        <v>0</v>
      </c>
      <c r="J247" s="382" t="n">
        <v>0</v>
      </c>
      <c r="K247" s="382" t="n">
        <v>0</v>
      </c>
      <c r="L247" s="382" t="n">
        <v>0</v>
      </c>
      <c r="M247" s="382" t="n">
        <v>0</v>
      </c>
      <c r="N247" s="382" t="n">
        <v>-0.16</v>
      </c>
      <c r="O247" s="382"/>
      <c r="P247" s="382" t="n">
        <v>0</v>
      </c>
      <c r="Q247" s="382" t="n">
        <v>0</v>
      </c>
      <c r="R247" s="382" t="n">
        <v>0.074816301615429</v>
      </c>
      <c r="S247" s="382" t="n">
        <v>3.876</v>
      </c>
      <c r="T247" s="371"/>
      <c r="U247" s="373"/>
      <c r="V247" s="372"/>
      <c r="W247" s="372"/>
      <c r="X247" s="372"/>
      <c r="Y247" s="372"/>
      <c r="Z247" s="372"/>
      <c r="AA247" s="372"/>
      <c r="AB247" s="372"/>
      <c r="AC247" s="372"/>
      <c r="AD247" s="372"/>
      <c r="AE247" s="372"/>
      <c r="AF247" s="372"/>
      <c r="AG247" s="372"/>
      <c r="AH247" s="372"/>
      <c r="AI247" s="372"/>
      <c r="AJ247" s="372"/>
      <c r="AK247" s="383"/>
      <c r="AL247" s="372"/>
      <c r="AM247" s="372"/>
      <c r="AN247" s="372"/>
      <c r="AO247" s="372"/>
      <c r="AP247" s="372"/>
      <c r="AQ247" s="372"/>
      <c r="AR247" s="372"/>
      <c r="AS247" s="372"/>
      <c r="AT247" s="372"/>
      <c r="AU247" s="372"/>
      <c r="AV247" s="372"/>
      <c r="AW247" s="372"/>
    </row>
    <row r="248" customFormat="false" ht="11.25" hidden="false" customHeight="false" outlineLevel="0" collapsed="false">
      <c r="D248" s="371" t="n">
        <v>43800</v>
      </c>
      <c r="E248" s="382" t="n">
        <v>0</v>
      </c>
      <c r="F248" s="382" t="n">
        <v>0</v>
      </c>
      <c r="G248" s="382" t="n">
        <v>0</v>
      </c>
      <c r="H248" s="382" t="n">
        <v>0</v>
      </c>
      <c r="I248" s="382" t="n">
        <v>0</v>
      </c>
      <c r="J248" s="382" t="n">
        <v>0</v>
      </c>
      <c r="K248" s="382" t="n">
        <v>0</v>
      </c>
      <c r="L248" s="382" t="n">
        <v>0</v>
      </c>
      <c r="M248" s="382" t="n">
        <v>0</v>
      </c>
      <c r="N248" s="382" t="n">
        <v>-0.16</v>
      </c>
      <c r="O248" s="382"/>
      <c r="P248" s="382" t="n">
        <v>0</v>
      </c>
      <c r="Q248" s="382" t="n">
        <v>0</v>
      </c>
      <c r="R248" s="382" t="n">
        <v>0.07483320703679</v>
      </c>
      <c r="S248" s="382" t="n">
        <v>4</v>
      </c>
      <c r="T248" s="371"/>
      <c r="U248" s="373"/>
      <c r="V248" s="372"/>
      <c r="W248" s="372"/>
      <c r="X248" s="372"/>
      <c r="Y248" s="372"/>
      <c r="Z248" s="372"/>
      <c r="AA248" s="372"/>
      <c r="AB248" s="372"/>
      <c r="AC248" s="372"/>
      <c r="AD248" s="372"/>
      <c r="AE248" s="372"/>
      <c r="AF248" s="372"/>
      <c r="AG248" s="372"/>
      <c r="AH248" s="372"/>
      <c r="AI248" s="372"/>
      <c r="AJ248" s="372"/>
      <c r="AK248" s="383"/>
      <c r="AL248" s="372"/>
      <c r="AM248" s="372"/>
      <c r="AN248" s="372"/>
      <c r="AO248" s="372"/>
      <c r="AP248" s="372"/>
      <c r="AQ248" s="372"/>
      <c r="AR248" s="372"/>
      <c r="AS248" s="372"/>
      <c r="AT248" s="372"/>
      <c r="AU248" s="372"/>
      <c r="AV248" s="372"/>
      <c r="AW248" s="372"/>
    </row>
    <row r="249" customFormat="false" ht="11.25" hidden="false" customHeight="false" outlineLevel="0" collapsed="false">
      <c r="D249" s="371" t="n">
        <v>43831</v>
      </c>
      <c r="E249" s="382" t="n">
        <v>0</v>
      </c>
      <c r="F249" s="382" t="n">
        <v>0</v>
      </c>
      <c r="G249" s="382" t="n">
        <v>0</v>
      </c>
      <c r="H249" s="382" t="n">
        <v>0</v>
      </c>
      <c r="I249" s="382" t="n">
        <v>0</v>
      </c>
      <c r="J249" s="382" t="n">
        <v>0</v>
      </c>
      <c r="K249" s="382" t="n">
        <v>0</v>
      </c>
      <c r="L249" s="382" t="n">
        <v>0</v>
      </c>
      <c r="M249" s="382" t="n">
        <v>0</v>
      </c>
      <c r="N249" s="382" t="n">
        <v>-0.16</v>
      </c>
      <c r="O249" s="382"/>
      <c r="P249" s="382" t="n">
        <v>0</v>
      </c>
      <c r="Q249" s="382" t="n">
        <v>0</v>
      </c>
      <c r="R249" s="382" t="n">
        <v>0.074849112560851</v>
      </c>
      <c r="S249" s="382" t="n">
        <v>4.1095</v>
      </c>
      <c r="T249" s="371"/>
      <c r="U249" s="371"/>
      <c r="V249" s="372"/>
      <c r="W249" s="372"/>
      <c r="X249" s="372"/>
      <c r="Y249" s="372"/>
      <c r="Z249" s="372"/>
      <c r="AA249" s="372"/>
      <c r="AB249" s="372"/>
      <c r="AC249" s="372"/>
      <c r="AD249" s="372"/>
      <c r="AE249" s="372"/>
      <c r="AF249" s="372"/>
      <c r="AG249" s="372"/>
      <c r="AH249" s="372"/>
      <c r="AI249" s="372"/>
      <c r="AJ249" s="372"/>
      <c r="AK249" s="383"/>
      <c r="AL249" s="372"/>
      <c r="AM249" s="372"/>
      <c r="AN249" s="372"/>
      <c r="AO249" s="372"/>
      <c r="AP249" s="372"/>
      <c r="AQ249" s="372"/>
      <c r="AR249" s="372"/>
      <c r="AS249" s="372"/>
      <c r="AT249" s="372"/>
      <c r="AU249" s="372"/>
      <c r="AV249" s="372"/>
      <c r="AW249" s="372"/>
    </row>
    <row r="250" customFormat="false" ht="11.25" hidden="false" customHeight="false" outlineLevel="0" collapsed="false">
      <c r="D250" s="371" t="n">
        <v>43862</v>
      </c>
      <c r="E250" s="382" t="n">
        <v>0</v>
      </c>
      <c r="F250" s="382" t="n">
        <v>0</v>
      </c>
      <c r="G250" s="382" t="n">
        <v>0</v>
      </c>
      <c r="H250" s="382" t="n">
        <v>0</v>
      </c>
      <c r="I250" s="382" t="n">
        <v>0</v>
      </c>
      <c r="J250" s="382" t="n">
        <v>0</v>
      </c>
      <c r="K250" s="382" t="n">
        <v>0</v>
      </c>
      <c r="L250" s="382" t="n">
        <v>0</v>
      </c>
      <c r="M250" s="382" t="n">
        <v>0</v>
      </c>
      <c r="N250" s="382" t="n">
        <v>-0.16</v>
      </c>
      <c r="O250" s="382"/>
      <c r="P250" s="382" t="n">
        <v>0</v>
      </c>
      <c r="Q250" s="382" t="n">
        <v>0</v>
      </c>
      <c r="R250" s="382" t="n">
        <v>0.074842348619028</v>
      </c>
      <c r="S250" s="382" t="n">
        <v>4.0075</v>
      </c>
      <c r="T250" s="371"/>
      <c r="U250" s="371"/>
      <c r="V250" s="372"/>
      <c r="W250" s="372"/>
      <c r="X250" s="372"/>
      <c r="Y250" s="372"/>
      <c r="Z250" s="372"/>
      <c r="AA250" s="372"/>
      <c r="AB250" s="372"/>
      <c r="AC250" s="372"/>
      <c r="AD250" s="372"/>
      <c r="AE250" s="372"/>
      <c r="AF250" s="372"/>
      <c r="AG250" s="372"/>
      <c r="AH250" s="372"/>
      <c r="AI250" s="372"/>
      <c r="AJ250" s="372"/>
      <c r="AK250" s="383"/>
      <c r="AL250" s="372"/>
      <c r="AM250" s="372"/>
      <c r="AN250" s="372"/>
      <c r="AO250" s="372"/>
      <c r="AP250" s="372"/>
      <c r="AQ250" s="372"/>
      <c r="AR250" s="372"/>
      <c r="AS250" s="372"/>
      <c r="AT250" s="372"/>
      <c r="AU250" s="372"/>
      <c r="AV250" s="372"/>
      <c r="AW250" s="372"/>
    </row>
    <row r="251" customFormat="false" ht="11.25" hidden="false" customHeight="false" outlineLevel="0" collapsed="false">
      <c r="D251" s="371" t="n">
        <v>43891</v>
      </c>
      <c r="E251" s="382" t="n">
        <v>0</v>
      </c>
      <c r="F251" s="382" t="n">
        <v>0</v>
      </c>
      <c r="G251" s="382" t="n">
        <v>0</v>
      </c>
      <c r="H251" s="382" t="n">
        <v>0</v>
      </c>
      <c r="I251" s="382" t="n">
        <v>0</v>
      </c>
      <c r="J251" s="382" t="n">
        <v>0</v>
      </c>
      <c r="K251" s="382" t="n">
        <v>0</v>
      </c>
      <c r="L251" s="382" t="n">
        <v>0</v>
      </c>
      <c r="M251" s="382" t="n">
        <v>0</v>
      </c>
      <c r="N251" s="382" t="n">
        <v>-0.16</v>
      </c>
      <c r="O251" s="382"/>
      <c r="P251" s="382" t="n">
        <v>0</v>
      </c>
      <c r="Q251" s="382" t="n">
        <v>0</v>
      </c>
      <c r="R251" s="382" t="n">
        <v>0.074836021060562</v>
      </c>
      <c r="S251" s="382" t="n">
        <v>3.9025</v>
      </c>
      <c r="T251" s="371"/>
      <c r="U251" s="371"/>
      <c r="V251" s="372"/>
      <c r="W251" s="372"/>
      <c r="X251" s="372"/>
      <c r="Y251" s="372"/>
      <c r="Z251" s="372"/>
      <c r="AA251" s="372"/>
      <c r="AB251" s="372"/>
      <c r="AC251" s="372"/>
      <c r="AD251" s="372"/>
      <c r="AE251" s="372"/>
      <c r="AF251" s="372"/>
      <c r="AG251" s="372"/>
      <c r="AH251" s="372"/>
      <c r="AI251" s="372"/>
      <c r="AJ251" s="372"/>
      <c r="AK251" s="383"/>
      <c r="AL251" s="372"/>
      <c r="AM251" s="372"/>
      <c r="AN251" s="372"/>
      <c r="AO251" s="372"/>
      <c r="AP251" s="372"/>
      <c r="AQ251" s="372"/>
      <c r="AR251" s="372"/>
      <c r="AS251" s="372"/>
      <c r="AT251" s="372"/>
      <c r="AU251" s="372"/>
      <c r="AV251" s="372"/>
      <c r="AW251" s="372"/>
    </row>
    <row r="252" customFormat="false" ht="11.25" hidden="false" customHeight="false" outlineLevel="0" collapsed="false">
      <c r="D252" s="371" t="n">
        <v>43922</v>
      </c>
      <c r="E252" s="382" t="n">
        <v>0</v>
      </c>
      <c r="F252" s="382" t="n">
        <v>0</v>
      </c>
      <c r="G252" s="382" t="n">
        <v>0</v>
      </c>
      <c r="H252" s="382" t="n">
        <v>0</v>
      </c>
      <c r="I252" s="382" t="n">
        <v>0</v>
      </c>
      <c r="J252" s="382" t="n">
        <v>0</v>
      </c>
      <c r="K252" s="382" t="n">
        <v>0</v>
      </c>
      <c r="L252" s="382" t="n">
        <v>0</v>
      </c>
      <c r="M252" s="382" t="n">
        <v>0</v>
      </c>
      <c r="N252" s="382" t="n">
        <v>-0.16</v>
      </c>
      <c r="O252" s="382"/>
      <c r="P252" s="382" t="n">
        <v>0</v>
      </c>
      <c r="Q252" s="382" t="n">
        <v>0</v>
      </c>
      <c r="R252" s="382" t="n">
        <v>0.074829257118768</v>
      </c>
      <c r="S252" s="382" t="n">
        <v>3.8065</v>
      </c>
      <c r="T252" s="371"/>
      <c r="U252" s="371"/>
      <c r="V252" s="372"/>
      <c r="W252" s="372"/>
      <c r="X252" s="372"/>
      <c r="Y252" s="372"/>
      <c r="Z252" s="372"/>
      <c r="AA252" s="372"/>
      <c r="AB252" s="372"/>
      <c r="AC252" s="372"/>
      <c r="AD252" s="372"/>
      <c r="AE252" s="372"/>
      <c r="AF252" s="372"/>
      <c r="AG252" s="372"/>
      <c r="AH252" s="372"/>
      <c r="AI252" s="372"/>
      <c r="AJ252" s="372"/>
      <c r="AK252" s="383"/>
      <c r="AL252" s="372"/>
      <c r="AM252" s="372"/>
      <c r="AN252" s="372"/>
      <c r="AO252" s="372"/>
      <c r="AP252" s="372"/>
      <c r="AQ252" s="372"/>
      <c r="AR252" s="372"/>
      <c r="AS252" s="372"/>
      <c r="AT252" s="372"/>
      <c r="AU252" s="372"/>
      <c r="AV252" s="372"/>
      <c r="AW252" s="372"/>
    </row>
    <row r="253" customFormat="false" ht="11.25" hidden="false" customHeight="false" outlineLevel="0" collapsed="false">
      <c r="D253" s="371" t="n">
        <v>43952</v>
      </c>
      <c r="E253" s="382" t="n">
        <v>0</v>
      </c>
      <c r="F253" s="382" t="n">
        <v>0</v>
      </c>
      <c r="G253" s="382" t="n">
        <v>0</v>
      </c>
      <c r="H253" s="382" t="n">
        <v>0</v>
      </c>
      <c r="I253" s="382" t="n">
        <v>0</v>
      </c>
      <c r="J253" s="382" t="n">
        <v>0</v>
      </c>
      <c r="K253" s="382" t="n">
        <v>0</v>
      </c>
      <c r="L253" s="382" t="n">
        <v>0</v>
      </c>
      <c r="M253" s="382" t="n">
        <v>0</v>
      </c>
      <c r="N253" s="382" t="n">
        <v>-0.16</v>
      </c>
      <c r="O253" s="382"/>
      <c r="P253" s="382" t="n">
        <v>0</v>
      </c>
      <c r="Q253" s="382" t="n">
        <v>0</v>
      </c>
      <c r="R253" s="382" t="n">
        <v>0.074822711368659</v>
      </c>
      <c r="S253" s="382" t="n">
        <v>3.7855</v>
      </c>
      <c r="T253" s="371"/>
      <c r="U253" s="371"/>
      <c r="V253" s="372"/>
      <c r="W253" s="372"/>
      <c r="X253" s="372"/>
      <c r="Y253" s="372"/>
      <c r="Z253" s="372"/>
      <c r="AA253" s="372"/>
      <c r="AB253" s="372"/>
      <c r="AC253" s="372"/>
      <c r="AD253" s="372"/>
      <c r="AE253" s="372"/>
      <c r="AF253" s="372"/>
      <c r="AG253" s="372"/>
      <c r="AH253" s="372"/>
      <c r="AI253" s="372"/>
      <c r="AJ253" s="372"/>
      <c r="AK253" s="383"/>
      <c r="AL253" s="372"/>
      <c r="AM253" s="372"/>
      <c r="AN253" s="372"/>
      <c r="AO253" s="372"/>
      <c r="AP253" s="372"/>
      <c r="AQ253" s="372"/>
      <c r="AR253" s="372"/>
      <c r="AS253" s="372"/>
      <c r="AT253" s="372"/>
      <c r="AU253" s="372"/>
      <c r="AV253" s="372"/>
      <c r="AW253" s="372"/>
    </row>
    <row r="254" customFormat="false" ht="11.25" hidden="false" customHeight="false" outlineLevel="0" collapsed="false">
      <c r="D254" s="371" t="n">
        <v>43983</v>
      </c>
      <c r="E254" s="382" t="n">
        <v>0</v>
      </c>
      <c r="F254" s="382" t="n">
        <v>0</v>
      </c>
      <c r="G254" s="382" t="n">
        <v>0</v>
      </c>
      <c r="H254" s="382" t="n">
        <v>0</v>
      </c>
      <c r="I254" s="382" t="n">
        <v>0</v>
      </c>
      <c r="J254" s="382" t="n">
        <v>0</v>
      </c>
      <c r="K254" s="382" t="n">
        <v>0</v>
      </c>
      <c r="L254" s="382" t="n">
        <v>0</v>
      </c>
      <c r="M254" s="382" t="n">
        <v>0</v>
      </c>
      <c r="N254" s="382" t="n">
        <v>-0.16</v>
      </c>
      <c r="O254" s="382"/>
      <c r="P254" s="382" t="n">
        <v>0</v>
      </c>
      <c r="Q254" s="382" t="n">
        <v>0</v>
      </c>
      <c r="R254" s="382" t="n">
        <v>0.074815947426895</v>
      </c>
      <c r="S254" s="382" t="n">
        <v>3.7925</v>
      </c>
      <c r="T254" s="371"/>
      <c r="U254" s="371"/>
      <c r="V254" s="372"/>
      <c r="W254" s="372"/>
      <c r="X254" s="372"/>
      <c r="Y254" s="372"/>
      <c r="Z254" s="372"/>
      <c r="AA254" s="372"/>
      <c r="AB254" s="372"/>
      <c r="AC254" s="372"/>
      <c r="AD254" s="372"/>
      <c r="AE254" s="372"/>
      <c r="AF254" s="372"/>
      <c r="AG254" s="372"/>
      <c r="AH254" s="372"/>
      <c r="AI254" s="372"/>
      <c r="AJ254" s="372"/>
      <c r="AK254" s="383"/>
      <c r="AL254" s="372"/>
      <c r="AM254" s="372"/>
      <c r="AN254" s="372"/>
      <c r="AO254" s="372"/>
      <c r="AP254" s="372"/>
      <c r="AQ254" s="372"/>
      <c r="AR254" s="372"/>
      <c r="AS254" s="372"/>
      <c r="AT254" s="372"/>
      <c r="AU254" s="372"/>
      <c r="AV254" s="372"/>
      <c r="AW254" s="372"/>
    </row>
    <row r="255" customFormat="false" ht="11.25" hidden="false" customHeight="false" outlineLevel="0" collapsed="false">
      <c r="D255" s="371" t="n">
        <v>44013</v>
      </c>
      <c r="E255" s="382" t="n">
        <v>0</v>
      </c>
      <c r="F255" s="382" t="n">
        <v>0</v>
      </c>
      <c r="G255" s="382" t="n">
        <v>0</v>
      </c>
      <c r="H255" s="382" t="n">
        <v>0</v>
      </c>
      <c r="I255" s="382" t="n">
        <v>0</v>
      </c>
      <c r="J255" s="382" t="n">
        <v>0</v>
      </c>
      <c r="K255" s="382" t="n">
        <v>0</v>
      </c>
      <c r="L255" s="382" t="n">
        <v>0</v>
      </c>
      <c r="M255" s="382" t="n">
        <v>0</v>
      </c>
      <c r="N255" s="382" t="n">
        <v>-0.16</v>
      </c>
      <c r="O255" s="382"/>
      <c r="P255" s="382" t="n">
        <v>0</v>
      </c>
      <c r="Q255" s="382" t="n">
        <v>0</v>
      </c>
      <c r="R255" s="382" t="n">
        <v>0.074809401676815</v>
      </c>
      <c r="S255" s="382" t="n">
        <v>3.7985</v>
      </c>
      <c r="T255" s="371"/>
      <c r="U255" s="371"/>
      <c r="V255" s="372"/>
      <c r="W255" s="372"/>
      <c r="X255" s="372"/>
      <c r="Y255" s="372"/>
      <c r="Z255" s="372"/>
      <c r="AA255" s="372"/>
      <c r="AB255" s="372"/>
      <c r="AC255" s="372"/>
      <c r="AD255" s="372"/>
      <c r="AE255" s="372"/>
      <c r="AF255" s="372"/>
      <c r="AG255" s="372"/>
      <c r="AH255" s="372"/>
      <c r="AI255" s="372"/>
      <c r="AJ255" s="372"/>
      <c r="AK255" s="383"/>
      <c r="AL255" s="372"/>
      <c r="AM255" s="372"/>
      <c r="AN255" s="372"/>
      <c r="AO255" s="372"/>
      <c r="AP255" s="372"/>
      <c r="AQ255" s="372"/>
      <c r="AR255" s="372"/>
      <c r="AS255" s="372"/>
      <c r="AT255" s="372"/>
      <c r="AU255" s="372"/>
      <c r="AV255" s="372"/>
      <c r="AW255" s="372"/>
    </row>
    <row r="256" customFormat="false" ht="11.25" hidden="false" customHeight="false" outlineLevel="0" collapsed="false">
      <c r="D256" s="371" t="n">
        <v>44044</v>
      </c>
      <c r="E256" s="382" t="n">
        <v>0</v>
      </c>
      <c r="F256" s="382" t="n">
        <v>0</v>
      </c>
      <c r="G256" s="382" t="n">
        <v>0</v>
      </c>
      <c r="H256" s="382" t="n">
        <v>0</v>
      </c>
      <c r="I256" s="382" t="n">
        <v>0</v>
      </c>
      <c r="J256" s="382" t="n">
        <v>0</v>
      </c>
      <c r="K256" s="382" t="n">
        <v>0</v>
      </c>
      <c r="L256" s="382" t="n">
        <v>0</v>
      </c>
      <c r="M256" s="382" t="n">
        <v>0</v>
      </c>
      <c r="N256" s="382" t="n">
        <v>-0.16</v>
      </c>
      <c r="O256" s="382"/>
      <c r="P256" s="382" t="n">
        <v>0</v>
      </c>
      <c r="Q256" s="382" t="n">
        <v>0</v>
      </c>
      <c r="R256" s="382" t="n">
        <v>0.07480263773508</v>
      </c>
      <c r="S256" s="382" t="n">
        <v>3.8055</v>
      </c>
      <c r="T256" s="371"/>
      <c r="U256" s="371"/>
      <c r="V256" s="372"/>
      <c r="W256" s="372"/>
      <c r="X256" s="372"/>
      <c r="Y256" s="372"/>
      <c r="Z256" s="372"/>
      <c r="AA256" s="372"/>
      <c r="AB256" s="372"/>
      <c r="AC256" s="372"/>
      <c r="AD256" s="372"/>
      <c r="AE256" s="372"/>
      <c r="AF256" s="372"/>
      <c r="AG256" s="372"/>
      <c r="AH256" s="372"/>
      <c r="AI256" s="372"/>
      <c r="AJ256" s="372"/>
      <c r="AK256" s="383"/>
      <c r="AL256" s="372"/>
      <c r="AM256" s="372"/>
      <c r="AN256" s="372"/>
      <c r="AO256" s="372"/>
      <c r="AP256" s="372"/>
      <c r="AQ256" s="372"/>
      <c r="AR256" s="372"/>
      <c r="AS256" s="372"/>
      <c r="AT256" s="372"/>
      <c r="AU256" s="372"/>
      <c r="AV256" s="372"/>
      <c r="AW256" s="372"/>
    </row>
    <row r="257" customFormat="false" ht="11.25" hidden="false" customHeight="false" outlineLevel="0" collapsed="false">
      <c r="D257" s="371" t="n">
        <v>44075</v>
      </c>
      <c r="E257" s="382" t="n">
        <v>0</v>
      </c>
      <c r="F257" s="382" t="n">
        <v>0</v>
      </c>
      <c r="G257" s="382" t="n">
        <v>0</v>
      </c>
      <c r="H257" s="382" t="n">
        <v>0</v>
      </c>
      <c r="I257" s="382" t="n">
        <v>0</v>
      </c>
      <c r="J257" s="382" t="n">
        <v>0</v>
      </c>
      <c r="K257" s="382" t="n">
        <v>0</v>
      </c>
      <c r="L257" s="382" t="n">
        <v>0</v>
      </c>
      <c r="M257" s="382" t="n">
        <v>0</v>
      </c>
      <c r="N257" s="382" t="n">
        <v>-0.16</v>
      </c>
      <c r="O257" s="382"/>
      <c r="P257" s="382" t="n">
        <v>0</v>
      </c>
      <c r="Q257" s="382" t="n">
        <v>0</v>
      </c>
      <c r="R257" s="382" t="n">
        <v>0.074795873793361</v>
      </c>
      <c r="S257" s="382" t="n">
        <v>3.8105</v>
      </c>
      <c r="T257" s="371"/>
      <c r="U257" s="371"/>
      <c r="V257" s="372"/>
      <c r="W257" s="372"/>
      <c r="X257" s="372"/>
      <c r="Y257" s="372"/>
      <c r="Z257" s="372"/>
      <c r="AA257" s="372"/>
      <c r="AB257" s="372"/>
      <c r="AC257" s="372"/>
      <c r="AD257" s="372"/>
      <c r="AE257" s="372"/>
      <c r="AF257" s="372"/>
      <c r="AG257" s="372"/>
      <c r="AH257" s="372"/>
      <c r="AI257" s="372"/>
      <c r="AJ257" s="372"/>
      <c r="AK257" s="383"/>
      <c r="AL257" s="372"/>
      <c r="AM257" s="372"/>
      <c r="AN257" s="372"/>
      <c r="AO257" s="372"/>
      <c r="AP257" s="372"/>
      <c r="AQ257" s="372"/>
      <c r="AR257" s="372"/>
      <c r="AS257" s="372"/>
      <c r="AT257" s="372"/>
      <c r="AU257" s="372"/>
      <c r="AV257" s="372"/>
      <c r="AW257" s="372"/>
    </row>
    <row r="258" customFormat="false" ht="11.25" hidden="false" customHeight="false" outlineLevel="0" collapsed="false">
      <c r="D258" s="371" t="n">
        <v>44105</v>
      </c>
      <c r="E258" s="382" t="n">
        <v>0</v>
      </c>
      <c r="F258" s="382" t="n">
        <v>0</v>
      </c>
      <c r="G258" s="382" t="n">
        <v>0</v>
      </c>
      <c r="H258" s="382" t="n">
        <v>0</v>
      </c>
      <c r="I258" s="382" t="n">
        <v>0</v>
      </c>
      <c r="J258" s="382" t="n">
        <v>0</v>
      </c>
      <c r="K258" s="382" t="n">
        <v>0</v>
      </c>
      <c r="L258" s="382" t="n">
        <v>0</v>
      </c>
      <c r="M258" s="382" t="n">
        <v>0</v>
      </c>
      <c r="N258" s="382" t="n">
        <v>-0.16</v>
      </c>
      <c r="O258" s="382"/>
      <c r="P258" s="382" t="n">
        <v>0</v>
      </c>
      <c r="Q258" s="382" t="n">
        <v>0</v>
      </c>
      <c r="R258" s="382" t="n">
        <v>0.074789328043324</v>
      </c>
      <c r="S258" s="382" t="n">
        <v>3.8425</v>
      </c>
      <c r="T258" s="371"/>
      <c r="U258" s="371"/>
      <c r="V258" s="372"/>
      <c r="W258" s="372"/>
      <c r="X258" s="372"/>
      <c r="Y258" s="372"/>
      <c r="Z258" s="372"/>
      <c r="AA258" s="372"/>
      <c r="AB258" s="372"/>
      <c r="AC258" s="372"/>
      <c r="AD258" s="372"/>
      <c r="AE258" s="372"/>
      <c r="AF258" s="372"/>
      <c r="AG258" s="372"/>
      <c r="AH258" s="372"/>
      <c r="AI258" s="372"/>
      <c r="AJ258" s="372"/>
      <c r="AK258" s="383"/>
      <c r="AL258" s="372"/>
      <c r="AM258" s="372"/>
      <c r="AN258" s="372"/>
      <c r="AO258" s="372"/>
      <c r="AP258" s="372"/>
      <c r="AQ258" s="372"/>
      <c r="AR258" s="372"/>
      <c r="AS258" s="372"/>
      <c r="AT258" s="372"/>
      <c r="AU258" s="372"/>
      <c r="AV258" s="372"/>
      <c r="AW258" s="372"/>
    </row>
    <row r="259" customFormat="false" ht="11.25" hidden="false" customHeight="false" outlineLevel="0" collapsed="false">
      <c r="D259" s="371" t="n">
        <v>44136</v>
      </c>
      <c r="E259" s="382" t="n">
        <v>0</v>
      </c>
      <c r="F259" s="382" t="n">
        <v>0</v>
      </c>
      <c r="G259" s="382" t="n">
        <v>0</v>
      </c>
      <c r="H259" s="382" t="n">
        <v>0</v>
      </c>
      <c r="I259" s="382" t="n">
        <v>0</v>
      </c>
      <c r="J259" s="382" t="n">
        <v>0</v>
      </c>
      <c r="K259" s="382" t="n">
        <v>0</v>
      </c>
      <c r="L259" s="382" t="n">
        <v>0</v>
      </c>
      <c r="M259" s="382" t="n">
        <v>0</v>
      </c>
      <c r="N259" s="382" t="n">
        <v>-0.16</v>
      </c>
      <c r="O259" s="382"/>
      <c r="P259" s="382" t="n">
        <v>0</v>
      </c>
      <c r="Q259" s="382" t="n">
        <v>0</v>
      </c>
      <c r="R259" s="382" t="n">
        <v>0.074782564101634</v>
      </c>
      <c r="S259" s="382" t="n">
        <v>3.9785</v>
      </c>
      <c r="T259" s="371"/>
      <c r="U259" s="371"/>
      <c r="V259" s="372"/>
      <c r="W259" s="372"/>
      <c r="X259" s="372"/>
      <c r="Y259" s="372"/>
      <c r="Z259" s="372"/>
      <c r="AA259" s="372"/>
      <c r="AB259" s="372"/>
      <c r="AC259" s="372"/>
      <c r="AD259" s="372"/>
      <c r="AE259" s="372"/>
      <c r="AF259" s="372"/>
      <c r="AG259" s="372"/>
      <c r="AH259" s="372"/>
      <c r="AI259" s="372"/>
      <c r="AJ259" s="372"/>
      <c r="AK259" s="383"/>
      <c r="AL259" s="372"/>
      <c r="AM259" s="372"/>
      <c r="AN259" s="372"/>
      <c r="AO259" s="372"/>
      <c r="AP259" s="372"/>
      <c r="AQ259" s="372"/>
      <c r="AR259" s="372"/>
      <c r="AS259" s="372"/>
      <c r="AT259" s="372"/>
      <c r="AU259" s="372"/>
      <c r="AV259" s="372"/>
      <c r="AW259" s="372"/>
    </row>
    <row r="260" customFormat="false" ht="11.25" hidden="false" customHeight="false" outlineLevel="0" collapsed="false">
      <c r="D260" s="371" t="n">
        <v>44166</v>
      </c>
      <c r="E260" s="382" t="n">
        <v>0</v>
      </c>
      <c r="F260" s="382" t="n">
        <v>0</v>
      </c>
      <c r="G260" s="382" t="n">
        <v>0</v>
      </c>
      <c r="H260" s="382" t="n">
        <v>0</v>
      </c>
      <c r="I260" s="382" t="n">
        <v>0</v>
      </c>
      <c r="J260" s="382" t="n">
        <v>0</v>
      </c>
      <c r="K260" s="382" t="n">
        <v>0</v>
      </c>
      <c r="L260" s="382" t="n">
        <v>0</v>
      </c>
      <c r="M260" s="382" t="n">
        <v>0</v>
      </c>
      <c r="N260" s="382" t="n">
        <v>-0.16</v>
      </c>
      <c r="O260" s="382"/>
      <c r="P260" s="382" t="n">
        <v>0</v>
      </c>
      <c r="Q260" s="382" t="n">
        <v>0</v>
      </c>
      <c r="R260" s="382" t="n">
        <v>0.074776018351626</v>
      </c>
      <c r="S260" s="382" t="n">
        <v>4.1025</v>
      </c>
      <c r="T260" s="371"/>
      <c r="U260" s="371"/>
      <c r="V260" s="372"/>
      <c r="W260" s="372"/>
      <c r="X260" s="372"/>
      <c r="Y260" s="372"/>
      <c r="Z260" s="372"/>
      <c r="AA260" s="372"/>
      <c r="AB260" s="372"/>
      <c r="AC260" s="372"/>
      <c r="AD260" s="372"/>
      <c r="AE260" s="372"/>
      <c r="AF260" s="372"/>
      <c r="AG260" s="372"/>
      <c r="AH260" s="372"/>
      <c r="AI260" s="372"/>
      <c r="AJ260" s="372"/>
      <c r="AK260" s="383"/>
      <c r="AL260" s="372"/>
      <c r="AM260" s="372"/>
      <c r="AN260" s="372"/>
      <c r="AO260" s="372"/>
      <c r="AP260" s="372"/>
      <c r="AQ260" s="372"/>
      <c r="AR260" s="372"/>
      <c r="AS260" s="372"/>
      <c r="AT260" s="372"/>
      <c r="AU260" s="372"/>
      <c r="AV260" s="372"/>
      <c r="AW260" s="372"/>
    </row>
    <row r="261" customFormat="false" ht="11.25" hidden="false" customHeight="false" outlineLevel="0" collapsed="false">
      <c r="D261" s="371" t="n">
        <v>44197</v>
      </c>
      <c r="E261" s="382" t="n">
        <v>0</v>
      </c>
      <c r="F261" s="382" t="n">
        <v>0</v>
      </c>
      <c r="G261" s="382" t="n">
        <v>0</v>
      </c>
      <c r="H261" s="382" t="n">
        <v>0</v>
      </c>
      <c r="I261" s="382" t="n">
        <v>0</v>
      </c>
      <c r="J261" s="382" t="n">
        <v>0</v>
      </c>
      <c r="K261" s="382" t="n">
        <v>0</v>
      </c>
      <c r="L261" s="382" t="n">
        <v>0</v>
      </c>
      <c r="M261" s="382" t="n">
        <v>0</v>
      </c>
      <c r="N261" s="382" t="n">
        <v>-0.16</v>
      </c>
      <c r="O261" s="382"/>
      <c r="P261" s="382" t="n">
        <v>0</v>
      </c>
      <c r="Q261" s="382" t="n">
        <v>0</v>
      </c>
      <c r="R261" s="382" t="n">
        <v>0.074769254409967</v>
      </c>
      <c r="S261" s="382" t="n">
        <v>5.084</v>
      </c>
      <c r="T261" s="371"/>
      <c r="U261" s="371"/>
      <c r="V261" s="372"/>
      <c r="W261" s="372"/>
      <c r="X261" s="372"/>
      <c r="Y261" s="372"/>
      <c r="Z261" s="372"/>
      <c r="AA261" s="372"/>
      <c r="AB261" s="372"/>
      <c r="AC261" s="372"/>
      <c r="AD261" s="372"/>
      <c r="AE261" s="372"/>
      <c r="AF261" s="372"/>
      <c r="AG261" s="372"/>
      <c r="AH261" s="372"/>
      <c r="AI261" s="372"/>
      <c r="AJ261" s="372"/>
      <c r="AK261" s="383"/>
      <c r="AL261" s="372"/>
      <c r="AM261" s="372"/>
      <c r="AN261" s="372"/>
      <c r="AO261" s="372"/>
      <c r="AP261" s="372"/>
      <c r="AQ261" s="372"/>
      <c r="AR261" s="372"/>
      <c r="AS261" s="372"/>
      <c r="AT261" s="372"/>
      <c r="AU261" s="372"/>
      <c r="AV261" s="372"/>
      <c r="AW261" s="372"/>
    </row>
    <row r="262" customFormat="false" ht="11.25" hidden="false" customHeight="false" outlineLevel="0" collapsed="false">
      <c r="D262" s="371" t="n">
        <v>44228</v>
      </c>
      <c r="E262" s="382" t="n">
        <v>0</v>
      </c>
      <c r="F262" s="382" t="n">
        <v>0</v>
      </c>
      <c r="G262" s="382" t="n">
        <v>0</v>
      </c>
      <c r="H262" s="382" t="n">
        <v>0</v>
      </c>
      <c r="I262" s="382" t="n">
        <v>0</v>
      </c>
      <c r="J262" s="382" t="n">
        <v>0</v>
      </c>
      <c r="K262" s="382" t="n">
        <v>0</v>
      </c>
      <c r="L262" s="382" t="n">
        <v>0</v>
      </c>
      <c r="M262" s="382" t="n">
        <v>0</v>
      </c>
      <c r="N262" s="382" t="n">
        <v>-0.16</v>
      </c>
      <c r="O262" s="382"/>
      <c r="P262" s="382" t="n">
        <v>0</v>
      </c>
      <c r="Q262" s="382" t="n">
        <v>0</v>
      </c>
      <c r="R262" s="382" t="n">
        <v>0.074762490468322</v>
      </c>
      <c r="S262" s="382" t="n">
        <v>5.012</v>
      </c>
      <c r="T262" s="371"/>
      <c r="U262" s="371"/>
      <c r="V262" s="372"/>
      <c r="W262" s="372"/>
      <c r="X262" s="372"/>
      <c r="Y262" s="372"/>
      <c r="Z262" s="372"/>
      <c r="AA262" s="372"/>
      <c r="AB262" s="372"/>
      <c r="AC262" s="372"/>
      <c r="AD262" s="372"/>
      <c r="AE262" s="372"/>
      <c r="AF262" s="372"/>
      <c r="AG262" s="372"/>
      <c r="AH262" s="372"/>
      <c r="AI262" s="372"/>
      <c r="AJ262" s="372"/>
      <c r="AK262" s="383"/>
      <c r="AL262" s="372"/>
      <c r="AM262" s="372"/>
      <c r="AN262" s="372"/>
      <c r="AO262" s="372"/>
      <c r="AP262" s="372"/>
      <c r="AQ262" s="372"/>
      <c r="AR262" s="372"/>
      <c r="AS262" s="372"/>
      <c r="AT262" s="372"/>
      <c r="AU262" s="372"/>
      <c r="AV262" s="372"/>
      <c r="AW262" s="372"/>
    </row>
    <row r="263" customFormat="false" ht="11.25" hidden="false" customHeight="false" outlineLevel="0" collapsed="false">
      <c r="D263" s="371" t="n">
        <v>44256</v>
      </c>
      <c r="E263" s="382" t="n">
        <v>0</v>
      </c>
      <c r="F263" s="382" t="n">
        <v>0</v>
      </c>
      <c r="G263" s="382" t="n">
        <v>0</v>
      </c>
      <c r="H263" s="382" t="n">
        <v>0</v>
      </c>
      <c r="I263" s="382" t="n">
        <v>0</v>
      </c>
      <c r="J263" s="382" t="n">
        <v>0</v>
      </c>
      <c r="K263" s="382" t="n">
        <v>0</v>
      </c>
      <c r="L263" s="382" t="n">
        <v>0</v>
      </c>
      <c r="M263" s="382" t="n">
        <v>0</v>
      </c>
      <c r="N263" s="382" t="n">
        <v>-0.16</v>
      </c>
      <c r="O263" s="382"/>
      <c r="P263" s="382" t="n">
        <v>0</v>
      </c>
      <c r="Q263" s="382" t="n">
        <v>0</v>
      </c>
      <c r="R263" s="382" t="n">
        <v>0.074756381101687</v>
      </c>
      <c r="S263" s="382" t="n">
        <v>4.905</v>
      </c>
      <c r="T263" s="371"/>
      <c r="U263" s="371"/>
      <c r="V263" s="372"/>
      <c r="W263" s="372"/>
      <c r="X263" s="372"/>
      <c r="Y263" s="372"/>
      <c r="Z263" s="372"/>
      <c r="AA263" s="372"/>
      <c r="AB263" s="372"/>
      <c r="AC263" s="372"/>
      <c r="AD263" s="372"/>
      <c r="AE263" s="372"/>
      <c r="AF263" s="372"/>
      <c r="AG263" s="372"/>
      <c r="AH263" s="372"/>
      <c r="AI263" s="372"/>
      <c r="AJ263" s="372"/>
      <c r="AK263" s="383"/>
      <c r="AL263" s="372"/>
      <c r="AM263" s="372"/>
      <c r="AN263" s="372"/>
      <c r="AO263" s="372"/>
      <c r="AP263" s="372"/>
      <c r="AQ263" s="372"/>
      <c r="AR263" s="372"/>
      <c r="AS263" s="372"/>
      <c r="AT263" s="372"/>
      <c r="AU263" s="372"/>
      <c r="AV263" s="372"/>
      <c r="AW263" s="372"/>
    </row>
    <row r="264" customFormat="false" ht="11.25" hidden="false" customHeight="false" outlineLevel="0" collapsed="false">
      <c r="D264" s="371" t="n">
        <v>44287</v>
      </c>
      <c r="E264" s="382" t="n">
        <v>0</v>
      </c>
      <c r="F264" s="382" t="n">
        <v>0</v>
      </c>
      <c r="G264" s="382" t="n">
        <v>0</v>
      </c>
      <c r="H264" s="382" t="n">
        <v>0</v>
      </c>
      <c r="I264" s="382" t="n">
        <v>0</v>
      </c>
      <c r="J264" s="382" t="n">
        <v>0</v>
      </c>
      <c r="K264" s="382" t="n">
        <v>0</v>
      </c>
      <c r="L264" s="382" t="n">
        <v>0</v>
      </c>
      <c r="M264" s="382" t="n">
        <v>0</v>
      </c>
      <c r="N264" s="382" t="n">
        <v>0</v>
      </c>
      <c r="O264" s="382"/>
      <c r="P264" s="382" t="n">
        <v>0</v>
      </c>
      <c r="Q264" s="382" t="n">
        <v>0</v>
      </c>
      <c r="R264" s="382" t="n">
        <v>0.074749617160071</v>
      </c>
      <c r="S264" s="382" t="n">
        <v>4.793</v>
      </c>
      <c r="T264" s="371"/>
      <c r="U264" s="371"/>
      <c r="V264" s="372"/>
      <c r="W264" s="372"/>
      <c r="X264" s="372"/>
      <c r="Y264" s="372"/>
      <c r="Z264" s="372"/>
      <c r="AA264" s="372"/>
      <c r="AB264" s="372"/>
      <c r="AC264" s="372"/>
      <c r="AD264" s="372"/>
      <c r="AE264" s="372"/>
      <c r="AF264" s="372"/>
      <c r="AG264" s="372"/>
      <c r="AH264" s="372"/>
      <c r="AI264" s="372"/>
      <c r="AJ264" s="372"/>
      <c r="AK264" s="383"/>
      <c r="AL264" s="372"/>
      <c r="AM264" s="372"/>
      <c r="AN264" s="372"/>
      <c r="AO264" s="372"/>
      <c r="AP264" s="372"/>
      <c r="AQ264" s="372"/>
      <c r="AR264" s="372"/>
      <c r="AS264" s="372"/>
      <c r="AT264" s="372"/>
      <c r="AU264" s="372"/>
      <c r="AV264" s="372"/>
      <c r="AW264" s="372"/>
    </row>
    <row r="265" customFormat="false" ht="11.25" hidden="false" customHeight="false" outlineLevel="0" collapsed="false">
      <c r="D265" s="371" t="n">
        <v>44317</v>
      </c>
      <c r="E265" s="382" t="n">
        <v>0</v>
      </c>
      <c r="F265" s="382" t="n">
        <v>0</v>
      </c>
      <c r="G265" s="382" t="n">
        <v>0</v>
      </c>
      <c r="H265" s="382" t="n">
        <v>0</v>
      </c>
      <c r="I265" s="382" t="n">
        <v>0</v>
      </c>
      <c r="J265" s="382" t="n">
        <v>0</v>
      </c>
      <c r="K265" s="382" t="n">
        <v>0</v>
      </c>
      <c r="L265" s="382" t="n">
        <v>0</v>
      </c>
      <c r="M265" s="382" t="n">
        <v>0</v>
      </c>
      <c r="N265" s="382" t="n">
        <v>0</v>
      </c>
      <c r="O265" s="382"/>
      <c r="P265" s="382" t="n">
        <v>0</v>
      </c>
      <c r="Q265" s="382" t="n">
        <v>0</v>
      </c>
      <c r="R265" s="382" t="n">
        <v>0.074743071410134</v>
      </c>
      <c r="S265" s="382" t="n">
        <v>4.783</v>
      </c>
      <c r="T265" s="371"/>
      <c r="U265" s="371"/>
      <c r="V265" s="372"/>
      <c r="W265" s="372"/>
      <c r="X265" s="372"/>
      <c r="Y265" s="372"/>
      <c r="Z265" s="372"/>
      <c r="AA265" s="372"/>
      <c r="AB265" s="372"/>
      <c r="AC265" s="372"/>
      <c r="AD265" s="372"/>
      <c r="AE265" s="372"/>
      <c r="AF265" s="372"/>
      <c r="AG265" s="372"/>
      <c r="AH265" s="372"/>
      <c r="AI265" s="372"/>
      <c r="AJ265" s="372"/>
      <c r="AK265" s="383"/>
      <c r="AL265" s="372"/>
      <c r="AM265" s="372"/>
      <c r="AN265" s="372"/>
      <c r="AO265" s="372"/>
      <c r="AP265" s="372"/>
      <c r="AQ265" s="372"/>
      <c r="AR265" s="372"/>
      <c r="AS265" s="372"/>
      <c r="AT265" s="372"/>
      <c r="AU265" s="372"/>
      <c r="AV265" s="372"/>
      <c r="AW265" s="372"/>
    </row>
    <row r="266" customFormat="false" ht="11.25" hidden="false" customHeight="false" outlineLevel="0" collapsed="false">
      <c r="D266" s="371" t="n">
        <v>44348</v>
      </c>
      <c r="E266" s="382" t="n">
        <v>0</v>
      </c>
      <c r="F266" s="382" t="n">
        <v>0</v>
      </c>
      <c r="G266" s="382" t="n">
        <v>0</v>
      </c>
      <c r="H266" s="382" t="n">
        <v>0</v>
      </c>
      <c r="I266" s="382" t="n">
        <v>0</v>
      </c>
      <c r="J266" s="382" t="n">
        <v>0</v>
      </c>
      <c r="K266" s="382" t="n">
        <v>0</v>
      </c>
      <c r="L266" s="382" t="n">
        <v>0</v>
      </c>
      <c r="M266" s="382" t="n">
        <v>0</v>
      </c>
      <c r="N266" s="382" t="n">
        <v>0</v>
      </c>
      <c r="O266" s="382"/>
      <c r="P266" s="382" t="n">
        <v>0</v>
      </c>
      <c r="Q266" s="382" t="n">
        <v>0</v>
      </c>
      <c r="R266" s="382" t="n">
        <v>0.074736307468548</v>
      </c>
      <c r="S266" s="382" t="n">
        <v>4.779</v>
      </c>
      <c r="T266" s="371"/>
      <c r="U266" s="371"/>
      <c r="V266" s="372"/>
      <c r="W266" s="372"/>
      <c r="X266" s="372"/>
      <c r="Y266" s="372"/>
      <c r="Z266" s="372"/>
      <c r="AA266" s="372"/>
      <c r="AB266" s="372"/>
      <c r="AC266" s="372"/>
      <c r="AD266" s="372"/>
      <c r="AE266" s="372"/>
      <c r="AF266" s="372"/>
      <c r="AG266" s="372"/>
      <c r="AH266" s="372"/>
      <c r="AI266" s="372"/>
      <c r="AJ266" s="372"/>
      <c r="AK266" s="383"/>
      <c r="AL266" s="372"/>
      <c r="AM266" s="372"/>
      <c r="AN266" s="372"/>
      <c r="AO266" s="372"/>
      <c r="AP266" s="372"/>
      <c r="AQ266" s="372"/>
      <c r="AR266" s="372"/>
      <c r="AS266" s="372"/>
      <c r="AT266" s="372"/>
      <c r="AU266" s="372"/>
      <c r="AV266" s="372"/>
      <c r="AW266" s="372"/>
    </row>
    <row r="267" customFormat="false" ht="11.25" hidden="false" customHeight="false" outlineLevel="0" collapsed="false">
      <c r="D267" s="371" t="n">
        <v>44378</v>
      </c>
      <c r="E267" s="382" t="n">
        <v>0</v>
      </c>
      <c r="F267" s="382" t="n">
        <v>0</v>
      </c>
      <c r="G267" s="382" t="n">
        <v>0</v>
      </c>
      <c r="H267" s="382" t="n">
        <v>0</v>
      </c>
      <c r="I267" s="382" t="n">
        <v>0</v>
      </c>
      <c r="J267" s="382" t="n">
        <v>0</v>
      </c>
      <c r="K267" s="382" t="n">
        <v>0</v>
      </c>
      <c r="L267" s="382" t="n">
        <v>0</v>
      </c>
      <c r="M267" s="382" t="n">
        <v>0</v>
      </c>
      <c r="N267" s="382" t="n">
        <v>0</v>
      </c>
      <c r="O267" s="382"/>
      <c r="P267" s="382" t="n">
        <v>0</v>
      </c>
      <c r="Q267" s="382" t="n">
        <v>0</v>
      </c>
      <c r="R267" s="382" t="n">
        <v>0.07472976171864</v>
      </c>
      <c r="S267" s="382" t="n">
        <v>4.776</v>
      </c>
      <c r="T267" s="371"/>
      <c r="U267" s="371"/>
      <c r="V267" s="372"/>
      <c r="W267" s="372"/>
      <c r="X267" s="372"/>
      <c r="Y267" s="372"/>
      <c r="Z267" s="372"/>
      <c r="AA267" s="372"/>
      <c r="AB267" s="372"/>
      <c r="AC267" s="372"/>
      <c r="AD267" s="372"/>
      <c r="AE267" s="372"/>
      <c r="AF267" s="372"/>
      <c r="AG267" s="372"/>
      <c r="AH267" s="372"/>
      <c r="AI267" s="372"/>
      <c r="AJ267" s="372"/>
      <c r="AK267" s="383"/>
      <c r="AL267" s="372"/>
      <c r="AM267" s="372"/>
      <c r="AN267" s="372"/>
      <c r="AO267" s="372"/>
      <c r="AP267" s="372"/>
      <c r="AQ267" s="372"/>
      <c r="AR267" s="372"/>
      <c r="AS267" s="372"/>
      <c r="AT267" s="372"/>
      <c r="AU267" s="372"/>
      <c r="AV267" s="372"/>
      <c r="AW267" s="372"/>
    </row>
    <row r="268" customFormat="false" ht="11.25" hidden="false" customHeight="false" outlineLevel="0" collapsed="false">
      <c r="D268" s="371" t="n">
        <v>44409</v>
      </c>
      <c r="E268" s="382" t="n">
        <v>0</v>
      </c>
      <c r="F268" s="382" t="n">
        <v>0</v>
      </c>
      <c r="G268" s="382" t="n">
        <v>0</v>
      </c>
      <c r="H268" s="382" t="n">
        <v>0</v>
      </c>
      <c r="I268" s="382" t="n">
        <v>0</v>
      </c>
      <c r="J268" s="382" t="n">
        <v>0</v>
      </c>
      <c r="K268" s="382" t="n">
        <v>0</v>
      </c>
      <c r="L268" s="382" t="n">
        <v>0</v>
      </c>
      <c r="M268" s="382" t="n">
        <v>0</v>
      </c>
      <c r="N268" s="382" t="n">
        <v>0</v>
      </c>
      <c r="O268" s="382"/>
      <c r="P268" s="382" t="n">
        <v>0</v>
      </c>
      <c r="Q268" s="382" t="n">
        <v>0</v>
      </c>
      <c r="R268" s="382" t="n">
        <v>0.074722997777083</v>
      </c>
      <c r="S268" s="382" t="n">
        <v>4.806</v>
      </c>
      <c r="T268" s="371"/>
      <c r="U268" s="371"/>
      <c r="V268" s="372"/>
      <c r="W268" s="372"/>
      <c r="X268" s="372"/>
      <c r="Y268" s="372"/>
      <c r="Z268" s="372"/>
      <c r="AA268" s="372"/>
      <c r="AB268" s="372"/>
      <c r="AC268" s="372"/>
      <c r="AD268" s="372"/>
      <c r="AE268" s="372"/>
      <c r="AF268" s="372"/>
      <c r="AG268" s="372"/>
      <c r="AH268" s="372"/>
      <c r="AI268" s="372"/>
      <c r="AJ268" s="372"/>
      <c r="AK268" s="383"/>
      <c r="AL268" s="372"/>
      <c r="AM268" s="372"/>
      <c r="AN268" s="372"/>
      <c r="AO268" s="372"/>
      <c r="AP268" s="372"/>
      <c r="AQ268" s="372"/>
      <c r="AR268" s="372"/>
      <c r="AS268" s="372"/>
      <c r="AT268" s="372"/>
      <c r="AU268" s="372"/>
      <c r="AV268" s="372"/>
      <c r="AW268" s="372"/>
    </row>
    <row r="269" customFormat="false" ht="11.25" hidden="false" customHeight="false" outlineLevel="0" collapsed="false">
      <c r="D269" s="371" t="n">
        <v>44440</v>
      </c>
      <c r="E269" s="382" t="n">
        <v>0</v>
      </c>
      <c r="F269" s="382" t="n">
        <v>0</v>
      </c>
      <c r="G269" s="382" t="n">
        <v>0</v>
      </c>
      <c r="H269" s="382" t="n">
        <v>0</v>
      </c>
      <c r="I269" s="382" t="n">
        <v>0</v>
      </c>
      <c r="J269" s="382" t="n">
        <v>0</v>
      </c>
      <c r="K269" s="382" t="n">
        <v>0</v>
      </c>
      <c r="L269" s="382" t="n">
        <v>0</v>
      </c>
      <c r="M269" s="382" t="n">
        <v>0</v>
      </c>
      <c r="N269" s="382" t="n">
        <v>0</v>
      </c>
      <c r="O269" s="382"/>
      <c r="P269" s="382" t="n">
        <v>0</v>
      </c>
      <c r="Q269" s="382" t="n">
        <v>0</v>
      </c>
      <c r="R269" s="382" t="n">
        <v>0.074716233835541</v>
      </c>
      <c r="S269" s="382" t="n">
        <v>4.809</v>
      </c>
      <c r="T269" s="371"/>
      <c r="U269" s="371"/>
      <c r="V269" s="372"/>
      <c r="W269" s="372"/>
      <c r="X269" s="372"/>
      <c r="Y269" s="372"/>
      <c r="Z269" s="372"/>
      <c r="AA269" s="372"/>
      <c r="AB269" s="372"/>
      <c r="AC269" s="372"/>
      <c r="AD269" s="372"/>
      <c r="AE269" s="372"/>
      <c r="AF269" s="372"/>
      <c r="AG269" s="372"/>
      <c r="AH269" s="372"/>
      <c r="AI269" s="372"/>
      <c r="AJ269" s="372"/>
      <c r="AK269" s="383"/>
      <c r="AL269" s="372"/>
      <c r="AM269" s="372"/>
      <c r="AN269" s="372"/>
      <c r="AO269" s="372"/>
      <c r="AP269" s="372"/>
      <c r="AQ269" s="372"/>
      <c r="AR269" s="372"/>
      <c r="AS269" s="372"/>
      <c r="AT269" s="372"/>
      <c r="AU269" s="372"/>
      <c r="AV269" s="372"/>
      <c r="AW269" s="372"/>
    </row>
    <row r="270" customFormat="false" ht="11.25" hidden="false" customHeight="false" outlineLevel="0" collapsed="false">
      <c r="D270" s="371" t="n">
        <v>44470</v>
      </c>
      <c r="E270" s="382" t="n">
        <v>0</v>
      </c>
      <c r="F270" s="382" t="n">
        <v>0</v>
      </c>
      <c r="G270" s="382" t="n">
        <v>0</v>
      </c>
      <c r="H270" s="382" t="n">
        <v>0</v>
      </c>
      <c r="I270" s="382" t="n">
        <v>0</v>
      </c>
      <c r="J270" s="382" t="n">
        <v>0</v>
      </c>
      <c r="K270" s="382" t="n">
        <v>0</v>
      </c>
      <c r="L270" s="382" t="n">
        <v>0</v>
      </c>
      <c r="M270" s="382" t="n">
        <v>0</v>
      </c>
      <c r="N270" s="382" t="n">
        <v>0</v>
      </c>
      <c r="O270" s="382"/>
      <c r="P270" s="382" t="n">
        <v>0</v>
      </c>
      <c r="Q270" s="382" t="n">
        <v>0</v>
      </c>
      <c r="R270" s="382" t="n">
        <v>0.074709688085676</v>
      </c>
      <c r="S270" s="382" t="n">
        <v>4.832</v>
      </c>
      <c r="T270" s="371"/>
      <c r="U270" s="371"/>
      <c r="V270" s="372"/>
      <c r="W270" s="372"/>
      <c r="X270" s="372"/>
      <c r="Y270" s="372"/>
      <c r="Z270" s="372"/>
      <c r="AA270" s="372"/>
      <c r="AB270" s="372"/>
      <c r="AC270" s="372"/>
      <c r="AD270" s="372"/>
      <c r="AE270" s="372"/>
      <c r="AF270" s="372"/>
      <c r="AG270" s="372"/>
      <c r="AH270" s="372"/>
      <c r="AI270" s="372"/>
      <c r="AJ270" s="372"/>
      <c r="AK270" s="383"/>
      <c r="AL270" s="372"/>
      <c r="AM270" s="372"/>
      <c r="AN270" s="372"/>
      <c r="AO270" s="372"/>
      <c r="AP270" s="372"/>
      <c r="AQ270" s="372"/>
      <c r="AR270" s="372"/>
      <c r="AS270" s="372"/>
      <c r="AT270" s="372"/>
      <c r="AU270" s="372"/>
      <c r="AV270" s="372"/>
      <c r="AW270" s="372"/>
    </row>
    <row r="271" customFormat="false" ht="11.25" hidden="false" customHeight="false" outlineLevel="0" collapsed="false">
      <c r="D271" s="371" t="n">
        <v>44501</v>
      </c>
      <c r="E271" s="382" t="n">
        <v>0</v>
      </c>
      <c r="F271" s="382" t="n">
        <v>0</v>
      </c>
      <c r="G271" s="382" t="n">
        <v>0</v>
      </c>
      <c r="H271" s="382" t="n">
        <v>0</v>
      </c>
      <c r="I271" s="382" t="n">
        <v>0</v>
      </c>
      <c r="J271" s="382" t="n">
        <v>0</v>
      </c>
      <c r="K271" s="382" t="n">
        <v>0</v>
      </c>
      <c r="L271" s="382" t="n">
        <v>0</v>
      </c>
      <c r="M271" s="382" t="n">
        <v>0</v>
      </c>
      <c r="N271" s="382" t="n">
        <v>0</v>
      </c>
      <c r="O271" s="382"/>
      <c r="P271" s="382" t="n">
        <v>0</v>
      </c>
      <c r="Q271" s="382" t="n">
        <v>0</v>
      </c>
      <c r="R271" s="382" t="n">
        <v>0.074702924144164</v>
      </c>
      <c r="S271" s="382" t="n">
        <v>4.941</v>
      </c>
      <c r="T271" s="371"/>
      <c r="U271" s="371"/>
      <c r="V271" s="372"/>
      <c r="W271" s="372"/>
      <c r="X271" s="372"/>
      <c r="Y271" s="372"/>
      <c r="Z271" s="372"/>
      <c r="AA271" s="372"/>
      <c r="AB271" s="372"/>
      <c r="AC271" s="372"/>
      <c r="AD271" s="372"/>
      <c r="AE271" s="372"/>
      <c r="AF271" s="372"/>
      <c r="AG271" s="372"/>
      <c r="AH271" s="372"/>
      <c r="AI271" s="372"/>
      <c r="AJ271" s="372"/>
      <c r="AK271" s="383"/>
      <c r="AL271" s="372"/>
      <c r="AM271" s="372"/>
      <c r="AN271" s="372"/>
      <c r="AO271" s="372"/>
      <c r="AP271" s="372"/>
      <c r="AQ271" s="372"/>
      <c r="AR271" s="372"/>
      <c r="AS271" s="372"/>
      <c r="AT271" s="372"/>
      <c r="AU271" s="372"/>
      <c r="AV271" s="372"/>
      <c r="AW271" s="372"/>
    </row>
    <row r="272" customFormat="false" ht="11.25" hidden="false" customHeight="false" outlineLevel="0" collapsed="false">
      <c r="D272" s="371" t="n">
        <v>44531</v>
      </c>
      <c r="E272" s="382" t="n">
        <v>0</v>
      </c>
      <c r="F272" s="382" t="n">
        <v>0</v>
      </c>
      <c r="G272" s="382" t="n">
        <v>0</v>
      </c>
      <c r="H272" s="382" t="n">
        <v>0</v>
      </c>
      <c r="I272" s="382" t="n">
        <v>0</v>
      </c>
      <c r="J272" s="382" t="n">
        <v>0</v>
      </c>
      <c r="K272" s="382" t="n">
        <v>0</v>
      </c>
      <c r="L272" s="382" t="n">
        <v>0</v>
      </c>
      <c r="M272" s="382" t="n">
        <v>0</v>
      </c>
      <c r="N272" s="382" t="n">
        <v>0</v>
      </c>
      <c r="O272" s="382"/>
      <c r="P272" s="382" t="n">
        <v>0</v>
      </c>
      <c r="Q272" s="382" t="n">
        <v>0</v>
      </c>
      <c r="R272" s="382" t="n">
        <v>0.074696378394328</v>
      </c>
      <c r="S272" s="382" t="n">
        <v>5.062</v>
      </c>
      <c r="T272" s="371"/>
      <c r="U272" s="371"/>
      <c r="V272" s="372"/>
      <c r="W272" s="372"/>
      <c r="X272" s="372"/>
      <c r="Y272" s="372"/>
      <c r="Z272" s="372"/>
      <c r="AA272" s="372"/>
      <c r="AB272" s="372"/>
      <c r="AC272" s="372"/>
      <c r="AD272" s="372"/>
      <c r="AE272" s="372"/>
      <c r="AF272" s="372"/>
      <c r="AG272" s="372"/>
      <c r="AH272" s="372"/>
      <c r="AI272" s="372"/>
      <c r="AJ272" s="372"/>
      <c r="AK272" s="383"/>
      <c r="AL272" s="372"/>
      <c r="AM272" s="372"/>
      <c r="AN272" s="372"/>
      <c r="AO272" s="372"/>
      <c r="AP272" s="372"/>
      <c r="AQ272" s="372"/>
      <c r="AR272" s="372"/>
      <c r="AS272" s="372"/>
      <c r="AT272" s="372"/>
      <c r="AU272" s="372"/>
      <c r="AV272" s="372"/>
      <c r="AW272" s="372"/>
    </row>
    <row r="273" customFormat="false" ht="11.25" hidden="false" customHeight="false" outlineLevel="0" collapsed="false">
      <c r="D273" s="371" t="n">
        <v>44562</v>
      </c>
      <c r="E273" s="382" t="n">
        <v>0</v>
      </c>
      <c r="F273" s="382" t="n">
        <v>0</v>
      </c>
      <c r="G273" s="382" t="n">
        <v>0</v>
      </c>
      <c r="H273" s="382" t="n">
        <v>0</v>
      </c>
      <c r="I273" s="382" t="n">
        <v>0</v>
      </c>
      <c r="J273" s="382" t="n">
        <v>0</v>
      </c>
      <c r="K273" s="382" t="n">
        <v>0</v>
      </c>
      <c r="L273" s="382" t="n">
        <v>0</v>
      </c>
      <c r="M273" s="382" t="n">
        <v>0</v>
      </c>
      <c r="N273" s="382" t="n">
        <v>0</v>
      </c>
      <c r="O273" s="382"/>
      <c r="P273" s="382" t="n">
        <v>0</v>
      </c>
      <c r="Q273" s="382" t="n">
        <v>0</v>
      </c>
      <c r="R273" s="382" t="n">
        <v>0.074689614452846</v>
      </c>
      <c r="S273" s="382" t="n">
        <v>5.294</v>
      </c>
      <c r="T273" s="371"/>
      <c r="U273" s="371"/>
      <c r="V273" s="372"/>
      <c r="W273" s="372"/>
      <c r="X273" s="372"/>
      <c r="Y273" s="372"/>
      <c r="Z273" s="372"/>
      <c r="AA273" s="372"/>
      <c r="AB273" s="372"/>
      <c r="AC273" s="372"/>
      <c r="AD273" s="372"/>
      <c r="AE273" s="372"/>
      <c r="AF273" s="372"/>
      <c r="AG273" s="372"/>
      <c r="AH273" s="372"/>
      <c r="AI273" s="372"/>
      <c r="AJ273" s="372"/>
      <c r="AK273" s="383"/>
      <c r="AL273" s="372"/>
      <c r="AM273" s="372"/>
      <c r="AN273" s="372"/>
      <c r="AO273" s="372"/>
      <c r="AP273" s="372"/>
      <c r="AQ273" s="372"/>
      <c r="AR273" s="372"/>
      <c r="AS273" s="372"/>
      <c r="AT273" s="372"/>
      <c r="AU273" s="372"/>
      <c r="AV273" s="372"/>
      <c r="AW273" s="372"/>
    </row>
    <row r="274" customFormat="false" ht="11.25" hidden="false" customHeight="false" outlineLevel="0" collapsed="false">
      <c r="D274" s="371" t="n">
        <v>44593</v>
      </c>
      <c r="E274" s="382" t="n">
        <v>0</v>
      </c>
      <c r="F274" s="382" t="n">
        <v>0</v>
      </c>
      <c r="G274" s="382" t="n">
        <v>0</v>
      </c>
      <c r="H274" s="382" t="n">
        <v>0</v>
      </c>
      <c r="I274" s="382" t="n">
        <v>0</v>
      </c>
      <c r="J274" s="382" t="n">
        <v>0</v>
      </c>
      <c r="K274" s="382" t="n">
        <v>0</v>
      </c>
      <c r="L274" s="382" t="n">
        <v>0</v>
      </c>
      <c r="M274" s="382" t="n">
        <v>0</v>
      </c>
      <c r="N274" s="382" t="n">
        <v>0</v>
      </c>
      <c r="O274" s="382"/>
      <c r="P274" s="382" t="n">
        <v>0</v>
      </c>
      <c r="Q274" s="382" t="n">
        <v>0</v>
      </c>
      <c r="R274" s="382" t="n">
        <v>0.074682850511379</v>
      </c>
      <c r="S274" s="382" t="n">
        <v>5.222</v>
      </c>
      <c r="T274" s="371"/>
      <c r="U274" s="371"/>
      <c r="V274" s="372"/>
      <c r="W274" s="372"/>
      <c r="X274" s="372"/>
      <c r="Y274" s="372"/>
      <c r="Z274" s="372"/>
      <c r="AA274" s="372"/>
      <c r="AB274" s="372"/>
      <c r="AC274" s="372"/>
      <c r="AD274" s="372"/>
      <c r="AE274" s="372"/>
      <c r="AF274" s="372"/>
      <c r="AG274" s="372"/>
      <c r="AH274" s="372"/>
      <c r="AI274" s="372"/>
      <c r="AJ274" s="372"/>
      <c r="AK274" s="383"/>
      <c r="AL274" s="372"/>
      <c r="AM274" s="372"/>
      <c r="AN274" s="372"/>
      <c r="AO274" s="372"/>
      <c r="AP274" s="372"/>
      <c r="AQ274" s="372"/>
      <c r="AR274" s="372"/>
      <c r="AS274" s="372"/>
      <c r="AT274" s="372"/>
      <c r="AU274" s="372"/>
      <c r="AV274" s="372"/>
      <c r="AW274" s="372"/>
    </row>
    <row r="275" customFormat="false" ht="11.25" hidden="false" customHeight="false" outlineLevel="0" collapsed="false">
      <c r="D275" s="371" t="n">
        <v>44621</v>
      </c>
      <c r="E275" s="382" t="n">
        <v>0</v>
      </c>
      <c r="F275" s="382" t="n">
        <v>0</v>
      </c>
      <c r="G275" s="382" t="n">
        <v>0</v>
      </c>
      <c r="H275" s="382" t="n">
        <v>0</v>
      </c>
      <c r="I275" s="382" t="n">
        <v>0</v>
      </c>
      <c r="J275" s="382" t="n">
        <v>0</v>
      </c>
      <c r="K275" s="382" t="n">
        <v>0</v>
      </c>
      <c r="L275" s="382" t="n">
        <v>0</v>
      </c>
      <c r="M275" s="382" t="n">
        <v>0</v>
      </c>
      <c r="N275" s="382" t="n">
        <v>0</v>
      </c>
      <c r="O275" s="382"/>
      <c r="P275" s="382" t="n">
        <v>0</v>
      </c>
      <c r="Q275" s="382" t="n">
        <v>0</v>
      </c>
      <c r="R275" s="382" t="n">
        <v>0.074676741144905</v>
      </c>
      <c r="S275" s="382" t="n">
        <v>5.115</v>
      </c>
      <c r="T275" s="371"/>
      <c r="U275" s="371"/>
      <c r="V275" s="372"/>
      <c r="W275" s="372"/>
      <c r="X275" s="372"/>
      <c r="Y275" s="372"/>
      <c r="Z275" s="372"/>
      <c r="AA275" s="372"/>
      <c r="AB275" s="372"/>
      <c r="AC275" s="372"/>
      <c r="AD275" s="372"/>
      <c r="AE275" s="372"/>
      <c r="AF275" s="372"/>
      <c r="AG275" s="372"/>
      <c r="AH275" s="372"/>
      <c r="AI275" s="372"/>
      <c r="AJ275" s="372"/>
      <c r="AK275" s="383"/>
      <c r="AL275" s="372"/>
      <c r="AM275" s="372"/>
      <c r="AN275" s="372"/>
      <c r="AO275" s="372"/>
      <c r="AP275" s="372"/>
      <c r="AQ275" s="372"/>
      <c r="AR275" s="372"/>
      <c r="AS275" s="372"/>
      <c r="AT275" s="372"/>
      <c r="AU275" s="372"/>
      <c r="AV275" s="372"/>
      <c r="AW275" s="372"/>
    </row>
    <row r="276" customFormat="false" ht="11.25" hidden="false" customHeight="false" outlineLevel="0" collapsed="false">
      <c r="D276" s="371" t="n">
        <v>44652</v>
      </c>
      <c r="E276" s="382" t="n">
        <v>0</v>
      </c>
      <c r="F276" s="382" t="n">
        <v>0</v>
      </c>
      <c r="G276" s="382" t="n">
        <v>0</v>
      </c>
      <c r="H276" s="382" t="n">
        <v>0</v>
      </c>
      <c r="I276" s="382" t="n">
        <v>0</v>
      </c>
      <c r="J276" s="382" t="n">
        <v>0</v>
      </c>
      <c r="K276" s="382" t="n">
        <v>0</v>
      </c>
      <c r="L276" s="382" t="n">
        <v>0</v>
      </c>
      <c r="M276" s="382" t="n">
        <v>0</v>
      </c>
      <c r="N276" s="382" t="n">
        <v>0</v>
      </c>
      <c r="O276" s="382"/>
      <c r="P276" s="382" t="n">
        <v>0</v>
      </c>
      <c r="Q276" s="382" t="n">
        <v>0</v>
      </c>
      <c r="R276" s="382" t="n">
        <v>0.074669977203467</v>
      </c>
      <c r="S276" s="382" t="n">
        <v>5.003</v>
      </c>
      <c r="T276" s="371"/>
      <c r="U276" s="371"/>
      <c r="V276" s="372"/>
      <c r="W276" s="372"/>
      <c r="X276" s="372"/>
      <c r="Y276" s="372"/>
      <c r="Z276" s="372"/>
      <c r="AA276" s="372"/>
      <c r="AB276" s="372"/>
      <c r="AC276" s="372"/>
      <c r="AD276" s="372"/>
      <c r="AE276" s="372"/>
      <c r="AF276" s="372"/>
      <c r="AG276" s="372"/>
      <c r="AH276" s="372"/>
      <c r="AI276" s="372"/>
      <c r="AJ276" s="372"/>
      <c r="AK276" s="383"/>
      <c r="AL276" s="372"/>
      <c r="AM276" s="372"/>
      <c r="AN276" s="372"/>
      <c r="AO276" s="372"/>
      <c r="AP276" s="372"/>
      <c r="AQ276" s="372"/>
      <c r="AR276" s="372"/>
      <c r="AS276" s="372"/>
      <c r="AT276" s="372"/>
      <c r="AU276" s="372"/>
      <c r="AV276" s="372"/>
      <c r="AW276" s="372"/>
    </row>
    <row r="277" customFormat="false" ht="11.25" hidden="false" customHeight="false" outlineLevel="0" collapsed="false">
      <c r="D277" s="371" t="n">
        <v>44682</v>
      </c>
      <c r="E277" s="382" t="n">
        <v>0</v>
      </c>
      <c r="F277" s="382" t="n">
        <v>0</v>
      </c>
      <c r="G277" s="382" t="n">
        <v>0</v>
      </c>
      <c r="H277" s="382" t="n">
        <v>0</v>
      </c>
      <c r="I277" s="382" t="n">
        <v>0</v>
      </c>
      <c r="J277" s="382" t="n">
        <v>0</v>
      </c>
      <c r="K277" s="382" t="n">
        <v>0</v>
      </c>
      <c r="L277" s="382" t="n">
        <v>0</v>
      </c>
      <c r="M277" s="382" t="n">
        <v>0</v>
      </c>
      <c r="N277" s="382" t="n">
        <v>0</v>
      </c>
      <c r="O277" s="382"/>
      <c r="P277" s="382" t="n">
        <v>0</v>
      </c>
      <c r="Q277" s="382" t="n">
        <v>0</v>
      </c>
      <c r="R277" s="382" t="n">
        <v>0.074663431453702</v>
      </c>
      <c r="S277" s="382" t="n">
        <v>4.993</v>
      </c>
      <c r="T277" s="371"/>
      <c r="U277" s="371"/>
      <c r="V277" s="372"/>
      <c r="W277" s="372"/>
      <c r="X277" s="372"/>
      <c r="Y277" s="372"/>
      <c r="Z277" s="372"/>
      <c r="AA277" s="372"/>
      <c r="AB277" s="372"/>
      <c r="AC277" s="372"/>
      <c r="AD277" s="372"/>
      <c r="AE277" s="372"/>
      <c r="AF277" s="372"/>
      <c r="AG277" s="372"/>
      <c r="AH277" s="372"/>
      <c r="AI277" s="372"/>
      <c r="AJ277" s="372"/>
      <c r="AK277" s="383"/>
      <c r="AL277" s="372"/>
      <c r="AM277" s="372"/>
      <c r="AN277" s="372"/>
      <c r="AO277" s="372"/>
      <c r="AP277" s="372"/>
      <c r="AQ277" s="372"/>
      <c r="AR277" s="372"/>
      <c r="AS277" s="372"/>
      <c r="AT277" s="372"/>
      <c r="AU277" s="372"/>
      <c r="AV277" s="372"/>
      <c r="AW277" s="372"/>
    </row>
    <row r="278" customFormat="false" ht="11.25" hidden="false" customHeight="false" outlineLevel="0" collapsed="false">
      <c r="D278" s="371" t="n">
        <v>44713</v>
      </c>
      <c r="E278" s="382" t="n">
        <v>0</v>
      </c>
      <c r="F278" s="382" t="n">
        <v>0</v>
      </c>
      <c r="G278" s="382" t="n">
        <v>0</v>
      </c>
      <c r="H278" s="382" t="n">
        <v>0</v>
      </c>
      <c r="I278" s="382" t="n">
        <v>0</v>
      </c>
      <c r="J278" s="382" t="n">
        <v>0</v>
      </c>
      <c r="K278" s="382" t="n">
        <v>0</v>
      </c>
      <c r="L278" s="382" t="n">
        <v>0</v>
      </c>
      <c r="M278" s="382" t="n">
        <v>0</v>
      </c>
      <c r="N278" s="382" t="n">
        <v>0</v>
      </c>
      <c r="O278" s="382"/>
      <c r="P278" s="382" t="n">
        <v>0</v>
      </c>
      <c r="Q278" s="382" t="n">
        <v>0</v>
      </c>
      <c r="R278" s="382" t="n">
        <v>0.074656667512293</v>
      </c>
      <c r="S278" s="382" t="n">
        <v>4.989</v>
      </c>
      <c r="T278" s="371"/>
      <c r="U278" s="371"/>
      <c r="V278" s="372"/>
      <c r="W278" s="372"/>
      <c r="X278" s="372"/>
      <c r="Y278" s="372"/>
      <c r="Z278" s="372"/>
      <c r="AA278" s="372"/>
      <c r="AB278" s="372"/>
      <c r="AC278" s="372"/>
      <c r="AD278" s="372"/>
      <c r="AE278" s="372"/>
      <c r="AF278" s="372"/>
      <c r="AG278" s="372"/>
      <c r="AH278" s="372"/>
      <c r="AI278" s="372"/>
      <c r="AJ278" s="372"/>
      <c r="AK278" s="383"/>
      <c r="AL278" s="372"/>
      <c r="AM278" s="372"/>
      <c r="AN278" s="372"/>
      <c r="AO278" s="372"/>
      <c r="AP278" s="372"/>
      <c r="AQ278" s="372"/>
      <c r="AR278" s="372"/>
      <c r="AS278" s="372"/>
      <c r="AT278" s="372"/>
      <c r="AU278" s="372"/>
      <c r="AV278" s="372"/>
      <c r="AW278" s="372"/>
    </row>
    <row r="279" customFormat="false" ht="11.25" hidden="false" customHeight="false" outlineLevel="0" collapsed="false">
      <c r="D279" s="371" t="n">
        <v>44743</v>
      </c>
      <c r="E279" s="382" t="n">
        <v>0</v>
      </c>
      <c r="F279" s="382" t="n">
        <v>0</v>
      </c>
      <c r="G279" s="382" t="n">
        <v>0</v>
      </c>
      <c r="H279" s="382" t="n">
        <v>0</v>
      </c>
      <c r="I279" s="382" t="n">
        <v>0</v>
      </c>
      <c r="J279" s="382" t="n">
        <v>0</v>
      </c>
      <c r="K279" s="382" t="n">
        <v>0</v>
      </c>
      <c r="L279" s="382" t="n">
        <v>0</v>
      </c>
      <c r="M279" s="382" t="n">
        <v>0</v>
      </c>
      <c r="N279" s="382" t="n">
        <v>0</v>
      </c>
      <c r="O279" s="382"/>
      <c r="P279" s="382" t="n">
        <v>0</v>
      </c>
      <c r="Q279" s="382" t="n">
        <v>0</v>
      </c>
      <c r="R279" s="382" t="n">
        <v>0.074650121762557</v>
      </c>
      <c r="S279" s="382" t="n">
        <v>4.986</v>
      </c>
      <c r="T279" s="371"/>
      <c r="U279" s="371"/>
      <c r="V279" s="372"/>
      <c r="W279" s="372"/>
      <c r="X279" s="372"/>
      <c r="Y279" s="372"/>
      <c r="Z279" s="372"/>
      <c r="AA279" s="372"/>
      <c r="AB279" s="372"/>
      <c r="AC279" s="372"/>
      <c r="AD279" s="372"/>
      <c r="AE279" s="372"/>
      <c r="AF279" s="372"/>
      <c r="AG279" s="372"/>
      <c r="AH279" s="372"/>
      <c r="AI279" s="372"/>
      <c r="AJ279" s="372"/>
      <c r="AK279" s="383"/>
      <c r="AL279" s="372"/>
      <c r="AM279" s="372"/>
      <c r="AN279" s="372"/>
      <c r="AO279" s="372"/>
      <c r="AP279" s="372"/>
      <c r="AQ279" s="372"/>
      <c r="AR279" s="372"/>
      <c r="AS279" s="372"/>
      <c r="AT279" s="372"/>
      <c r="AU279" s="372"/>
      <c r="AV279" s="372"/>
      <c r="AW279" s="372"/>
    </row>
    <row r="280" customFormat="false" ht="11.25" hidden="false" customHeight="false" outlineLevel="0" collapsed="false">
      <c r="D280" s="371" t="n">
        <v>44774</v>
      </c>
      <c r="E280" s="382" t="n">
        <v>0</v>
      </c>
      <c r="F280" s="382" t="n">
        <v>0</v>
      </c>
      <c r="G280" s="382" t="n">
        <v>0</v>
      </c>
      <c r="H280" s="382" t="n">
        <v>0</v>
      </c>
      <c r="I280" s="382" t="n">
        <v>0</v>
      </c>
      <c r="J280" s="382" t="n">
        <v>0</v>
      </c>
      <c r="K280" s="382" t="n">
        <v>0</v>
      </c>
      <c r="L280" s="382" t="n">
        <v>0</v>
      </c>
      <c r="M280" s="382" t="n">
        <v>0</v>
      </c>
      <c r="N280" s="382" t="n">
        <v>0</v>
      </c>
      <c r="O280" s="382"/>
      <c r="P280" s="382" t="n">
        <v>0</v>
      </c>
      <c r="Q280" s="382" t="n">
        <v>0</v>
      </c>
      <c r="R280" s="382" t="n">
        <v>0.074643357821178</v>
      </c>
      <c r="S280" s="382" t="n">
        <v>5.016</v>
      </c>
      <c r="T280" s="371"/>
      <c r="U280" s="371"/>
      <c r="V280" s="372"/>
      <c r="W280" s="372"/>
      <c r="X280" s="372"/>
      <c r="Y280" s="372"/>
      <c r="Z280" s="372"/>
      <c r="AA280" s="372"/>
      <c r="AB280" s="372"/>
      <c r="AC280" s="372"/>
      <c r="AD280" s="372"/>
      <c r="AE280" s="372"/>
      <c r="AF280" s="372"/>
      <c r="AG280" s="372"/>
      <c r="AH280" s="372"/>
      <c r="AI280" s="372"/>
      <c r="AJ280" s="372"/>
      <c r="AK280" s="383"/>
      <c r="AL280" s="372"/>
      <c r="AM280" s="372"/>
      <c r="AN280" s="372"/>
      <c r="AO280" s="372"/>
      <c r="AP280" s="372"/>
      <c r="AQ280" s="372"/>
      <c r="AR280" s="372"/>
      <c r="AS280" s="372"/>
      <c r="AT280" s="372"/>
      <c r="AU280" s="372"/>
      <c r="AV280" s="372"/>
      <c r="AW280" s="372"/>
    </row>
    <row r="281" customFormat="false" ht="11.25" hidden="false" customHeight="false" outlineLevel="0" collapsed="false">
      <c r="D281" s="371" t="n">
        <v>44805</v>
      </c>
      <c r="E281" s="382" t="n">
        <v>0</v>
      </c>
      <c r="F281" s="382" t="n">
        <v>0</v>
      </c>
      <c r="G281" s="382" t="n">
        <v>0</v>
      </c>
      <c r="H281" s="382" t="n">
        <v>0</v>
      </c>
      <c r="I281" s="382" t="n">
        <v>0</v>
      </c>
      <c r="J281" s="382" t="n">
        <v>0</v>
      </c>
      <c r="K281" s="382" t="n">
        <v>0</v>
      </c>
      <c r="L281" s="382" t="n">
        <v>0</v>
      </c>
      <c r="M281" s="382" t="n">
        <v>0</v>
      </c>
      <c r="N281" s="382" t="n">
        <v>0</v>
      </c>
      <c r="O281" s="382"/>
      <c r="P281" s="382" t="n">
        <v>0</v>
      </c>
      <c r="Q281" s="382" t="n">
        <v>0</v>
      </c>
      <c r="R281" s="382" t="n">
        <v>0.074636593879814</v>
      </c>
      <c r="S281" s="382" t="n">
        <v>5.019</v>
      </c>
      <c r="T281" s="371"/>
      <c r="U281" s="371"/>
      <c r="V281" s="372"/>
      <c r="W281" s="372"/>
      <c r="X281" s="372"/>
      <c r="Y281" s="372"/>
      <c r="Z281" s="372"/>
      <c r="AA281" s="372"/>
      <c r="AB281" s="372"/>
      <c r="AC281" s="372"/>
      <c r="AD281" s="372"/>
      <c r="AE281" s="372"/>
      <c r="AF281" s="372"/>
      <c r="AG281" s="372"/>
      <c r="AH281" s="372"/>
      <c r="AI281" s="372"/>
      <c r="AJ281" s="372"/>
      <c r="AK281" s="383"/>
      <c r="AL281" s="372"/>
      <c r="AM281" s="372"/>
      <c r="AN281" s="372"/>
      <c r="AO281" s="372"/>
      <c r="AP281" s="372"/>
      <c r="AQ281" s="372"/>
      <c r="AR281" s="372"/>
      <c r="AS281" s="372"/>
      <c r="AT281" s="372"/>
      <c r="AU281" s="372"/>
      <c r="AV281" s="372"/>
      <c r="AW281" s="372"/>
    </row>
    <row r="282" customFormat="false" ht="11.25" hidden="false" customHeight="false" outlineLevel="0" collapsed="false">
      <c r="D282" s="371" t="n">
        <v>44835</v>
      </c>
      <c r="E282" s="382" t="n">
        <v>0</v>
      </c>
      <c r="F282" s="382" t="n">
        <v>0</v>
      </c>
      <c r="G282" s="382" t="n">
        <v>0</v>
      </c>
      <c r="H282" s="382" t="n">
        <v>0</v>
      </c>
      <c r="I282" s="382" t="n">
        <v>0</v>
      </c>
      <c r="J282" s="382" t="n">
        <v>0</v>
      </c>
      <c r="K282" s="382" t="n">
        <v>0</v>
      </c>
      <c r="L282" s="382" t="n">
        <v>0</v>
      </c>
      <c r="M282" s="382" t="n">
        <v>0</v>
      </c>
      <c r="N282" s="382" t="n">
        <v>0</v>
      </c>
      <c r="O282" s="382"/>
      <c r="P282" s="382" t="n">
        <v>0</v>
      </c>
      <c r="Q282" s="382" t="n">
        <v>0</v>
      </c>
      <c r="R282" s="382" t="n">
        <v>0.074630048130121</v>
      </c>
      <c r="S282" s="382" t="n">
        <v>5.042</v>
      </c>
      <c r="T282" s="371"/>
      <c r="U282" s="371"/>
      <c r="V282" s="372"/>
      <c r="W282" s="372"/>
      <c r="X282" s="372"/>
      <c r="Y282" s="372"/>
      <c r="Z282" s="372"/>
      <c r="AA282" s="372"/>
      <c r="AB282" s="372"/>
      <c r="AC282" s="372"/>
      <c r="AD282" s="372"/>
      <c r="AE282" s="372"/>
      <c r="AF282" s="372"/>
      <c r="AG282" s="372"/>
      <c r="AH282" s="372"/>
      <c r="AI282" s="372"/>
      <c r="AJ282" s="372"/>
      <c r="AK282" s="383"/>
      <c r="AL282" s="372"/>
      <c r="AM282" s="372"/>
      <c r="AN282" s="372"/>
      <c r="AO282" s="372"/>
      <c r="AP282" s="372"/>
      <c r="AQ282" s="372"/>
      <c r="AR282" s="372"/>
      <c r="AS282" s="372"/>
      <c r="AT282" s="372"/>
      <c r="AU282" s="372"/>
      <c r="AV282" s="372"/>
      <c r="AW282" s="372"/>
    </row>
    <row r="283" customFormat="false" ht="11.25" hidden="false" customHeight="false" outlineLevel="0" collapsed="false">
      <c r="D283" s="371" t="n">
        <v>44866</v>
      </c>
      <c r="E283" s="382" t="n">
        <v>0</v>
      </c>
      <c r="F283" s="382" t="n">
        <v>0</v>
      </c>
      <c r="G283" s="382" t="n">
        <v>0</v>
      </c>
      <c r="H283" s="382" t="n">
        <v>0</v>
      </c>
      <c r="I283" s="382" t="n">
        <v>0</v>
      </c>
      <c r="J283" s="382" t="n">
        <v>0</v>
      </c>
      <c r="K283" s="382" t="n">
        <v>0</v>
      </c>
      <c r="L283" s="382" t="n">
        <v>0</v>
      </c>
      <c r="M283" s="382" t="n">
        <v>0</v>
      </c>
      <c r="N283" s="382" t="n">
        <v>0</v>
      </c>
      <c r="O283" s="382"/>
      <c r="P283" s="382" t="n">
        <v>0</v>
      </c>
      <c r="Q283" s="382" t="n">
        <v>0</v>
      </c>
      <c r="R283" s="382" t="n">
        <v>0.074623284188787</v>
      </c>
      <c r="S283" s="382" t="n">
        <v>5.151</v>
      </c>
      <c r="T283" s="371"/>
      <c r="U283" s="371"/>
      <c r="V283" s="372"/>
      <c r="W283" s="372"/>
      <c r="X283" s="372"/>
      <c r="Y283" s="372"/>
      <c r="Z283" s="372"/>
      <c r="AA283" s="372"/>
      <c r="AB283" s="372"/>
      <c r="AC283" s="372"/>
      <c r="AD283" s="372"/>
      <c r="AE283" s="372"/>
      <c r="AF283" s="372"/>
      <c r="AG283" s="372"/>
      <c r="AH283" s="372"/>
      <c r="AI283" s="372"/>
      <c r="AJ283" s="372"/>
      <c r="AK283" s="383"/>
      <c r="AL283" s="372"/>
      <c r="AM283" s="372"/>
      <c r="AN283" s="372"/>
      <c r="AO283" s="372"/>
      <c r="AP283" s="372"/>
      <c r="AQ283" s="372"/>
      <c r="AR283" s="372"/>
      <c r="AS283" s="372"/>
      <c r="AT283" s="372"/>
      <c r="AU283" s="372"/>
      <c r="AV283" s="372"/>
      <c r="AW283" s="372"/>
    </row>
    <row r="284" customFormat="false" ht="11.25" hidden="false" customHeight="false" outlineLevel="0" collapsed="false">
      <c r="D284" s="371" t="n">
        <v>44896</v>
      </c>
      <c r="E284" s="382" t="n">
        <v>0</v>
      </c>
      <c r="F284" s="382" t="n">
        <v>0</v>
      </c>
      <c r="G284" s="382" t="n">
        <v>0</v>
      </c>
      <c r="H284" s="382" t="n">
        <v>0</v>
      </c>
      <c r="I284" s="382" t="n">
        <v>0</v>
      </c>
      <c r="J284" s="382" t="n">
        <v>0</v>
      </c>
      <c r="K284" s="382" t="n">
        <v>0</v>
      </c>
      <c r="L284" s="382" t="n">
        <v>0</v>
      </c>
      <c r="M284" s="382" t="n">
        <v>0</v>
      </c>
      <c r="N284" s="382" t="n">
        <v>0</v>
      </c>
      <c r="O284" s="382"/>
      <c r="P284" s="382" t="n">
        <v>0</v>
      </c>
      <c r="Q284" s="382" t="n">
        <v>0</v>
      </c>
      <c r="R284" s="382" t="n">
        <v>0.074616738439123</v>
      </c>
      <c r="S284" s="382" t="n">
        <v>5.272</v>
      </c>
      <c r="T284" s="371"/>
      <c r="U284" s="371"/>
      <c r="V284" s="372"/>
      <c r="W284" s="372"/>
      <c r="X284" s="372"/>
      <c r="Y284" s="372"/>
      <c r="Z284" s="372"/>
      <c r="AA284" s="372"/>
      <c r="AB284" s="372"/>
      <c r="AC284" s="372"/>
      <c r="AD284" s="372"/>
      <c r="AE284" s="372"/>
      <c r="AF284" s="372"/>
      <c r="AG284" s="372"/>
      <c r="AH284" s="372"/>
      <c r="AI284" s="372"/>
      <c r="AJ284" s="372"/>
      <c r="AK284" s="383"/>
      <c r="AL284" s="372"/>
      <c r="AM284" s="372"/>
      <c r="AN284" s="372"/>
      <c r="AO284" s="372"/>
      <c r="AP284" s="372"/>
      <c r="AQ284" s="372"/>
      <c r="AR284" s="372"/>
      <c r="AS284" s="372"/>
      <c r="AT284" s="372"/>
      <c r="AU284" s="372"/>
      <c r="AV284" s="372"/>
      <c r="AW284" s="372"/>
    </row>
    <row r="285" customFormat="false" ht="11.25" hidden="false" customHeight="false" outlineLevel="0" collapsed="false">
      <c r="D285" s="371" t="n">
        <v>44927</v>
      </c>
      <c r="E285" s="382" t="n">
        <v>0</v>
      </c>
      <c r="F285" s="382" t="n">
        <v>0</v>
      </c>
      <c r="G285" s="382" t="n">
        <v>0</v>
      </c>
      <c r="H285" s="382" t="n">
        <v>0</v>
      </c>
      <c r="I285" s="382" t="n">
        <v>0</v>
      </c>
      <c r="J285" s="382" t="n">
        <v>0</v>
      </c>
      <c r="K285" s="382" t="n">
        <v>0</v>
      </c>
      <c r="L285" s="382" t="n">
        <v>0</v>
      </c>
      <c r="M285" s="382" t="n">
        <v>0</v>
      </c>
      <c r="N285" s="382" t="n">
        <v>0</v>
      </c>
      <c r="O285" s="382"/>
      <c r="P285" s="382" t="n">
        <v>0</v>
      </c>
      <c r="Q285" s="382" t="n">
        <v>0</v>
      </c>
      <c r="R285" s="382" t="n">
        <v>0.074609974497818</v>
      </c>
      <c r="S285" s="382" t="n">
        <v>5.506</v>
      </c>
      <c r="T285" s="371"/>
      <c r="U285" s="371"/>
      <c r="V285" s="372"/>
      <c r="W285" s="372"/>
      <c r="X285" s="372"/>
      <c r="Y285" s="372"/>
      <c r="Z285" s="372"/>
      <c r="AA285" s="372"/>
      <c r="AB285" s="372"/>
      <c r="AC285" s="372"/>
      <c r="AD285" s="372"/>
      <c r="AE285" s="372"/>
      <c r="AF285" s="372"/>
      <c r="AG285" s="372"/>
      <c r="AH285" s="372"/>
      <c r="AI285" s="372"/>
      <c r="AJ285" s="372"/>
      <c r="AK285" s="383"/>
      <c r="AL285" s="372"/>
      <c r="AM285" s="372"/>
      <c r="AN285" s="372"/>
      <c r="AO285" s="372"/>
      <c r="AP285" s="372"/>
      <c r="AQ285" s="372"/>
      <c r="AR285" s="372"/>
      <c r="AS285" s="372"/>
      <c r="AT285" s="372"/>
      <c r="AU285" s="372"/>
      <c r="AV285" s="372"/>
      <c r="AW285" s="372"/>
    </row>
    <row r="286" customFormat="false" ht="11.25" hidden="false" customHeight="false" outlineLevel="0" collapsed="false">
      <c r="D286" s="371" t="n">
        <v>44958</v>
      </c>
      <c r="E286" s="382" t="n">
        <v>0</v>
      </c>
      <c r="F286" s="382" t="n">
        <v>0</v>
      </c>
      <c r="G286" s="382" t="n">
        <v>0</v>
      </c>
      <c r="H286" s="382" t="n">
        <v>0</v>
      </c>
      <c r="I286" s="382" t="n">
        <v>0</v>
      </c>
      <c r="J286" s="382" t="n">
        <v>0</v>
      </c>
      <c r="K286" s="382" t="n">
        <v>0</v>
      </c>
      <c r="L286" s="382" t="n">
        <v>0</v>
      </c>
      <c r="M286" s="382" t="n">
        <v>0</v>
      </c>
      <c r="N286" s="382" t="n">
        <v>0</v>
      </c>
      <c r="O286" s="382"/>
      <c r="P286" s="382" t="n">
        <v>0</v>
      </c>
      <c r="Q286" s="382" t="n">
        <v>0</v>
      </c>
      <c r="R286" s="382" t="n">
        <v>0.074603210556529</v>
      </c>
      <c r="S286" s="382" t="n">
        <v>5.435</v>
      </c>
      <c r="T286" s="371"/>
      <c r="U286" s="371"/>
      <c r="V286" s="372"/>
      <c r="W286" s="372"/>
      <c r="X286" s="372"/>
      <c r="Y286" s="372"/>
      <c r="Z286" s="372"/>
      <c r="AA286" s="372"/>
      <c r="AB286" s="372"/>
      <c r="AC286" s="372"/>
      <c r="AD286" s="372"/>
      <c r="AE286" s="372"/>
      <c r="AF286" s="372"/>
      <c r="AG286" s="372"/>
      <c r="AH286" s="372"/>
      <c r="AI286" s="372"/>
      <c r="AJ286" s="372"/>
      <c r="AK286" s="383"/>
      <c r="AL286" s="372"/>
      <c r="AM286" s="372"/>
      <c r="AN286" s="372"/>
      <c r="AO286" s="372"/>
      <c r="AP286" s="372"/>
      <c r="AQ286" s="372"/>
      <c r="AR286" s="372"/>
      <c r="AS286" s="372"/>
      <c r="AT286" s="372"/>
      <c r="AU286" s="372"/>
      <c r="AV286" s="372"/>
      <c r="AW286" s="372"/>
    </row>
    <row r="287" customFormat="false" ht="11.25" hidden="false" customHeight="false" outlineLevel="0" collapsed="false">
      <c r="D287" s="371" t="n">
        <v>44986</v>
      </c>
      <c r="E287" s="382" t="n">
        <v>0</v>
      </c>
      <c r="F287" s="382" t="n">
        <v>0</v>
      </c>
      <c r="G287" s="382" t="n">
        <v>0</v>
      </c>
      <c r="H287" s="382" t="n">
        <v>0</v>
      </c>
      <c r="I287" s="382" t="n">
        <v>0</v>
      </c>
      <c r="J287" s="382" t="n">
        <v>0</v>
      </c>
      <c r="K287" s="382" t="n">
        <v>0</v>
      </c>
      <c r="L287" s="382" t="n">
        <v>0</v>
      </c>
      <c r="M287" s="382" t="n">
        <v>0</v>
      </c>
      <c r="N287" s="382" t="n">
        <v>0</v>
      </c>
      <c r="O287" s="382"/>
      <c r="P287" s="382" t="n">
        <v>0</v>
      </c>
      <c r="Q287" s="382" t="n">
        <v>0</v>
      </c>
      <c r="R287" s="382" t="n">
        <v>0.074597101190215</v>
      </c>
      <c r="S287" s="382" t="n">
        <v>5.328</v>
      </c>
      <c r="T287" s="371"/>
      <c r="U287" s="371"/>
      <c r="V287" s="372"/>
      <c r="W287" s="372"/>
      <c r="X287" s="372"/>
      <c r="Y287" s="372"/>
      <c r="Z287" s="372"/>
      <c r="AA287" s="372"/>
      <c r="AB287" s="372"/>
      <c r="AC287" s="372"/>
      <c r="AD287" s="372"/>
      <c r="AE287" s="372"/>
      <c r="AF287" s="372"/>
      <c r="AG287" s="372"/>
      <c r="AH287" s="372"/>
      <c r="AI287" s="372"/>
      <c r="AJ287" s="372"/>
      <c r="AK287" s="383"/>
      <c r="AL287" s="372"/>
      <c r="AM287" s="372"/>
      <c r="AN287" s="372"/>
      <c r="AO287" s="372"/>
      <c r="AP287" s="372"/>
      <c r="AQ287" s="372"/>
      <c r="AR287" s="372"/>
      <c r="AS287" s="372"/>
      <c r="AT287" s="372"/>
      <c r="AU287" s="372"/>
      <c r="AV287" s="372"/>
      <c r="AW287" s="372"/>
    </row>
    <row r="288" customFormat="false" ht="11.25" hidden="false" customHeight="false" outlineLevel="0" collapsed="false">
      <c r="D288" s="371" t="n">
        <v>45017</v>
      </c>
      <c r="E288" s="382" t="n">
        <v>0</v>
      </c>
      <c r="F288" s="382" t="n">
        <v>0</v>
      </c>
      <c r="G288" s="382" t="n">
        <v>0</v>
      </c>
      <c r="H288" s="382" t="n">
        <v>0</v>
      </c>
      <c r="I288" s="382" t="n">
        <v>0</v>
      </c>
      <c r="J288" s="382" t="n">
        <v>0</v>
      </c>
      <c r="K288" s="382" t="n">
        <v>0</v>
      </c>
      <c r="L288" s="382" t="n">
        <v>0</v>
      </c>
      <c r="M288" s="382" t="n">
        <v>0</v>
      </c>
      <c r="N288" s="382" t="n">
        <v>0</v>
      </c>
      <c r="O288" s="382"/>
      <c r="P288" s="382" t="n">
        <v>0</v>
      </c>
      <c r="Q288" s="382" t="n">
        <v>0</v>
      </c>
      <c r="R288" s="382" t="n">
        <v>0.074590337248955</v>
      </c>
      <c r="S288" s="382" t="n">
        <v>5.216</v>
      </c>
      <c r="T288" s="371"/>
      <c r="U288" s="371"/>
      <c r="V288" s="372"/>
      <c r="W288" s="372"/>
      <c r="X288" s="372"/>
      <c r="Y288" s="372"/>
      <c r="Z288" s="372"/>
      <c r="AA288" s="372"/>
      <c r="AB288" s="372"/>
      <c r="AC288" s="372"/>
      <c r="AD288" s="372"/>
      <c r="AE288" s="372"/>
      <c r="AF288" s="372"/>
      <c r="AG288" s="372"/>
      <c r="AH288" s="372"/>
      <c r="AI288" s="372"/>
      <c r="AJ288" s="372"/>
      <c r="AK288" s="383"/>
      <c r="AL288" s="372"/>
      <c r="AM288" s="372"/>
      <c r="AN288" s="372"/>
      <c r="AO288" s="372"/>
      <c r="AP288" s="372"/>
      <c r="AQ288" s="372"/>
      <c r="AR288" s="372"/>
      <c r="AS288" s="372"/>
      <c r="AT288" s="372"/>
      <c r="AU288" s="372"/>
      <c r="AV288" s="372"/>
      <c r="AW288" s="372"/>
    </row>
    <row r="289" customFormat="false" ht="11.25" hidden="false" customHeight="false" outlineLevel="0" collapsed="false">
      <c r="D289" s="371" t="n">
        <v>45047</v>
      </c>
      <c r="E289" s="382" t="n">
        <v>0</v>
      </c>
      <c r="F289" s="382" t="n">
        <v>0</v>
      </c>
      <c r="G289" s="382" t="n">
        <v>0</v>
      </c>
      <c r="H289" s="382" t="n">
        <v>0</v>
      </c>
      <c r="I289" s="382" t="n">
        <v>0</v>
      </c>
      <c r="J289" s="382" t="n">
        <v>0</v>
      </c>
      <c r="K289" s="382" t="n">
        <v>0</v>
      </c>
      <c r="L289" s="382" t="n">
        <v>0</v>
      </c>
      <c r="M289" s="382" t="n">
        <v>0</v>
      </c>
      <c r="N289" s="382" t="n">
        <v>0</v>
      </c>
      <c r="O289" s="382"/>
      <c r="P289" s="382" t="n">
        <v>0</v>
      </c>
      <c r="Q289" s="382" t="n">
        <v>0</v>
      </c>
      <c r="R289" s="382" t="n">
        <v>0.074583791499362</v>
      </c>
      <c r="S289" s="382" t="n">
        <v>5.206</v>
      </c>
      <c r="T289" s="371"/>
      <c r="U289" s="371"/>
      <c r="V289" s="372"/>
      <c r="W289" s="372"/>
      <c r="X289" s="372"/>
      <c r="Y289" s="372"/>
      <c r="Z289" s="372"/>
      <c r="AA289" s="372"/>
      <c r="AB289" s="372"/>
      <c r="AC289" s="372"/>
      <c r="AD289" s="372"/>
      <c r="AE289" s="372"/>
      <c r="AF289" s="372"/>
      <c r="AG289" s="372"/>
      <c r="AH289" s="372"/>
      <c r="AI289" s="372"/>
      <c r="AJ289" s="372"/>
      <c r="AK289" s="383"/>
      <c r="AL289" s="372"/>
      <c r="AM289" s="372"/>
      <c r="AN289" s="372"/>
      <c r="AO289" s="372"/>
      <c r="AP289" s="372"/>
      <c r="AQ289" s="372"/>
      <c r="AR289" s="372"/>
      <c r="AS289" s="372"/>
      <c r="AT289" s="372"/>
      <c r="AU289" s="372"/>
      <c r="AV289" s="372"/>
      <c r="AW289" s="372"/>
    </row>
    <row r="290" customFormat="false" ht="11.25" hidden="false" customHeight="false" outlineLevel="0" collapsed="false">
      <c r="D290" s="371" t="n">
        <v>45078</v>
      </c>
      <c r="E290" s="382" t="n">
        <v>0</v>
      </c>
      <c r="F290" s="382" t="n">
        <v>0</v>
      </c>
      <c r="G290" s="382" t="n">
        <v>0</v>
      </c>
      <c r="H290" s="382" t="n">
        <v>0</v>
      </c>
      <c r="I290" s="382" t="n">
        <v>0</v>
      </c>
      <c r="J290" s="382" t="n">
        <v>0</v>
      </c>
      <c r="K290" s="382" t="n">
        <v>0</v>
      </c>
      <c r="L290" s="382" t="n">
        <v>0</v>
      </c>
      <c r="M290" s="382" t="n">
        <v>0</v>
      </c>
      <c r="N290" s="382" t="n">
        <v>0</v>
      </c>
      <c r="O290" s="382"/>
      <c r="P290" s="382" t="n">
        <v>0</v>
      </c>
      <c r="Q290" s="382" t="n">
        <v>0</v>
      </c>
      <c r="R290" s="382" t="n">
        <v>0.074577027558131</v>
      </c>
      <c r="S290" s="382" t="n">
        <v>5.202</v>
      </c>
      <c r="T290" s="371"/>
      <c r="U290" s="371"/>
      <c r="V290" s="372"/>
      <c r="W290" s="372"/>
      <c r="X290" s="372"/>
      <c r="Y290" s="372"/>
      <c r="Z290" s="372"/>
      <c r="AA290" s="372"/>
      <c r="AB290" s="372"/>
      <c r="AC290" s="372"/>
      <c r="AD290" s="372"/>
      <c r="AE290" s="372"/>
      <c r="AF290" s="372"/>
      <c r="AG290" s="372"/>
      <c r="AH290" s="372"/>
      <c r="AI290" s="372"/>
      <c r="AJ290" s="372"/>
      <c r="AK290" s="383"/>
      <c r="AL290" s="372"/>
      <c r="AM290" s="372"/>
      <c r="AN290" s="372"/>
      <c r="AO290" s="372"/>
      <c r="AP290" s="372"/>
      <c r="AQ290" s="372"/>
      <c r="AR290" s="372"/>
      <c r="AS290" s="372"/>
      <c r="AT290" s="372"/>
      <c r="AU290" s="372"/>
      <c r="AV290" s="372"/>
      <c r="AW290" s="372"/>
    </row>
    <row r="291" customFormat="false" ht="11.25" hidden="false" customHeight="false" outlineLevel="0" collapsed="false">
      <c r="D291" s="371" t="n">
        <v>45108</v>
      </c>
      <c r="E291" s="382" t="n">
        <v>0</v>
      </c>
      <c r="F291" s="382" t="n">
        <v>0</v>
      </c>
      <c r="G291" s="382" t="n">
        <v>0</v>
      </c>
      <c r="H291" s="382" t="n">
        <v>0</v>
      </c>
      <c r="I291" s="382" t="n">
        <v>0</v>
      </c>
      <c r="J291" s="382" t="n">
        <v>0</v>
      </c>
      <c r="K291" s="382" t="n">
        <v>0</v>
      </c>
      <c r="L291" s="382" t="n">
        <v>0</v>
      </c>
      <c r="M291" s="382" t="n">
        <v>0</v>
      </c>
      <c r="N291" s="382" t="n">
        <v>0</v>
      </c>
      <c r="O291" s="382"/>
      <c r="P291" s="382" t="n">
        <v>0</v>
      </c>
      <c r="Q291" s="382" t="n">
        <v>0</v>
      </c>
      <c r="R291" s="382" t="n">
        <v>0.074570481808567</v>
      </c>
      <c r="S291" s="382" t="n">
        <v>5.199</v>
      </c>
      <c r="T291" s="371"/>
      <c r="U291" s="371"/>
      <c r="V291" s="372"/>
      <c r="W291" s="372"/>
      <c r="X291" s="372"/>
      <c r="Y291" s="372"/>
      <c r="Z291" s="372"/>
      <c r="AA291" s="372"/>
      <c r="AB291" s="372"/>
      <c r="AC291" s="372"/>
      <c r="AD291" s="372"/>
      <c r="AE291" s="372"/>
      <c r="AF291" s="372"/>
      <c r="AG291" s="372"/>
      <c r="AH291" s="372"/>
      <c r="AI291" s="372"/>
      <c r="AJ291" s="372"/>
      <c r="AK291" s="383"/>
      <c r="AL291" s="372"/>
      <c r="AM291" s="372"/>
      <c r="AN291" s="372"/>
      <c r="AO291" s="372"/>
      <c r="AP291" s="372"/>
      <c r="AQ291" s="372"/>
      <c r="AR291" s="372"/>
      <c r="AS291" s="372"/>
      <c r="AT291" s="372"/>
      <c r="AU291" s="372"/>
      <c r="AV291" s="372"/>
      <c r="AW291" s="372"/>
    </row>
    <row r="292" customFormat="false" ht="11.25" hidden="false" customHeight="false" outlineLevel="0" collapsed="false">
      <c r="D292" s="371" t="n">
        <v>45139</v>
      </c>
      <c r="E292" s="382" t="n">
        <v>0</v>
      </c>
      <c r="F292" s="382" t="n">
        <v>0</v>
      </c>
      <c r="G292" s="382" t="n">
        <v>0</v>
      </c>
      <c r="H292" s="382" t="n">
        <v>0</v>
      </c>
      <c r="I292" s="382" t="n">
        <v>0</v>
      </c>
      <c r="J292" s="382" t="n">
        <v>0</v>
      </c>
      <c r="K292" s="382" t="n">
        <v>0</v>
      </c>
      <c r="L292" s="382" t="n">
        <v>0</v>
      </c>
      <c r="M292" s="382" t="n">
        <v>0</v>
      </c>
      <c r="N292" s="382" t="n">
        <v>0</v>
      </c>
      <c r="O292" s="382"/>
      <c r="P292" s="382" t="n">
        <v>0</v>
      </c>
      <c r="Q292" s="382" t="n">
        <v>0</v>
      </c>
      <c r="R292" s="382" t="n">
        <v>0.074563717867365</v>
      </c>
      <c r="S292" s="382" t="n">
        <v>5.229</v>
      </c>
      <c r="T292" s="371"/>
      <c r="U292" s="371"/>
      <c r="V292" s="372"/>
      <c r="W292" s="372"/>
      <c r="X292" s="372"/>
      <c r="Y292" s="372"/>
      <c r="Z292" s="372"/>
      <c r="AA292" s="372"/>
      <c r="AB292" s="372"/>
      <c r="AC292" s="372"/>
      <c r="AD292" s="372"/>
      <c r="AE292" s="372"/>
      <c r="AF292" s="372"/>
      <c r="AG292" s="372"/>
      <c r="AH292" s="372"/>
      <c r="AI292" s="372"/>
      <c r="AJ292" s="372"/>
      <c r="AK292" s="383"/>
      <c r="AL292" s="372"/>
      <c r="AM292" s="372"/>
      <c r="AN292" s="372"/>
      <c r="AO292" s="372"/>
      <c r="AP292" s="372"/>
      <c r="AQ292" s="372"/>
      <c r="AR292" s="372"/>
      <c r="AS292" s="372"/>
      <c r="AT292" s="372"/>
      <c r="AU292" s="372"/>
      <c r="AV292" s="372"/>
      <c r="AW292" s="372"/>
    </row>
    <row r="293" customFormat="false" ht="11.25" hidden="false" customHeight="false" outlineLevel="0" collapsed="false">
      <c r="D293" s="371" t="n">
        <v>45170</v>
      </c>
      <c r="E293" s="382" t="n">
        <v>0</v>
      </c>
      <c r="F293" s="382" t="n">
        <v>0</v>
      </c>
      <c r="G293" s="382" t="n">
        <v>0</v>
      </c>
      <c r="H293" s="382" t="n">
        <v>0</v>
      </c>
      <c r="I293" s="382" t="n">
        <v>0</v>
      </c>
      <c r="J293" s="382" t="n">
        <v>0</v>
      </c>
      <c r="K293" s="382" t="n">
        <v>0</v>
      </c>
      <c r="L293" s="382" t="n">
        <v>0</v>
      </c>
      <c r="M293" s="382" t="n">
        <v>0</v>
      </c>
      <c r="N293" s="382" t="n">
        <v>0</v>
      </c>
      <c r="O293" s="382"/>
      <c r="P293" s="382" t="n">
        <v>0</v>
      </c>
      <c r="Q293" s="382" t="n">
        <v>0</v>
      </c>
      <c r="R293" s="382" t="n">
        <v>0.074556953926179</v>
      </c>
      <c r="S293" s="382" t="n">
        <v>5.232</v>
      </c>
      <c r="T293" s="371"/>
      <c r="U293" s="371"/>
      <c r="V293" s="372"/>
      <c r="W293" s="372"/>
      <c r="X293" s="372"/>
      <c r="Y293" s="372"/>
      <c r="Z293" s="372"/>
      <c r="AA293" s="372"/>
      <c r="AB293" s="372"/>
      <c r="AC293" s="372"/>
      <c r="AD293" s="372"/>
      <c r="AE293" s="372"/>
      <c r="AF293" s="372"/>
      <c r="AG293" s="372"/>
      <c r="AH293" s="372"/>
      <c r="AI293" s="372"/>
      <c r="AJ293" s="372"/>
      <c r="AK293" s="383"/>
      <c r="AL293" s="372"/>
      <c r="AM293" s="372"/>
      <c r="AN293" s="372"/>
      <c r="AO293" s="372"/>
      <c r="AP293" s="372"/>
      <c r="AQ293" s="372"/>
      <c r="AR293" s="372"/>
      <c r="AS293" s="372"/>
      <c r="AT293" s="372"/>
      <c r="AU293" s="372"/>
      <c r="AV293" s="372"/>
      <c r="AW293" s="372"/>
    </row>
    <row r="294" customFormat="false" ht="11.25" hidden="false" customHeight="false" outlineLevel="0" collapsed="false">
      <c r="D294" s="371" t="n">
        <v>45200</v>
      </c>
      <c r="E294" s="382" t="n">
        <v>0</v>
      </c>
      <c r="F294" s="382" t="n">
        <v>0</v>
      </c>
      <c r="G294" s="382" t="n">
        <v>0</v>
      </c>
      <c r="H294" s="382" t="n">
        <v>0</v>
      </c>
      <c r="I294" s="382" t="n">
        <v>0</v>
      </c>
      <c r="J294" s="382" t="n">
        <v>0</v>
      </c>
      <c r="K294" s="382" t="n">
        <v>0</v>
      </c>
      <c r="L294" s="382" t="n">
        <v>0</v>
      </c>
      <c r="M294" s="382" t="n">
        <v>0</v>
      </c>
      <c r="N294" s="382" t="n">
        <v>0</v>
      </c>
      <c r="O294" s="382"/>
      <c r="P294" s="382" t="n">
        <v>0</v>
      </c>
      <c r="Q294" s="382" t="n">
        <v>0</v>
      </c>
      <c r="R294" s="382" t="n">
        <v>0.074550408176659</v>
      </c>
      <c r="S294" s="382" t="n">
        <v>5.255</v>
      </c>
      <c r="T294" s="371"/>
      <c r="U294" s="371"/>
      <c r="V294" s="372"/>
      <c r="W294" s="372"/>
      <c r="X294" s="372"/>
      <c r="Y294" s="372"/>
      <c r="Z294" s="372"/>
      <c r="AA294" s="372"/>
      <c r="AB294" s="372"/>
      <c r="AC294" s="372"/>
      <c r="AD294" s="372"/>
      <c r="AE294" s="372"/>
      <c r="AF294" s="372"/>
      <c r="AG294" s="372"/>
      <c r="AH294" s="372"/>
      <c r="AI294" s="372"/>
      <c r="AJ294" s="372"/>
      <c r="AK294" s="383"/>
      <c r="AL294" s="372"/>
      <c r="AM294" s="372"/>
      <c r="AN294" s="372"/>
      <c r="AO294" s="372"/>
      <c r="AP294" s="372"/>
      <c r="AQ294" s="372"/>
      <c r="AR294" s="372"/>
      <c r="AS294" s="372"/>
      <c r="AT294" s="372"/>
      <c r="AU294" s="372"/>
      <c r="AV294" s="372"/>
      <c r="AW294" s="372"/>
    </row>
    <row r="295" customFormat="false" ht="11.25" hidden="false" customHeight="false" outlineLevel="0" collapsed="false">
      <c r="D295" s="371" t="n">
        <v>45231</v>
      </c>
      <c r="E295" s="382" t="n">
        <v>0</v>
      </c>
      <c r="F295" s="382" t="n">
        <v>0</v>
      </c>
      <c r="G295" s="382" t="n">
        <v>0</v>
      </c>
      <c r="H295" s="382" t="n">
        <v>0</v>
      </c>
      <c r="I295" s="382" t="n">
        <v>0</v>
      </c>
      <c r="J295" s="382" t="n">
        <v>0</v>
      </c>
      <c r="K295" s="382" t="n">
        <v>0</v>
      </c>
      <c r="L295" s="382" t="n">
        <v>0</v>
      </c>
      <c r="M295" s="382" t="n">
        <v>0</v>
      </c>
      <c r="N295" s="382" t="n">
        <v>0</v>
      </c>
      <c r="O295" s="382"/>
      <c r="P295" s="382" t="n">
        <v>0</v>
      </c>
      <c r="Q295" s="382" t="n">
        <v>0</v>
      </c>
      <c r="R295" s="382" t="n">
        <v>0.074543644235502</v>
      </c>
      <c r="S295" s="382" t="n">
        <v>5.364</v>
      </c>
      <c r="T295" s="371"/>
      <c r="U295" s="371"/>
      <c r="V295" s="372"/>
      <c r="W295" s="372"/>
      <c r="X295" s="372"/>
      <c r="Y295" s="372"/>
      <c r="Z295" s="372"/>
      <c r="AA295" s="372"/>
      <c r="AB295" s="372"/>
      <c r="AC295" s="372"/>
      <c r="AD295" s="372"/>
      <c r="AE295" s="372"/>
      <c r="AF295" s="372"/>
      <c r="AG295" s="372"/>
      <c r="AH295" s="372"/>
      <c r="AI295" s="372"/>
      <c r="AJ295" s="372"/>
      <c r="AK295" s="383"/>
      <c r="AL295" s="372"/>
      <c r="AM295" s="372"/>
      <c r="AN295" s="372"/>
      <c r="AO295" s="372"/>
      <c r="AP295" s="372"/>
      <c r="AQ295" s="372"/>
      <c r="AR295" s="372"/>
      <c r="AS295" s="372"/>
      <c r="AT295" s="372"/>
      <c r="AU295" s="372"/>
      <c r="AV295" s="372"/>
      <c r="AW295" s="372"/>
    </row>
    <row r="296" customFormat="false" ht="11.25" hidden="false" customHeight="false" outlineLevel="0" collapsed="false">
      <c r="D296" s="371" t="n">
        <v>45261</v>
      </c>
      <c r="E296" s="382" t="n">
        <v>0</v>
      </c>
      <c r="F296" s="382" t="n">
        <v>0</v>
      </c>
      <c r="G296" s="382" t="n">
        <v>0</v>
      </c>
      <c r="H296" s="382" t="n">
        <v>0</v>
      </c>
      <c r="I296" s="382" t="n">
        <v>0</v>
      </c>
      <c r="J296" s="382" t="n">
        <v>0</v>
      </c>
      <c r="K296" s="382" t="n">
        <v>0</v>
      </c>
      <c r="L296" s="382" t="n">
        <v>0</v>
      </c>
      <c r="M296" s="382" t="n">
        <v>0</v>
      </c>
      <c r="N296" s="382" t="n">
        <v>0</v>
      </c>
      <c r="O296" s="382"/>
      <c r="P296" s="382" t="n">
        <v>0</v>
      </c>
      <c r="Q296" s="382" t="n">
        <v>0</v>
      </c>
      <c r="R296" s="382" t="n">
        <v>0.07453709848601</v>
      </c>
      <c r="S296" s="382" t="n">
        <v>5.485</v>
      </c>
      <c r="T296" s="371"/>
      <c r="U296" s="371"/>
      <c r="V296" s="372"/>
      <c r="W296" s="372"/>
      <c r="X296" s="372"/>
      <c r="Y296" s="372"/>
      <c r="Z296" s="372"/>
      <c r="AA296" s="372"/>
      <c r="AB296" s="372"/>
      <c r="AC296" s="372"/>
      <c r="AD296" s="372"/>
      <c r="AE296" s="372"/>
      <c r="AF296" s="372"/>
      <c r="AG296" s="372"/>
      <c r="AH296" s="372"/>
      <c r="AI296" s="372"/>
      <c r="AJ296" s="372"/>
      <c r="AK296" s="383"/>
      <c r="AL296" s="372"/>
      <c r="AM296" s="372"/>
      <c r="AN296" s="372"/>
      <c r="AO296" s="372"/>
      <c r="AP296" s="372"/>
      <c r="AQ296" s="372"/>
      <c r="AR296" s="372"/>
      <c r="AS296" s="372"/>
      <c r="AT296" s="372"/>
      <c r="AU296" s="372"/>
      <c r="AV296" s="372"/>
      <c r="AW296" s="372"/>
    </row>
    <row r="297" customFormat="false" ht="11.25" hidden="false" customHeight="false" outlineLevel="0" collapsed="false">
      <c r="D297" s="371" t="n">
        <v>45292</v>
      </c>
      <c r="E297" s="382" t="n">
        <v>0</v>
      </c>
      <c r="F297" s="382" t="n">
        <v>0</v>
      </c>
      <c r="G297" s="382" t="n">
        <v>0</v>
      </c>
      <c r="H297" s="382" t="n">
        <v>0</v>
      </c>
      <c r="I297" s="382" t="n">
        <v>0</v>
      </c>
      <c r="J297" s="382" t="n">
        <v>0</v>
      </c>
      <c r="K297" s="382" t="n">
        <v>0</v>
      </c>
      <c r="L297" s="382" t="n">
        <v>0</v>
      </c>
      <c r="M297" s="382" t="n">
        <v>0</v>
      </c>
      <c r="N297" s="382" t="n">
        <v>0</v>
      </c>
      <c r="O297" s="382"/>
      <c r="P297" s="382" t="n">
        <v>0</v>
      </c>
      <c r="Q297" s="382" t="n">
        <v>0</v>
      </c>
      <c r="R297" s="382" t="n">
        <v>0.074530334544883</v>
      </c>
      <c r="S297" s="382" t="n">
        <v>5.721</v>
      </c>
      <c r="T297" s="371"/>
      <c r="U297" s="371"/>
      <c r="V297" s="372"/>
      <c r="W297" s="372"/>
      <c r="X297" s="372"/>
      <c r="Y297" s="372"/>
      <c r="Z297" s="372"/>
      <c r="AA297" s="372"/>
      <c r="AB297" s="372"/>
      <c r="AC297" s="372"/>
      <c r="AD297" s="372"/>
      <c r="AE297" s="372"/>
      <c r="AF297" s="372"/>
      <c r="AG297" s="372"/>
      <c r="AH297" s="372"/>
      <c r="AI297" s="372"/>
      <c r="AJ297" s="372"/>
      <c r="AK297" s="383"/>
      <c r="AL297" s="372"/>
      <c r="AM297" s="372"/>
      <c r="AN297" s="372"/>
      <c r="AO297" s="372"/>
      <c r="AP297" s="372"/>
      <c r="AQ297" s="372"/>
      <c r="AR297" s="372"/>
      <c r="AS297" s="372"/>
      <c r="AT297" s="372"/>
      <c r="AU297" s="372"/>
      <c r="AV297" s="372"/>
      <c r="AW297" s="372"/>
    </row>
    <row r="298" customFormat="false" ht="11.25" hidden="false" customHeight="false" outlineLevel="0" collapsed="false">
      <c r="D298" s="371" t="n">
        <v>45323</v>
      </c>
      <c r="E298" s="382" t="n">
        <v>0</v>
      </c>
      <c r="F298" s="382" t="n">
        <v>0</v>
      </c>
      <c r="G298" s="382" t="n">
        <v>0</v>
      </c>
      <c r="H298" s="382" t="n">
        <v>0</v>
      </c>
      <c r="I298" s="382" t="n">
        <v>0</v>
      </c>
      <c r="J298" s="382" t="n">
        <v>0</v>
      </c>
      <c r="K298" s="382" t="n">
        <v>0</v>
      </c>
      <c r="L298" s="382" t="n">
        <v>0</v>
      </c>
      <c r="M298" s="382" t="n">
        <v>0</v>
      </c>
      <c r="N298" s="382" t="n">
        <v>0</v>
      </c>
      <c r="O298" s="382"/>
      <c r="P298" s="382" t="n">
        <v>0</v>
      </c>
      <c r="Q298" s="382" t="n">
        <v>0</v>
      </c>
      <c r="R298" s="382" t="n">
        <v>0.074523570603771</v>
      </c>
      <c r="S298" s="382" t="n">
        <v>5.65</v>
      </c>
      <c r="T298" s="371"/>
      <c r="U298" s="371"/>
      <c r="V298" s="372"/>
      <c r="W298" s="372"/>
      <c r="X298" s="372"/>
      <c r="Y298" s="372"/>
      <c r="Z298" s="372"/>
      <c r="AA298" s="372"/>
      <c r="AB298" s="372"/>
      <c r="AC298" s="372"/>
      <c r="AD298" s="372"/>
      <c r="AE298" s="372"/>
      <c r="AF298" s="372"/>
      <c r="AG298" s="372"/>
      <c r="AH298" s="372"/>
      <c r="AI298" s="372"/>
      <c r="AJ298" s="372"/>
      <c r="AK298" s="383"/>
      <c r="AL298" s="372"/>
      <c r="AM298" s="372"/>
      <c r="AN298" s="372"/>
      <c r="AO298" s="372"/>
      <c r="AP298" s="372"/>
      <c r="AQ298" s="372"/>
      <c r="AR298" s="372"/>
      <c r="AS298" s="372"/>
      <c r="AT298" s="372"/>
      <c r="AU298" s="372"/>
      <c r="AV298" s="372"/>
      <c r="AW298" s="372"/>
    </row>
    <row r="299" customFormat="false" ht="11.25" hidden="false" customHeight="false" outlineLevel="0" collapsed="false">
      <c r="D299" s="371" t="n">
        <v>45352</v>
      </c>
      <c r="E299" s="382" t="n">
        <v>0</v>
      </c>
      <c r="F299" s="382" t="n">
        <v>0</v>
      </c>
      <c r="G299" s="382" t="n">
        <v>0</v>
      </c>
      <c r="H299" s="382" t="n">
        <v>0</v>
      </c>
      <c r="I299" s="382" t="n">
        <v>0</v>
      </c>
      <c r="J299" s="382" t="n">
        <v>0</v>
      </c>
      <c r="K299" s="382" t="n">
        <v>0</v>
      </c>
      <c r="L299" s="382" t="n">
        <v>0</v>
      </c>
      <c r="M299" s="382" t="n">
        <v>0</v>
      </c>
      <c r="N299" s="382" t="n">
        <v>0</v>
      </c>
      <c r="O299" s="382"/>
      <c r="P299" s="382" t="n">
        <v>0</v>
      </c>
      <c r="Q299" s="382" t="n">
        <v>0</v>
      </c>
      <c r="R299" s="382" t="n">
        <v>0.074517243045971</v>
      </c>
      <c r="S299" s="382" t="n">
        <v>5.543</v>
      </c>
      <c r="T299" s="371"/>
      <c r="U299" s="371"/>
      <c r="V299" s="372"/>
      <c r="W299" s="372"/>
      <c r="X299" s="372"/>
      <c r="Y299" s="372"/>
      <c r="Z299" s="372"/>
      <c r="AA299" s="372"/>
      <c r="AB299" s="372"/>
      <c r="AC299" s="372"/>
      <c r="AD299" s="372"/>
      <c r="AE299" s="372"/>
      <c r="AF299" s="372"/>
      <c r="AG299" s="372"/>
      <c r="AH299" s="372"/>
      <c r="AI299" s="372"/>
      <c r="AJ299" s="372"/>
      <c r="AK299" s="383"/>
      <c r="AL299" s="372"/>
      <c r="AM299" s="372"/>
      <c r="AN299" s="372"/>
      <c r="AO299" s="372"/>
      <c r="AP299" s="372"/>
      <c r="AQ299" s="372"/>
      <c r="AR299" s="372"/>
      <c r="AS299" s="372"/>
      <c r="AT299" s="372"/>
      <c r="AU299" s="372"/>
      <c r="AV299" s="372"/>
      <c r="AW299" s="372"/>
    </row>
    <row r="300" customFormat="false" ht="11.25" hidden="false" customHeight="false" outlineLevel="0" collapsed="false">
      <c r="D300" s="371" t="n">
        <v>45383</v>
      </c>
      <c r="E300" s="382" t="n">
        <v>0</v>
      </c>
      <c r="F300" s="382" t="n">
        <v>0</v>
      </c>
      <c r="G300" s="382" t="n">
        <v>0</v>
      </c>
      <c r="H300" s="382" t="n">
        <v>0</v>
      </c>
      <c r="I300" s="382" t="n">
        <v>0</v>
      </c>
      <c r="J300" s="382" t="n">
        <v>0</v>
      </c>
      <c r="K300" s="382" t="n">
        <v>0</v>
      </c>
      <c r="L300" s="382" t="n">
        <v>0</v>
      </c>
      <c r="M300" s="382" t="n">
        <v>0</v>
      </c>
      <c r="N300" s="382" t="n">
        <v>0</v>
      </c>
      <c r="O300" s="382"/>
      <c r="P300" s="382" t="n">
        <v>0</v>
      </c>
      <c r="Q300" s="382" t="n">
        <v>0</v>
      </c>
      <c r="R300" s="382" t="n">
        <v>0.074510479104888</v>
      </c>
      <c r="S300" s="382" t="n">
        <v>5.431</v>
      </c>
      <c r="T300" s="371"/>
      <c r="U300" s="371"/>
      <c r="V300" s="372"/>
      <c r="W300" s="372"/>
      <c r="X300" s="372"/>
      <c r="Y300" s="372"/>
      <c r="Z300" s="372"/>
      <c r="AA300" s="372"/>
      <c r="AB300" s="372"/>
      <c r="AC300" s="372"/>
      <c r="AD300" s="372"/>
      <c r="AE300" s="372"/>
      <c r="AF300" s="372"/>
      <c r="AG300" s="372"/>
      <c r="AH300" s="372"/>
      <c r="AI300" s="372"/>
      <c r="AJ300" s="372"/>
      <c r="AK300" s="383"/>
      <c r="AL300" s="372"/>
      <c r="AM300" s="372"/>
      <c r="AN300" s="372"/>
      <c r="AO300" s="372"/>
      <c r="AP300" s="372"/>
      <c r="AQ300" s="372"/>
      <c r="AR300" s="372"/>
      <c r="AS300" s="372"/>
      <c r="AT300" s="372"/>
      <c r="AU300" s="372"/>
      <c r="AV300" s="372"/>
      <c r="AW300" s="372"/>
    </row>
    <row r="301" customFormat="false" ht="11.25" hidden="false" customHeight="false" outlineLevel="0" collapsed="false">
      <c r="D301" s="371" t="n">
        <v>45413</v>
      </c>
      <c r="E301" s="382" t="n">
        <v>0</v>
      </c>
      <c r="F301" s="382" t="n">
        <v>0</v>
      </c>
      <c r="G301" s="382" t="n">
        <v>0</v>
      </c>
      <c r="H301" s="382" t="n">
        <v>0</v>
      </c>
      <c r="I301" s="382" t="n">
        <v>0</v>
      </c>
      <c r="J301" s="382" t="n">
        <v>0</v>
      </c>
      <c r="K301" s="382" t="n">
        <v>0</v>
      </c>
      <c r="L301" s="382" t="n">
        <v>0</v>
      </c>
      <c r="M301" s="382" t="n">
        <v>0</v>
      </c>
      <c r="N301" s="382" t="n">
        <v>0</v>
      </c>
      <c r="O301" s="382"/>
      <c r="P301" s="382" t="n">
        <v>0</v>
      </c>
      <c r="Q301" s="382" t="n">
        <v>0</v>
      </c>
      <c r="R301" s="382" t="n">
        <v>0.074503933355467</v>
      </c>
      <c r="S301" s="382" t="n">
        <v>5.421</v>
      </c>
      <c r="T301" s="371"/>
      <c r="U301" s="371"/>
      <c r="V301" s="372"/>
      <c r="W301" s="372"/>
      <c r="X301" s="372"/>
      <c r="Y301" s="372"/>
      <c r="Z301" s="372"/>
      <c r="AA301" s="372"/>
      <c r="AB301" s="372"/>
      <c r="AC301" s="372"/>
      <c r="AD301" s="372"/>
      <c r="AE301" s="372"/>
      <c r="AF301" s="372"/>
      <c r="AG301" s="372"/>
      <c r="AH301" s="372"/>
      <c r="AI301" s="372"/>
      <c r="AJ301" s="372"/>
      <c r="AK301" s="383"/>
      <c r="AL301" s="372"/>
      <c r="AM301" s="372"/>
      <c r="AN301" s="372"/>
      <c r="AO301" s="372"/>
      <c r="AP301" s="372"/>
      <c r="AQ301" s="372"/>
      <c r="AR301" s="372"/>
      <c r="AS301" s="372"/>
      <c r="AT301" s="372"/>
      <c r="AU301" s="372"/>
      <c r="AV301" s="372"/>
      <c r="AW301" s="372"/>
    </row>
    <row r="302" customFormat="false" ht="11.25" hidden="false" customHeight="false" outlineLevel="0" collapsed="false">
      <c r="D302" s="371" t="n">
        <v>45444</v>
      </c>
      <c r="E302" s="382" t="n">
        <v>0</v>
      </c>
      <c r="F302" s="382" t="n">
        <v>0</v>
      </c>
      <c r="G302" s="382" t="n">
        <v>0</v>
      </c>
      <c r="H302" s="382" t="n">
        <v>0</v>
      </c>
      <c r="I302" s="382" t="n">
        <v>0</v>
      </c>
      <c r="J302" s="382" t="n">
        <v>0</v>
      </c>
      <c r="K302" s="382" t="n">
        <v>0</v>
      </c>
      <c r="L302" s="382" t="n">
        <v>0</v>
      </c>
      <c r="M302" s="382" t="n">
        <v>0</v>
      </c>
      <c r="N302" s="382" t="n">
        <v>0</v>
      </c>
      <c r="O302" s="382"/>
      <c r="P302" s="382" t="n">
        <v>0</v>
      </c>
      <c r="Q302" s="382" t="n">
        <v>0</v>
      </c>
      <c r="R302" s="382" t="n">
        <v>0.074497169414415</v>
      </c>
      <c r="S302" s="382"/>
      <c r="T302" s="371"/>
      <c r="U302" s="371"/>
      <c r="V302" s="372"/>
      <c r="W302" s="372"/>
      <c r="X302" s="372"/>
      <c r="Y302" s="372"/>
      <c r="Z302" s="372"/>
      <c r="AA302" s="372"/>
      <c r="AB302" s="372"/>
      <c r="AC302" s="372"/>
      <c r="AD302" s="372"/>
      <c r="AE302" s="372"/>
      <c r="AF302" s="372"/>
      <c r="AG302" s="372"/>
      <c r="AH302" s="372"/>
      <c r="AI302" s="372"/>
      <c r="AJ302" s="372"/>
      <c r="AK302" s="383"/>
      <c r="AL302" s="372"/>
      <c r="AM302" s="372"/>
      <c r="AN302" s="372"/>
      <c r="AO302" s="372"/>
      <c r="AP302" s="372"/>
      <c r="AQ302" s="372"/>
      <c r="AR302" s="372"/>
      <c r="AS302" s="372"/>
      <c r="AT302" s="372"/>
      <c r="AU302" s="372"/>
      <c r="AV302" s="372"/>
      <c r="AW302" s="372"/>
    </row>
    <row r="303" customFormat="false" ht="11.25" hidden="false" customHeight="false" outlineLevel="0" collapsed="false">
      <c r="D303" s="371" t="n">
        <v>45474</v>
      </c>
      <c r="E303" s="382" t="n">
        <v>0</v>
      </c>
      <c r="F303" s="382" t="n">
        <v>0</v>
      </c>
      <c r="G303" s="382" t="n">
        <v>0</v>
      </c>
      <c r="H303" s="382" t="n">
        <v>0</v>
      </c>
      <c r="I303" s="382" t="n">
        <v>0</v>
      </c>
      <c r="J303" s="382" t="n">
        <v>0</v>
      </c>
      <c r="K303" s="382" t="n">
        <v>0</v>
      </c>
      <c r="L303" s="382" t="n">
        <v>0</v>
      </c>
      <c r="M303" s="382" t="n">
        <v>0</v>
      </c>
      <c r="N303" s="382" t="n">
        <v>0</v>
      </c>
      <c r="O303" s="382"/>
      <c r="P303" s="382" t="n">
        <v>0</v>
      </c>
      <c r="Q303" s="382" t="n">
        <v>0</v>
      </c>
      <c r="R303" s="382" t="n">
        <v>0.074490623665023</v>
      </c>
      <c r="S303" s="382"/>
      <c r="T303" s="371"/>
      <c r="U303" s="371"/>
      <c r="V303" s="372"/>
      <c r="W303" s="372"/>
      <c r="X303" s="372"/>
      <c r="Y303" s="372"/>
      <c r="Z303" s="372"/>
      <c r="AA303" s="372"/>
      <c r="AB303" s="372"/>
      <c r="AC303" s="372"/>
      <c r="AD303" s="372"/>
      <c r="AE303" s="372"/>
      <c r="AF303" s="372"/>
      <c r="AG303" s="372"/>
      <c r="AH303" s="372"/>
      <c r="AI303" s="372"/>
      <c r="AJ303" s="372"/>
      <c r="AK303" s="383"/>
      <c r="AL303" s="372"/>
      <c r="AM303" s="372"/>
      <c r="AN303" s="372"/>
      <c r="AO303" s="372"/>
      <c r="AP303" s="372"/>
      <c r="AQ303" s="372"/>
      <c r="AR303" s="372"/>
      <c r="AS303" s="372"/>
      <c r="AT303" s="372"/>
      <c r="AU303" s="372"/>
      <c r="AV303" s="372"/>
      <c r="AW303" s="372"/>
    </row>
    <row r="304" customFormat="false" ht="11.25" hidden="false" customHeight="false" outlineLevel="0" collapsed="false">
      <c r="D304" s="371" t="n">
        <v>45505</v>
      </c>
      <c r="E304" s="382" t="n">
        <v>0</v>
      </c>
      <c r="F304" s="382" t="n">
        <v>0</v>
      </c>
      <c r="G304" s="382" t="n">
        <v>0</v>
      </c>
      <c r="H304" s="382" t="n">
        <v>0</v>
      </c>
      <c r="I304" s="382" t="n">
        <v>0</v>
      </c>
      <c r="J304" s="382" t="n">
        <v>0</v>
      </c>
      <c r="K304" s="382" t="n">
        <v>0</v>
      </c>
      <c r="L304" s="382" t="n">
        <v>0</v>
      </c>
      <c r="M304" s="382" t="n">
        <v>0</v>
      </c>
      <c r="N304" s="382" t="n">
        <v>0</v>
      </c>
      <c r="O304" s="382"/>
      <c r="P304" s="382" t="n">
        <v>0</v>
      </c>
      <c r="Q304" s="382" t="n">
        <v>0</v>
      </c>
      <c r="R304" s="382" t="n">
        <v>0.074483859724</v>
      </c>
      <c r="S304" s="382"/>
      <c r="T304" s="371"/>
      <c r="U304" s="371"/>
      <c r="V304" s="372"/>
      <c r="W304" s="372"/>
      <c r="X304" s="372"/>
      <c r="Y304" s="372"/>
      <c r="Z304" s="372"/>
      <c r="AA304" s="372"/>
      <c r="AB304" s="372"/>
      <c r="AC304" s="372"/>
      <c r="AD304" s="372"/>
      <c r="AE304" s="372"/>
      <c r="AF304" s="372"/>
      <c r="AG304" s="372"/>
      <c r="AH304" s="372"/>
      <c r="AI304" s="372"/>
      <c r="AJ304" s="372"/>
      <c r="AK304" s="383"/>
      <c r="AL304" s="372"/>
      <c r="AM304" s="372"/>
      <c r="AN304" s="372"/>
      <c r="AO304" s="372"/>
      <c r="AP304" s="372"/>
      <c r="AQ304" s="372"/>
      <c r="AR304" s="372"/>
      <c r="AS304" s="372"/>
      <c r="AT304" s="372"/>
      <c r="AU304" s="372"/>
      <c r="AV304" s="372"/>
      <c r="AW304" s="372"/>
    </row>
    <row r="305" customFormat="false" ht="11.25" hidden="false" customHeight="false" outlineLevel="0" collapsed="false">
      <c r="D305" s="371" t="n">
        <v>45536</v>
      </c>
      <c r="E305" s="382" t="n">
        <v>0</v>
      </c>
      <c r="F305" s="382" t="n">
        <v>0</v>
      </c>
      <c r="G305" s="382" t="n">
        <v>0</v>
      </c>
      <c r="H305" s="382" t="n">
        <v>0</v>
      </c>
      <c r="I305" s="382" t="n">
        <v>0</v>
      </c>
      <c r="J305" s="382" t="n">
        <v>0</v>
      </c>
      <c r="K305" s="382" t="n">
        <v>0</v>
      </c>
      <c r="L305" s="382" t="n">
        <v>0</v>
      </c>
      <c r="M305" s="382" t="n">
        <v>0</v>
      </c>
      <c r="N305" s="382" t="n">
        <v>0</v>
      </c>
      <c r="O305" s="382"/>
      <c r="P305" s="382" t="n">
        <v>0</v>
      </c>
      <c r="Q305" s="382" t="n">
        <v>0</v>
      </c>
      <c r="R305" s="382" t="n">
        <v>0.074477095783</v>
      </c>
      <c r="S305" s="382"/>
      <c r="T305" s="371"/>
      <c r="U305" s="371"/>
      <c r="V305" s="372"/>
      <c r="W305" s="372"/>
      <c r="X305" s="372"/>
      <c r="Y305" s="372"/>
      <c r="Z305" s="372"/>
      <c r="AA305" s="372"/>
      <c r="AB305" s="372"/>
      <c r="AC305" s="372"/>
      <c r="AD305" s="372"/>
      <c r="AE305" s="372"/>
      <c r="AF305" s="372"/>
      <c r="AG305" s="372"/>
      <c r="AH305" s="372"/>
      <c r="AI305" s="372"/>
      <c r="AJ305" s="372"/>
      <c r="AK305" s="383"/>
      <c r="AL305" s="372"/>
      <c r="AM305" s="372"/>
      <c r="AN305" s="372"/>
      <c r="AO305" s="372"/>
      <c r="AP305" s="372"/>
      <c r="AQ305" s="372"/>
      <c r="AR305" s="372"/>
      <c r="AS305" s="372"/>
      <c r="AT305" s="372"/>
      <c r="AU305" s="372"/>
      <c r="AV305" s="372"/>
      <c r="AW305" s="372"/>
    </row>
    <row r="306" customFormat="false" ht="11.25" hidden="false" customHeight="false" outlineLevel="0" collapsed="false">
      <c r="D306" s="371" t="n">
        <v>45566</v>
      </c>
      <c r="E306" s="382" t="n">
        <v>0</v>
      </c>
      <c r="F306" s="382" t="n">
        <v>0</v>
      </c>
      <c r="G306" s="382" t="n">
        <v>0</v>
      </c>
      <c r="H306" s="382" t="n">
        <v>0</v>
      </c>
      <c r="I306" s="382" t="n">
        <v>0</v>
      </c>
      <c r="J306" s="382" t="n">
        <v>0</v>
      </c>
      <c r="K306" s="382" t="n">
        <v>0</v>
      </c>
      <c r="L306" s="382" t="n">
        <v>0</v>
      </c>
      <c r="M306" s="382" t="n">
        <v>0</v>
      </c>
      <c r="N306" s="382" t="n">
        <v>0</v>
      </c>
      <c r="O306" s="382"/>
      <c r="P306" s="382" t="n">
        <v>0</v>
      </c>
      <c r="Q306" s="382" t="n">
        <v>0</v>
      </c>
      <c r="R306" s="382" t="n">
        <v>0.074470550033644</v>
      </c>
      <c r="S306" s="382"/>
      <c r="T306" s="371"/>
      <c r="U306" s="371"/>
      <c r="V306" s="372"/>
      <c r="W306" s="372"/>
      <c r="X306" s="372"/>
      <c r="Y306" s="372"/>
      <c r="Z306" s="372"/>
      <c r="AA306" s="372"/>
      <c r="AB306" s="372"/>
      <c r="AC306" s="372"/>
      <c r="AD306" s="372"/>
      <c r="AE306" s="372"/>
      <c r="AF306" s="372"/>
      <c r="AG306" s="372"/>
      <c r="AH306" s="372"/>
      <c r="AI306" s="372"/>
      <c r="AJ306" s="372"/>
      <c r="AK306" s="383"/>
      <c r="AL306" s="372"/>
      <c r="AM306" s="372"/>
      <c r="AN306" s="372"/>
      <c r="AO306" s="372"/>
      <c r="AP306" s="372"/>
      <c r="AQ306" s="372"/>
      <c r="AR306" s="372"/>
      <c r="AS306" s="372"/>
      <c r="AT306" s="372"/>
      <c r="AU306" s="372"/>
      <c r="AV306" s="372"/>
      <c r="AW306" s="372"/>
    </row>
    <row r="307" customFormat="false" ht="11.25" hidden="false" customHeight="false" outlineLevel="0" collapsed="false">
      <c r="D307" s="371" t="n">
        <v>45597</v>
      </c>
      <c r="E307" s="382" t="n">
        <v>0</v>
      </c>
      <c r="F307" s="382" t="n">
        <v>0</v>
      </c>
      <c r="G307" s="382" t="n">
        <v>0</v>
      </c>
      <c r="H307" s="382" t="n">
        <v>0</v>
      </c>
      <c r="I307" s="382" t="n">
        <v>0</v>
      </c>
      <c r="J307" s="382" t="n">
        <v>0</v>
      </c>
      <c r="K307" s="382" t="n">
        <v>0</v>
      </c>
      <c r="L307" s="382" t="n">
        <v>0</v>
      </c>
      <c r="M307" s="382" t="n">
        <v>0</v>
      </c>
      <c r="N307" s="382" t="n">
        <v>0</v>
      </c>
      <c r="O307" s="382"/>
      <c r="P307" s="382" t="n">
        <v>0</v>
      </c>
      <c r="Q307" s="382" t="n">
        <v>0</v>
      </c>
      <c r="R307" s="382" t="n">
        <v>0.074463786092666</v>
      </c>
      <c r="S307" s="382"/>
      <c r="T307" s="371"/>
      <c r="U307" s="371"/>
      <c r="V307" s="372"/>
      <c r="W307" s="372"/>
      <c r="X307" s="372"/>
      <c r="Y307" s="372"/>
      <c r="Z307" s="372"/>
      <c r="AA307" s="372"/>
      <c r="AB307" s="372"/>
      <c r="AC307" s="372"/>
      <c r="AD307" s="372"/>
      <c r="AE307" s="372"/>
      <c r="AF307" s="372"/>
      <c r="AG307" s="372"/>
      <c r="AH307" s="372"/>
      <c r="AI307" s="372"/>
      <c r="AJ307" s="372"/>
      <c r="AK307" s="383"/>
      <c r="AL307" s="372"/>
      <c r="AM307" s="372"/>
      <c r="AN307" s="372"/>
      <c r="AO307" s="372"/>
      <c r="AP307" s="372"/>
      <c r="AQ307" s="372"/>
      <c r="AR307" s="372"/>
      <c r="AS307" s="372"/>
      <c r="AT307" s="372"/>
      <c r="AU307" s="372"/>
      <c r="AV307" s="372"/>
      <c r="AW307" s="372"/>
    </row>
    <row r="308" customFormat="false" ht="11.25" hidden="false" customHeight="false" outlineLevel="0" collapsed="false">
      <c r="D308" s="371" t="n">
        <v>45627</v>
      </c>
      <c r="E308" s="382" t="n">
        <v>0</v>
      </c>
      <c r="F308" s="382" t="n">
        <v>0</v>
      </c>
      <c r="G308" s="382" t="n">
        <v>0</v>
      </c>
      <c r="H308" s="382" t="n">
        <v>0</v>
      </c>
      <c r="I308" s="382" t="n">
        <v>0</v>
      </c>
      <c r="J308" s="382" t="n">
        <v>0</v>
      </c>
      <c r="K308" s="382" t="n">
        <v>0</v>
      </c>
      <c r="L308" s="382" t="n">
        <v>0</v>
      </c>
      <c r="M308" s="382" t="n">
        <v>0</v>
      </c>
      <c r="N308" s="382" t="n">
        <v>0</v>
      </c>
      <c r="O308" s="382"/>
      <c r="P308" s="382" t="n">
        <v>0</v>
      </c>
      <c r="Q308" s="382" t="n">
        <v>0</v>
      </c>
      <c r="R308" s="382" t="n">
        <v>0.074457240343346</v>
      </c>
      <c r="S308" s="382"/>
      <c r="T308" s="371"/>
      <c r="U308" s="371"/>
      <c r="V308" s="372"/>
      <c r="W308" s="372"/>
      <c r="X308" s="372"/>
      <c r="Y308" s="372"/>
      <c r="Z308" s="372"/>
      <c r="AA308" s="372"/>
      <c r="AB308" s="372"/>
      <c r="AC308" s="372"/>
      <c r="AD308" s="372"/>
      <c r="AE308" s="372"/>
      <c r="AF308" s="372"/>
      <c r="AG308" s="372"/>
      <c r="AH308" s="372"/>
      <c r="AI308" s="372"/>
      <c r="AJ308" s="372"/>
      <c r="AK308" s="383"/>
      <c r="AL308" s="372"/>
      <c r="AM308" s="372"/>
      <c r="AN308" s="372"/>
      <c r="AO308" s="372"/>
      <c r="AP308" s="372"/>
      <c r="AQ308" s="372"/>
      <c r="AR308" s="372"/>
      <c r="AS308" s="372"/>
      <c r="AT308" s="372"/>
      <c r="AU308" s="372"/>
      <c r="AV308" s="372"/>
      <c r="AW308" s="372"/>
    </row>
    <row r="309" customFormat="false" ht="11.25" hidden="false" customHeight="false" outlineLevel="0" collapsed="false">
      <c r="D309" s="371" t="n">
        <v>45658</v>
      </c>
      <c r="E309" s="382" t="n">
        <v>0</v>
      </c>
      <c r="F309" s="382" t="n">
        <v>0</v>
      </c>
      <c r="G309" s="382" t="n">
        <v>0</v>
      </c>
      <c r="H309" s="382" t="n">
        <v>0</v>
      </c>
      <c r="I309" s="382" t="n">
        <v>0</v>
      </c>
      <c r="J309" s="382" t="n">
        <v>0</v>
      </c>
      <c r="K309" s="382" t="n">
        <v>0</v>
      </c>
      <c r="L309" s="382" t="n">
        <v>0</v>
      </c>
      <c r="M309" s="382" t="n">
        <v>0</v>
      </c>
      <c r="N309" s="382" t="n">
        <v>0</v>
      </c>
      <c r="O309" s="382"/>
      <c r="P309" s="382" t="n">
        <v>0</v>
      </c>
      <c r="Q309" s="382" t="n">
        <v>0</v>
      </c>
      <c r="R309" s="382" t="n">
        <v>0.074450476402397</v>
      </c>
      <c r="S309" s="382"/>
      <c r="T309" s="371"/>
      <c r="U309" s="371"/>
      <c r="V309" s="372"/>
      <c r="W309" s="372"/>
      <c r="X309" s="372"/>
      <c r="Y309" s="372"/>
      <c r="Z309" s="372"/>
      <c r="AA309" s="372"/>
      <c r="AB309" s="372"/>
      <c r="AC309" s="372"/>
      <c r="AD309" s="372"/>
      <c r="AE309" s="372"/>
      <c r="AF309" s="372"/>
      <c r="AG309" s="372"/>
      <c r="AH309" s="372"/>
      <c r="AI309" s="372"/>
      <c r="AJ309" s="372"/>
      <c r="AK309" s="383"/>
      <c r="AL309" s="372"/>
      <c r="AM309" s="372"/>
      <c r="AN309" s="372"/>
      <c r="AO309" s="372"/>
      <c r="AP309" s="372"/>
      <c r="AQ309" s="372"/>
      <c r="AR309" s="372"/>
      <c r="AS309" s="372"/>
      <c r="AT309" s="372"/>
      <c r="AU309" s="372"/>
      <c r="AV309" s="372"/>
      <c r="AW309" s="372"/>
    </row>
    <row r="310" customFormat="false" ht="11.25" hidden="false" customHeight="false" outlineLevel="0" collapsed="false">
      <c r="D310" s="371" t="n">
        <v>45689</v>
      </c>
      <c r="E310" s="382" t="n">
        <v>0</v>
      </c>
      <c r="F310" s="382" t="n">
        <v>0</v>
      </c>
      <c r="G310" s="382" t="n">
        <v>0</v>
      </c>
      <c r="H310" s="382" t="n">
        <v>0</v>
      </c>
      <c r="I310" s="382" t="n">
        <v>0</v>
      </c>
      <c r="J310" s="382" t="n">
        <v>0</v>
      </c>
      <c r="K310" s="382" t="n">
        <v>0</v>
      </c>
      <c r="L310" s="382" t="n">
        <v>0</v>
      </c>
      <c r="M310" s="382" t="n">
        <v>0</v>
      </c>
      <c r="N310" s="382" t="n">
        <v>0</v>
      </c>
      <c r="O310" s="382"/>
      <c r="P310" s="382" t="n">
        <v>0</v>
      </c>
      <c r="Q310" s="382" t="n">
        <v>0</v>
      </c>
      <c r="R310" s="382" t="n">
        <v>0.074443712461464</v>
      </c>
      <c r="S310" s="382"/>
      <c r="T310" s="371"/>
      <c r="U310" s="371"/>
      <c r="V310" s="372"/>
      <c r="W310" s="372"/>
      <c r="X310" s="372"/>
      <c r="Y310" s="372"/>
      <c r="Z310" s="372"/>
      <c r="AA310" s="372"/>
      <c r="AB310" s="372"/>
      <c r="AC310" s="372"/>
      <c r="AD310" s="372"/>
      <c r="AE310" s="372"/>
      <c r="AF310" s="372"/>
      <c r="AG310" s="372"/>
      <c r="AH310" s="372"/>
      <c r="AI310" s="372"/>
      <c r="AJ310" s="372"/>
      <c r="AK310" s="383"/>
      <c r="AL310" s="372"/>
      <c r="AM310" s="372"/>
      <c r="AN310" s="372"/>
      <c r="AO310" s="372"/>
      <c r="AP310" s="372"/>
      <c r="AQ310" s="372"/>
      <c r="AR310" s="372"/>
      <c r="AS310" s="372"/>
      <c r="AT310" s="372"/>
      <c r="AU310" s="372"/>
      <c r="AV310" s="372"/>
      <c r="AW310" s="372"/>
    </row>
    <row r="311" customFormat="false" ht="11.25" hidden="false" customHeight="false" outlineLevel="0" collapsed="false">
      <c r="D311" s="371" t="n">
        <v>45717</v>
      </c>
      <c r="E311" s="382" t="n">
        <v>0</v>
      </c>
      <c r="F311" s="382" t="n">
        <v>0</v>
      </c>
      <c r="G311" s="382" t="n">
        <v>0</v>
      </c>
      <c r="H311" s="382" t="n">
        <v>0</v>
      </c>
      <c r="I311" s="382" t="n">
        <v>0</v>
      </c>
      <c r="J311" s="382" t="n">
        <v>0</v>
      </c>
      <c r="K311" s="382" t="n">
        <v>0</v>
      </c>
      <c r="L311" s="382" t="n">
        <v>0</v>
      </c>
      <c r="M311" s="382" t="n">
        <v>0</v>
      </c>
      <c r="N311" s="382" t="n">
        <v>0</v>
      </c>
      <c r="O311" s="382"/>
      <c r="P311" s="382" t="n">
        <v>0</v>
      </c>
      <c r="Q311" s="382" t="n">
        <v>0</v>
      </c>
      <c r="R311" s="382" t="n">
        <v>0.074437603095472</v>
      </c>
      <c r="S311" s="382"/>
      <c r="T311" s="371"/>
      <c r="U311" s="371"/>
      <c r="V311" s="372"/>
      <c r="W311" s="372"/>
      <c r="X311" s="372"/>
      <c r="Y311" s="372"/>
      <c r="Z311" s="372"/>
      <c r="AA311" s="372"/>
      <c r="AB311" s="372"/>
      <c r="AC311" s="372"/>
      <c r="AD311" s="372"/>
      <c r="AE311" s="372"/>
      <c r="AF311" s="372"/>
      <c r="AG311" s="372"/>
      <c r="AH311" s="372"/>
      <c r="AI311" s="372"/>
      <c r="AJ311" s="372"/>
      <c r="AK311" s="383"/>
      <c r="AL311" s="372"/>
      <c r="AM311" s="372"/>
      <c r="AN311" s="372"/>
      <c r="AO311" s="372"/>
      <c r="AP311" s="372"/>
      <c r="AQ311" s="372"/>
      <c r="AR311" s="372"/>
      <c r="AS311" s="372"/>
      <c r="AT311" s="372"/>
      <c r="AU311" s="372"/>
      <c r="AV311" s="372"/>
      <c r="AW311" s="372"/>
    </row>
    <row r="312" customFormat="false" ht="11.25" hidden="false" customHeight="false" outlineLevel="0" collapsed="false">
      <c r="D312" s="371" t="n">
        <v>45748</v>
      </c>
      <c r="E312" s="382" t="n">
        <v>0</v>
      </c>
      <c r="F312" s="382" t="n">
        <v>0</v>
      </c>
      <c r="G312" s="382" t="n">
        <v>0</v>
      </c>
      <c r="H312" s="382" t="n">
        <v>0</v>
      </c>
      <c r="I312" s="382" t="n">
        <v>0</v>
      </c>
      <c r="J312" s="382" t="n">
        <v>0</v>
      </c>
      <c r="K312" s="382" t="n">
        <v>0</v>
      </c>
      <c r="L312" s="382" t="n">
        <v>0</v>
      </c>
      <c r="M312" s="382" t="n">
        <v>0</v>
      </c>
      <c r="N312" s="382" t="n">
        <v>0</v>
      </c>
      <c r="O312" s="382"/>
      <c r="P312" s="382" t="n">
        <v>0</v>
      </c>
      <c r="Q312" s="382" t="n">
        <v>0</v>
      </c>
      <c r="R312" s="382" t="n">
        <v>0.074430839154567</v>
      </c>
      <c r="S312" s="382"/>
      <c r="T312" s="371"/>
      <c r="U312" s="371"/>
      <c r="V312" s="372"/>
      <c r="W312" s="372"/>
      <c r="X312" s="372"/>
      <c r="Y312" s="372"/>
      <c r="Z312" s="372"/>
      <c r="AA312" s="372"/>
      <c r="AB312" s="372"/>
      <c r="AC312" s="372"/>
      <c r="AD312" s="372"/>
      <c r="AE312" s="372"/>
      <c r="AF312" s="372"/>
      <c r="AG312" s="372"/>
      <c r="AH312" s="372"/>
      <c r="AI312" s="372"/>
      <c r="AJ312" s="372"/>
      <c r="AK312" s="383"/>
      <c r="AL312" s="372"/>
      <c r="AM312" s="372"/>
      <c r="AN312" s="372"/>
      <c r="AO312" s="372"/>
      <c r="AP312" s="372"/>
      <c r="AQ312" s="372"/>
      <c r="AR312" s="372"/>
      <c r="AS312" s="372"/>
      <c r="AT312" s="372"/>
      <c r="AU312" s="372"/>
      <c r="AV312" s="372"/>
      <c r="AW312" s="372"/>
    </row>
    <row r="313" customFormat="false" ht="11.25" hidden="false" customHeight="false" outlineLevel="0" collapsed="false">
      <c r="D313" s="371" t="n">
        <v>45778</v>
      </c>
      <c r="E313" s="382" t="n">
        <v>0</v>
      </c>
      <c r="F313" s="382" t="n">
        <v>0</v>
      </c>
      <c r="G313" s="382" t="n">
        <v>0</v>
      </c>
      <c r="H313" s="382" t="n">
        <v>0</v>
      </c>
      <c r="I313" s="382" t="n">
        <v>0</v>
      </c>
      <c r="J313" s="382" t="n">
        <v>0</v>
      </c>
      <c r="K313" s="382" t="n">
        <v>0</v>
      </c>
      <c r="L313" s="382" t="n">
        <v>0</v>
      </c>
      <c r="M313" s="382" t="n">
        <v>0</v>
      </c>
      <c r="N313" s="382" t="n">
        <v>0</v>
      </c>
      <c r="O313" s="382"/>
      <c r="P313" s="382" t="n">
        <v>0</v>
      </c>
      <c r="Q313" s="382" t="n">
        <v>0</v>
      </c>
      <c r="R313" s="382" t="n">
        <v>0.074424293405319</v>
      </c>
      <c r="S313" s="382"/>
      <c r="T313" s="371"/>
      <c r="U313" s="371"/>
      <c r="V313" s="372"/>
      <c r="W313" s="372"/>
      <c r="X313" s="372"/>
      <c r="Y313" s="372"/>
      <c r="Z313" s="372"/>
      <c r="AA313" s="372"/>
      <c r="AB313" s="372"/>
      <c r="AC313" s="372"/>
      <c r="AD313" s="372"/>
      <c r="AE313" s="372"/>
      <c r="AF313" s="372"/>
      <c r="AG313" s="372"/>
      <c r="AH313" s="372"/>
      <c r="AI313" s="372"/>
      <c r="AJ313" s="372"/>
      <c r="AK313" s="383"/>
      <c r="AL313" s="372"/>
      <c r="AM313" s="372"/>
      <c r="AN313" s="372"/>
      <c r="AO313" s="372"/>
      <c r="AP313" s="372"/>
      <c r="AQ313" s="372"/>
      <c r="AR313" s="372"/>
      <c r="AS313" s="372"/>
      <c r="AT313" s="372"/>
      <c r="AU313" s="372"/>
      <c r="AV313" s="372"/>
      <c r="AW313" s="372"/>
    </row>
    <row r="314" customFormat="false" ht="11.25" hidden="false" customHeight="false" outlineLevel="0" collapsed="false">
      <c r="D314" s="371" t="n">
        <v>45809</v>
      </c>
      <c r="E314" s="382" t="n">
        <v>0</v>
      </c>
      <c r="F314" s="382" t="n">
        <v>0</v>
      </c>
      <c r="G314" s="382" t="n">
        <v>0</v>
      </c>
      <c r="H314" s="382" t="n">
        <v>0</v>
      </c>
      <c r="I314" s="382" t="n">
        <v>0</v>
      </c>
      <c r="J314" s="382" t="n">
        <v>0</v>
      </c>
      <c r="K314" s="382" t="n">
        <v>0</v>
      </c>
      <c r="L314" s="382" t="n">
        <v>0</v>
      </c>
      <c r="M314" s="382" t="n">
        <v>0</v>
      </c>
      <c r="N314" s="382" t="n">
        <v>0</v>
      </c>
      <c r="O314" s="382"/>
      <c r="P314" s="382" t="n">
        <v>0</v>
      </c>
      <c r="Q314" s="382" t="n">
        <v>0</v>
      </c>
      <c r="R314" s="382" t="n">
        <v>0.074417529464444</v>
      </c>
      <c r="S314" s="382"/>
      <c r="T314" s="371"/>
      <c r="U314" s="371"/>
      <c r="V314" s="372"/>
      <c r="W314" s="372"/>
      <c r="X314" s="372"/>
      <c r="Y314" s="372"/>
      <c r="Z314" s="372"/>
      <c r="AA314" s="372"/>
      <c r="AB314" s="372"/>
      <c r="AC314" s="372"/>
      <c r="AD314" s="372"/>
      <c r="AE314" s="372"/>
      <c r="AF314" s="372"/>
      <c r="AG314" s="372"/>
      <c r="AH314" s="372"/>
      <c r="AI314" s="372"/>
      <c r="AJ314" s="372"/>
      <c r="AK314" s="383"/>
      <c r="AL314" s="372"/>
      <c r="AM314" s="372"/>
      <c r="AN314" s="372"/>
      <c r="AO314" s="372"/>
      <c r="AP314" s="372"/>
      <c r="AQ314" s="372"/>
      <c r="AR314" s="372"/>
      <c r="AS314" s="372"/>
      <c r="AT314" s="372"/>
      <c r="AU314" s="372"/>
      <c r="AV314" s="372"/>
      <c r="AW314" s="372"/>
    </row>
    <row r="315" customFormat="false" ht="11.25" hidden="false" customHeight="false" outlineLevel="0" collapsed="false">
      <c r="D315" s="371" t="n">
        <v>45839</v>
      </c>
      <c r="E315" s="382" t="n">
        <v>0</v>
      </c>
      <c r="F315" s="382" t="n">
        <v>0</v>
      </c>
      <c r="G315" s="382" t="n">
        <v>0</v>
      </c>
      <c r="H315" s="382" t="n">
        <v>0</v>
      </c>
      <c r="I315" s="382" t="n">
        <v>0</v>
      </c>
      <c r="J315" s="382" t="n">
        <v>0</v>
      </c>
      <c r="K315" s="382" t="n">
        <v>0</v>
      </c>
      <c r="L315" s="382" t="n">
        <v>0</v>
      </c>
      <c r="M315" s="382" t="n">
        <v>0</v>
      </c>
      <c r="N315" s="382" t="n">
        <v>0</v>
      </c>
      <c r="O315" s="382"/>
      <c r="P315" s="382" t="n">
        <v>0</v>
      </c>
      <c r="Q315" s="382" t="n">
        <v>0</v>
      </c>
      <c r="R315" s="382" t="n">
        <v>0.074410983715224</v>
      </c>
      <c r="S315" s="382"/>
      <c r="T315" s="371"/>
      <c r="U315" s="371"/>
      <c r="V315" s="372"/>
      <c r="W315" s="372"/>
      <c r="X315" s="372"/>
      <c r="Y315" s="372"/>
      <c r="Z315" s="372"/>
      <c r="AA315" s="372"/>
      <c r="AB315" s="372"/>
      <c r="AC315" s="372"/>
      <c r="AD315" s="372"/>
      <c r="AE315" s="372"/>
      <c r="AF315" s="372"/>
      <c r="AG315" s="372"/>
      <c r="AH315" s="372"/>
      <c r="AI315" s="372"/>
      <c r="AJ315" s="372"/>
      <c r="AK315" s="383"/>
      <c r="AL315" s="372"/>
      <c r="AM315" s="372"/>
      <c r="AN315" s="372"/>
      <c r="AO315" s="372"/>
      <c r="AP315" s="372"/>
      <c r="AQ315" s="372"/>
      <c r="AR315" s="372"/>
      <c r="AS315" s="372"/>
      <c r="AT315" s="372"/>
      <c r="AU315" s="372"/>
      <c r="AV315" s="372"/>
      <c r="AW315" s="372"/>
    </row>
    <row r="316" customFormat="false" ht="11.25" hidden="false" customHeight="false" outlineLevel="0" collapsed="false">
      <c r="D316" s="371" t="n">
        <v>45870</v>
      </c>
      <c r="E316" s="382" t="n">
        <v>0</v>
      </c>
      <c r="F316" s="382" t="n">
        <v>0</v>
      </c>
      <c r="G316" s="382" t="n">
        <v>0</v>
      </c>
      <c r="H316" s="382" t="n">
        <v>0</v>
      </c>
      <c r="I316" s="382" t="n">
        <v>0</v>
      </c>
      <c r="J316" s="382" t="n">
        <v>0</v>
      </c>
      <c r="K316" s="382" t="n">
        <v>0</v>
      </c>
      <c r="L316" s="382" t="n">
        <v>0</v>
      </c>
      <c r="M316" s="382" t="n">
        <v>0</v>
      </c>
      <c r="N316" s="382" t="n">
        <v>0</v>
      </c>
      <c r="O316" s="382"/>
      <c r="P316" s="382" t="n">
        <v>0</v>
      </c>
      <c r="Q316" s="382" t="n">
        <v>0</v>
      </c>
      <c r="R316" s="382" t="n">
        <v>0.074404219774379</v>
      </c>
      <c r="S316" s="382"/>
      <c r="T316" s="371"/>
      <c r="U316" s="371"/>
      <c r="V316" s="372"/>
      <c r="W316" s="372"/>
      <c r="X316" s="372"/>
      <c r="Y316" s="372"/>
      <c r="Z316" s="372"/>
      <c r="AA316" s="372"/>
      <c r="AB316" s="372"/>
      <c r="AC316" s="372"/>
      <c r="AD316" s="372"/>
      <c r="AE316" s="372"/>
      <c r="AF316" s="372"/>
      <c r="AG316" s="372"/>
      <c r="AH316" s="372"/>
      <c r="AI316" s="372"/>
      <c r="AJ316" s="372"/>
      <c r="AK316" s="383"/>
      <c r="AL316" s="372"/>
      <c r="AM316" s="372"/>
      <c r="AN316" s="372"/>
      <c r="AO316" s="372"/>
      <c r="AP316" s="372"/>
      <c r="AQ316" s="372"/>
      <c r="AR316" s="372"/>
      <c r="AS316" s="372"/>
      <c r="AT316" s="372"/>
      <c r="AU316" s="372"/>
      <c r="AV316" s="372"/>
      <c r="AW316" s="372"/>
    </row>
    <row r="317" customFormat="false" ht="11.25" hidden="false" customHeight="false" outlineLevel="0" collapsed="false">
      <c r="D317" s="371" t="n">
        <v>45901</v>
      </c>
      <c r="E317" s="382" t="n">
        <v>0</v>
      </c>
      <c r="F317" s="382" t="n">
        <v>0</v>
      </c>
      <c r="G317" s="382" t="n">
        <v>0</v>
      </c>
      <c r="H317" s="382" t="n">
        <v>0</v>
      </c>
      <c r="I317" s="382" t="n">
        <v>0</v>
      </c>
      <c r="J317" s="382" t="n">
        <v>0</v>
      </c>
      <c r="K317" s="382" t="n">
        <v>0</v>
      </c>
      <c r="L317" s="382" t="n">
        <v>0</v>
      </c>
      <c r="M317" s="382" t="n">
        <v>0</v>
      </c>
      <c r="N317" s="382" t="n">
        <v>0</v>
      </c>
      <c r="O317" s="382"/>
      <c r="P317" s="382" t="n">
        <v>0</v>
      </c>
      <c r="Q317" s="382" t="n">
        <v>0</v>
      </c>
      <c r="R317" s="382" t="n">
        <v>0.074397455833548</v>
      </c>
      <c r="S317" s="382"/>
      <c r="T317" s="371"/>
      <c r="U317" s="371"/>
      <c r="V317" s="372"/>
      <c r="W317" s="372"/>
      <c r="X317" s="372"/>
      <c r="Y317" s="372"/>
      <c r="Z317" s="372"/>
      <c r="AA317" s="372"/>
      <c r="AB317" s="372"/>
      <c r="AC317" s="372"/>
      <c r="AD317" s="372"/>
      <c r="AE317" s="372"/>
      <c r="AF317" s="372"/>
      <c r="AG317" s="372"/>
      <c r="AH317" s="372"/>
      <c r="AI317" s="372"/>
      <c r="AJ317" s="372"/>
      <c r="AK317" s="383"/>
      <c r="AL317" s="372"/>
      <c r="AM317" s="372"/>
      <c r="AN317" s="372"/>
      <c r="AO317" s="372"/>
      <c r="AP317" s="372"/>
      <c r="AQ317" s="372"/>
      <c r="AR317" s="372"/>
      <c r="AS317" s="372"/>
      <c r="AT317" s="372"/>
      <c r="AU317" s="372"/>
      <c r="AV317" s="372"/>
      <c r="AW317" s="372"/>
    </row>
    <row r="318" customFormat="false" ht="11.25" hidden="false" customHeight="false" outlineLevel="0" collapsed="false">
      <c r="D318" s="371" t="n">
        <v>45931</v>
      </c>
      <c r="E318" s="382" t="n">
        <v>0</v>
      </c>
      <c r="F318" s="382" t="n">
        <v>0</v>
      </c>
      <c r="G318" s="382" t="n">
        <v>0</v>
      </c>
      <c r="H318" s="382" t="n">
        <v>0</v>
      </c>
      <c r="I318" s="382" t="n">
        <v>0</v>
      </c>
      <c r="J318" s="382" t="n">
        <v>0</v>
      </c>
      <c r="K318" s="382" t="n">
        <v>0</v>
      </c>
      <c r="L318" s="382" t="n">
        <v>0</v>
      </c>
      <c r="M318" s="382" t="n">
        <v>0</v>
      </c>
      <c r="N318" s="382" t="n">
        <v>0</v>
      </c>
      <c r="O318" s="382"/>
      <c r="P318" s="382" t="n">
        <v>0</v>
      </c>
      <c r="Q318" s="382" t="n">
        <v>0</v>
      </c>
      <c r="R318" s="382" t="n">
        <v>0.074390910084372</v>
      </c>
      <c r="S318" s="382"/>
      <c r="T318" s="371"/>
      <c r="U318" s="371"/>
      <c r="V318" s="372"/>
      <c r="W318" s="372"/>
      <c r="X318" s="372"/>
      <c r="Y318" s="372"/>
      <c r="Z318" s="372"/>
      <c r="AA318" s="372"/>
      <c r="AB318" s="372"/>
      <c r="AC318" s="372"/>
      <c r="AD318" s="372"/>
      <c r="AE318" s="372"/>
      <c r="AF318" s="372"/>
      <c r="AG318" s="372"/>
      <c r="AH318" s="372"/>
      <c r="AI318" s="372"/>
      <c r="AJ318" s="372"/>
      <c r="AK318" s="383"/>
      <c r="AL318" s="372"/>
      <c r="AM318" s="372"/>
      <c r="AN318" s="372"/>
      <c r="AO318" s="372"/>
      <c r="AP318" s="372"/>
      <c r="AQ318" s="372"/>
      <c r="AR318" s="372"/>
      <c r="AS318" s="372"/>
      <c r="AT318" s="372"/>
      <c r="AU318" s="372"/>
      <c r="AV318" s="372"/>
      <c r="AW318" s="372"/>
    </row>
    <row r="319" customFormat="false" ht="11.25" hidden="false" customHeight="false" outlineLevel="0" collapsed="false">
      <c r="D319" s="371" t="n">
        <v>45962</v>
      </c>
      <c r="E319" s="382" t="n">
        <v>0</v>
      </c>
      <c r="F319" s="382" t="n">
        <v>0</v>
      </c>
      <c r="G319" s="382" t="n">
        <v>0</v>
      </c>
      <c r="H319" s="382" t="n">
        <v>0</v>
      </c>
      <c r="I319" s="382" t="n">
        <v>0</v>
      </c>
      <c r="J319" s="382" t="n">
        <v>0</v>
      </c>
      <c r="K319" s="382" t="n">
        <v>0</v>
      </c>
      <c r="L319" s="382" t="n">
        <v>0</v>
      </c>
      <c r="M319" s="382" t="n">
        <v>0</v>
      </c>
      <c r="N319" s="382" t="n">
        <v>0</v>
      </c>
      <c r="O319" s="382"/>
      <c r="P319" s="382" t="n">
        <v>0</v>
      </c>
      <c r="Q319" s="382" t="n">
        <v>0</v>
      </c>
      <c r="R319" s="382" t="n">
        <v>0.074384146143572</v>
      </c>
      <c r="S319" s="382"/>
      <c r="T319" s="371"/>
      <c r="U319" s="371"/>
      <c r="V319" s="372"/>
      <c r="W319" s="372"/>
      <c r="X319" s="372"/>
      <c r="Y319" s="372"/>
      <c r="Z319" s="372"/>
      <c r="AA319" s="372"/>
      <c r="AB319" s="372"/>
      <c r="AC319" s="372"/>
      <c r="AD319" s="372"/>
      <c r="AE319" s="372"/>
      <c r="AF319" s="372"/>
      <c r="AG319" s="372"/>
      <c r="AH319" s="372"/>
      <c r="AI319" s="372"/>
      <c r="AJ319" s="372"/>
      <c r="AK319" s="383"/>
      <c r="AL319" s="372"/>
      <c r="AM319" s="372"/>
      <c r="AN319" s="372"/>
      <c r="AO319" s="372"/>
      <c r="AP319" s="372"/>
      <c r="AQ319" s="372"/>
      <c r="AR319" s="372"/>
      <c r="AS319" s="372"/>
      <c r="AT319" s="372"/>
      <c r="AU319" s="372"/>
      <c r="AV319" s="372"/>
      <c r="AW319" s="372"/>
    </row>
    <row r="320" customFormat="false" ht="11.25" hidden="false" customHeight="false" outlineLevel="0" collapsed="false">
      <c r="D320" s="371" t="n">
        <v>45992</v>
      </c>
      <c r="E320" s="382" t="n">
        <v>0</v>
      </c>
      <c r="F320" s="382" t="n">
        <v>0</v>
      </c>
      <c r="G320" s="382" t="n">
        <v>0</v>
      </c>
      <c r="H320" s="382" t="n">
        <v>0</v>
      </c>
      <c r="I320" s="382" t="n">
        <v>0</v>
      </c>
      <c r="J320" s="382" t="n">
        <v>0</v>
      </c>
      <c r="K320" s="382" t="n">
        <v>0</v>
      </c>
      <c r="L320" s="382" t="n">
        <v>0</v>
      </c>
      <c r="M320" s="382" t="n">
        <v>0</v>
      </c>
      <c r="N320" s="382" t="n">
        <v>0</v>
      </c>
      <c r="O320" s="382"/>
      <c r="P320" s="382" t="n">
        <v>0</v>
      </c>
      <c r="Q320" s="382" t="n">
        <v>0</v>
      </c>
      <c r="R320" s="382" t="n">
        <v>0.074377600394424</v>
      </c>
      <c r="S320" s="382"/>
      <c r="T320" s="371"/>
      <c r="U320" s="371"/>
      <c r="V320" s="372"/>
      <c r="W320" s="372"/>
      <c r="X320" s="372"/>
      <c r="Y320" s="372"/>
      <c r="Z320" s="372"/>
      <c r="AA320" s="372"/>
      <c r="AB320" s="372"/>
      <c r="AC320" s="372"/>
      <c r="AD320" s="372"/>
      <c r="AE320" s="372"/>
      <c r="AF320" s="372"/>
      <c r="AG320" s="372"/>
      <c r="AH320" s="372"/>
      <c r="AI320" s="372"/>
      <c r="AJ320" s="372"/>
      <c r="AK320" s="383"/>
      <c r="AL320" s="372"/>
      <c r="AM320" s="372"/>
      <c r="AN320" s="372"/>
      <c r="AO320" s="372"/>
      <c r="AP320" s="372"/>
      <c r="AQ320" s="372"/>
      <c r="AR320" s="372"/>
      <c r="AS320" s="372"/>
      <c r="AT320" s="372"/>
      <c r="AU320" s="372"/>
      <c r="AV320" s="372"/>
      <c r="AW320" s="372"/>
    </row>
    <row r="321" customFormat="false" ht="11.25" hidden="false" customHeight="false" outlineLevel="0" collapsed="false">
      <c r="D321" s="371" t="n">
        <v>46023</v>
      </c>
      <c r="E321" s="382" t="n">
        <v>0</v>
      </c>
      <c r="F321" s="382" t="n">
        <v>0</v>
      </c>
      <c r="G321" s="382" t="n">
        <v>0</v>
      </c>
      <c r="H321" s="382" t="n">
        <v>0</v>
      </c>
      <c r="I321" s="382" t="n">
        <v>0</v>
      </c>
      <c r="J321" s="382" t="n">
        <v>0</v>
      </c>
      <c r="K321" s="382" t="n">
        <v>0</v>
      </c>
      <c r="L321" s="382" t="n">
        <v>0</v>
      </c>
      <c r="M321" s="382" t="n">
        <v>0</v>
      </c>
      <c r="N321" s="382" t="n">
        <v>0</v>
      </c>
      <c r="O321" s="382"/>
      <c r="P321" s="382" t="n">
        <v>0</v>
      </c>
      <c r="Q321" s="382" t="n">
        <v>0</v>
      </c>
      <c r="R321" s="382" t="n">
        <v>0.074370836453653</v>
      </c>
      <c r="S321" s="382"/>
      <c r="T321" s="371"/>
      <c r="U321" s="371"/>
      <c r="V321" s="372"/>
      <c r="W321" s="372"/>
      <c r="X321" s="372"/>
      <c r="Y321" s="372"/>
      <c r="Z321" s="372"/>
      <c r="AA321" s="372"/>
      <c r="AB321" s="372"/>
      <c r="AC321" s="372"/>
      <c r="AD321" s="372"/>
      <c r="AE321" s="372"/>
      <c r="AF321" s="372"/>
      <c r="AG321" s="372"/>
      <c r="AH321" s="372"/>
      <c r="AI321" s="372"/>
      <c r="AJ321" s="372"/>
      <c r="AK321" s="383"/>
      <c r="AL321" s="372"/>
      <c r="AM321" s="372"/>
      <c r="AN321" s="372"/>
      <c r="AO321" s="372"/>
      <c r="AP321" s="372"/>
      <c r="AQ321" s="372"/>
      <c r="AR321" s="372"/>
      <c r="AS321" s="372"/>
      <c r="AT321" s="372"/>
      <c r="AU321" s="372"/>
      <c r="AV321" s="372"/>
      <c r="AW321" s="372"/>
    </row>
    <row r="322" customFormat="false" ht="11.25" hidden="false" customHeight="false" outlineLevel="0" collapsed="false">
      <c r="D322" s="371" t="n">
        <v>46054</v>
      </c>
      <c r="E322" s="382" t="n">
        <v>0</v>
      </c>
      <c r="F322" s="382" t="n">
        <v>0</v>
      </c>
      <c r="G322" s="382" t="n">
        <v>0</v>
      </c>
      <c r="H322" s="382" t="n">
        <v>0</v>
      </c>
      <c r="I322" s="382" t="n">
        <v>0</v>
      </c>
      <c r="J322" s="382" t="n">
        <v>0</v>
      </c>
      <c r="K322" s="382" t="n">
        <v>0</v>
      </c>
      <c r="L322" s="382" t="n">
        <v>0</v>
      </c>
      <c r="M322" s="382" t="n">
        <v>0</v>
      </c>
      <c r="N322" s="382" t="n">
        <v>0</v>
      </c>
      <c r="O322" s="382"/>
      <c r="P322" s="382" t="n">
        <v>0</v>
      </c>
      <c r="Q322" s="382" t="n">
        <v>0</v>
      </c>
      <c r="R322" s="382" t="n">
        <v>0.074364072512897</v>
      </c>
      <c r="S322" s="382"/>
      <c r="T322" s="371"/>
      <c r="U322" s="371"/>
      <c r="V322" s="372"/>
      <c r="W322" s="372"/>
      <c r="X322" s="372"/>
      <c r="Y322" s="372"/>
      <c r="Z322" s="372"/>
      <c r="AA322" s="372"/>
      <c r="AB322" s="372"/>
      <c r="AC322" s="372"/>
      <c r="AD322" s="372"/>
      <c r="AE322" s="372"/>
      <c r="AF322" s="372"/>
      <c r="AG322" s="372"/>
      <c r="AH322" s="372"/>
      <c r="AI322" s="372"/>
      <c r="AJ322" s="372"/>
      <c r="AK322" s="383"/>
      <c r="AL322" s="372"/>
      <c r="AM322" s="372"/>
      <c r="AN322" s="372"/>
      <c r="AO322" s="372"/>
      <c r="AP322" s="372"/>
      <c r="AQ322" s="372"/>
      <c r="AR322" s="372"/>
      <c r="AS322" s="372"/>
      <c r="AT322" s="372"/>
      <c r="AU322" s="372"/>
      <c r="AV322" s="372"/>
      <c r="AW322" s="372"/>
    </row>
    <row r="323" customFormat="false" ht="11.25" hidden="false" customHeight="false" outlineLevel="0" collapsed="false">
      <c r="D323" s="371" t="n">
        <v>46082</v>
      </c>
      <c r="E323" s="382" t="n">
        <v>0</v>
      </c>
      <c r="F323" s="382" t="n">
        <v>0</v>
      </c>
      <c r="G323" s="382" t="n">
        <v>0</v>
      </c>
      <c r="H323" s="382" t="n">
        <v>0</v>
      </c>
      <c r="I323" s="382" t="n">
        <v>0</v>
      </c>
      <c r="J323" s="382" t="n">
        <v>0</v>
      </c>
      <c r="K323" s="382" t="n">
        <v>0</v>
      </c>
      <c r="L323" s="382" t="n">
        <v>0</v>
      </c>
      <c r="M323" s="382" t="n">
        <v>0</v>
      </c>
      <c r="N323" s="382" t="n">
        <v>0</v>
      </c>
      <c r="O323" s="382"/>
      <c r="P323" s="382" t="n">
        <v>0</v>
      </c>
      <c r="Q323" s="382" t="n">
        <v>0</v>
      </c>
      <c r="R323" s="382" t="n">
        <v>0.074357963147066</v>
      </c>
      <c r="S323" s="382"/>
      <c r="T323" s="371"/>
      <c r="U323" s="371"/>
      <c r="V323" s="372"/>
      <c r="W323" s="372"/>
      <c r="X323" s="372"/>
      <c r="Y323" s="372"/>
      <c r="Z323" s="372"/>
      <c r="AA323" s="372"/>
      <c r="AB323" s="372"/>
      <c r="AC323" s="372"/>
      <c r="AD323" s="372"/>
      <c r="AE323" s="372"/>
      <c r="AF323" s="372"/>
      <c r="AG323" s="372"/>
      <c r="AH323" s="372"/>
      <c r="AI323" s="372"/>
      <c r="AJ323" s="372"/>
      <c r="AK323" s="383"/>
      <c r="AL323" s="372"/>
      <c r="AM323" s="372"/>
      <c r="AN323" s="372"/>
      <c r="AO323" s="372"/>
      <c r="AP323" s="372"/>
      <c r="AQ323" s="372"/>
      <c r="AR323" s="372"/>
      <c r="AS323" s="372"/>
      <c r="AT323" s="372"/>
      <c r="AU323" s="372"/>
      <c r="AV323" s="372"/>
      <c r="AW323" s="372"/>
    </row>
    <row r="324" customFormat="false" ht="11.25" hidden="false" customHeight="false" outlineLevel="0" collapsed="false">
      <c r="D324" s="371" t="n">
        <v>46113</v>
      </c>
      <c r="E324" s="382" t="n">
        <v>0</v>
      </c>
      <c r="F324" s="382" t="n">
        <v>0</v>
      </c>
      <c r="G324" s="382" t="n">
        <v>0</v>
      </c>
      <c r="H324" s="382" t="n">
        <v>0</v>
      </c>
      <c r="I324" s="382" t="n">
        <v>0</v>
      </c>
      <c r="J324" s="382" t="n">
        <v>0</v>
      </c>
      <c r="K324" s="382" t="n">
        <v>0</v>
      </c>
      <c r="L324" s="382" t="n">
        <v>0</v>
      </c>
      <c r="M324" s="382" t="n">
        <v>0</v>
      </c>
      <c r="N324" s="382" t="n">
        <v>0</v>
      </c>
      <c r="O324" s="382"/>
      <c r="P324" s="382" t="n">
        <v>0</v>
      </c>
      <c r="Q324" s="382" t="n">
        <v>0</v>
      </c>
      <c r="R324" s="382" t="n">
        <v>0.074351199206339</v>
      </c>
      <c r="S324" s="382"/>
      <c r="T324" s="371"/>
      <c r="U324" s="371"/>
      <c r="V324" s="372"/>
      <c r="W324" s="372"/>
      <c r="X324" s="372"/>
      <c r="Y324" s="372"/>
      <c r="Z324" s="372"/>
      <c r="AA324" s="372"/>
      <c r="AB324" s="372"/>
      <c r="AC324" s="372"/>
      <c r="AD324" s="372"/>
      <c r="AE324" s="372"/>
      <c r="AF324" s="372"/>
      <c r="AG324" s="372"/>
      <c r="AH324" s="372"/>
      <c r="AI324" s="372"/>
      <c r="AJ324" s="372"/>
      <c r="AK324" s="383"/>
      <c r="AL324" s="372"/>
      <c r="AM324" s="372"/>
      <c r="AN324" s="372"/>
      <c r="AO324" s="372"/>
      <c r="AP324" s="372"/>
      <c r="AQ324" s="372"/>
      <c r="AR324" s="372"/>
      <c r="AS324" s="372"/>
      <c r="AT324" s="372"/>
      <c r="AU324" s="372"/>
      <c r="AV324" s="372"/>
      <c r="AW324" s="372"/>
    </row>
    <row r="325" customFormat="false" ht="11.25" hidden="false" customHeight="false" outlineLevel="0" collapsed="false">
      <c r="D325" s="371" t="n">
        <v>46143</v>
      </c>
      <c r="E325" s="382" t="n">
        <v>0</v>
      </c>
      <c r="F325" s="382" t="n">
        <v>0</v>
      </c>
      <c r="G325" s="382" t="n">
        <v>0</v>
      </c>
      <c r="H325" s="382" t="n">
        <v>0</v>
      </c>
      <c r="I325" s="382" t="n">
        <v>0</v>
      </c>
      <c r="J325" s="382" t="n">
        <v>0</v>
      </c>
      <c r="K325" s="382" t="n">
        <v>0</v>
      </c>
      <c r="L325" s="382" t="n">
        <v>0</v>
      </c>
      <c r="M325" s="382" t="n">
        <v>0</v>
      </c>
      <c r="N325" s="382" t="n">
        <v>0</v>
      </c>
      <c r="O325" s="382"/>
      <c r="P325" s="382" t="n">
        <v>0</v>
      </c>
      <c r="Q325" s="382" t="n">
        <v>0</v>
      </c>
      <c r="R325" s="382" t="n">
        <v>0.074344653457262</v>
      </c>
      <c r="S325" s="382"/>
      <c r="T325" s="371"/>
      <c r="U325" s="371"/>
      <c r="V325" s="372"/>
      <c r="W325" s="372"/>
      <c r="X325" s="372"/>
      <c r="Y325" s="372"/>
      <c r="Z325" s="372"/>
      <c r="AA325" s="372"/>
      <c r="AB325" s="372"/>
      <c r="AC325" s="372"/>
      <c r="AD325" s="372"/>
      <c r="AE325" s="372"/>
      <c r="AF325" s="372"/>
      <c r="AG325" s="372"/>
      <c r="AH325" s="372"/>
      <c r="AI325" s="372"/>
      <c r="AJ325" s="372"/>
      <c r="AK325" s="383"/>
      <c r="AL325" s="372"/>
      <c r="AM325" s="372"/>
      <c r="AN325" s="372"/>
      <c r="AO325" s="372"/>
      <c r="AP325" s="372"/>
      <c r="AQ325" s="372"/>
      <c r="AR325" s="372"/>
      <c r="AS325" s="372"/>
      <c r="AT325" s="372"/>
      <c r="AU325" s="372"/>
      <c r="AV325" s="372"/>
      <c r="AW325" s="372"/>
    </row>
    <row r="326" customFormat="false" ht="11.25" hidden="false" customHeight="false" outlineLevel="0" collapsed="false">
      <c r="D326" s="371" t="n">
        <v>46174</v>
      </c>
      <c r="E326" s="382" t="n">
        <v>0</v>
      </c>
      <c r="F326" s="382" t="n">
        <v>0</v>
      </c>
      <c r="G326" s="382" t="n">
        <v>0</v>
      </c>
      <c r="H326" s="382" t="n">
        <v>0</v>
      </c>
      <c r="I326" s="382" t="n">
        <v>0</v>
      </c>
      <c r="J326" s="382" t="n">
        <v>0</v>
      </c>
      <c r="K326" s="382" t="n">
        <v>0</v>
      </c>
      <c r="L326" s="382" t="n">
        <v>0</v>
      </c>
      <c r="M326" s="382" t="n">
        <v>0</v>
      </c>
      <c r="N326" s="382" t="n">
        <v>0</v>
      </c>
      <c r="O326" s="382"/>
      <c r="P326" s="382" t="n">
        <v>0</v>
      </c>
      <c r="Q326" s="382" t="n">
        <v>0</v>
      </c>
      <c r="R326" s="382" t="n">
        <v>0.074337889516566</v>
      </c>
      <c r="S326" s="382"/>
      <c r="T326" s="371"/>
      <c r="U326" s="371"/>
      <c r="V326" s="372"/>
      <c r="W326" s="372"/>
      <c r="X326" s="372"/>
      <c r="Y326" s="372"/>
      <c r="Z326" s="372"/>
      <c r="AA326" s="372"/>
      <c r="AB326" s="372"/>
      <c r="AC326" s="372"/>
      <c r="AD326" s="372"/>
      <c r="AE326" s="372"/>
      <c r="AF326" s="372"/>
      <c r="AG326" s="372"/>
      <c r="AH326" s="372"/>
      <c r="AI326" s="372"/>
      <c r="AJ326" s="372"/>
      <c r="AK326" s="383"/>
      <c r="AL326" s="372"/>
      <c r="AM326" s="372"/>
      <c r="AN326" s="372"/>
      <c r="AO326" s="372"/>
      <c r="AP326" s="372"/>
      <c r="AQ326" s="372"/>
      <c r="AR326" s="372"/>
      <c r="AS326" s="372"/>
      <c r="AT326" s="372"/>
      <c r="AU326" s="372"/>
      <c r="AV326" s="372"/>
      <c r="AW326" s="372"/>
    </row>
    <row r="327" customFormat="false" ht="11.25" hidden="false" customHeight="false" outlineLevel="0" collapsed="false">
      <c r="D327" s="371" t="n">
        <v>46204</v>
      </c>
      <c r="E327" s="382" t="n">
        <v>0</v>
      </c>
      <c r="F327" s="382" t="n">
        <v>0</v>
      </c>
      <c r="G327" s="382" t="n">
        <v>0</v>
      </c>
      <c r="H327" s="382" t="n">
        <v>0</v>
      </c>
      <c r="I327" s="382" t="n">
        <v>0</v>
      </c>
      <c r="J327" s="382" t="n">
        <v>0</v>
      </c>
      <c r="K327" s="382" t="n">
        <v>0</v>
      </c>
      <c r="L327" s="382" t="n">
        <v>0</v>
      </c>
      <c r="M327" s="382" t="n">
        <v>0</v>
      </c>
      <c r="N327" s="382" t="n">
        <v>0</v>
      </c>
      <c r="O327" s="382"/>
      <c r="P327" s="382" t="n">
        <v>0</v>
      </c>
      <c r="Q327" s="382" t="n">
        <v>0</v>
      </c>
      <c r="R327" s="382" t="n">
        <v>0.074331343767518</v>
      </c>
      <c r="S327" s="382"/>
      <c r="T327" s="371"/>
      <c r="U327" s="371"/>
      <c r="V327" s="372"/>
      <c r="W327" s="372"/>
      <c r="X327" s="372"/>
      <c r="Y327" s="372"/>
      <c r="Z327" s="372"/>
      <c r="AA327" s="372"/>
      <c r="AB327" s="372"/>
      <c r="AC327" s="372"/>
      <c r="AD327" s="372"/>
      <c r="AE327" s="372"/>
      <c r="AF327" s="372"/>
      <c r="AG327" s="372"/>
      <c r="AH327" s="372"/>
      <c r="AI327" s="372"/>
      <c r="AJ327" s="372"/>
      <c r="AK327" s="383"/>
      <c r="AL327" s="372"/>
      <c r="AM327" s="372"/>
      <c r="AN327" s="372"/>
      <c r="AO327" s="372"/>
      <c r="AP327" s="372"/>
      <c r="AQ327" s="372"/>
      <c r="AR327" s="372"/>
      <c r="AS327" s="372"/>
      <c r="AT327" s="372"/>
      <c r="AU327" s="372"/>
      <c r="AV327" s="372"/>
      <c r="AW327" s="372"/>
    </row>
    <row r="328" customFormat="false" ht="11.25" hidden="false" customHeight="false" outlineLevel="0" collapsed="false">
      <c r="D328" s="371" t="n">
        <v>46235</v>
      </c>
      <c r="E328" s="382" t="n">
        <v>0</v>
      </c>
      <c r="F328" s="382" t="n">
        <v>0</v>
      </c>
      <c r="G328" s="382" t="n">
        <v>0</v>
      </c>
      <c r="H328" s="382" t="n">
        <v>0</v>
      </c>
      <c r="I328" s="382" t="n">
        <v>0</v>
      </c>
      <c r="J328" s="382" t="n">
        <v>0</v>
      </c>
      <c r="K328" s="382" t="n">
        <v>0</v>
      </c>
      <c r="L328" s="382" t="n">
        <v>0</v>
      </c>
      <c r="M328" s="382" t="n">
        <v>0</v>
      </c>
      <c r="N328" s="382" t="n">
        <v>0</v>
      </c>
      <c r="O328" s="382"/>
      <c r="P328" s="382" t="n">
        <v>0</v>
      </c>
      <c r="Q328" s="382" t="n">
        <v>0</v>
      </c>
      <c r="R328" s="382" t="n">
        <v>0.07432457982685</v>
      </c>
      <c r="S328" s="382"/>
      <c r="T328" s="371"/>
      <c r="U328" s="371"/>
      <c r="V328" s="372"/>
      <c r="W328" s="372"/>
      <c r="X328" s="372"/>
      <c r="Y328" s="372"/>
      <c r="Z328" s="372"/>
      <c r="AA328" s="372"/>
      <c r="AB328" s="372"/>
      <c r="AC328" s="372"/>
      <c r="AD328" s="372"/>
      <c r="AE328" s="372"/>
      <c r="AF328" s="372"/>
      <c r="AG328" s="372"/>
      <c r="AH328" s="372"/>
      <c r="AI328" s="372"/>
      <c r="AJ328" s="372"/>
      <c r="AK328" s="383"/>
      <c r="AL328" s="372"/>
      <c r="AM328" s="372"/>
      <c r="AN328" s="372"/>
      <c r="AO328" s="372"/>
      <c r="AP328" s="372"/>
      <c r="AQ328" s="372"/>
      <c r="AR328" s="372"/>
      <c r="AS328" s="372"/>
      <c r="AT328" s="372"/>
      <c r="AU328" s="372"/>
      <c r="AV328" s="372"/>
      <c r="AW328" s="372"/>
    </row>
    <row r="329" customFormat="false" ht="11.25" hidden="false" customHeight="false" outlineLevel="0" collapsed="false">
      <c r="D329" s="371" t="n">
        <v>46266</v>
      </c>
      <c r="E329" s="382" t="n">
        <v>0</v>
      </c>
      <c r="F329" s="382" t="n">
        <v>0</v>
      </c>
      <c r="G329" s="382" t="n">
        <v>0</v>
      </c>
      <c r="H329" s="382" t="n">
        <v>0</v>
      </c>
      <c r="I329" s="382" t="n">
        <v>0</v>
      </c>
      <c r="J329" s="382" t="n">
        <v>0</v>
      </c>
      <c r="K329" s="382" t="n">
        <v>0</v>
      </c>
      <c r="L329" s="382" t="n">
        <v>0</v>
      </c>
      <c r="M329" s="382" t="n">
        <v>0</v>
      </c>
      <c r="N329" s="382" t="n">
        <v>0</v>
      </c>
      <c r="O329" s="382"/>
      <c r="P329" s="382" t="n">
        <v>0</v>
      </c>
      <c r="Q329" s="382" t="n">
        <v>0</v>
      </c>
      <c r="R329" s="382" t="n">
        <v>0.074317815886197</v>
      </c>
      <c r="S329" s="382"/>
      <c r="T329" s="371"/>
      <c r="U329" s="371"/>
      <c r="V329" s="372"/>
      <c r="W329" s="372"/>
      <c r="X329" s="372"/>
      <c r="Y329" s="372"/>
      <c r="Z329" s="372"/>
      <c r="AA329" s="372"/>
      <c r="AB329" s="372"/>
      <c r="AC329" s="372"/>
      <c r="AD329" s="372"/>
      <c r="AE329" s="372"/>
      <c r="AF329" s="372"/>
      <c r="AG329" s="372"/>
      <c r="AH329" s="372"/>
      <c r="AI329" s="372"/>
      <c r="AJ329" s="372"/>
      <c r="AK329" s="383"/>
      <c r="AL329" s="372"/>
      <c r="AM329" s="372"/>
      <c r="AN329" s="372"/>
      <c r="AO329" s="372"/>
      <c r="AP329" s="372"/>
      <c r="AQ329" s="372"/>
      <c r="AR329" s="372"/>
      <c r="AS329" s="372"/>
      <c r="AT329" s="372"/>
      <c r="AU329" s="372"/>
      <c r="AV329" s="372"/>
      <c r="AW329" s="372"/>
    </row>
    <row r="330" customFormat="false" ht="11.25" hidden="false" customHeight="false" outlineLevel="0" collapsed="false">
      <c r="D330" s="371" t="n">
        <v>46296</v>
      </c>
      <c r="E330" s="382" t="n">
        <v>0</v>
      </c>
      <c r="F330" s="382" t="n">
        <v>0</v>
      </c>
      <c r="G330" s="382" t="n">
        <v>0</v>
      </c>
      <c r="H330" s="382" t="n">
        <v>0</v>
      </c>
      <c r="I330" s="382" t="n">
        <v>0</v>
      </c>
      <c r="J330" s="382" t="n">
        <v>0</v>
      </c>
      <c r="K330" s="382" t="n">
        <v>0</v>
      </c>
      <c r="L330" s="382" t="n">
        <v>0</v>
      </c>
      <c r="M330" s="382" t="n">
        <v>0</v>
      </c>
      <c r="N330" s="382" t="n">
        <v>0</v>
      </c>
      <c r="O330" s="382"/>
      <c r="P330" s="382" t="n">
        <v>0</v>
      </c>
      <c r="Q330" s="382" t="n">
        <v>0</v>
      </c>
      <c r="R330" s="382" t="n">
        <v>0.074311270137194</v>
      </c>
      <c r="S330" s="382"/>
      <c r="T330" s="371"/>
      <c r="U330" s="371"/>
      <c r="V330" s="372"/>
      <c r="W330" s="372"/>
      <c r="X330" s="372"/>
      <c r="Y330" s="372"/>
      <c r="Z330" s="372"/>
      <c r="AA330" s="372"/>
      <c r="AB330" s="372"/>
      <c r="AC330" s="372"/>
      <c r="AD330" s="372"/>
      <c r="AE330" s="372"/>
      <c r="AF330" s="372"/>
      <c r="AG330" s="372"/>
      <c r="AH330" s="372"/>
      <c r="AI330" s="372"/>
      <c r="AJ330" s="372"/>
      <c r="AK330" s="383"/>
      <c r="AL330" s="372"/>
      <c r="AM330" s="372"/>
      <c r="AN330" s="372"/>
      <c r="AO330" s="372"/>
      <c r="AP330" s="372"/>
      <c r="AQ330" s="372"/>
      <c r="AR330" s="372"/>
      <c r="AS330" s="372"/>
      <c r="AT330" s="372"/>
      <c r="AU330" s="372"/>
      <c r="AV330" s="372"/>
      <c r="AW330" s="372"/>
    </row>
    <row r="331" customFormat="false" ht="11.25" hidden="false" customHeight="false" outlineLevel="0" collapsed="false">
      <c r="D331" s="371" t="n">
        <v>46327</v>
      </c>
      <c r="E331" s="382" t="n">
        <v>0</v>
      </c>
      <c r="F331" s="382" t="n">
        <v>0</v>
      </c>
      <c r="G331" s="382" t="n">
        <v>0</v>
      </c>
      <c r="H331" s="382" t="n">
        <v>0</v>
      </c>
      <c r="I331" s="382" t="n">
        <v>0</v>
      </c>
      <c r="J331" s="382" t="n">
        <v>0</v>
      </c>
      <c r="K331" s="382" t="n">
        <v>0</v>
      </c>
      <c r="L331" s="382" t="n">
        <v>0</v>
      </c>
      <c r="M331" s="382" t="n">
        <v>0</v>
      </c>
      <c r="N331" s="382" t="n">
        <v>0</v>
      </c>
      <c r="O331" s="382"/>
      <c r="P331" s="382" t="n">
        <v>0</v>
      </c>
      <c r="Q331" s="382" t="n">
        <v>0</v>
      </c>
      <c r="R331" s="382" t="n">
        <v>0.074304506196571</v>
      </c>
      <c r="S331" s="382"/>
      <c r="T331" s="371"/>
      <c r="U331" s="371"/>
      <c r="V331" s="372"/>
      <c r="W331" s="372"/>
      <c r="X331" s="372"/>
      <c r="Y331" s="372"/>
      <c r="Z331" s="372"/>
      <c r="AA331" s="372"/>
      <c r="AB331" s="372"/>
      <c r="AC331" s="372"/>
      <c r="AD331" s="372"/>
      <c r="AE331" s="372"/>
      <c r="AF331" s="372"/>
      <c r="AG331" s="372"/>
      <c r="AH331" s="372"/>
      <c r="AI331" s="372"/>
      <c r="AJ331" s="372"/>
      <c r="AK331" s="383"/>
      <c r="AL331" s="372"/>
      <c r="AM331" s="372"/>
      <c r="AN331" s="372"/>
      <c r="AO331" s="372"/>
      <c r="AP331" s="372"/>
      <c r="AQ331" s="372"/>
      <c r="AR331" s="372"/>
      <c r="AS331" s="372"/>
      <c r="AT331" s="372"/>
      <c r="AU331" s="372"/>
      <c r="AV331" s="372"/>
      <c r="AW331" s="372"/>
    </row>
    <row r="332" customFormat="false" ht="11.25" hidden="false" customHeight="false" outlineLevel="0" collapsed="false">
      <c r="D332" s="371" t="n">
        <v>46357</v>
      </c>
      <c r="E332" s="382" t="n">
        <v>0</v>
      </c>
      <c r="F332" s="382" t="n">
        <v>0</v>
      </c>
      <c r="G332" s="382" t="n">
        <v>0</v>
      </c>
      <c r="H332" s="382" t="n">
        <v>0</v>
      </c>
      <c r="I332" s="382" t="n">
        <v>0</v>
      </c>
      <c r="J332" s="382" t="n">
        <v>0</v>
      </c>
      <c r="K332" s="382" t="n">
        <v>0</v>
      </c>
      <c r="L332" s="382" t="n">
        <v>0</v>
      </c>
      <c r="M332" s="382" t="n">
        <v>0</v>
      </c>
      <c r="N332" s="382" t="n">
        <v>0</v>
      </c>
      <c r="O332" s="382"/>
      <c r="P332" s="382" t="n">
        <v>0</v>
      </c>
      <c r="Q332" s="382" t="n">
        <v>0</v>
      </c>
      <c r="R332" s="382" t="n">
        <v>0.074297960447595</v>
      </c>
      <c r="S332" s="382"/>
      <c r="T332" s="371"/>
      <c r="U332" s="371"/>
      <c r="V332" s="372"/>
      <c r="W332" s="372"/>
      <c r="X332" s="372"/>
      <c r="Y332" s="372"/>
      <c r="Z332" s="372"/>
      <c r="AA332" s="372"/>
      <c r="AB332" s="372"/>
      <c r="AC332" s="372"/>
      <c r="AD332" s="372"/>
      <c r="AE332" s="372"/>
      <c r="AF332" s="372"/>
      <c r="AG332" s="372"/>
      <c r="AH332" s="372"/>
      <c r="AI332" s="372"/>
      <c r="AJ332" s="372"/>
      <c r="AK332" s="383"/>
      <c r="AL332" s="372"/>
      <c r="AM332" s="372"/>
      <c r="AN332" s="372"/>
      <c r="AO332" s="372"/>
      <c r="AP332" s="372"/>
      <c r="AQ332" s="372"/>
      <c r="AR332" s="372"/>
      <c r="AS332" s="372"/>
      <c r="AT332" s="372"/>
      <c r="AU332" s="372"/>
      <c r="AV332" s="372"/>
      <c r="AW332" s="372"/>
    </row>
    <row r="333" customFormat="false" ht="11.25" hidden="false" customHeight="false" outlineLevel="0" collapsed="false">
      <c r="D333" s="371" t="n">
        <v>46388</v>
      </c>
      <c r="E333" s="382" t="n">
        <v>0</v>
      </c>
      <c r="F333" s="382" t="n">
        <v>0</v>
      </c>
      <c r="G333" s="382" t="n">
        <v>0</v>
      </c>
      <c r="H333" s="382" t="n">
        <v>0</v>
      </c>
      <c r="I333" s="382" t="n">
        <v>0</v>
      </c>
      <c r="J333" s="382" t="n">
        <v>0</v>
      </c>
      <c r="K333" s="382" t="n">
        <v>0</v>
      </c>
      <c r="L333" s="382" t="n">
        <v>0</v>
      </c>
      <c r="M333" s="382" t="n">
        <v>0</v>
      </c>
      <c r="N333" s="382" t="n">
        <v>0</v>
      </c>
      <c r="O333" s="382"/>
      <c r="P333" s="382" t="n">
        <v>0</v>
      </c>
      <c r="Q333" s="382" t="n">
        <v>0</v>
      </c>
      <c r="R333" s="382" t="n">
        <v>0.074291196507002</v>
      </c>
      <c r="S333" s="382"/>
      <c r="T333" s="371"/>
      <c r="U333" s="371"/>
      <c r="V333" s="372"/>
      <c r="W333" s="372"/>
      <c r="X333" s="372"/>
      <c r="Y333" s="372"/>
      <c r="Z333" s="372"/>
      <c r="AA333" s="372"/>
      <c r="AB333" s="372"/>
      <c r="AC333" s="372"/>
      <c r="AD333" s="372"/>
      <c r="AE333" s="372"/>
      <c r="AF333" s="372"/>
      <c r="AG333" s="372"/>
      <c r="AH333" s="372"/>
      <c r="AI333" s="372"/>
      <c r="AJ333" s="372"/>
      <c r="AK333" s="383"/>
      <c r="AL333" s="372"/>
      <c r="AM333" s="372"/>
      <c r="AN333" s="372"/>
      <c r="AO333" s="372"/>
      <c r="AP333" s="372"/>
      <c r="AQ333" s="372"/>
      <c r="AR333" s="372"/>
      <c r="AS333" s="372"/>
      <c r="AT333" s="372"/>
      <c r="AU333" s="372"/>
      <c r="AV333" s="372"/>
      <c r="AW333" s="372"/>
    </row>
    <row r="334" customFormat="false" ht="11.25" hidden="false" customHeight="false" outlineLevel="0" collapsed="false">
      <c r="D334" s="371" t="n">
        <v>46419</v>
      </c>
      <c r="E334" s="382" t="n">
        <v>0</v>
      </c>
      <c r="F334" s="382" t="n">
        <v>0</v>
      </c>
      <c r="G334" s="382" t="n">
        <v>0</v>
      </c>
      <c r="H334" s="382" t="n">
        <v>0</v>
      </c>
      <c r="I334" s="382" t="n">
        <v>0</v>
      </c>
      <c r="J334" s="382" t="n">
        <v>0</v>
      </c>
      <c r="K334" s="382" t="n">
        <v>0</v>
      </c>
      <c r="L334" s="382" t="n">
        <v>0</v>
      </c>
      <c r="M334" s="382" t="n">
        <v>0</v>
      </c>
      <c r="N334" s="382" t="n">
        <v>0</v>
      </c>
      <c r="O334" s="382"/>
      <c r="P334" s="382" t="n">
        <v>0</v>
      </c>
      <c r="Q334" s="382" t="n">
        <v>0</v>
      </c>
      <c r="R334" s="382" t="n">
        <v>0.074284432566424</v>
      </c>
      <c r="S334" s="382"/>
      <c r="T334" s="371"/>
      <c r="U334" s="371"/>
      <c r="V334" s="372"/>
      <c r="W334" s="372"/>
      <c r="X334" s="372"/>
      <c r="Y334" s="372"/>
      <c r="Z334" s="372"/>
      <c r="AA334" s="372"/>
      <c r="AB334" s="372"/>
      <c r="AC334" s="372"/>
      <c r="AD334" s="372"/>
      <c r="AE334" s="372"/>
      <c r="AF334" s="372"/>
      <c r="AG334" s="372"/>
      <c r="AH334" s="372"/>
      <c r="AI334" s="372"/>
      <c r="AJ334" s="372"/>
      <c r="AK334" s="383"/>
      <c r="AL334" s="372"/>
      <c r="AM334" s="372"/>
      <c r="AN334" s="372"/>
      <c r="AO334" s="372"/>
      <c r="AP334" s="372"/>
      <c r="AQ334" s="372"/>
      <c r="AR334" s="372"/>
      <c r="AS334" s="372"/>
      <c r="AT334" s="372"/>
      <c r="AU334" s="372"/>
      <c r="AV334" s="372"/>
      <c r="AW334" s="372"/>
    </row>
    <row r="335" customFormat="false" ht="11.25" hidden="false" customHeight="false" outlineLevel="0" collapsed="false">
      <c r="D335" s="371" t="n">
        <v>46447</v>
      </c>
      <c r="E335" s="382" t="n">
        <v>0</v>
      </c>
      <c r="F335" s="382" t="n">
        <v>0</v>
      </c>
      <c r="G335" s="382" t="n">
        <v>0</v>
      </c>
      <c r="H335" s="382" t="n">
        <v>0</v>
      </c>
      <c r="I335" s="382" t="n">
        <v>0</v>
      </c>
      <c r="J335" s="382" t="n">
        <v>0</v>
      </c>
      <c r="K335" s="382" t="n">
        <v>0</v>
      </c>
      <c r="L335" s="382" t="n">
        <v>0</v>
      </c>
      <c r="M335" s="382" t="n">
        <v>0</v>
      </c>
      <c r="N335" s="382" t="n">
        <v>0</v>
      </c>
      <c r="O335" s="382"/>
      <c r="P335" s="382" t="n">
        <v>0</v>
      </c>
      <c r="Q335" s="382" t="n">
        <v>0</v>
      </c>
      <c r="R335" s="382" t="n">
        <v>0.074278323200753</v>
      </c>
      <c r="S335" s="382"/>
      <c r="T335" s="371"/>
      <c r="U335" s="371"/>
      <c r="V335" s="372"/>
      <c r="W335" s="372"/>
      <c r="X335" s="372"/>
      <c r="Y335" s="372"/>
      <c r="Z335" s="372"/>
      <c r="AA335" s="372"/>
      <c r="AB335" s="372"/>
      <c r="AC335" s="372"/>
      <c r="AD335" s="372"/>
      <c r="AE335" s="372"/>
      <c r="AF335" s="372"/>
      <c r="AG335" s="372"/>
      <c r="AH335" s="372"/>
      <c r="AI335" s="372"/>
      <c r="AJ335" s="372"/>
      <c r="AK335" s="383"/>
      <c r="AL335" s="372"/>
      <c r="AM335" s="372"/>
      <c r="AN335" s="372"/>
      <c r="AO335" s="372"/>
      <c r="AP335" s="372"/>
      <c r="AQ335" s="372"/>
      <c r="AR335" s="372"/>
      <c r="AS335" s="372"/>
      <c r="AT335" s="372"/>
      <c r="AU335" s="372"/>
      <c r="AV335" s="372"/>
      <c r="AW335" s="372"/>
    </row>
    <row r="336" customFormat="false" ht="11.25" hidden="false" customHeight="false" outlineLevel="0" collapsed="false">
      <c r="D336" s="371" t="n">
        <v>46478</v>
      </c>
      <c r="E336" s="382" t="n">
        <v>0</v>
      </c>
      <c r="F336" s="382" t="n">
        <v>0</v>
      </c>
      <c r="G336" s="382" t="n">
        <v>0</v>
      </c>
      <c r="H336" s="382" t="n">
        <v>0</v>
      </c>
      <c r="I336" s="382" t="n">
        <v>0</v>
      </c>
      <c r="J336" s="382" t="n">
        <v>0</v>
      </c>
      <c r="K336" s="382" t="n">
        <v>0</v>
      </c>
      <c r="L336" s="382" t="n">
        <v>0</v>
      </c>
      <c r="M336" s="382" t="n">
        <v>0</v>
      </c>
      <c r="N336" s="382" t="n">
        <v>0</v>
      </c>
      <c r="O336" s="382"/>
      <c r="P336" s="382" t="n">
        <v>0</v>
      </c>
      <c r="Q336" s="382" t="n">
        <v>0</v>
      </c>
      <c r="R336" s="382" t="n">
        <v>0.074271559260204</v>
      </c>
      <c r="S336" s="382"/>
      <c r="T336" s="371"/>
      <c r="U336" s="371"/>
      <c r="V336" s="372"/>
      <c r="W336" s="372"/>
      <c r="X336" s="372"/>
      <c r="Y336" s="372"/>
      <c r="Z336" s="372"/>
      <c r="AA336" s="372"/>
      <c r="AB336" s="372"/>
      <c r="AC336" s="372"/>
      <c r="AD336" s="372"/>
      <c r="AE336" s="372"/>
      <c r="AF336" s="372"/>
      <c r="AG336" s="372"/>
      <c r="AH336" s="372"/>
      <c r="AI336" s="372"/>
      <c r="AJ336" s="372"/>
      <c r="AK336" s="383"/>
      <c r="AL336" s="372"/>
      <c r="AM336" s="372"/>
      <c r="AN336" s="372"/>
      <c r="AO336" s="372"/>
      <c r="AP336" s="372"/>
      <c r="AQ336" s="372"/>
      <c r="AR336" s="372"/>
      <c r="AS336" s="372"/>
      <c r="AT336" s="372"/>
      <c r="AU336" s="372"/>
      <c r="AV336" s="372"/>
      <c r="AW336" s="372"/>
    </row>
    <row r="337" customFormat="false" ht="11.25" hidden="false" customHeight="false" outlineLevel="0" collapsed="false">
      <c r="D337" s="371" t="n">
        <v>46508</v>
      </c>
      <c r="E337" s="382" t="n">
        <v>0</v>
      </c>
      <c r="F337" s="382" t="n">
        <v>0</v>
      </c>
      <c r="G337" s="382" t="n">
        <v>0</v>
      </c>
      <c r="H337" s="382" t="n">
        <v>0</v>
      </c>
      <c r="I337" s="382" t="n">
        <v>0</v>
      </c>
      <c r="J337" s="382" t="n">
        <v>0</v>
      </c>
      <c r="K337" s="382" t="n">
        <v>0</v>
      </c>
      <c r="L337" s="382" t="n">
        <v>0</v>
      </c>
      <c r="M337" s="382" t="n">
        <v>0</v>
      </c>
      <c r="N337" s="382" t="n">
        <v>0</v>
      </c>
      <c r="O337" s="382"/>
      <c r="P337" s="382" t="n">
        <v>0</v>
      </c>
      <c r="Q337" s="382" t="n">
        <v>0</v>
      </c>
      <c r="R337" s="382" t="n">
        <v>0.074265013511299</v>
      </c>
      <c r="S337" s="382"/>
      <c r="T337" s="371"/>
      <c r="U337" s="371"/>
      <c r="V337" s="372"/>
      <c r="W337" s="372"/>
      <c r="X337" s="372"/>
      <c r="Y337" s="372"/>
      <c r="Z337" s="372"/>
      <c r="AA337" s="372"/>
      <c r="AB337" s="372"/>
      <c r="AC337" s="372"/>
      <c r="AD337" s="372"/>
      <c r="AE337" s="372"/>
      <c r="AF337" s="372"/>
      <c r="AG337" s="372"/>
      <c r="AH337" s="372"/>
      <c r="AI337" s="372"/>
      <c r="AJ337" s="372"/>
      <c r="AK337" s="383"/>
      <c r="AL337" s="372"/>
      <c r="AM337" s="372"/>
      <c r="AN337" s="372"/>
      <c r="AO337" s="372"/>
      <c r="AP337" s="372"/>
      <c r="AQ337" s="372"/>
      <c r="AR337" s="372"/>
      <c r="AS337" s="372"/>
      <c r="AT337" s="372"/>
      <c r="AU337" s="372"/>
      <c r="AV337" s="372"/>
      <c r="AW337" s="372"/>
    </row>
    <row r="338" customFormat="false" ht="11.25" hidden="false" customHeight="false" outlineLevel="0" collapsed="false">
      <c r="D338" s="371" t="n">
        <v>46539</v>
      </c>
      <c r="E338" s="382" t="n">
        <v>0</v>
      </c>
      <c r="F338" s="382" t="n">
        <v>0</v>
      </c>
      <c r="G338" s="382" t="n">
        <v>0</v>
      </c>
      <c r="H338" s="382" t="n">
        <v>0</v>
      </c>
      <c r="I338" s="382" t="n">
        <v>0</v>
      </c>
      <c r="J338" s="382" t="n">
        <v>0</v>
      </c>
      <c r="K338" s="382" t="n">
        <v>0</v>
      </c>
      <c r="L338" s="382" t="n">
        <v>0</v>
      </c>
      <c r="M338" s="382" t="n">
        <v>0</v>
      </c>
      <c r="N338" s="382" t="n">
        <v>0</v>
      </c>
      <c r="O338" s="382"/>
      <c r="P338" s="382" t="n">
        <v>0</v>
      </c>
      <c r="Q338" s="382" t="n">
        <v>0</v>
      </c>
      <c r="R338" s="382" t="n">
        <v>0.07425824957078</v>
      </c>
      <c r="S338" s="382"/>
      <c r="T338" s="371"/>
      <c r="U338" s="371"/>
      <c r="V338" s="372"/>
      <c r="W338" s="372"/>
      <c r="X338" s="372"/>
      <c r="Y338" s="372"/>
      <c r="Z338" s="372"/>
      <c r="AA338" s="372"/>
      <c r="AB338" s="372"/>
      <c r="AC338" s="372"/>
      <c r="AD338" s="372"/>
      <c r="AE338" s="372"/>
      <c r="AF338" s="372"/>
      <c r="AG338" s="372"/>
      <c r="AH338" s="372"/>
      <c r="AI338" s="372"/>
      <c r="AJ338" s="372"/>
      <c r="AK338" s="383"/>
      <c r="AL338" s="372"/>
      <c r="AM338" s="372"/>
      <c r="AN338" s="372"/>
      <c r="AO338" s="372"/>
      <c r="AP338" s="372"/>
      <c r="AQ338" s="372"/>
      <c r="AR338" s="372"/>
      <c r="AS338" s="372"/>
      <c r="AT338" s="372"/>
      <c r="AU338" s="372"/>
      <c r="AV338" s="372"/>
      <c r="AW338" s="372"/>
    </row>
    <row r="339" customFormat="false" ht="11.25" hidden="false" customHeight="false" outlineLevel="0" collapsed="false">
      <c r="D339" s="371" t="n">
        <v>46569</v>
      </c>
      <c r="E339" s="382" t="n">
        <v>0</v>
      </c>
      <c r="F339" s="382" t="n">
        <v>0</v>
      </c>
      <c r="G339" s="382" t="n">
        <v>0</v>
      </c>
      <c r="H339" s="382" t="n">
        <v>0</v>
      </c>
      <c r="I339" s="382" t="n">
        <v>0</v>
      </c>
      <c r="J339" s="382" t="n">
        <v>0</v>
      </c>
      <c r="K339" s="382" t="n">
        <v>0</v>
      </c>
      <c r="L339" s="382" t="n">
        <v>0</v>
      </c>
      <c r="M339" s="382" t="n">
        <v>0</v>
      </c>
      <c r="N339" s="382" t="n">
        <v>0</v>
      </c>
      <c r="O339" s="382"/>
      <c r="P339" s="382" t="n">
        <v>0</v>
      </c>
      <c r="Q339" s="382" t="n">
        <v>0</v>
      </c>
      <c r="R339" s="382" t="n">
        <v>0.074251703821905</v>
      </c>
      <c r="S339" s="382"/>
      <c r="T339" s="371"/>
      <c r="U339" s="371"/>
      <c r="V339" s="372"/>
      <c r="W339" s="372"/>
      <c r="X339" s="372"/>
      <c r="Y339" s="372"/>
      <c r="Z339" s="372"/>
      <c r="AA339" s="372"/>
      <c r="AB339" s="372"/>
      <c r="AC339" s="372"/>
      <c r="AD339" s="372"/>
      <c r="AE339" s="372"/>
      <c r="AF339" s="372"/>
      <c r="AG339" s="372"/>
      <c r="AH339" s="372"/>
      <c r="AI339" s="372"/>
      <c r="AJ339" s="372"/>
      <c r="AK339" s="383"/>
      <c r="AL339" s="372"/>
      <c r="AM339" s="372"/>
      <c r="AN339" s="372"/>
      <c r="AO339" s="372"/>
      <c r="AP339" s="372"/>
      <c r="AQ339" s="372"/>
      <c r="AR339" s="372"/>
      <c r="AS339" s="372"/>
      <c r="AT339" s="372"/>
      <c r="AU339" s="372"/>
      <c r="AV339" s="372"/>
      <c r="AW339" s="372"/>
    </row>
    <row r="340" customFormat="false" ht="11.25" hidden="false" customHeight="false" outlineLevel="0" collapsed="false">
      <c r="D340" s="371" t="n">
        <v>46600</v>
      </c>
      <c r="E340" s="382" t="n">
        <v>0</v>
      </c>
      <c r="F340" s="382" t="n">
        <v>0</v>
      </c>
      <c r="G340" s="382" t="n">
        <v>0</v>
      </c>
      <c r="H340" s="382" t="n">
        <v>0</v>
      </c>
      <c r="I340" s="382" t="n">
        <v>0</v>
      </c>
      <c r="J340" s="382" t="n">
        <v>0</v>
      </c>
      <c r="K340" s="382" t="n">
        <v>0</v>
      </c>
      <c r="L340" s="382" t="n">
        <v>0</v>
      </c>
      <c r="M340" s="382" t="n">
        <v>0</v>
      </c>
      <c r="N340" s="382" t="n">
        <v>0</v>
      </c>
      <c r="O340" s="382"/>
      <c r="P340" s="382" t="n">
        <v>0</v>
      </c>
      <c r="Q340" s="382" t="n">
        <v>0</v>
      </c>
      <c r="R340" s="382" t="n">
        <v>0.074244939881414</v>
      </c>
      <c r="S340" s="382"/>
      <c r="T340" s="371"/>
      <c r="U340" s="371"/>
      <c r="V340" s="372"/>
      <c r="W340" s="372"/>
      <c r="X340" s="372"/>
      <c r="Y340" s="372"/>
      <c r="Z340" s="372"/>
      <c r="AA340" s="372"/>
      <c r="AB340" s="372"/>
      <c r="AC340" s="372"/>
      <c r="AD340" s="372"/>
      <c r="AE340" s="372"/>
      <c r="AF340" s="372"/>
      <c r="AG340" s="372"/>
      <c r="AH340" s="372"/>
      <c r="AI340" s="372"/>
      <c r="AJ340" s="372"/>
      <c r="AK340" s="383"/>
      <c r="AL340" s="372"/>
      <c r="AM340" s="372"/>
      <c r="AN340" s="372"/>
      <c r="AO340" s="372"/>
      <c r="AP340" s="372"/>
      <c r="AQ340" s="372"/>
      <c r="AR340" s="372"/>
      <c r="AS340" s="372"/>
      <c r="AT340" s="372"/>
      <c r="AU340" s="372"/>
      <c r="AV340" s="372"/>
      <c r="AW340" s="372"/>
    </row>
    <row r="341" customFormat="false" ht="11.25" hidden="false" customHeight="false" outlineLevel="0" collapsed="false">
      <c r="D341" s="371" t="n">
        <v>46631</v>
      </c>
      <c r="E341" s="382" t="n">
        <v>0</v>
      </c>
      <c r="F341" s="382" t="n">
        <v>0</v>
      </c>
      <c r="G341" s="382" t="n">
        <v>0</v>
      </c>
      <c r="H341" s="382" t="n">
        <v>0</v>
      </c>
      <c r="I341" s="382" t="n">
        <v>0</v>
      </c>
      <c r="J341" s="382" t="n">
        <v>0</v>
      </c>
      <c r="K341" s="382" t="n">
        <v>0</v>
      </c>
      <c r="L341" s="382" t="n">
        <v>0</v>
      </c>
      <c r="M341" s="382" t="n">
        <v>0</v>
      </c>
      <c r="N341" s="382" t="n">
        <v>0</v>
      </c>
      <c r="O341" s="382"/>
      <c r="P341" s="382" t="n">
        <v>0</v>
      </c>
      <c r="Q341" s="382" t="n">
        <v>0</v>
      </c>
      <c r="R341" s="382" t="n">
        <v>0.074238175940939</v>
      </c>
      <c r="S341" s="382"/>
      <c r="T341" s="371"/>
      <c r="U341" s="371"/>
      <c r="V341" s="372"/>
      <c r="W341" s="372"/>
      <c r="X341" s="372"/>
      <c r="Y341" s="372"/>
      <c r="Z341" s="372"/>
      <c r="AA341" s="372"/>
      <c r="AB341" s="372"/>
      <c r="AC341" s="372"/>
      <c r="AD341" s="372"/>
      <c r="AE341" s="372"/>
      <c r="AF341" s="372"/>
      <c r="AG341" s="372"/>
      <c r="AH341" s="372"/>
      <c r="AI341" s="372"/>
      <c r="AJ341" s="372"/>
      <c r="AK341" s="383"/>
      <c r="AL341" s="372"/>
      <c r="AM341" s="372"/>
      <c r="AN341" s="372"/>
      <c r="AO341" s="372"/>
      <c r="AP341" s="372"/>
      <c r="AQ341" s="372"/>
      <c r="AR341" s="372"/>
      <c r="AS341" s="372"/>
      <c r="AT341" s="372"/>
      <c r="AU341" s="372"/>
      <c r="AV341" s="372"/>
      <c r="AW341" s="372"/>
    </row>
    <row r="342" customFormat="false" ht="11.25" hidden="false" customHeight="false" outlineLevel="0" collapsed="false">
      <c r="D342" s="371" t="n">
        <v>46661</v>
      </c>
      <c r="E342" s="382" t="n">
        <v>0</v>
      </c>
      <c r="F342" s="382" t="n">
        <v>0</v>
      </c>
      <c r="G342" s="382" t="n">
        <v>0</v>
      </c>
      <c r="H342" s="382" t="n">
        <v>0</v>
      </c>
      <c r="I342" s="382" t="n">
        <v>0</v>
      </c>
      <c r="J342" s="382" t="n">
        <v>0</v>
      </c>
      <c r="K342" s="382" t="n">
        <v>0</v>
      </c>
      <c r="L342" s="382" t="n">
        <v>0</v>
      </c>
      <c r="M342" s="382" t="n">
        <v>0</v>
      </c>
      <c r="N342" s="382" t="n">
        <v>0</v>
      </c>
      <c r="O342" s="382"/>
      <c r="P342" s="382" t="n">
        <v>0</v>
      </c>
      <c r="Q342" s="382" t="n">
        <v>0</v>
      </c>
      <c r="R342" s="382" t="n">
        <v>0.074231630192107</v>
      </c>
      <c r="S342" s="382"/>
      <c r="T342" s="371"/>
      <c r="U342" s="371"/>
      <c r="V342" s="372"/>
      <c r="W342" s="372"/>
      <c r="X342" s="372"/>
      <c r="Y342" s="372"/>
      <c r="Z342" s="372"/>
      <c r="AA342" s="372"/>
      <c r="AB342" s="372"/>
      <c r="AC342" s="372"/>
      <c r="AD342" s="372"/>
      <c r="AE342" s="372"/>
      <c r="AF342" s="372"/>
      <c r="AG342" s="372"/>
      <c r="AH342" s="372"/>
      <c r="AI342" s="372"/>
      <c r="AJ342" s="372"/>
      <c r="AK342" s="383"/>
      <c r="AL342" s="372"/>
      <c r="AM342" s="372"/>
      <c r="AN342" s="372"/>
      <c r="AO342" s="372"/>
      <c r="AP342" s="372"/>
      <c r="AQ342" s="372"/>
      <c r="AR342" s="372"/>
      <c r="AS342" s="372"/>
      <c r="AT342" s="372"/>
      <c r="AU342" s="372"/>
      <c r="AV342" s="372"/>
      <c r="AW342" s="372"/>
    </row>
    <row r="343" customFormat="false" ht="11.25" hidden="false" customHeight="false" outlineLevel="0" collapsed="false">
      <c r="D343" s="371" t="n">
        <v>46692</v>
      </c>
      <c r="E343" s="382" t="n">
        <v>0</v>
      </c>
      <c r="F343" s="382" t="n">
        <v>0</v>
      </c>
      <c r="G343" s="382" t="n">
        <v>0</v>
      </c>
      <c r="H343" s="382" t="n">
        <v>0</v>
      </c>
      <c r="I343" s="382" t="n">
        <v>0</v>
      </c>
      <c r="J343" s="382" t="n">
        <v>0</v>
      </c>
      <c r="K343" s="382" t="n">
        <v>0</v>
      </c>
      <c r="L343" s="382" t="n">
        <v>0</v>
      </c>
      <c r="M343" s="382" t="n">
        <v>0</v>
      </c>
      <c r="N343" s="382" t="n">
        <v>0</v>
      </c>
      <c r="O343" s="382"/>
      <c r="P343" s="382" t="n">
        <v>0</v>
      </c>
      <c r="Q343" s="382" t="n">
        <v>0</v>
      </c>
      <c r="R343" s="382" t="n">
        <v>0.074224866251662</v>
      </c>
      <c r="S343" s="382"/>
      <c r="T343" s="371"/>
      <c r="U343" s="371"/>
      <c r="V343" s="372"/>
      <c r="W343" s="372"/>
      <c r="X343" s="372"/>
      <c r="Y343" s="372"/>
      <c r="Z343" s="372"/>
      <c r="AA343" s="372"/>
      <c r="AB343" s="372"/>
      <c r="AC343" s="372"/>
      <c r="AD343" s="372"/>
      <c r="AE343" s="372"/>
      <c r="AF343" s="372"/>
      <c r="AG343" s="372"/>
      <c r="AH343" s="372"/>
      <c r="AI343" s="372"/>
      <c r="AJ343" s="372"/>
      <c r="AK343" s="383"/>
      <c r="AL343" s="372"/>
      <c r="AM343" s="372"/>
      <c r="AN343" s="372"/>
      <c r="AO343" s="372"/>
      <c r="AP343" s="372"/>
      <c r="AQ343" s="372"/>
      <c r="AR343" s="372"/>
      <c r="AS343" s="372"/>
      <c r="AT343" s="372"/>
      <c r="AU343" s="372"/>
      <c r="AV343" s="372"/>
      <c r="AW343" s="372"/>
    </row>
    <row r="344" customFormat="false" ht="11.25" hidden="false" customHeight="false" outlineLevel="0" collapsed="false">
      <c r="D344" s="371" t="n">
        <v>46722</v>
      </c>
      <c r="E344" s="382" t="n">
        <v>0</v>
      </c>
      <c r="F344" s="382" t="n">
        <v>0</v>
      </c>
      <c r="G344" s="382" t="n">
        <v>0</v>
      </c>
      <c r="H344" s="382" t="n">
        <v>0</v>
      </c>
      <c r="I344" s="382" t="n">
        <v>0</v>
      </c>
      <c r="J344" s="382" t="n">
        <v>0</v>
      </c>
      <c r="K344" s="382" t="n">
        <v>0</v>
      </c>
      <c r="L344" s="382" t="n">
        <v>0</v>
      </c>
      <c r="M344" s="382" t="n">
        <v>0</v>
      </c>
      <c r="N344" s="382" t="n">
        <v>0</v>
      </c>
      <c r="O344" s="382"/>
      <c r="P344" s="382" t="n">
        <v>0</v>
      </c>
      <c r="Q344" s="382" t="n">
        <v>0</v>
      </c>
      <c r="R344" s="382" t="n">
        <v>0.074218320502858</v>
      </c>
      <c r="S344" s="382"/>
      <c r="T344" s="371"/>
      <c r="U344" s="371"/>
      <c r="V344" s="372"/>
      <c r="W344" s="372"/>
      <c r="X344" s="372"/>
      <c r="Y344" s="372"/>
      <c r="Z344" s="372"/>
      <c r="AA344" s="372"/>
      <c r="AB344" s="372"/>
      <c r="AC344" s="372"/>
      <c r="AD344" s="372"/>
      <c r="AE344" s="372"/>
      <c r="AF344" s="372"/>
      <c r="AG344" s="372"/>
      <c r="AH344" s="372"/>
      <c r="AI344" s="372"/>
      <c r="AJ344" s="372"/>
      <c r="AK344" s="383"/>
      <c r="AL344" s="372"/>
      <c r="AM344" s="372"/>
      <c r="AN344" s="372"/>
      <c r="AO344" s="372"/>
      <c r="AP344" s="372"/>
      <c r="AQ344" s="372"/>
      <c r="AR344" s="372"/>
      <c r="AS344" s="372"/>
      <c r="AT344" s="372"/>
      <c r="AU344" s="372"/>
      <c r="AV344" s="372"/>
      <c r="AW344" s="372"/>
    </row>
    <row r="345" customFormat="false" ht="11.25" hidden="false" customHeight="false" outlineLevel="0" collapsed="false">
      <c r="D345" s="371" t="n">
        <v>46753</v>
      </c>
      <c r="E345" s="382" t="n">
        <v>0</v>
      </c>
      <c r="F345" s="382" t="n">
        <v>0</v>
      </c>
      <c r="G345" s="382" t="n">
        <v>0</v>
      </c>
      <c r="H345" s="382" t="n">
        <v>0</v>
      </c>
      <c r="I345" s="382" t="n">
        <v>0</v>
      </c>
      <c r="J345" s="382" t="n">
        <v>0</v>
      </c>
      <c r="K345" s="382" t="n">
        <v>0</v>
      </c>
      <c r="L345" s="382" t="n">
        <v>0</v>
      </c>
      <c r="M345" s="382" t="n">
        <v>0</v>
      </c>
      <c r="N345" s="382" t="n">
        <v>0</v>
      </c>
      <c r="O345" s="382"/>
      <c r="P345" s="382" t="n">
        <v>0</v>
      </c>
      <c r="Q345" s="382" t="n">
        <v>0</v>
      </c>
      <c r="R345" s="382" t="n">
        <v>0.074211556562443</v>
      </c>
      <c r="S345" s="382"/>
      <c r="T345" s="371"/>
      <c r="U345" s="371"/>
      <c r="V345" s="372"/>
      <c r="W345" s="372"/>
      <c r="X345" s="372"/>
      <c r="Y345" s="372"/>
      <c r="Z345" s="372"/>
      <c r="AA345" s="372"/>
      <c r="AB345" s="372"/>
      <c r="AC345" s="372"/>
      <c r="AD345" s="372"/>
      <c r="AE345" s="372"/>
      <c r="AF345" s="372"/>
      <c r="AG345" s="372"/>
      <c r="AH345" s="372"/>
      <c r="AI345" s="372"/>
      <c r="AJ345" s="372"/>
      <c r="AK345" s="383"/>
      <c r="AL345" s="372"/>
      <c r="AM345" s="372"/>
      <c r="AN345" s="372"/>
      <c r="AO345" s="372"/>
      <c r="AP345" s="372"/>
      <c r="AQ345" s="372"/>
      <c r="AR345" s="372"/>
      <c r="AS345" s="372"/>
      <c r="AT345" s="372"/>
      <c r="AU345" s="372"/>
      <c r="AV345" s="372"/>
      <c r="AW345" s="372"/>
    </row>
    <row r="346" customFormat="false" ht="11.25" hidden="false" customHeight="false" outlineLevel="0" collapsed="false">
      <c r="D346" s="371" t="n">
        <v>46784</v>
      </c>
      <c r="E346" s="382" t="n">
        <v>0</v>
      </c>
      <c r="F346" s="382" t="n">
        <v>0</v>
      </c>
      <c r="G346" s="382" t="n">
        <v>0</v>
      </c>
      <c r="H346" s="382" t="n">
        <v>0</v>
      </c>
      <c r="I346" s="382" t="n">
        <v>0</v>
      </c>
      <c r="J346" s="382" t="n">
        <v>0</v>
      </c>
      <c r="K346" s="382" t="n">
        <v>0</v>
      </c>
      <c r="L346" s="382" t="n">
        <v>0</v>
      </c>
      <c r="M346" s="382" t="n">
        <v>0</v>
      </c>
      <c r="N346" s="382" t="n">
        <v>0</v>
      </c>
      <c r="O346" s="382"/>
      <c r="P346" s="382" t="n">
        <v>0</v>
      </c>
      <c r="Q346" s="382" t="n">
        <v>0</v>
      </c>
      <c r="R346" s="382" t="n">
        <v>0.074204792622043</v>
      </c>
      <c r="S346" s="382"/>
      <c r="T346" s="371"/>
      <c r="U346" s="371"/>
      <c r="V346" s="372"/>
      <c r="W346" s="372"/>
      <c r="X346" s="372"/>
      <c r="Y346" s="372"/>
      <c r="Z346" s="372"/>
      <c r="AA346" s="372"/>
      <c r="AB346" s="372"/>
      <c r="AC346" s="372"/>
      <c r="AD346" s="372"/>
      <c r="AE346" s="372"/>
      <c r="AF346" s="372"/>
      <c r="AG346" s="372"/>
      <c r="AH346" s="372"/>
      <c r="AI346" s="372"/>
      <c r="AJ346" s="372"/>
      <c r="AK346" s="383"/>
      <c r="AL346" s="372"/>
      <c r="AM346" s="372"/>
      <c r="AN346" s="372"/>
      <c r="AO346" s="372"/>
      <c r="AP346" s="372"/>
      <c r="AQ346" s="372"/>
      <c r="AR346" s="372"/>
      <c r="AS346" s="372"/>
      <c r="AT346" s="372"/>
      <c r="AU346" s="372"/>
      <c r="AV346" s="372"/>
      <c r="AW346" s="372"/>
    </row>
    <row r="347" customFormat="false" ht="11.25" hidden="false" customHeight="false" outlineLevel="0" collapsed="false">
      <c r="D347" s="371" t="n">
        <v>46813</v>
      </c>
      <c r="E347" s="382" t="n">
        <v>0</v>
      </c>
      <c r="F347" s="382" t="n">
        <v>0</v>
      </c>
      <c r="G347" s="382" t="n">
        <v>0</v>
      </c>
      <c r="H347" s="382" t="n">
        <v>0</v>
      </c>
      <c r="I347" s="382" t="n">
        <v>0</v>
      </c>
      <c r="J347" s="382" t="n">
        <v>0</v>
      </c>
      <c r="K347" s="382" t="n">
        <v>0</v>
      </c>
      <c r="L347" s="382" t="n">
        <v>0</v>
      </c>
      <c r="M347" s="382" t="n">
        <v>0</v>
      </c>
      <c r="N347" s="382" t="n">
        <v>0</v>
      </c>
      <c r="O347" s="382"/>
      <c r="P347" s="382" t="n">
        <v>0</v>
      </c>
      <c r="Q347" s="382" t="n">
        <v>0</v>
      </c>
      <c r="R347" s="382" t="n">
        <v>0.074198465064908</v>
      </c>
      <c r="S347" s="382"/>
      <c r="T347" s="371"/>
      <c r="U347" s="371"/>
      <c r="V347" s="372"/>
      <c r="W347" s="372"/>
      <c r="X347" s="372"/>
      <c r="Y347" s="372"/>
      <c r="Z347" s="372"/>
      <c r="AA347" s="372"/>
      <c r="AB347" s="372"/>
      <c r="AC347" s="372"/>
      <c r="AD347" s="372"/>
      <c r="AE347" s="372"/>
      <c r="AF347" s="372"/>
      <c r="AG347" s="372"/>
      <c r="AH347" s="372"/>
      <c r="AI347" s="372"/>
      <c r="AJ347" s="372"/>
      <c r="AK347" s="383"/>
      <c r="AL347" s="372"/>
      <c r="AM347" s="372"/>
      <c r="AN347" s="372"/>
      <c r="AO347" s="372"/>
      <c r="AP347" s="372"/>
      <c r="AQ347" s="372"/>
      <c r="AR347" s="372"/>
      <c r="AS347" s="372"/>
      <c r="AT347" s="372"/>
      <c r="AU347" s="372"/>
      <c r="AV347" s="372"/>
      <c r="AW347" s="372"/>
    </row>
    <row r="348" customFormat="false" ht="11.25" hidden="false" customHeight="false" outlineLevel="0" collapsed="false">
      <c r="D348" s="371" t="n">
        <v>46844</v>
      </c>
      <c r="E348" s="382" t="n">
        <v>0</v>
      </c>
      <c r="F348" s="382" t="n">
        <v>0</v>
      </c>
      <c r="G348" s="382" t="n">
        <v>0</v>
      </c>
      <c r="H348" s="382" t="n">
        <v>0</v>
      </c>
      <c r="I348" s="382" t="n">
        <v>0</v>
      </c>
      <c r="J348" s="382" t="n">
        <v>0</v>
      </c>
      <c r="K348" s="382" t="n">
        <v>0</v>
      </c>
      <c r="L348" s="382" t="n">
        <v>0</v>
      </c>
      <c r="M348" s="382" t="n">
        <v>0</v>
      </c>
      <c r="N348" s="382" t="n">
        <v>0</v>
      </c>
      <c r="O348" s="382"/>
      <c r="P348" s="382" t="n">
        <v>0</v>
      </c>
      <c r="Q348" s="382" t="n">
        <v>0</v>
      </c>
      <c r="R348" s="382" t="n">
        <v>0.074191701124537</v>
      </c>
      <c r="S348" s="382"/>
      <c r="T348" s="371"/>
      <c r="U348" s="371"/>
      <c r="V348" s="372"/>
      <c r="W348" s="372"/>
      <c r="X348" s="372"/>
      <c r="Y348" s="372"/>
      <c r="Z348" s="372"/>
      <c r="AA348" s="372"/>
      <c r="AB348" s="372"/>
      <c r="AC348" s="372"/>
      <c r="AD348" s="372"/>
      <c r="AE348" s="372"/>
      <c r="AF348" s="372"/>
      <c r="AG348" s="372"/>
      <c r="AH348" s="372"/>
      <c r="AI348" s="372"/>
      <c r="AJ348" s="372"/>
      <c r="AK348" s="383"/>
      <c r="AL348" s="372"/>
      <c r="AM348" s="372"/>
      <c r="AN348" s="372"/>
      <c r="AO348" s="372"/>
      <c r="AP348" s="372"/>
      <c r="AQ348" s="372"/>
      <c r="AR348" s="372"/>
      <c r="AS348" s="372"/>
      <c r="AT348" s="372"/>
      <c r="AU348" s="372"/>
      <c r="AV348" s="372"/>
      <c r="AW348" s="372"/>
    </row>
    <row r="349" customFormat="false" ht="11.25" hidden="false" customHeight="false" outlineLevel="0" collapsed="false">
      <c r="D349" s="371" t="n">
        <v>46874</v>
      </c>
      <c r="E349" s="382" t="n">
        <v>0</v>
      </c>
      <c r="F349" s="382" t="n">
        <v>0</v>
      </c>
      <c r="G349" s="382" t="n">
        <v>0</v>
      </c>
      <c r="H349" s="382" t="n">
        <v>0</v>
      </c>
      <c r="I349" s="382" t="n">
        <v>0</v>
      </c>
      <c r="J349" s="382" t="n">
        <v>0</v>
      </c>
      <c r="K349" s="382" t="n">
        <v>0</v>
      </c>
      <c r="L349" s="382" t="n">
        <v>0</v>
      </c>
      <c r="M349" s="382" t="n">
        <v>0</v>
      </c>
      <c r="N349" s="382" t="n">
        <v>0</v>
      </c>
      <c r="O349" s="382"/>
      <c r="P349" s="382" t="n">
        <v>0</v>
      </c>
      <c r="Q349" s="382" t="n">
        <v>0</v>
      </c>
      <c r="R349" s="382" t="n">
        <v>0.074185155375805</v>
      </c>
      <c r="S349" s="382"/>
      <c r="T349" s="371"/>
      <c r="U349" s="371"/>
      <c r="V349" s="372"/>
      <c r="W349" s="372"/>
      <c r="X349" s="372"/>
      <c r="Y349" s="372"/>
      <c r="Z349" s="372"/>
      <c r="AA349" s="372"/>
      <c r="AB349" s="372"/>
      <c r="AC349" s="372"/>
      <c r="AD349" s="372"/>
      <c r="AE349" s="372"/>
      <c r="AF349" s="372"/>
      <c r="AG349" s="372"/>
      <c r="AH349" s="372"/>
      <c r="AI349" s="372"/>
      <c r="AJ349" s="372"/>
      <c r="AK349" s="383"/>
      <c r="AL349" s="372"/>
      <c r="AM349" s="372"/>
      <c r="AN349" s="372"/>
      <c r="AO349" s="372"/>
      <c r="AP349" s="372"/>
      <c r="AQ349" s="372"/>
      <c r="AR349" s="372"/>
      <c r="AS349" s="372"/>
      <c r="AT349" s="372"/>
      <c r="AU349" s="372"/>
      <c r="AV349" s="372"/>
      <c r="AW349" s="372"/>
    </row>
    <row r="350" customFormat="false" ht="11.25" hidden="false" customHeight="false" outlineLevel="0" collapsed="false">
      <c r="D350" s="371" t="n">
        <v>46905</v>
      </c>
      <c r="E350" s="382" t="n">
        <v>0</v>
      </c>
      <c r="F350" s="382" t="n">
        <v>0</v>
      </c>
      <c r="G350" s="382" t="n">
        <v>0</v>
      </c>
      <c r="H350" s="382" t="n">
        <v>0</v>
      </c>
      <c r="I350" s="382" t="n">
        <v>0</v>
      </c>
      <c r="J350" s="382" t="n">
        <v>0</v>
      </c>
      <c r="K350" s="382" t="n">
        <v>0</v>
      </c>
      <c r="L350" s="382" t="n">
        <v>0</v>
      </c>
      <c r="M350" s="382" t="n">
        <v>0</v>
      </c>
      <c r="N350" s="382" t="n">
        <v>0</v>
      </c>
      <c r="O350" s="382"/>
      <c r="P350" s="382" t="n">
        <v>0</v>
      </c>
      <c r="Q350" s="382" t="n">
        <v>0</v>
      </c>
      <c r="R350" s="382" t="n">
        <v>0.074178391435463</v>
      </c>
      <c r="S350" s="382"/>
      <c r="T350" s="371"/>
      <c r="U350" s="371"/>
      <c r="V350" s="372"/>
      <c r="W350" s="372"/>
      <c r="X350" s="372"/>
      <c r="Y350" s="372"/>
      <c r="Z350" s="372"/>
      <c r="AA350" s="372"/>
      <c r="AB350" s="372"/>
      <c r="AC350" s="372"/>
      <c r="AD350" s="372"/>
      <c r="AE350" s="372"/>
      <c r="AF350" s="372"/>
      <c r="AG350" s="372"/>
      <c r="AH350" s="372"/>
      <c r="AI350" s="372"/>
      <c r="AJ350" s="372"/>
      <c r="AK350" s="383"/>
      <c r="AL350" s="372"/>
      <c r="AM350" s="372"/>
      <c r="AN350" s="372"/>
      <c r="AO350" s="372"/>
      <c r="AP350" s="372"/>
      <c r="AQ350" s="372"/>
      <c r="AR350" s="372"/>
      <c r="AS350" s="372"/>
      <c r="AT350" s="372"/>
      <c r="AU350" s="372"/>
      <c r="AV350" s="372"/>
      <c r="AW350" s="372"/>
    </row>
    <row r="351" customFormat="false" ht="11.25" hidden="false" customHeight="false" outlineLevel="0" collapsed="false">
      <c r="D351" s="371" t="n">
        <v>46935</v>
      </c>
      <c r="E351" s="382" t="n">
        <v>0</v>
      </c>
      <c r="F351" s="382" t="n">
        <v>0</v>
      </c>
      <c r="G351" s="382" t="n">
        <v>0</v>
      </c>
      <c r="H351" s="382" t="n">
        <v>0</v>
      </c>
      <c r="I351" s="382" t="n">
        <v>0</v>
      </c>
      <c r="J351" s="382" t="n">
        <v>0</v>
      </c>
      <c r="K351" s="382" t="n">
        <v>0</v>
      </c>
      <c r="L351" s="382" t="n">
        <v>0</v>
      </c>
      <c r="M351" s="382" t="n">
        <v>0</v>
      </c>
      <c r="N351" s="382" t="n">
        <v>0</v>
      </c>
      <c r="O351" s="382"/>
      <c r="P351" s="382" t="n">
        <v>0</v>
      </c>
      <c r="Q351" s="382" t="n">
        <v>0</v>
      </c>
      <c r="R351" s="382" t="n">
        <v>0.074171845686761</v>
      </c>
      <c r="S351" s="382"/>
      <c r="T351" s="371"/>
      <c r="U351" s="371"/>
      <c r="V351" s="372"/>
      <c r="W351" s="372"/>
      <c r="X351" s="372"/>
      <c r="Y351" s="372"/>
      <c r="Z351" s="372"/>
      <c r="AA351" s="372"/>
      <c r="AB351" s="372"/>
      <c r="AC351" s="372"/>
      <c r="AD351" s="372"/>
      <c r="AE351" s="372"/>
      <c r="AF351" s="372"/>
      <c r="AG351" s="372"/>
      <c r="AH351" s="372"/>
      <c r="AI351" s="372"/>
      <c r="AJ351" s="372"/>
      <c r="AK351" s="383"/>
      <c r="AL351" s="372"/>
      <c r="AM351" s="372"/>
      <c r="AN351" s="372"/>
      <c r="AO351" s="372"/>
      <c r="AP351" s="372"/>
      <c r="AQ351" s="372"/>
      <c r="AR351" s="372"/>
      <c r="AS351" s="372"/>
      <c r="AT351" s="372"/>
      <c r="AU351" s="372"/>
      <c r="AV351" s="372"/>
      <c r="AW351" s="372"/>
    </row>
    <row r="352" customFormat="false" ht="11.25" hidden="false" customHeight="false" outlineLevel="0" collapsed="false">
      <c r="D352" s="371" t="n">
        <v>46966</v>
      </c>
      <c r="E352" s="382" t="n">
        <v>0</v>
      </c>
      <c r="F352" s="382" t="n">
        <v>0</v>
      </c>
      <c r="G352" s="382" t="n">
        <v>0</v>
      </c>
      <c r="H352" s="382" t="n">
        <v>0</v>
      </c>
      <c r="I352" s="382" t="n">
        <v>0</v>
      </c>
      <c r="J352" s="382" t="n">
        <v>0</v>
      </c>
      <c r="K352" s="382" t="n">
        <v>0</v>
      </c>
      <c r="L352" s="382" t="n">
        <v>0</v>
      </c>
      <c r="M352" s="382" t="n">
        <v>0</v>
      </c>
      <c r="N352" s="382" t="n">
        <v>0</v>
      </c>
      <c r="O352" s="382"/>
      <c r="P352" s="382" t="n">
        <v>0</v>
      </c>
      <c r="Q352" s="382" t="n">
        <v>0</v>
      </c>
      <c r="R352" s="382" t="n">
        <v>0.074165081746449</v>
      </c>
      <c r="S352" s="382"/>
      <c r="T352" s="371"/>
      <c r="U352" s="371"/>
      <c r="V352" s="372"/>
      <c r="W352" s="372"/>
      <c r="X352" s="372"/>
      <c r="Y352" s="372"/>
      <c r="Z352" s="372"/>
      <c r="AA352" s="372"/>
      <c r="AB352" s="372"/>
      <c r="AC352" s="372"/>
      <c r="AD352" s="372"/>
      <c r="AE352" s="372"/>
      <c r="AF352" s="372"/>
      <c r="AG352" s="372"/>
      <c r="AH352" s="372"/>
      <c r="AI352" s="372"/>
      <c r="AJ352" s="372"/>
      <c r="AK352" s="383"/>
      <c r="AL352" s="372"/>
      <c r="AM352" s="372"/>
      <c r="AN352" s="372"/>
      <c r="AO352" s="372"/>
      <c r="AP352" s="372"/>
      <c r="AQ352" s="372"/>
      <c r="AR352" s="372"/>
      <c r="AS352" s="372"/>
      <c r="AT352" s="372"/>
      <c r="AU352" s="372"/>
      <c r="AV352" s="372"/>
      <c r="AW352" s="372"/>
    </row>
    <row r="353" customFormat="false" ht="11.25" hidden="false" customHeight="false" outlineLevel="0" collapsed="false">
      <c r="D353" s="371" t="n">
        <v>46997</v>
      </c>
      <c r="E353" s="382" t="n">
        <v>0</v>
      </c>
      <c r="F353" s="382" t="n">
        <v>0</v>
      </c>
      <c r="G353" s="382" t="n">
        <v>0</v>
      </c>
      <c r="H353" s="382" t="n">
        <v>0</v>
      </c>
      <c r="I353" s="382" t="n">
        <v>0</v>
      </c>
      <c r="J353" s="382" t="n">
        <v>0</v>
      </c>
      <c r="K353" s="382" t="n">
        <v>0</v>
      </c>
      <c r="L353" s="382" t="n">
        <v>0</v>
      </c>
      <c r="M353" s="382" t="n">
        <v>0</v>
      </c>
      <c r="N353" s="382" t="n">
        <v>0</v>
      </c>
      <c r="O353" s="382"/>
      <c r="P353" s="382" t="n">
        <v>0</v>
      </c>
      <c r="Q353" s="382" t="n">
        <v>0</v>
      </c>
      <c r="R353" s="382" t="n">
        <v>0.074158317806152</v>
      </c>
      <c r="S353" s="382"/>
      <c r="T353" s="371"/>
      <c r="U353" s="371"/>
      <c r="V353" s="372"/>
      <c r="W353" s="372"/>
      <c r="X353" s="372"/>
      <c r="Y353" s="372"/>
      <c r="Z353" s="372"/>
      <c r="AA353" s="372"/>
      <c r="AB353" s="372"/>
      <c r="AC353" s="372"/>
      <c r="AD353" s="372"/>
      <c r="AE353" s="372"/>
      <c r="AF353" s="372"/>
      <c r="AG353" s="372"/>
      <c r="AH353" s="372"/>
      <c r="AI353" s="372"/>
      <c r="AJ353" s="372"/>
      <c r="AK353" s="383"/>
      <c r="AL353" s="372"/>
      <c r="AM353" s="372"/>
      <c r="AN353" s="372"/>
      <c r="AO353" s="372"/>
      <c r="AP353" s="372"/>
      <c r="AQ353" s="372"/>
      <c r="AR353" s="372"/>
      <c r="AS353" s="372"/>
      <c r="AT353" s="372"/>
      <c r="AU353" s="372"/>
      <c r="AV353" s="372"/>
      <c r="AW353" s="372"/>
    </row>
    <row r="354" customFormat="false" ht="11.25" hidden="false" customHeight="false" outlineLevel="0" collapsed="false">
      <c r="D354" s="371" t="n">
        <v>47027</v>
      </c>
      <c r="E354" s="382" t="n">
        <v>0</v>
      </c>
      <c r="F354" s="382" t="n">
        <v>0</v>
      </c>
      <c r="G354" s="382" t="n">
        <v>0</v>
      </c>
      <c r="H354" s="382" t="n">
        <v>0</v>
      </c>
      <c r="I354" s="382" t="n">
        <v>0</v>
      </c>
      <c r="J354" s="382" t="n">
        <v>0</v>
      </c>
      <c r="K354" s="382" t="n">
        <v>0</v>
      </c>
      <c r="L354" s="382" t="n">
        <v>0</v>
      </c>
      <c r="M354" s="382" t="n">
        <v>0</v>
      </c>
      <c r="N354" s="382" t="n">
        <v>0</v>
      </c>
      <c r="O354" s="382"/>
      <c r="P354" s="382" t="n">
        <v>0</v>
      </c>
      <c r="Q354" s="382" t="n">
        <v>0</v>
      </c>
      <c r="R354" s="382" t="n">
        <v>0.074151772057492</v>
      </c>
      <c r="S354" s="382"/>
      <c r="T354" s="371"/>
      <c r="U354" s="371"/>
      <c r="V354" s="372"/>
      <c r="W354" s="372"/>
      <c r="X354" s="372"/>
      <c r="Y354" s="372"/>
      <c r="Z354" s="372"/>
      <c r="AA354" s="372"/>
      <c r="AB354" s="372"/>
      <c r="AC354" s="372"/>
      <c r="AD354" s="372"/>
      <c r="AE354" s="372"/>
      <c r="AF354" s="372"/>
      <c r="AG354" s="372"/>
      <c r="AH354" s="372"/>
      <c r="AI354" s="372"/>
      <c r="AJ354" s="372"/>
      <c r="AK354" s="383"/>
      <c r="AL354" s="372"/>
      <c r="AM354" s="372"/>
      <c r="AN354" s="372"/>
      <c r="AO354" s="372"/>
      <c r="AP354" s="372"/>
      <c r="AQ354" s="372"/>
      <c r="AR354" s="372"/>
      <c r="AS354" s="372"/>
      <c r="AT354" s="372"/>
      <c r="AU354" s="372"/>
      <c r="AV354" s="372"/>
      <c r="AW354" s="372"/>
    </row>
    <row r="355" customFormat="false" ht="11.25" hidden="false" customHeight="false" outlineLevel="0" collapsed="false">
      <c r="D355" s="371" t="n">
        <v>47058</v>
      </c>
      <c r="E355" s="382" t="n">
        <v>0</v>
      </c>
      <c r="F355" s="382" t="n">
        <v>0</v>
      </c>
      <c r="G355" s="382" t="n">
        <v>0</v>
      </c>
      <c r="H355" s="382" t="n">
        <v>0</v>
      </c>
      <c r="I355" s="382" t="n">
        <v>0</v>
      </c>
      <c r="J355" s="382" t="n">
        <v>0</v>
      </c>
      <c r="K355" s="382" t="n">
        <v>0</v>
      </c>
      <c r="L355" s="382" t="n">
        <v>0</v>
      </c>
      <c r="M355" s="382" t="n">
        <v>0</v>
      </c>
      <c r="N355" s="382" t="n">
        <v>0</v>
      </c>
      <c r="O355" s="382"/>
      <c r="P355" s="382" t="n">
        <v>0</v>
      </c>
      <c r="Q355" s="382" t="n">
        <v>0</v>
      </c>
      <c r="R355" s="382" t="n">
        <v>0.074145008117225</v>
      </c>
      <c r="S355" s="382"/>
      <c r="T355" s="371"/>
      <c r="U355" s="371"/>
      <c r="V355" s="372"/>
      <c r="W355" s="372"/>
      <c r="X355" s="372"/>
      <c r="Y355" s="372"/>
      <c r="Z355" s="372"/>
      <c r="AA355" s="372"/>
      <c r="AB355" s="372"/>
      <c r="AC355" s="372"/>
      <c r="AD355" s="372"/>
      <c r="AE355" s="372"/>
      <c r="AF355" s="372"/>
      <c r="AG355" s="372"/>
      <c r="AH355" s="372"/>
      <c r="AI355" s="372"/>
      <c r="AJ355" s="372"/>
      <c r="AK355" s="383"/>
      <c r="AL355" s="372"/>
      <c r="AM355" s="372"/>
      <c r="AN355" s="372"/>
      <c r="AO355" s="372"/>
      <c r="AP355" s="372"/>
      <c r="AQ355" s="372"/>
      <c r="AR355" s="372"/>
      <c r="AS355" s="372"/>
      <c r="AT355" s="372"/>
      <c r="AU355" s="372"/>
      <c r="AV355" s="372"/>
      <c r="AW355" s="372"/>
    </row>
    <row r="356" customFormat="false" ht="11.25" hidden="false" customHeight="false" outlineLevel="0" collapsed="false">
      <c r="D356" s="371" t="n">
        <v>47088</v>
      </c>
      <c r="E356" s="382" t="n">
        <v>0</v>
      </c>
      <c r="F356" s="382" t="n">
        <v>0</v>
      </c>
      <c r="G356" s="382" t="n">
        <v>0</v>
      </c>
      <c r="H356" s="382" t="n">
        <v>0</v>
      </c>
      <c r="I356" s="382" t="n">
        <v>0</v>
      </c>
      <c r="J356" s="382" t="n">
        <v>0</v>
      </c>
      <c r="K356" s="382" t="n">
        <v>0</v>
      </c>
      <c r="L356" s="382" t="n">
        <v>0</v>
      </c>
      <c r="M356" s="382" t="n">
        <v>0</v>
      </c>
      <c r="N356" s="382" t="n">
        <v>0</v>
      </c>
      <c r="O356" s="382"/>
      <c r="P356" s="382" t="n">
        <v>0</v>
      </c>
      <c r="Q356" s="382" t="n">
        <v>0</v>
      </c>
      <c r="R356" s="382" t="n">
        <v>0.074138462368595</v>
      </c>
      <c r="S356" s="382"/>
      <c r="T356" s="371"/>
      <c r="U356" s="371"/>
      <c r="V356" s="372"/>
      <c r="W356" s="372"/>
      <c r="X356" s="372"/>
      <c r="Y356" s="372"/>
      <c r="Z356" s="372"/>
      <c r="AA356" s="372"/>
      <c r="AB356" s="372"/>
      <c r="AC356" s="372"/>
      <c r="AD356" s="372"/>
      <c r="AE356" s="372"/>
      <c r="AF356" s="372"/>
      <c r="AG356" s="372"/>
      <c r="AH356" s="372"/>
      <c r="AI356" s="372"/>
      <c r="AJ356" s="372"/>
      <c r="AK356" s="383"/>
      <c r="AL356" s="372"/>
      <c r="AM356" s="372"/>
      <c r="AN356" s="372"/>
      <c r="AO356" s="372"/>
      <c r="AP356" s="372"/>
      <c r="AQ356" s="372"/>
      <c r="AR356" s="372"/>
      <c r="AS356" s="372"/>
      <c r="AT356" s="372"/>
      <c r="AU356" s="372"/>
      <c r="AV356" s="372"/>
      <c r="AW356" s="372"/>
    </row>
    <row r="357" customFormat="false" ht="11.25" hidden="false" customHeight="false" outlineLevel="0" collapsed="false">
      <c r="D357" s="371"/>
      <c r="E357" s="382"/>
      <c r="F357" s="382"/>
      <c r="G357" s="382"/>
      <c r="H357" s="382"/>
      <c r="I357" s="382"/>
      <c r="J357" s="382"/>
      <c r="K357" s="382"/>
      <c r="L357" s="382"/>
      <c r="M357" s="382"/>
      <c r="N357" s="382"/>
      <c r="O357" s="382"/>
      <c r="P357" s="382"/>
      <c r="Q357" s="382"/>
      <c r="R357" s="382" t="n">
        <v>0.074131698428357</v>
      </c>
      <c r="S357" s="382"/>
      <c r="T357" s="371"/>
      <c r="U357" s="371"/>
      <c r="V357" s="372"/>
      <c r="W357" s="372"/>
      <c r="X357" s="372"/>
      <c r="Y357" s="372"/>
      <c r="Z357" s="372"/>
      <c r="AA357" s="372"/>
      <c r="AB357" s="372"/>
      <c r="AC357" s="372"/>
      <c r="AD357" s="372"/>
      <c r="AE357" s="372"/>
      <c r="AF357" s="372"/>
      <c r="AG357" s="372"/>
      <c r="AH357" s="372"/>
      <c r="AI357" s="372"/>
      <c r="AJ357" s="372"/>
      <c r="AK357" s="383"/>
      <c r="AL357" s="372"/>
      <c r="AM357" s="372"/>
      <c r="AN357" s="372"/>
      <c r="AO357" s="372"/>
      <c r="AP357" s="372"/>
      <c r="AQ357" s="372"/>
      <c r="AR357" s="372"/>
      <c r="AS357" s="372"/>
      <c r="AT357" s="372"/>
      <c r="AU357" s="372"/>
      <c r="AV357" s="372"/>
      <c r="AW357" s="372"/>
    </row>
    <row r="358" customFormat="false" ht="11.25" hidden="false" customHeight="false" outlineLevel="0" collapsed="false">
      <c r="D358" s="371"/>
      <c r="E358" s="382"/>
      <c r="F358" s="382"/>
      <c r="G358" s="382"/>
      <c r="H358" s="382"/>
      <c r="I358" s="382"/>
      <c r="J358" s="382"/>
      <c r="K358" s="382"/>
      <c r="L358" s="382"/>
      <c r="M358" s="382"/>
      <c r="N358" s="382"/>
      <c r="O358" s="382"/>
      <c r="P358" s="382"/>
      <c r="Q358" s="382"/>
      <c r="R358" s="382" t="n">
        <v>0.074124934488135</v>
      </c>
      <c r="S358" s="382"/>
      <c r="T358" s="371"/>
      <c r="U358" s="371"/>
      <c r="V358" s="372"/>
      <c r="W358" s="372"/>
      <c r="X358" s="372"/>
      <c r="Y358" s="372"/>
      <c r="Z358" s="372"/>
      <c r="AA358" s="372"/>
      <c r="AB358" s="372"/>
      <c r="AC358" s="372"/>
      <c r="AD358" s="372"/>
      <c r="AE358" s="372"/>
      <c r="AF358" s="372"/>
      <c r="AG358" s="372"/>
      <c r="AH358" s="372"/>
      <c r="AI358" s="372"/>
      <c r="AJ358" s="372"/>
      <c r="AK358" s="383"/>
      <c r="AL358" s="372"/>
      <c r="AM358" s="372"/>
      <c r="AN358" s="372"/>
      <c r="AO358" s="372"/>
      <c r="AP358" s="372"/>
      <c r="AQ358" s="372"/>
      <c r="AR358" s="372"/>
      <c r="AS358" s="372"/>
      <c r="AT358" s="372"/>
      <c r="AU358" s="372"/>
      <c r="AV358" s="372"/>
      <c r="AW358" s="372"/>
    </row>
    <row r="359" customFormat="false" ht="11.25" hidden="false" customHeight="false" outlineLevel="0" collapsed="false">
      <c r="D359" s="371"/>
      <c r="E359" s="382"/>
      <c r="F359" s="382"/>
      <c r="G359" s="382"/>
      <c r="H359" s="382"/>
      <c r="I359" s="382"/>
      <c r="J359" s="382"/>
      <c r="K359" s="382"/>
      <c r="L359" s="382"/>
      <c r="M359" s="382"/>
      <c r="N359" s="382"/>
      <c r="O359" s="382"/>
      <c r="P359" s="382"/>
      <c r="Q359" s="382"/>
      <c r="R359" s="382" t="n">
        <v>0.074118825122786</v>
      </c>
      <c r="S359" s="382"/>
      <c r="T359" s="371"/>
      <c r="U359" s="371"/>
      <c r="V359" s="372"/>
      <c r="W359" s="372"/>
      <c r="X359" s="372"/>
      <c r="Y359" s="372"/>
      <c r="Z359" s="372"/>
      <c r="AA359" s="372"/>
      <c r="AB359" s="372"/>
      <c r="AC359" s="372"/>
      <c r="AD359" s="372"/>
      <c r="AE359" s="372"/>
      <c r="AF359" s="372"/>
      <c r="AG359" s="372"/>
      <c r="AH359" s="372"/>
      <c r="AI359" s="372"/>
      <c r="AJ359" s="372"/>
      <c r="AK359" s="383"/>
      <c r="AL359" s="372"/>
      <c r="AM359" s="372"/>
      <c r="AN359" s="372"/>
      <c r="AO359" s="372"/>
      <c r="AP359" s="372"/>
      <c r="AQ359" s="372"/>
      <c r="AR359" s="372"/>
      <c r="AS359" s="372"/>
      <c r="AT359" s="372"/>
      <c r="AU359" s="372"/>
      <c r="AV359" s="372"/>
      <c r="AW359" s="372"/>
    </row>
    <row r="360" customFormat="false" ht="11.25" hidden="false" customHeight="false" outlineLevel="0" collapsed="false">
      <c r="D360" s="371"/>
      <c r="E360" s="382"/>
      <c r="F360" s="382"/>
      <c r="G360" s="382"/>
      <c r="H360" s="382"/>
      <c r="I360" s="382"/>
      <c r="J360" s="382"/>
      <c r="K360" s="382"/>
      <c r="L360" s="382"/>
      <c r="M360" s="382"/>
      <c r="N360" s="382"/>
      <c r="O360" s="382"/>
      <c r="P360" s="382"/>
      <c r="Q360" s="382"/>
      <c r="R360" s="382" t="n">
        <v>0.074112061182593</v>
      </c>
      <c r="S360" s="382"/>
      <c r="T360" s="371"/>
      <c r="U360" s="371"/>
      <c r="V360" s="372"/>
      <c r="W360" s="372"/>
      <c r="X360" s="372"/>
      <c r="Y360" s="372"/>
      <c r="Z360" s="372"/>
      <c r="AA360" s="372"/>
      <c r="AB360" s="372"/>
      <c r="AC360" s="372"/>
      <c r="AD360" s="372"/>
      <c r="AE360" s="372"/>
      <c r="AF360" s="372"/>
      <c r="AG360" s="372"/>
      <c r="AH360" s="372"/>
      <c r="AI360" s="372"/>
      <c r="AJ360" s="372"/>
      <c r="AK360" s="383"/>
      <c r="AL360" s="372"/>
      <c r="AM360" s="372"/>
      <c r="AN360" s="372"/>
      <c r="AO360" s="372"/>
      <c r="AP360" s="372"/>
      <c r="AQ360" s="372"/>
      <c r="AR360" s="372"/>
      <c r="AS360" s="372"/>
      <c r="AT360" s="372"/>
      <c r="AU360" s="372"/>
      <c r="AV360" s="372"/>
      <c r="AW360" s="372"/>
    </row>
    <row r="361" customFormat="false" ht="11.25" hidden="false" customHeight="false" outlineLevel="0" collapsed="false">
      <c r="D361" s="371"/>
      <c r="E361" s="382"/>
      <c r="F361" s="382"/>
      <c r="G361" s="382"/>
      <c r="H361" s="382"/>
      <c r="I361" s="382"/>
      <c r="J361" s="382"/>
      <c r="K361" s="382"/>
      <c r="L361" s="382"/>
      <c r="M361" s="382"/>
      <c r="N361" s="382"/>
      <c r="O361" s="382"/>
      <c r="P361" s="382"/>
      <c r="Q361" s="382"/>
      <c r="R361" s="382" t="n">
        <v>0.074105515434033</v>
      </c>
      <c r="S361" s="382"/>
      <c r="T361" s="371"/>
      <c r="U361" s="371"/>
      <c r="V361" s="372"/>
      <c r="W361" s="372"/>
      <c r="X361" s="372"/>
      <c r="Y361" s="372"/>
      <c r="Z361" s="372"/>
      <c r="AA361" s="372"/>
      <c r="AB361" s="372"/>
      <c r="AC361" s="372"/>
      <c r="AD361" s="372"/>
      <c r="AE361" s="372"/>
      <c r="AF361" s="372"/>
      <c r="AG361" s="372"/>
      <c r="AH361" s="372"/>
      <c r="AI361" s="372"/>
      <c r="AJ361" s="372"/>
      <c r="AK361" s="383"/>
      <c r="AL361" s="372"/>
      <c r="AM361" s="372"/>
      <c r="AN361" s="372"/>
      <c r="AO361" s="372"/>
      <c r="AP361" s="372"/>
      <c r="AQ361" s="372"/>
      <c r="AR361" s="372"/>
      <c r="AS361" s="372"/>
      <c r="AT361" s="372"/>
      <c r="AU361" s="372"/>
      <c r="AV361" s="372"/>
      <c r="AW361" s="372"/>
    </row>
    <row r="362" customFormat="false" ht="11.25" hidden="false" customHeight="false" outlineLevel="0" collapsed="false">
      <c r="D362" s="371"/>
      <c r="E362" s="382"/>
      <c r="F362" s="382"/>
      <c r="G362" s="382"/>
      <c r="H362" s="382"/>
      <c r="I362" s="382"/>
      <c r="J362" s="382"/>
      <c r="K362" s="382"/>
      <c r="L362" s="382"/>
      <c r="M362" s="382"/>
      <c r="N362" s="382"/>
      <c r="O362" s="382"/>
      <c r="P362" s="382"/>
      <c r="Q362" s="382"/>
      <c r="R362" s="382" t="n">
        <v>0.07409875149387</v>
      </c>
      <c r="S362" s="382"/>
      <c r="T362" s="371"/>
      <c r="U362" s="371"/>
      <c r="V362" s="372"/>
      <c r="W362" s="372"/>
      <c r="X362" s="372"/>
      <c r="Y362" s="372"/>
      <c r="Z362" s="372"/>
      <c r="AA362" s="372"/>
      <c r="AB362" s="372"/>
      <c r="AC362" s="372"/>
      <c r="AD362" s="372"/>
      <c r="AE362" s="372"/>
      <c r="AF362" s="372"/>
      <c r="AG362" s="372"/>
      <c r="AH362" s="372"/>
      <c r="AI362" s="372"/>
      <c r="AJ362" s="372"/>
      <c r="AK362" s="383"/>
      <c r="AL362" s="372"/>
      <c r="AM362" s="372"/>
      <c r="AN362" s="372"/>
      <c r="AO362" s="372"/>
      <c r="AP362" s="372"/>
      <c r="AQ362" s="372"/>
      <c r="AR362" s="372"/>
      <c r="AS362" s="372"/>
      <c r="AT362" s="372"/>
      <c r="AU362" s="372"/>
      <c r="AV362" s="372"/>
      <c r="AW362" s="372"/>
    </row>
    <row r="363" customFormat="false" ht="11.25" hidden="false" customHeight="false" outlineLevel="0" collapsed="false">
      <c r="D363" s="371"/>
      <c r="E363" s="382"/>
      <c r="F363" s="382"/>
      <c r="G363" s="382"/>
      <c r="H363" s="382"/>
      <c r="I363" s="382"/>
      <c r="J363" s="382"/>
      <c r="K363" s="382"/>
      <c r="L363" s="382"/>
      <c r="M363" s="382"/>
      <c r="N363" s="382"/>
      <c r="O363" s="382"/>
      <c r="P363" s="382"/>
      <c r="Q363" s="382"/>
      <c r="R363" s="382" t="n">
        <v>0.074092205745339</v>
      </c>
      <c r="S363" s="382"/>
      <c r="T363" s="371"/>
      <c r="U363" s="371"/>
      <c r="V363" s="372"/>
      <c r="W363" s="372"/>
      <c r="X363" s="372"/>
      <c r="Y363" s="372"/>
      <c r="Z363" s="372"/>
      <c r="AA363" s="372"/>
      <c r="AB363" s="372"/>
      <c r="AC363" s="372"/>
      <c r="AD363" s="372"/>
      <c r="AE363" s="372"/>
      <c r="AF363" s="372"/>
      <c r="AG363" s="372"/>
      <c r="AH363" s="372"/>
      <c r="AI363" s="372"/>
      <c r="AJ363" s="372"/>
      <c r="AK363" s="383"/>
      <c r="AL363" s="372"/>
      <c r="AM363" s="372"/>
      <c r="AN363" s="372"/>
      <c r="AO363" s="372"/>
      <c r="AP363" s="372"/>
      <c r="AQ363" s="372"/>
      <c r="AR363" s="372"/>
      <c r="AS363" s="372"/>
      <c r="AT363" s="372"/>
      <c r="AU363" s="372"/>
      <c r="AV363" s="372"/>
      <c r="AW363" s="372"/>
    </row>
    <row r="364" customFormat="false" ht="11.25" hidden="false" customHeight="false" outlineLevel="0" collapsed="false">
      <c r="D364" s="371"/>
      <c r="E364" s="382"/>
      <c r="F364" s="382"/>
      <c r="G364" s="382"/>
      <c r="H364" s="382"/>
      <c r="I364" s="382"/>
      <c r="J364" s="382"/>
      <c r="K364" s="382"/>
      <c r="L364" s="382"/>
      <c r="M364" s="382"/>
      <c r="N364" s="382"/>
      <c r="O364" s="382"/>
      <c r="P364" s="382"/>
      <c r="Q364" s="382"/>
      <c r="R364" s="382" t="n">
        <v>0.074085441805204</v>
      </c>
      <c r="S364" s="382"/>
      <c r="T364" s="371"/>
      <c r="U364" s="371"/>
      <c r="V364" s="372"/>
      <c r="W364" s="372"/>
      <c r="X364" s="372"/>
      <c r="Y364" s="372"/>
      <c r="Z364" s="372"/>
      <c r="AA364" s="372"/>
      <c r="AB364" s="372"/>
      <c r="AC364" s="372"/>
      <c r="AD364" s="372"/>
      <c r="AE364" s="372"/>
      <c r="AF364" s="372"/>
      <c r="AG364" s="372"/>
      <c r="AH364" s="372"/>
      <c r="AI364" s="372"/>
      <c r="AJ364" s="372"/>
      <c r="AK364" s="383"/>
      <c r="AL364" s="372"/>
      <c r="AM364" s="372"/>
      <c r="AN364" s="372"/>
      <c r="AO364" s="372"/>
      <c r="AP364" s="372"/>
      <c r="AQ364" s="372"/>
      <c r="AR364" s="372"/>
      <c r="AS364" s="372"/>
      <c r="AT364" s="372"/>
      <c r="AU364" s="372"/>
      <c r="AV364" s="372"/>
      <c r="AW364" s="372"/>
    </row>
    <row r="365" customFormat="false" ht="11.25" hidden="false" customHeight="false" outlineLevel="0" collapsed="false">
      <c r="D365" s="371"/>
      <c r="E365" s="382"/>
      <c r="F365" s="382"/>
      <c r="G365" s="382"/>
      <c r="H365" s="382"/>
      <c r="I365" s="382"/>
      <c r="J365" s="382"/>
      <c r="K365" s="382"/>
      <c r="L365" s="382"/>
      <c r="M365" s="382"/>
      <c r="N365" s="382"/>
      <c r="O365" s="382"/>
      <c r="P365" s="382"/>
      <c r="Q365" s="382"/>
      <c r="R365" s="382" t="n">
        <v>0.074078677865086</v>
      </c>
      <c r="S365" s="382"/>
      <c r="T365" s="371"/>
      <c r="U365" s="371"/>
      <c r="V365" s="372"/>
      <c r="W365" s="372"/>
      <c r="X365" s="372"/>
      <c r="Y365" s="372"/>
      <c r="Z365" s="372"/>
      <c r="AA365" s="372"/>
      <c r="AB365" s="372"/>
      <c r="AC365" s="372"/>
      <c r="AD365" s="372"/>
      <c r="AE365" s="372"/>
      <c r="AF365" s="372"/>
      <c r="AG365" s="372"/>
      <c r="AH365" s="372"/>
      <c r="AI365" s="372"/>
      <c r="AJ365" s="372"/>
      <c r="AK365" s="383"/>
      <c r="AL365" s="372"/>
      <c r="AM365" s="372"/>
      <c r="AN365" s="372"/>
      <c r="AO365" s="372"/>
      <c r="AP365" s="372"/>
      <c r="AQ365" s="372"/>
      <c r="AR365" s="372"/>
      <c r="AS365" s="372"/>
      <c r="AT365" s="372"/>
      <c r="AU365" s="372"/>
      <c r="AV365" s="372"/>
      <c r="AW365" s="372"/>
    </row>
    <row r="366" customFormat="false" ht="11.25" hidden="false" customHeight="false" outlineLevel="0" collapsed="false">
      <c r="D366" s="371"/>
      <c r="E366" s="382"/>
      <c r="F366" s="382"/>
      <c r="G366" s="382"/>
      <c r="H366" s="382"/>
      <c r="I366" s="382"/>
      <c r="J366" s="382"/>
      <c r="K366" s="382"/>
      <c r="L366" s="382"/>
      <c r="M366" s="382"/>
      <c r="N366" s="382"/>
      <c r="O366" s="382"/>
      <c r="P366" s="382"/>
      <c r="Q366" s="382"/>
      <c r="R366" s="382" t="n">
        <v>0.074072132116598</v>
      </c>
      <c r="S366" s="382"/>
      <c r="T366" s="371"/>
      <c r="U366" s="371"/>
      <c r="V366" s="372"/>
      <c r="W366" s="372"/>
      <c r="X366" s="372"/>
      <c r="Y366" s="372"/>
      <c r="Z366" s="372"/>
      <c r="AA366" s="372"/>
      <c r="AB366" s="372"/>
      <c r="AC366" s="372"/>
      <c r="AD366" s="372"/>
      <c r="AE366" s="372"/>
      <c r="AF366" s="372"/>
      <c r="AG366" s="372"/>
      <c r="AH366" s="372"/>
      <c r="AI366" s="372"/>
      <c r="AJ366" s="372"/>
      <c r="AK366" s="383"/>
      <c r="AL366" s="372"/>
      <c r="AM366" s="372"/>
      <c r="AN366" s="372"/>
      <c r="AO366" s="372"/>
      <c r="AP366" s="372"/>
      <c r="AQ366" s="372"/>
      <c r="AR366" s="372"/>
      <c r="AS366" s="372"/>
      <c r="AT366" s="372"/>
      <c r="AU366" s="372"/>
      <c r="AV366" s="372"/>
      <c r="AW366" s="372"/>
    </row>
    <row r="367" customFormat="false" ht="11.25" hidden="false" customHeight="false" outlineLevel="0" collapsed="false">
      <c r="D367" s="371"/>
      <c r="E367" s="382"/>
      <c r="F367" s="382"/>
      <c r="G367" s="382"/>
      <c r="H367" s="382"/>
      <c r="I367" s="382"/>
      <c r="J367" s="382"/>
      <c r="K367" s="382"/>
      <c r="L367" s="382"/>
      <c r="M367" s="382"/>
      <c r="N367" s="382"/>
      <c r="O367" s="382"/>
      <c r="P367" s="382"/>
      <c r="Q367" s="382"/>
      <c r="R367" s="382" t="n">
        <v>0.074065368176509</v>
      </c>
      <c r="S367" s="382"/>
      <c r="T367" s="371"/>
      <c r="U367" s="371"/>
      <c r="V367" s="372"/>
      <c r="W367" s="372"/>
      <c r="X367" s="372"/>
      <c r="Y367" s="372"/>
      <c r="Z367" s="372"/>
      <c r="AA367" s="372"/>
      <c r="AB367" s="372"/>
      <c r="AC367" s="372"/>
      <c r="AD367" s="372"/>
      <c r="AE367" s="372"/>
      <c r="AF367" s="372"/>
      <c r="AG367" s="372"/>
      <c r="AH367" s="372"/>
      <c r="AI367" s="372"/>
      <c r="AJ367" s="372"/>
      <c r="AK367" s="383"/>
      <c r="AL367" s="372"/>
      <c r="AM367" s="372"/>
      <c r="AN367" s="372"/>
      <c r="AO367" s="372"/>
      <c r="AP367" s="372"/>
      <c r="AQ367" s="372"/>
      <c r="AR367" s="372"/>
      <c r="AS367" s="372"/>
      <c r="AT367" s="372"/>
      <c r="AU367" s="372"/>
      <c r="AV367" s="372"/>
      <c r="AW367" s="372"/>
    </row>
    <row r="368" customFormat="false" ht="11.25" hidden="false" customHeight="false" outlineLevel="0" collapsed="false">
      <c r="D368" s="371"/>
      <c r="E368" s="382"/>
      <c r="F368" s="382"/>
      <c r="G368" s="382"/>
      <c r="H368" s="382"/>
      <c r="I368" s="382"/>
      <c r="J368" s="382"/>
      <c r="K368" s="382"/>
      <c r="L368" s="382"/>
      <c r="M368" s="382"/>
      <c r="N368" s="382"/>
      <c r="O368" s="382"/>
      <c r="P368" s="382"/>
      <c r="Q368" s="382"/>
      <c r="R368" s="382" t="n">
        <v>0.07405882242805</v>
      </c>
      <c r="S368" s="382"/>
      <c r="T368" s="371"/>
      <c r="U368" s="371"/>
      <c r="V368" s="372"/>
      <c r="W368" s="372"/>
      <c r="X368" s="372"/>
      <c r="Y368" s="372"/>
      <c r="Z368" s="372"/>
      <c r="AA368" s="372"/>
      <c r="AB368" s="372"/>
      <c r="AC368" s="372"/>
      <c r="AD368" s="372"/>
      <c r="AE368" s="372"/>
      <c r="AF368" s="372"/>
      <c r="AG368" s="372"/>
      <c r="AH368" s="372"/>
      <c r="AI368" s="372"/>
      <c r="AJ368" s="372"/>
      <c r="AK368" s="383"/>
      <c r="AL368" s="372"/>
      <c r="AM368" s="372"/>
      <c r="AN368" s="372"/>
      <c r="AO368" s="372"/>
      <c r="AP368" s="372"/>
      <c r="AQ368" s="372"/>
      <c r="AR368" s="372"/>
      <c r="AS368" s="372"/>
      <c r="AT368" s="372"/>
      <c r="AU368" s="372"/>
      <c r="AV368" s="372"/>
      <c r="AW368" s="372"/>
    </row>
    <row r="369" customFormat="false" ht="11.25" hidden="false" customHeight="false" outlineLevel="0" collapsed="false">
      <c r="D369" s="371"/>
      <c r="E369" s="382"/>
      <c r="F369" s="382"/>
      <c r="G369" s="382"/>
      <c r="H369" s="382"/>
      <c r="I369" s="382"/>
      <c r="J369" s="382"/>
      <c r="K369" s="382"/>
      <c r="L369" s="382"/>
      <c r="M369" s="382"/>
      <c r="N369" s="382"/>
      <c r="O369" s="382"/>
      <c r="P369" s="382"/>
      <c r="Q369" s="382"/>
      <c r="R369" s="382"/>
      <c r="S369" s="382"/>
      <c r="T369" s="371"/>
      <c r="U369" s="371"/>
      <c r="V369" s="372"/>
      <c r="W369" s="372"/>
      <c r="X369" s="372"/>
      <c r="Y369" s="372"/>
      <c r="Z369" s="372"/>
      <c r="AA369" s="372"/>
      <c r="AB369" s="372"/>
      <c r="AC369" s="372"/>
      <c r="AD369" s="372"/>
      <c r="AE369" s="372"/>
      <c r="AF369" s="372"/>
      <c r="AG369" s="372"/>
      <c r="AH369" s="372"/>
      <c r="AI369" s="372"/>
      <c r="AJ369" s="372"/>
      <c r="AK369" s="383"/>
      <c r="AL369" s="372"/>
      <c r="AM369" s="372"/>
      <c r="AN369" s="372"/>
      <c r="AO369" s="372"/>
      <c r="AP369" s="372"/>
      <c r="AQ369" s="372"/>
      <c r="AR369" s="372"/>
      <c r="AS369" s="372"/>
      <c r="AT369" s="372"/>
      <c r="AU369" s="372"/>
      <c r="AV369" s="372"/>
      <c r="AW369" s="372"/>
    </row>
    <row r="370" customFormat="false" ht="11.25" hidden="false" customHeight="false" outlineLevel="0" collapsed="false">
      <c r="D370" s="371"/>
      <c r="E370" s="382"/>
      <c r="F370" s="382"/>
      <c r="G370" s="382"/>
      <c r="H370" s="382"/>
      <c r="I370" s="382"/>
      <c r="J370" s="382"/>
      <c r="K370" s="382"/>
      <c r="L370" s="382"/>
      <c r="M370" s="382"/>
      <c r="N370" s="382"/>
      <c r="O370" s="382"/>
      <c r="P370" s="382"/>
      <c r="Q370" s="382"/>
      <c r="R370" s="382"/>
      <c r="S370" s="382"/>
      <c r="T370" s="371"/>
      <c r="U370" s="371"/>
      <c r="V370" s="372"/>
      <c r="W370" s="372"/>
      <c r="X370" s="372"/>
      <c r="Y370" s="372"/>
      <c r="Z370" s="372"/>
      <c r="AA370" s="372"/>
      <c r="AB370" s="372"/>
      <c r="AC370" s="372"/>
      <c r="AD370" s="372"/>
      <c r="AE370" s="372"/>
      <c r="AF370" s="372"/>
      <c r="AG370" s="372"/>
      <c r="AH370" s="372"/>
      <c r="AI370" s="372"/>
      <c r="AJ370" s="372"/>
      <c r="AK370" s="383"/>
      <c r="AL370" s="372"/>
      <c r="AM370" s="372"/>
      <c r="AN370" s="372"/>
      <c r="AO370" s="372"/>
      <c r="AP370" s="372"/>
      <c r="AQ370" s="372"/>
      <c r="AR370" s="372"/>
      <c r="AS370" s="372"/>
      <c r="AT370" s="372"/>
      <c r="AU370" s="372"/>
      <c r="AV370" s="372"/>
      <c r="AW370" s="372"/>
    </row>
    <row r="371" customFormat="false" ht="11.25" hidden="false" customHeight="false" outlineLevel="0" collapsed="false">
      <c r="D371" s="371"/>
      <c r="E371" s="382"/>
      <c r="F371" s="382"/>
      <c r="G371" s="382"/>
      <c r="H371" s="382"/>
      <c r="I371" s="382"/>
      <c r="J371" s="382"/>
      <c r="K371" s="382"/>
      <c r="L371" s="382"/>
      <c r="M371" s="382"/>
      <c r="N371" s="382"/>
      <c r="O371" s="382"/>
      <c r="P371" s="382"/>
      <c r="Q371" s="382"/>
      <c r="R371" s="382"/>
      <c r="S371" s="382"/>
      <c r="T371" s="371"/>
      <c r="U371" s="371"/>
      <c r="V371" s="372"/>
      <c r="W371" s="372"/>
      <c r="X371" s="372"/>
      <c r="Y371" s="372"/>
      <c r="Z371" s="372"/>
      <c r="AA371" s="372"/>
      <c r="AB371" s="372"/>
      <c r="AC371" s="372"/>
      <c r="AD371" s="372"/>
      <c r="AE371" s="372"/>
      <c r="AF371" s="372"/>
      <c r="AG371" s="372"/>
      <c r="AH371" s="372"/>
      <c r="AI371" s="372"/>
      <c r="AJ371" s="372"/>
      <c r="AK371" s="383"/>
      <c r="AL371" s="372"/>
      <c r="AM371" s="372"/>
      <c r="AN371" s="372"/>
      <c r="AO371" s="372"/>
      <c r="AP371" s="372"/>
      <c r="AQ371" s="372"/>
      <c r="AR371" s="372"/>
      <c r="AS371" s="372"/>
      <c r="AT371" s="372"/>
      <c r="AU371" s="372"/>
      <c r="AV371" s="372"/>
      <c r="AW371" s="372"/>
    </row>
    <row r="372" customFormat="false" ht="11.25" hidden="false" customHeight="false" outlineLevel="0" collapsed="false">
      <c r="D372" s="371"/>
      <c r="E372" s="382"/>
      <c r="F372" s="382"/>
      <c r="G372" s="382"/>
      <c r="H372" s="382"/>
      <c r="I372" s="382"/>
      <c r="J372" s="382"/>
      <c r="K372" s="382"/>
      <c r="L372" s="382"/>
      <c r="M372" s="382"/>
      <c r="N372" s="382"/>
      <c r="O372" s="382"/>
      <c r="P372" s="382"/>
      <c r="Q372" s="382"/>
      <c r="R372" s="382"/>
      <c r="S372" s="382"/>
      <c r="T372" s="371"/>
      <c r="U372" s="371"/>
      <c r="V372" s="372"/>
      <c r="W372" s="372"/>
      <c r="X372" s="372"/>
      <c r="Y372" s="372"/>
      <c r="Z372" s="372"/>
      <c r="AA372" s="372"/>
      <c r="AB372" s="372"/>
      <c r="AC372" s="372"/>
      <c r="AD372" s="372"/>
      <c r="AE372" s="372"/>
      <c r="AF372" s="372"/>
      <c r="AG372" s="372"/>
      <c r="AH372" s="372"/>
      <c r="AI372" s="372"/>
      <c r="AJ372" s="372"/>
      <c r="AK372" s="383"/>
      <c r="AL372" s="372"/>
      <c r="AM372" s="372"/>
      <c r="AN372" s="372"/>
      <c r="AO372" s="372"/>
      <c r="AP372" s="372"/>
      <c r="AQ372" s="372"/>
      <c r="AR372" s="372"/>
      <c r="AS372" s="372"/>
      <c r="AT372" s="372"/>
      <c r="AU372" s="372"/>
      <c r="AV372" s="372"/>
      <c r="AW372" s="372"/>
    </row>
    <row r="373" customFormat="false" ht="11.25" hidden="false" customHeight="false" outlineLevel="0" collapsed="false">
      <c r="D373" s="371"/>
      <c r="E373" s="382"/>
      <c r="F373" s="382"/>
      <c r="G373" s="382"/>
      <c r="H373" s="382"/>
      <c r="I373" s="382"/>
      <c r="J373" s="382"/>
      <c r="K373" s="382"/>
      <c r="L373" s="382"/>
      <c r="M373" s="382"/>
      <c r="N373" s="382"/>
      <c r="O373" s="382"/>
      <c r="P373" s="382"/>
      <c r="Q373" s="382"/>
      <c r="R373" s="382"/>
      <c r="S373" s="382"/>
      <c r="T373" s="371"/>
      <c r="U373" s="371"/>
      <c r="V373" s="372"/>
      <c r="W373" s="372"/>
      <c r="X373" s="372"/>
      <c r="Y373" s="372"/>
      <c r="Z373" s="372"/>
      <c r="AA373" s="372"/>
      <c r="AB373" s="372"/>
      <c r="AC373" s="372"/>
      <c r="AD373" s="372"/>
      <c r="AE373" s="372"/>
      <c r="AF373" s="372"/>
      <c r="AG373" s="372"/>
      <c r="AH373" s="372"/>
      <c r="AI373" s="372"/>
      <c r="AJ373" s="372"/>
      <c r="AK373" s="383"/>
      <c r="AL373" s="372"/>
      <c r="AM373" s="372"/>
      <c r="AN373" s="372"/>
      <c r="AO373" s="372"/>
      <c r="AP373" s="372"/>
      <c r="AQ373" s="372"/>
      <c r="AR373" s="372"/>
      <c r="AS373" s="372"/>
      <c r="AT373" s="372"/>
      <c r="AU373" s="372"/>
      <c r="AV373" s="372"/>
      <c r="AW373" s="372"/>
    </row>
    <row r="374" customFormat="false" ht="11.25" hidden="false" customHeight="false" outlineLevel="0" collapsed="false">
      <c r="D374" s="371"/>
      <c r="E374" s="382"/>
      <c r="F374" s="382"/>
      <c r="G374" s="382"/>
      <c r="H374" s="382"/>
      <c r="I374" s="382"/>
      <c r="J374" s="382"/>
      <c r="K374" s="382"/>
      <c r="L374" s="382"/>
      <c r="M374" s="382"/>
      <c r="N374" s="382"/>
      <c r="O374" s="382"/>
      <c r="P374" s="382"/>
      <c r="Q374" s="382"/>
      <c r="R374" s="382"/>
      <c r="S374" s="382"/>
      <c r="T374" s="371"/>
      <c r="U374" s="371"/>
      <c r="V374" s="372"/>
      <c r="W374" s="372"/>
      <c r="X374" s="372"/>
      <c r="Y374" s="372"/>
      <c r="Z374" s="372"/>
      <c r="AA374" s="372"/>
      <c r="AB374" s="372"/>
      <c r="AC374" s="372"/>
      <c r="AD374" s="372"/>
      <c r="AE374" s="372"/>
      <c r="AF374" s="372"/>
      <c r="AG374" s="372"/>
      <c r="AH374" s="372"/>
      <c r="AI374" s="372"/>
      <c r="AJ374" s="372"/>
      <c r="AK374" s="383"/>
      <c r="AL374" s="372"/>
      <c r="AM374" s="372"/>
      <c r="AN374" s="372"/>
      <c r="AO374" s="372"/>
      <c r="AP374" s="372"/>
      <c r="AQ374" s="372"/>
      <c r="AR374" s="372"/>
      <c r="AS374" s="372"/>
      <c r="AT374" s="372"/>
      <c r="AU374" s="372"/>
      <c r="AV374" s="372"/>
      <c r="AW374" s="372"/>
    </row>
    <row r="375" customFormat="false" ht="11.25" hidden="false" customHeight="false" outlineLevel="0" collapsed="false">
      <c r="D375" s="371"/>
      <c r="E375" s="382"/>
      <c r="F375" s="382"/>
      <c r="G375" s="382"/>
      <c r="H375" s="382"/>
      <c r="I375" s="382"/>
      <c r="J375" s="382"/>
      <c r="K375" s="382"/>
      <c r="L375" s="382"/>
      <c r="M375" s="382"/>
      <c r="N375" s="382"/>
      <c r="O375" s="382"/>
      <c r="P375" s="382"/>
      <c r="Q375" s="382"/>
      <c r="R375" s="382"/>
      <c r="S375" s="382"/>
      <c r="T375" s="371"/>
      <c r="U375" s="371"/>
      <c r="V375" s="372"/>
      <c r="W375" s="372"/>
      <c r="X375" s="372"/>
      <c r="Y375" s="372"/>
      <c r="Z375" s="372"/>
      <c r="AA375" s="372"/>
      <c r="AB375" s="372"/>
      <c r="AC375" s="372"/>
      <c r="AD375" s="372"/>
      <c r="AE375" s="372"/>
      <c r="AF375" s="372"/>
      <c r="AG375" s="372"/>
      <c r="AH375" s="372"/>
      <c r="AI375" s="372"/>
      <c r="AJ375" s="372"/>
      <c r="AK375" s="383"/>
      <c r="AL375" s="372"/>
      <c r="AM375" s="372"/>
      <c r="AN375" s="372"/>
      <c r="AO375" s="372"/>
      <c r="AP375" s="372"/>
      <c r="AQ375" s="372"/>
      <c r="AR375" s="372"/>
      <c r="AS375" s="372"/>
      <c r="AT375" s="372"/>
      <c r="AU375" s="372"/>
      <c r="AV375" s="372"/>
      <c r="AW375" s="372"/>
    </row>
    <row r="376" customFormat="false" ht="11.25" hidden="false" customHeight="false" outlineLevel="0" collapsed="false">
      <c r="D376" s="371"/>
      <c r="E376" s="382"/>
      <c r="F376" s="382"/>
      <c r="G376" s="382"/>
      <c r="H376" s="382"/>
      <c r="I376" s="382"/>
      <c r="J376" s="382"/>
      <c r="K376" s="382"/>
      <c r="L376" s="382"/>
      <c r="M376" s="382"/>
      <c r="N376" s="382"/>
      <c r="O376" s="382"/>
      <c r="P376" s="382"/>
      <c r="Q376" s="382"/>
      <c r="R376" s="382"/>
      <c r="S376" s="382"/>
      <c r="T376" s="371"/>
      <c r="U376" s="371"/>
      <c r="V376" s="372"/>
      <c r="W376" s="372"/>
      <c r="X376" s="372"/>
      <c r="Y376" s="372"/>
      <c r="Z376" s="372"/>
      <c r="AA376" s="372"/>
      <c r="AB376" s="372"/>
      <c r="AC376" s="372"/>
      <c r="AD376" s="372"/>
      <c r="AE376" s="372"/>
      <c r="AF376" s="372"/>
      <c r="AG376" s="372"/>
      <c r="AH376" s="372"/>
      <c r="AI376" s="372"/>
      <c r="AJ376" s="372"/>
      <c r="AK376" s="383"/>
      <c r="AL376" s="372"/>
      <c r="AM376" s="372"/>
      <c r="AN376" s="372"/>
      <c r="AO376" s="372"/>
      <c r="AP376" s="372"/>
      <c r="AQ376" s="372"/>
      <c r="AR376" s="372"/>
      <c r="AS376" s="372"/>
      <c r="AT376" s="372"/>
      <c r="AU376" s="372"/>
      <c r="AV376" s="372"/>
      <c r="AW376" s="372"/>
    </row>
    <row r="377" customFormat="false" ht="11.25" hidden="false" customHeight="false" outlineLevel="0" collapsed="false">
      <c r="D377" s="371"/>
      <c r="E377" s="382"/>
      <c r="F377" s="382"/>
      <c r="G377" s="382"/>
      <c r="H377" s="382"/>
      <c r="I377" s="382"/>
      <c r="J377" s="382"/>
      <c r="K377" s="382"/>
      <c r="L377" s="382"/>
      <c r="M377" s="382"/>
      <c r="N377" s="382"/>
      <c r="O377" s="382"/>
      <c r="P377" s="382"/>
      <c r="Q377" s="382"/>
      <c r="R377" s="382"/>
      <c r="S377" s="382"/>
      <c r="T377" s="371"/>
      <c r="U377" s="371"/>
      <c r="V377" s="372"/>
      <c r="W377" s="372"/>
      <c r="X377" s="372"/>
      <c r="Y377" s="372"/>
      <c r="Z377" s="372"/>
      <c r="AA377" s="372"/>
      <c r="AB377" s="372"/>
      <c r="AC377" s="372"/>
      <c r="AD377" s="372"/>
      <c r="AE377" s="372"/>
      <c r="AF377" s="372"/>
      <c r="AG377" s="372"/>
      <c r="AH377" s="372"/>
      <c r="AI377" s="372"/>
      <c r="AJ377" s="372"/>
      <c r="AK377" s="383"/>
      <c r="AL377" s="372"/>
      <c r="AM377" s="372"/>
      <c r="AN377" s="372"/>
      <c r="AO377" s="372"/>
      <c r="AP377" s="372"/>
      <c r="AQ377" s="372"/>
      <c r="AR377" s="372"/>
      <c r="AS377" s="372"/>
      <c r="AT377" s="372"/>
      <c r="AU377" s="372"/>
      <c r="AV377" s="372"/>
      <c r="AW377" s="372"/>
    </row>
    <row r="378" customFormat="false" ht="11.25" hidden="false" customHeight="false" outlineLevel="0" collapsed="false">
      <c r="D378" s="371"/>
      <c r="E378" s="382"/>
      <c r="F378" s="382"/>
      <c r="G378" s="382"/>
      <c r="H378" s="382"/>
      <c r="I378" s="382"/>
      <c r="J378" s="382"/>
      <c r="K378" s="382"/>
      <c r="L378" s="382"/>
      <c r="M378" s="382"/>
      <c r="N378" s="382"/>
      <c r="O378" s="382"/>
      <c r="P378" s="382"/>
      <c r="Q378" s="382"/>
      <c r="R378" s="382"/>
      <c r="S378" s="382"/>
      <c r="T378" s="371"/>
      <c r="U378" s="371"/>
      <c r="V378" s="372"/>
      <c r="W378" s="372"/>
      <c r="X378" s="372"/>
      <c r="Y378" s="372"/>
      <c r="Z378" s="372"/>
      <c r="AA378" s="372"/>
      <c r="AB378" s="372"/>
      <c r="AC378" s="372"/>
      <c r="AD378" s="372"/>
      <c r="AE378" s="372"/>
      <c r="AF378" s="372"/>
      <c r="AG378" s="372"/>
      <c r="AH378" s="372"/>
      <c r="AI378" s="372"/>
      <c r="AJ378" s="372"/>
      <c r="AK378" s="383"/>
      <c r="AL378" s="372"/>
      <c r="AM378" s="372"/>
      <c r="AN378" s="372"/>
      <c r="AO378" s="372"/>
      <c r="AP378" s="372"/>
      <c r="AQ378" s="372"/>
      <c r="AR378" s="372"/>
      <c r="AS378" s="372"/>
      <c r="AT378" s="372"/>
      <c r="AU378" s="372"/>
      <c r="AV378" s="372"/>
      <c r="AW378" s="372"/>
    </row>
    <row r="379" customFormat="false" ht="11.25" hidden="false" customHeight="false" outlineLevel="0" collapsed="false">
      <c r="D379" s="371"/>
      <c r="E379" s="382"/>
      <c r="F379" s="382"/>
      <c r="G379" s="382"/>
      <c r="H379" s="382"/>
      <c r="I379" s="382"/>
      <c r="J379" s="382"/>
      <c r="K379" s="382"/>
      <c r="L379" s="382"/>
      <c r="M379" s="382"/>
      <c r="N379" s="382"/>
      <c r="O379" s="382"/>
      <c r="P379" s="382"/>
      <c r="Q379" s="382"/>
      <c r="R379" s="382"/>
      <c r="S379" s="382"/>
      <c r="T379" s="371"/>
      <c r="U379" s="371"/>
      <c r="V379" s="372"/>
      <c r="W379" s="372"/>
      <c r="X379" s="372"/>
      <c r="Y379" s="372"/>
      <c r="Z379" s="372"/>
      <c r="AA379" s="372"/>
      <c r="AB379" s="372"/>
      <c r="AC379" s="372"/>
      <c r="AD379" s="372"/>
      <c r="AE379" s="372"/>
      <c r="AF379" s="372"/>
      <c r="AG379" s="372"/>
      <c r="AH379" s="372"/>
      <c r="AI379" s="372"/>
      <c r="AJ379" s="372"/>
      <c r="AK379" s="383"/>
      <c r="AL379" s="372"/>
      <c r="AM379" s="372"/>
      <c r="AN379" s="372"/>
      <c r="AO379" s="372"/>
      <c r="AP379" s="372"/>
      <c r="AQ379" s="372"/>
      <c r="AR379" s="372"/>
      <c r="AS379" s="372"/>
      <c r="AT379" s="372"/>
      <c r="AU379" s="372"/>
      <c r="AV379" s="372"/>
      <c r="AW379" s="372"/>
    </row>
    <row r="380" customFormat="false" ht="11.25" hidden="false" customHeight="false" outlineLevel="0" collapsed="false">
      <c r="D380" s="371"/>
      <c r="E380" s="382"/>
      <c r="F380" s="382"/>
      <c r="G380" s="382"/>
      <c r="H380" s="382"/>
      <c r="I380" s="382"/>
      <c r="J380" s="382"/>
      <c r="K380" s="382"/>
      <c r="L380" s="382"/>
      <c r="M380" s="382"/>
      <c r="N380" s="382"/>
      <c r="O380" s="382"/>
      <c r="P380" s="382"/>
      <c r="Q380" s="382"/>
      <c r="R380" s="382"/>
      <c r="S380" s="382"/>
      <c r="T380" s="371"/>
      <c r="U380" s="371"/>
      <c r="V380" s="372"/>
      <c r="W380" s="372"/>
      <c r="X380" s="372"/>
      <c r="Y380" s="372"/>
      <c r="Z380" s="372"/>
      <c r="AA380" s="372"/>
      <c r="AB380" s="372"/>
      <c r="AC380" s="372"/>
      <c r="AD380" s="372"/>
      <c r="AE380" s="372"/>
      <c r="AF380" s="372"/>
      <c r="AG380" s="372"/>
      <c r="AH380" s="372"/>
      <c r="AI380" s="372"/>
      <c r="AJ380" s="372"/>
      <c r="AK380" s="383"/>
      <c r="AL380" s="372"/>
      <c r="AM380" s="372"/>
      <c r="AN380" s="372"/>
      <c r="AO380" s="372"/>
      <c r="AP380" s="372"/>
      <c r="AQ380" s="372"/>
      <c r="AR380" s="372"/>
      <c r="AS380" s="372"/>
      <c r="AT380" s="372"/>
      <c r="AU380" s="372"/>
      <c r="AV380" s="372"/>
      <c r="AW380" s="372"/>
    </row>
    <row r="381" customFormat="false" ht="11.25" hidden="false" customHeight="false" outlineLevel="0" collapsed="false">
      <c r="D381" s="371"/>
      <c r="E381" s="382"/>
      <c r="F381" s="382"/>
      <c r="G381" s="382"/>
      <c r="H381" s="382"/>
      <c r="I381" s="382"/>
      <c r="J381" s="382"/>
      <c r="K381" s="382"/>
      <c r="L381" s="382"/>
      <c r="M381" s="382"/>
      <c r="N381" s="382"/>
      <c r="O381" s="382"/>
      <c r="P381" s="382"/>
      <c r="Q381" s="382"/>
      <c r="R381" s="382"/>
      <c r="S381" s="382"/>
      <c r="T381" s="371"/>
      <c r="U381" s="371"/>
      <c r="V381" s="372"/>
      <c r="W381" s="372"/>
      <c r="X381" s="372"/>
      <c r="Y381" s="372"/>
      <c r="Z381" s="372"/>
      <c r="AA381" s="372"/>
      <c r="AB381" s="372"/>
      <c r="AC381" s="372"/>
      <c r="AD381" s="372"/>
      <c r="AE381" s="372"/>
      <c r="AF381" s="372"/>
      <c r="AG381" s="372"/>
      <c r="AH381" s="372"/>
      <c r="AI381" s="372"/>
      <c r="AJ381" s="372"/>
      <c r="AK381" s="383"/>
      <c r="AL381" s="372"/>
      <c r="AM381" s="372"/>
      <c r="AN381" s="372"/>
      <c r="AO381" s="372"/>
      <c r="AP381" s="372"/>
      <c r="AQ381" s="372"/>
      <c r="AR381" s="372"/>
      <c r="AS381" s="372"/>
      <c r="AT381" s="372"/>
      <c r="AU381" s="372"/>
      <c r="AV381" s="372"/>
      <c r="AW381" s="372"/>
    </row>
    <row r="382" customFormat="false" ht="11.25" hidden="false" customHeight="false" outlineLevel="0" collapsed="false">
      <c r="D382" s="371"/>
      <c r="E382" s="382"/>
      <c r="F382" s="382"/>
      <c r="G382" s="382"/>
      <c r="H382" s="382"/>
      <c r="I382" s="382"/>
      <c r="J382" s="382"/>
      <c r="K382" s="382"/>
      <c r="L382" s="382"/>
      <c r="M382" s="382"/>
      <c r="N382" s="382"/>
      <c r="O382" s="382"/>
      <c r="P382" s="382"/>
      <c r="Q382" s="382"/>
      <c r="R382" s="382"/>
      <c r="S382" s="382"/>
      <c r="T382" s="371"/>
      <c r="U382" s="371"/>
      <c r="V382" s="372"/>
      <c r="W382" s="372"/>
      <c r="X382" s="372"/>
      <c r="Y382" s="372"/>
      <c r="Z382" s="372"/>
      <c r="AA382" s="372"/>
      <c r="AB382" s="372"/>
      <c r="AC382" s="372"/>
      <c r="AD382" s="372"/>
      <c r="AE382" s="372"/>
      <c r="AF382" s="372"/>
      <c r="AG382" s="372"/>
      <c r="AH382" s="372"/>
      <c r="AI382" s="372"/>
      <c r="AJ382" s="372"/>
      <c r="AK382" s="383"/>
      <c r="AL382" s="372"/>
      <c r="AM382" s="372"/>
      <c r="AN382" s="372"/>
      <c r="AO382" s="372"/>
      <c r="AP382" s="372"/>
      <c r="AQ382" s="372"/>
      <c r="AR382" s="372"/>
      <c r="AS382" s="372"/>
      <c r="AT382" s="372"/>
      <c r="AU382" s="372"/>
      <c r="AV382" s="372"/>
      <c r="AW382" s="372"/>
    </row>
    <row r="383" customFormat="false" ht="11.25" hidden="false" customHeight="false" outlineLevel="0" collapsed="false">
      <c r="D383" s="371"/>
      <c r="E383" s="382"/>
      <c r="F383" s="382"/>
      <c r="G383" s="382"/>
      <c r="H383" s="382"/>
      <c r="I383" s="382"/>
      <c r="J383" s="382"/>
      <c r="K383" s="382"/>
      <c r="L383" s="382"/>
      <c r="M383" s="382"/>
      <c r="N383" s="382"/>
      <c r="O383" s="382"/>
      <c r="P383" s="382"/>
      <c r="Q383" s="382"/>
      <c r="R383" s="382"/>
      <c r="S383" s="382"/>
      <c r="T383" s="371"/>
      <c r="U383" s="371"/>
      <c r="V383" s="372"/>
      <c r="W383" s="372"/>
      <c r="X383" s="372"/>
      <c r="Y383" s="372"/>
      <c r="Z383" s="372"/>
      <c r="AA383" s="372"/>
      <c r="AB383" s="372"/>
      <c r="AC383" s="372"/>
      <c r="AD383" s="372"/>
      <c r="AE383" s="372"/>
      <c r="AF383" s="372"/>
      <c r="AG383" s="372"/>
      <c r="AH383" s="372"/>
      <c r="AI383" s="372"/>
      <c r="AJ383" s="372"/>
      <c r="AK383" s="383"/>
      <c r="AL383" s="372"/>
      <c r="AM383" s="372"/>
      <c r="AN383" s="372"/>
      <c r="AO383" s="372"/>
      <c r="AP383" s="372"/>
      <c r="AQ383" s="372"/>
      <c r="AR383" s="372"/>
      <c r="AS383" s="372"/>
      <c r="AT383" s="372"/>
      <c r="AU383" s="372"/>
      <c r="AV383" s="372"/>
      <c r="AW383" s="372"/>
    </row>
    <row r="384" customFormat="false" ht="11.25" hidden="false" customHeight="false" outlineLevel="0" collapsed="false">
      <c r="D384" s="371"/>
      <c r="E384" s="382"/>
      <c r="F384" s="382"/>
      <c r="G384" s="382"/>
      <c r="H384" s="382"/>
      <c r="I384" s="382"/>
      <c r="J384" s="382"/>
      <c r="K384" s="382"/>
      <c r="L384" s="382"/>
      <c r="M384" s="382"/>
      <c r="N384" s="382"/>
      <c r="O384" s="382"/>
      <c r="P384" s="382"/>
      <c r="Q384" s="382"/>
      <c r="R384" s="382"/>
      <c r="S384" s="382"/>
      <c r="T384" s="371"/>
      <c r="U384" s="371"/>
      <c r="V384" s="372"/>
      <c r="W384" s="372"/>
      <c r="X384" s="372"/>
      <c r="Y384" s="372"/>
      <c r="Z384" s="372"/>
      <c r="AA384" s="372"/>
      <c r="AB384" s="372"/>
      <c r="AC384" s="372"/>
      <c r="AD384" s="372"/>
      <c r="AE384" s="372"/>
      <c r="AF384" s="372"/>
      <c r="AG384" s="372"/>
      <c r="AH384" s="372"/>
      <c r="AI384" s="372"/>
      <c r="AJ384" s="372"/>
      <c r="AK384" s="383"/>
      <c r="AL384" s="372"/>
      <c r="AM384" s="372"/>
      <c r="AN384" s="372"/>
      <c r="AO384" s="372"/>
      <c r="AP384" s="372"/>
      <c r="AQ384" s="372"/>
      <c r="AR384" s="372"/>
      <c r="AS384" s="372"/>
      <c r="AT384" s="372"/>
      <c r="AU384" s="372"/>
      <c r="AV384" s="372"/>
      <c r="AW384" s="372"/>
    </row>
    <row r="385" customFormat="false" ht="11.25" hidden="false" customHeight="false" outlineLevel="0" collapsed="false">
      <c r="D385" s="371"/>
      <c r="E385" s="382"/>
      <c r="F385" s="382"/>
      <c r="G385" s="382"/>
      <c r="H385" s="382"/>
      <c r="I385" s="382"/>
      <c r="J385" s="382"/>
      <c r="K385" s="382"/>
      <c r="L385" s="382"/>
      <c r="M385" s="382"/>
      <c r="N385" s="382"/>
      <c r="O385" s="382"/>
      <c r="P385" s="382"/>
      <c r="Q385" s="382"/>
      <c r="R385" s="382"/>
      <c r="S385" s="382"/>
      <c r="T385" s="371"/>
      <c r="U385" s="371"/>
      <c r="V385" s="372"/>
      <c r="W385" s="372"/>
      <c r="X385" s="372"/>
      <c r="Y385" s="372"/>
      <c r="Z385" s="372"/>
      <c r="AA385" s="372"/>
      <c r="AB385" s="372"/>
      <c r="AC385" s="372"/>
      <c r="AD385" s="372"/>
      <c r="AE385" s="372"/>
      <c r="AF385" s="372"/>
      <c r="AG385" s="372"/>
      <c r="AH385" s="372"/>
      <c r="AI385" s="372"/>
      <c r="AJ385" s="372"/>
      <c r="AK385" s="383"/>
      <c r="AL385" s="372"/>
      <c r="AM385" s="372"/>
      <c r="AN385" s="372"/>
      <c r="AO385" s="372"/>
      <c r="AP385" s="372"/>
      <c r="AQ385" s="372"/>
      <c r="AR385" s="372"/>
      <c r="AS385" s="372"/>
      <c r="AT385" s="372"/>
      <c r="AU385" s="372"/>
      <c r="AV385" s="372"/>
      <c r="AW385" s="372"/>
    </row>
    <row r="386" customFormat="false" ht="11.25" hidden="false" customHeight="false" outlineLevel="0" collapsed="false">
      <c r="D386" s="371"/>
      <c r="E386" s="382"/>
      <c r="F386" s="382"/>
      <c r="G386" s="382"/>
      <c r="H386" s="382"/>
      <c r="I386" s="382"/>
      <c r="J386" s="382"/>
      <c r="K386" s="382"/>
      <c r="L386" s="382"/>
      <c r="M386" s="382"/>
      <c r="N386" s="382"/>
      <c r="O386" s="382"/>
      <c r="P386" s="382"/>
      <c r="Q386" s="382"/>
      <c r="R386" s="382"/>
      <c r="S386" s="382"/>
      <c r="T386" s="371"/>
      <c r="U386" s="371"/>
      <c r="V386" s="372"/>
      <c r="W386" s="372"/>
      <c r="X386" s="372"/>
      <c r="Y386" s="372"/>
      <c r="Z386" s="372"/>
      <c r="AA386" s="372"/>
      <c r="AB386" s="372"/>
      <c r="AC386" s="372"/>
      <c r="AD386" s="372"/>
      <c r="AE386" s="372"/>
      <c r="AF386" s="372"/>
      <c r="AG386" s="372"/>
      <c r="AH386" s="372"/>
      <c r="AI386" s="372"/>
      <c r="AJ386" s="372"/>
      <c r="AK386" s="383"/>
      <c r="AL386" s="372"/>
      <c r="AM386" s="372"/>
      <c r="AN386" s="372"/>
      <c r="AO386" s="372"/>
      <c r="AP386" s="372"/>
      <c r="AQ386" s="372"/>
      <c r="AR386" s="372"/>
      <c r="AS386" s="372"/>
      <c r="AT386" s="372"/>
      <c r="AU386" s="372"/>
      <c r="AV386" s="372"/>
      <c r="AW386" s="372"/>
    </row>
    <row r="387" customFormat="false" ht="11.25" hidden="false" customHeight="false" outlineLevel="0" collapsed="false">
      <c r="D387" s="371"/>
      <c r="E387" s="382"/>
      <c r="F387" s="382"/>
      <c r="G387" s="382"/>
      <c r="H387" s="382"/>
      <c r="I387" s="382"/>
      <c r="J387" s="382"/>
      <c r="K387" s="382"/>
      <c r="L387" s="382"/>
      <c r="M387" s="382"/>
      <c r="N387" s="382"/>
      <c r="O387" s="382"/>
      <c r="P387" s="382"/>
      <c r="Q387" s="382"/>
      <c r="R387" s="382"/>
      <c r="S387" s="382"/>
      <c r="T387" s="371"/>
      <c r="U387" s="371"/>
      <c r="V387" s="372"/>
      <c r="W387" s="372"/>
      <c r="X387" s="372"/>
      <c r="Y387" s="372"/>
      <c r="Z387" s="372"/>
      <c r="AA387" s="372"/>
      <c r="AB387" s="372"/>
      <c r="AC387" s="372"/>
      <c r="AD387" s="372"/>
      <c r="AE387" s="372"/>
      <c r="AF387" s="372"/>
      <c r="AG387" s="372"/>
      <c r="AH387" s="372"/>
      <c r="AI387" s="372"/>
      <c r="AJ387" s="372"/>
      <c r="AK387" s="383"/>
      <c r="AL387" s="372"/>
      <c r="AM387" s="372"/>
      <c r="AN387" s="372"/>
      <c r="AO387" s="372"/>
      <c r="AP387" s="372"/>
      <c r="AQ387" s="372"/>
      <c r="AR387" s="372"/>
      <c r="AS387" s="372"/>
      <c r="AT387" s="372"/>
      <c r="AU387" s="372"/>
      <c r="AV387" s="372"/>
      <c r="AW387" s="372"/>
    </row>
    <row r="388" customFormat="false" ht="11.25" hidden="false" customHeight="false" outlineLevel="0" collapsed="false">
      <c r="D388" s="371"/>
      <c r="E388" s="382"/>
      <c r="F388" s="382"/>
      <c r="G388" s="382"/>
      <c r="H388" s="382"/>
      <c r="I388" s="382"/>
      <c r="J388" s="382"/>
      <c r="K388" s="382"/>
      <c r="L388" s="382"/>
      <c r="M388" s="382"/>
      <c r="N388" s="382"/>
      <c r="O388" s="382"/>
      <c r="P388" s="382"/>
      <c r="Q388" s="382"/>
      <c r="R388" s="382"/>
      <c r="S388" s="382"/>
      <c r="T388" s="371"/>
      <c r="U388" s="371"/>
      <c r="V388" s="372"/>
      <c r="W388" s="372"/>
      <c r="X388" s="372"/>
      <c r="Y388" s="372"/>
      <c r="Z388" s="372"/>
      <c r="AA388" s="372"/>
      <c r="AB388" s="372"/>
      <c r="AC388" s="372"/>
      <c r="AD388" s="372"/>
      <c r="AE388" s="372"/>
      <c r="AF388" s="372"/>
      <c r="AG388" s="372"/>
      <c r="AH388" s="372"/>
      <c r="AI388" s="372"/>
      <c r="AJ388" s="372"/>
      <c r="AK388" s="383"/>
      <c r="AL388" s="372"/>
      <c r="AM388" s="372"/>
      <c r="AN388" s="372"/>
      <c r="AO388" s="372"/>
      <c r="AP388" s="372"/>
      <c r="AQ388" s="372"/>
      <c r="AR388" s="372"/>
      <c r="AS388" s="372"/>
      <c r="AT388" s="372"/>
      <c r="AU388" s="372"/>
      <c r="AV388" s="372"/>
      <c r="AW388" s="372"/>
    </row>
    <row r="389" customFormat="false" ht="11.25" hidden="false" customHeight="false" outlineLevel="0" collapsed="false">
      <c r="D389" s="371"/>
      <c r="E389" s="382"/>
      <c r="F389" s="382"/>
      <c r="G389" s="382"/>
      <c r="H389" s="382"/>
      <c r="I389" s="382"/>
      <c r="J389" s="382"/>
      <c r="K389" s="382"/>
      <c r="L389" s="382"/>
      <c r="M389" s="382"/>
      <c r="N389" s="382"/>
      <c r="O389" s="382"/>
      <c r="P389" s="382"/>
      <c r="Q389" s="382"/>
      <c r="R389" s="382"/>
      <c r="S389" s="382"/>
      <c r="T389" s="371"/>
      <c r="U389" s="371"/>
      <c r="V389" s="372"/>
      <c r="W389" s="372"/>
      <c r="X389" s="372"/>
      <c r="Y389" s="372"/>
      <c r="Z389" s="372"/>
      <c r="AA389" s="372"/>
      <c r="AB389" s="372"/>
      <c r="AC389" s="372"/>
      <c r="AD389" s="372"/>
      <c r="AE389" s="372"/>
      <c r="AF389" s="372"/>
      <c r="AG389" s="372"/>
      <c r="AH389" s="372"/>
      <c r="AI389" s="372"/>
      <c r="AJ389" s="372"/>
      <c r="AK389" s="383"/>
      <c r="AL389" s="372"/>
      <c r="AM389" s="372"/>
      <c r="AN389" s="372"/>
      <c r="AO389" s="372"/>
      <c r="AP389" s="372"/>
      <c r="AQ389" s="372"/>
      <c r="AR389" s="372"/>
      <c r="AS389" s="372"/>
      <c r="AT389" s="372"/>
      <c r="AU389" s="372"/>
      <c r="AV389" s="372"/>
      <c r="AW389" s="372"/>
    </row>
    <row r="390" customFormat="false" ht="11.25" hidden="false" customHeight="false" outlineLevel="0" collapsed="false">
      <c r="D390" s="371"/>
      <c r="E390" s="382"/>
      <c r="F390" s="382"/>
      <c r="G390" s="382"/>
      <c r="H390" s="382"/>
      <c r="I390" s="382"/>
      <c r="J390" s="382"/>
      <c r="K390" s="382"/>
      <c r="L390" s="382"/>
      <c r="M390" s="382"/>
      <c r="N390" s="382"/>
      <c r="O390" s="382"/>
      <c r="P390" s="382"/>
      <c r="Q390" s="382"/>
      <c r="R390" s="382"/>
      <c r="S390" s="382"/>
      <c r="T390" s="371"/>
      <c r="U390" s="371"/>
      <c r="V390" s="372"/>
      <c r="W390" s="372"/>
      <c r="X390" s="372"/>
      <c r="Y390" s="372"/>
      <c r="Z390" s="372"/>
      <c r="AA390" s="372"/>
      <c r="AB390" s="372"/>
      <c r="AC390" s="372"/>
      <c r="AD390" s="372"/>
      <c r="AE390" s="372"/>
      <c r="AF390" s="372"/>
      <c r="AG390" s="372"/>
      <c r="AH390" s="372"/>
      <c r="AI390" s="372"/>
      <c r="AJ390" s="372"/>
      <c r="AK390" s="383"/>
      <c r="AL390" s="372"/>
      <c r="AM390" s="372"/>
      <c r="AN390" s="372"/>
      <c r="AO390" s="372"/>
      <c r="AP390" s="372"/>
      <c r="AQ390" s="372"/>
      <c r="AR390" s="372"/>
      <c r="AS390" s="372"/>
      <c r="AT390" s="372"/>
      <c r="AU390" s="372"/>
      <c r="AV390" s="372"/>
      <c r="AW390" s="372"/>
    </row>
    <row r="391" customFormat="false" ht="11.25" hidden="false" customHeight="false" outlineLevel="0" collapsed="false">
      <c r="D391" s="371"/>
      <c r="E391" s="382"/>
      <c r="F391" s="382"/>
      <c r="G391" s="382"/>
      <c r="H391" s="382"/>
      <c r="I391" s="382"/>
      <c r="J391" s="382"/>
      <c r="K391" s="382"/>
      <c r="L391" s="382"/>
      <c r="M391" s="382"/>
      <c r="N391" s="382"/>
      <c r="O391" s="382"/>
      <c r="P391" s="382"/>
      <c r="Q391" s="382"/>
      <c r="R391" s="382"/>
      <c r="S391" s="382"/>
      <c r="T391" s="371"/>
      <c r="U391" s="371"/>
      <c r="V391" s="372"/>
      <c r="W391" s="372"/>
      <c r="X391" s="372"/>
      <c r="Y391" s="372"/>
      <c r="Z391" s="372"/>
      <c r="AA391" s="372"/>
      <c r="AB391" s="372"/>
      <c r="AC391" s="372"/>
      <c r="AD391" s="372"/>
      <c r="AE391" s="372"/>
      <c r="AF391" s="372"/>
      <c r="AG391" s="372"/>
      <c r="AH391" s="372"/>
      <c r="AI391" s="372"/>
      <c r="AJ391" s="372"/>
      <c r="AK391" s="383"/>
      <c r="AL391" s="372"/>
      <c r="AM391" s="372"/>
      <c r="AN391" s="372"/>
      <c r="AO391" s="372"/>
      <c r="AP391" s="372"/>
      <c r="AQ391" s="372"/>
      <c r="AR391" s="372"/>
      <c r="AS391" s="372"/>
      <c r="AT391" s="372"/>
      <c r="AU391" s="372"/>
      <c r="AV391" s="372"/>
      <c r="AW391" s="372"/>
    </row>
    <row r="392" customFormat="false" ht="11.25" hidden="false" customHeight="false" outlineLevel="0" collapsed="false">
      <c r="D392" s="371"/>
      <c r="E392" s="382"/>
      <c r="F392" s="382"/>
      <c r="G392" s="382"/>
      <c r="H392" s="382"/>
      <c r="I392" s="382"/>
      <c r="J392" s="382"/>
      <c r="K392" s="382"/>
      <c r="L392" s="382"/>
      <c r="M392" s="382"/>
      <c r="N392" s="382"/>
      <c r="O392" s="382"/>
      <c r="P392" s="382"/>
      <c r="Q392" s="382"/>
      <c r="R392" s="382"/>
      <c r="S392" s="382"/>
      <c r="T392" s="371"/>
      <c r="U392" s="371"/>
      <c r="V392" s="372"/>
      <c r="W392" s="372"/>
      <c r="X392" s="372"/>
      <c r="Y392" s="372"/>
      <c r="Z392" s="372"/>
      <c r="AA392" s="372"/>
      <c r="AB392" s="372"/>
      <c r="AC392" s="372"/>
      <c r="AD392" s="372"/>
      <c r="AE392" s="372"/>
      <c r="AF392" s="372"/>
      <c r="AG392" s="372"/>
      <c r="AH392" s="372"/>
      <c r="AI392" s="372"/>
      <c r="AJ392" s="372"/>
      <c r="AK392" s="383"/>
      <c r="AL392" s="372"/>
      <c r="AM392" s="372"/>
      <c r="AN392" s="372"/>
      <c r="AO392" s="372"/>
      <c r="AP392" s="372"/>
      <c r="AQ392" s="372"/>
      <c r="AR392" s="372"/>
      <c r="AS392" s="372"/>
      <c r="AT392" s="372"/>
      <c r="AU392" s="372"/>
      <c r="AV392" s="372"/>
      <c r="AW392" s="372"/>
    </row>
    <row r="393" customFormat="false" ht="11.25" hidden="false" customHeight="false" outlineLevel="0" collapsed="false">
      <c r="D393" s="371"/>
      <c r="E393" s="382"/>
      <c r="F393" s="382"/>
      <c r="G393" s="382"/>
      <c r="H393" s="382"/>
      <c r="I393" s="382"/>
      <c r="J393" s="382"/>
      <c r="K393" s="382"/>
      <c r="L393" s="382"/>
      <c r="M393" s="382"/>
      <c r="N393" s="382"/>
      <c r="O393" s="382"/>
      <c r="P393" s="382"/>
      <c r="Q393" s="382"/>
      <c r="R393" s="382"/>
      <c r="S393" s="382"/>
      <c r="T393" s="371"/>
      <c r="U393" s="371"/>
      <c r="V393" s="372"/>
      <c r="W393" s="372"/>
      <c r="X393" s="372"/>
      <c r="Y393" s="372"/>
      <c r="Z393" s="372"/>
      <c r="AA393" s="372"/>
      <c r="AB393" s="372"/>
      <c r="AC393" s="372"/>
      <c r="AD393" s="372"/>
      <c r="AE393" s="372"/>
      <c r="AF393" s="372"/>
      <c r="AG393" s="372"/>
      <c r="AH393" s="372"/>
      <c r="AI393" s="372"/>
      <c r="AJ393" s="372"/>
      <c r="AK393" s="383"/>
      <c r="AL393" s="372"/>
      <c r="AM393" s="372"/>
      <c r="AN393" s="372"/>
      <c r="AO393" s="372"/>
      <c r="AP393" s="372"/>
      <c r="AQ393" s="372"/>
      <c r="AR393" s="372"/>
      <c r="AS393" s="372"/>
      <c r="AT393" s="372"/>
      <c r="AU393" s="372"/>
      <c r="AV393" s="372"/>
      <c r="AW393" s="372"/>
    </row>
    <row r="394" customFormat="false" ht="11.25" hidden="false" customHeight="false" outlineLevel="0" collapsed="false">
      <c r="D394" s="371"/>
      <c r="E394" s="382"/>
      <c r="F394" s="382"/>
      <c r="G394" s="382"/>
      <c r="H394" s="382"/>
      <c r="I394" s="382"/>
      <c r="J394" s="382"/>
      <c r="K394" s="382"/>
      <c r="L394" s="382"/>
      <c r="M394" s="382"/>
      <c r="N394" s="382"/>
      <c r="O394" s="382"/>
      <c r="P394" s="382"/>
      <c r="Q394" s="382"/>
      <c r="R394" s="382"/>
      <c r="S394" s="382"/>
      <c r="T394" s="371"/>
      <c r="U394" s="371"/>
      <c r="V394" s="372"/>
      <c r="W394" s="372"/>
      <c r="X394" s="372"/>
      <c r="Y394" s="372"/>
      <c r="Z394" s="372"/>
      <c r="AA394" s="372"/>
      <c r="AB394" s="372"/>
      <c r="AC394" s="372"/>
      <c r="AD394" s="372"/>
      <c r="AE394" s="372"/>
      <c r="AF394" s="372"/>
      <c r="AG394" s="372"/>
      <c r="AH394" s="372"/>
      <c r="AI394" s="372"/>
      <c r="AJ394" s="372"/>
      <c r="AK394" s="383"/>
      <c r="AL394" s="372"/>
      <c r="AM394" s="372"/>
      <c r="AN394" s="372"/>
      <c r="AO394" s="372"/>
      <c r="AP394" s="372"/>
      <c r="AQ394" s="372"/>
      <c r="AR394" s="372"/>
      <c r="AS394" s="372"/>
      <c r="AT394" s="372"/>
      <c r="AU394" s="372"/>
      <c r="AV394" s="372"/>
      <c r="AW394" s="372"/>
    </row>
    <row r="395" customFormat="false" ht="11.25" hidden="false" customHeight="false" outlineLevel="0" collapsed="false">
      <c r="D395" s="371"/>
      <c r="E395" s="382"/>
      <c r="F395" s="382"/>
      <c r="G395" s="382"/>
      <c r="H395" s="382"/>
      <c r="I395" s="382"/>
      <c r="J395" s="382"/>
      <c r="K395" s="382"/>
      <c r="L395" s="382"/>
      <c r="M395" s="382"/>
      <c r="N395" s="382"/>
      <c r="O395" s="382"/>
      <c r="P395" s="382"/>
      <c r="Q395" s="382"/>
      <c r="R395" s="382"/>
      <c r="S395" s="382"/>
      <c r="T395" s="371"/>
      <c r="U395" s="371"/>
      <c r="V395" s="372"/>
      <c r="W395" s="372"/>
      <c r="X395" s="372"/>
      <c r="Y395" s="372"/>
      <c r="Z395" s="372"/>
      <c r="AA395" s="372"/>
      <c r="AB395" s="372"/>
      <c r="AC395" s="372"/>
      <c r="AD395" s="372"/>
      <c r="AE395" s="372"/>
      <c r="AF395" s="372"/>
      <c r="AG395" s="372"/>
      <c r="AH395" s="372"/>
      <c r="AI395" s="372"/>
      <c r="AJ395" s="372"/>
      <c r="AK395" s="383"/>
      <c r="AL395" s="372"/>
      <c r="AM395" s="372"/>
      <c r="AN395" s="372"/>
      <c r="AO395" s="372"/>
      <c r="AP395" s="372"/>
      <c r="AQ395" s="372"/>
      <c r="AR395" s="372"/>
      <c r="AS395" s="372"/>
      <c r="AT395" s="372"/>
      <c r="AU395" s="372"/>
      <c r="AV395" s="372"/>
      <c r="AW395" s="372"/>
    </row>
    <row r="396" customFormat="false" ht="11.25" hidden="false" customHeight="false" outlineLevel="0" collapsed="false">
      <c r="D396" s="371"/>
      <c r="E396" s="382"/>
      <c r="F396" s="382"/>
      <c r="G396" s="382"/>
      <c r="H396" s="382"/>
      <c r="I396" s="382"/>
      <c r="J396" s="382"/>
      <c r="K396" s="382"/>
      <c r="L396" s="382"/>
      <c r="M396" s="382"/>
      <c r="N396" s="382"/>
      <c r="O396" s="382"/>
      <c r="P396" s="382"/>
      <c r="Q396" s="382"/>
      <c r="R396" s="382"/>
      <c r="S396" s="382"/>
      <c r="T396" s="371"/>
      <c r="U396" s="371"/>
      <c r="V396" s="372"/>
      <c r="W396" s="372"/>
      <c r="X396" s="372"/>
      <c r="Y396" s="372"/>
      <c r="Z396" s="372"/>
      <c r="AA396" s="372"/>
      <c r="AB396" s="372"/>
      <c r="AC396" s="372"/>
      <c r="AD396" s="372"/>
      <c r="AE396" s="372"/>
      <c r="AF396" s="372"/>
      <c r="AG396" s="372"/>
      <c r="AH396" s="372"/>
      <c r="AI396" s="372"/>
      <c r="AJ396" s="372"/>
      <c r="AK396" s="383"/>
      <c r="AL396" s="372"/>
      <c r="AM396" s="372"/>
      <c r="AN396" s="372"/>
      <c r="AO396" s="372"/>
      <c r="AP396" s="372"/>
      <c r="AQ396" s="372"/>
      <c r="AR396" s="372"/>
      <c r="AS396" s="372"/>
      <c r="AT396" s="372"/>
      <c r="AU396" s="372"/>
      <c r="AV396" s="372"/>
      <c r="AW396" s="372"/>
    </row>
    <row r="397" customFormat="false" ht="11.25" hidden="false" customHeight="false" outlineLevel="0" collapsed="false">
      <c r="D397" s="371"/>
      <c r="E397" s="382"/>
      <c r="F397" s="382"/>
      <c r="G397" s="382"/>
      <c r="H397" s="382"/>
      <c r="I397" s="382"/>
      <c r="J397" s="382"/>
      <c r="K397" s="382"/>
      <c r="L397" s="382"/>
      <c r="M397" s="382"/>
      <c r="N397" s="382"/>
      <c r="O397" s="382"/>
      <c r="P397" s="382"/>
      <c r="Q397" s="382"/>
      <c r="R397" s="382"/>
      <c r="S397" s="382"/>
      <c r="T397" s="371"/>
      <c r="U397" s="371"/>
      <c r="V397" s="372"/>
      <c r="W397" s="372"/>
      <c r="X397" s="372"/>
      <c r="Y397" s="372"/>
      <c r="Z397" s="372"/>
      <c r="AA397" s="372"/>
      <c r="AB397" s="372"/>
      <c r="AC397" s="372"/>
      <c r="AD397" s="372"/>
      <c r="AE397" s="372"/>
      <c r="AF397" s="372"/>
      <c r="AG397" s="372"/>
      <c r="AH397" s="372"/>
      <c r="AI397" s="372"/>
      <c r="AJ397" s="372"/>
      <c r="AK397" s="383"/>
      <c r="AL397" s="372"/>
      <c r="AM397" s="372"/>
      <c r="AN397" s="372"/>
      <c r="AO397" s="372"/>
      <c r="AP397" s="372"/>
      <c r="AQ397" s="372"/>
      <c r="AR397" s="372"/>
      <c r="AS397" s="372"/>
      <c r="AT397" s="372"/>
      <c r="AU397" s="372"/>
      <c r="AV397" s="372"/>
      <c r="AW397" s="372"/>
    </row>
    <row r="398" customFormat="false" ht="11.25" hidden="false" customHeight="false" outlineLevel="0" collapsed="false">
      <c r="D398" s="371"/>
      <c r="E398" s="382"/>
      <c r="F398" s="382"/>
      <c r="G398" s="382"/>
      <c r="H398" s="382"/>
      <c r="I398" s="382"/>
      <c r="J398" s="382"/>
      <c r="K398" s="382"/>
      <c r="L398" s="382"/>
      <c r="M398" s="382"/>
      <c r="N398" s="382"/>
      <c r="O398" s="382"/>
      <c r="P398" s="382"/>
      <c r="Q398" s="382"/>
      <c r="R398" s="382"/>
      <c r="S398" s="382"/>
      <c r="T398" s="371"/>
      <c r="U398" s="371"/>
      <c r="V398" s="372"/>
      <c r="W398" s="372"/>
      <c r="X398" s="372"/>
      <c r="Y398" s="372"/>
      <c r="Z398" s="372"/>
      <c r="AA398" s="372"/>
      <c r="AB398" s="372"/>
      <c r="AC398" s="372"/>
      <c r="AD398" s="372"/>
      <c r="AE398" s="372"/>
      <c r="AF398" s="372"/>
      <c r="AG398" s="372"/>
      <c r="AH398" s="372"/>
      <c r="AI398" s="372"/>
      <c r="AJ398" s="372"/>
      <c r="AK398" s="383"/>
      <c r="AL398" s="372"/>
      <c r="AM398" s="372"/>
      <c r="AN398" s="372"/>
      <c r="AO398" s="372"/>
      <c r="AP398" s="372"/>
      <c r="AQ398" s="372"/>
      <c r="AR398" s="372"/>
      <c r="AS398" s="372"/>
      <c r="AT398" s="372"/>
      <c r="AU398" s="372"/>
      <c r="AV398" s="372"/>
      <c r="AW398" s="372"/>
    </row>
    <row r="399" customFormat="false" ht="11.25" hidden="false" customHeight="false" outlineLevel="0" collapsed="false">
      <c r="D399" s="371"/>
      <c r="E399" s="382"/>
      <c r="F399" s="382"/>
      <c r="G399" s="382"/>
      <c r="H399" s="382"/>
      <c r="I399" s="382"/>
      <c r="J399" s="382"/>
      <c r="K399" s="382"/>
      <c r="L399" s="382"/>
      <c r="M399" s="382"/>
      <c r="N399" s="382"/>
      <c r="O399" s="382"/>
      <c r="P399" s="382"/>
      <c r="Q399" s="382"/>
      <c r="R399" s="382"/>
      <c r="S399" s="382"/>
      <c r="T399" s="371"/>
      <c r="U399" s="371"/>
      <c r="V399" s="372"/>
      <c r="W399" s="372"/>
      <c r="X399" s="372"/>
      <c r="Y399" s="372"/>
      <c r="Z399" s="372"/>
      <c r="AA399" s="372"/>
      <c r="AB399" s="372"/>
      <c r="AC399" s="372"/>
      <c r="AD399" s="372"/>
      <c r="AE399" s="372"/>
      <c r="AF399" s="372"/>
      <c r="AG399" s="372"/>
      <c r="AH399" s="372"/>
      <c r="AI399" s="372"/>
      <c r="AJ399" s="372"/>
      <c r="AK399" s="383"/>
      <c r="AL399" s="372"/>
      <c r="AM399" s="372"/>
      <c r="AN399" s="372"/>
      <c r="AO399" s="372"/>
      <c r="AP399" s="372"/>
      <c r="AQ399" s="372"/>
      <c r="AR399" s="372"/>
      <c r="AS399" s="372"/>
      <c r="AT399" s="372"/>
      <c r="AU399" s="372"/>
      <c r="AV399" s="372"/>
      <c r="AW399" s="372"/>
    </row>
    <row r="400" customFormat="false" ht="11.25" hidden="false" customHeight="false" outlineLevel="0" collapsed="false">
      <c r="D400" s="371"/>
      <c r="E400" s="382"/>
      <c r="F400" s="382"/>
      <c r="G400" s="382"/>
      <c r="H400" s="382"/>
      <c r="I400" s="382"/>
      <c r="J400" s="382"/>
      <c r="K400" s="382"/>
      <c r="L400" s="382"/>
      <c r="M400" s="382"/>
      <c r="N400" s="382"/>
      <c r="O400" s="382"/>
      <c r="P400" s="382"/>
      <c r="Q400" s="382"/>
      <c r="R400" s="382"/>
      <c r="S400" s="382"/>
      <c r="T400" s="371"/>
      <c r="U400" s="371"/>
      <c r="V400" s="372"/>
      <c r="W400" s="372"/>
      <c r="X400" s="372"/>
      <c r="Y400" s="372"/>
      <c r="Z400" s="372"/>
      <c r="AA400" s="372"/>
      <c r="AB400" s="372"/>
      <c r="AC400" s="372"/>
      <c r="AD400" s="372"/>
      <c r="AE400" s="372"/>
      <c r="AF400" s="372"/>
      <c r="AG400" s="372"/>
      <c r="AH400" s="372"/>
      <c r="AI400" s="372"/>
      <c r="AJ400" s="372"/>
      <c r="AK400" s="383"/>
      <c r="AL400" s="372"/>
      <c r="AM400" s="372"/>
      <c r="AN400" s="372"/>
      <c r="AO400" s="372"/>
      <c r="AP400" s="372"/>
      <c r="AQ400" s="372"/>
      <c r="AR400" s="372"/>
      <c r="AS400" s="372"/>
      <c r="AT400" s="372"/>
      <c r="AU400" s="372"/>
      <c r="AV400" s="372"/>
      <c r="AW400" s="372"/>
    </row>
    <row r="401" customFormat="false" ht="11.25" hidden="false" customHeight="false" outlineLevel="0" collapsed="false">
      <c r="D401" s="371"/>
      <c r="E401" s="382"/>
      <c r="F401" s="382"/>
      <c r="G401" s="382"/>
      <c r="H401" s="382"/>
      <c r="I401" s="382"/>
      <c r="J401" s="382"/>
      <c r="K401" s="382"/>
      <c r="L401" s="382"/>
      <c r="M401" s="382"/>
      <c r="N401" s="382"/>
      <c r="O401" s="382"/>
      <c r="P401" s="382"/>
      <c r="Q401" s="382"/>
      <c r="R401" s="382"/>
      <c r="S401" s="382"/>
      <c r="T401" s="371"/>
      <c r="U401" s="371"/>
      <c r="V401" s="372"/>
      <c r="W401" s="372"/>
      <c r="X401" s="372"/>
      <c r="Y401" s="372"/>
      <c r="Z401" s="372"/>
      <c r="AA401" s="372"/>
      <c r="AB401" s="372"/>
      <c r="AC401" s="372"/>
      <c r="AD401" s="372"/>
      <c r="AE401" s="372"/>
      <c r="AF401" s="372"/>
      <c r="AG401" s="372"/>
      <c r="AH401" s="372"/>
      <c r="AI401" s="372"/>
      <c r="AJ401" s="372"/>
      <c r="AK401" s="383"/>
      <c r="AL401" s="372"/>
      <c r="AM401" s="372"/>
      <c r="AN401" s="372"/>
      <c r="AO401" s="372"/>
      <c r="AP401" s="372"/>
      <c r="AQ401" s="372"/>
      <c r="AR401" s="372"/>
      <c r="AS401" s="372"/>
      <c r="AT401" s="372"/>
      <c r="AU401" s="372"/>
      <c r="AV401" s="372"/>
      <c r="AW401" s="372"/>
    </row>
    <row r="402" customFormat="false" ht="11.25" hidden="false" customHeight="false" outlineLevel="0" collapsed="false">
      <c r="D402" s="371"/>
      <c r="E402" s="382"/>
      <c r="F402" s="382"/>
      <c r="G402" s="382"/>
      <c r="H402" s="382"/>
      <c r="I402" s="382"/>
      <c r="J402" s="382"/>
      <c r="K402" s="382"/>
      <c r="L402" s="382"/>
      <c r="M402" s="382"/>
      <c r="N402" s="382"/>
      <c r="O402" s="382"/>
      <c r="P402" s="382"/>
      <c r="Q402" s="382"/>
      <c r="R402" s="382"/>
      <c r="S402" s="382"/>
      <c r="T402" s="371"/>
      <c r="U402" s="371"/>
      <c r="V402" s="372"/>
      <c r="W402" s="372"/>
      <c r="X402" s="372"/>
      <c r="Y402" s="372"/>
      <c r="Z402" s="372"/>
      <c r="AA402" s="372"/>
      <c r="AB402" s="372"/>
      <c r="AC402" s="372"/>
      <c r="AD402" s="372"/>
      <c r="AE402" s="372"/>
      <c r="AF402" s="372"/>
      <c r="AG402" s="372"/>
      <c r="AH402" s="372"/>
      <c r="AI402" s="372"/>
      <c r="AJ402" s="372"/>
      <c r="AK402" s="383"/>
      <c r="AL402" s="372"/>
      <c r="AM402" s="372"/>
      <c r="AN402" s="372"/>
      <c r="AO402" s="372"/>
      <c r="AP402" s="372"/>
      <c r="AQ402" s="372"/>
      <c r="AR402" s="372"/>
      <c r="AS402" s="372"/>
      <c r="AT402" s="372"/>
      <c r="AU402" s="372"/>
      <c r="AV402" s="372"/>
      <c r="AW402" s="372"/>
    </row>
    <row r="403" customFormat="false" ht="11.25" hidden="false" customHeight="false" outlineLevel="0" collapsed="false">
      <c r="D403" s="371"/>
      <c r="E403" s="382"/>
      <c r="F403" s="382"/>
      <c r="G403" s="382"/>
      <c r="H403" s="382"/>
      <c r="I403" s="382"/>
      <c r="J403" s="382"/>
      <c r="K403" s="382"/>
      <c r="L403" s="382"/>
      <c r="M403" s="382"/>
      <c r="N403" s="382"/>
      <c r="O403" s="382"/>
      <c r="P403" s="382"/>
      <c r="Q403" s="382"/>
      <c r="R403" s="382"/>
      <c r="S403" s="382"/>
      <c r="T403" s="371"/>
      <c r="U403" s="371"/>
      <c r="V403" s="372"/>
      <c r="W403" s="372"/>
      <c r="X403" s="372"/>
      <c r="Y403" s="372"/>
      <c r="Z403" s="372"/>
      <c r="AA403" s="372"/>
      <c r="AB403" s="372"/>
      <c r="AC403" s="372"/>
      <c r="AD403" s="372"/>
      <c r="AE403" s="372"/>
      <c r="AF403" s="372"/>
      <c r="AG403" s="372"/>
      <c r="AH403" s="372"/>
      <c r="AI403" s="372"/>
      <c r="AJ403" s="372"/>
      <c r="AK403" s="383"/>
      <c r="AL403" s="372"/>
      <c r="AM403" s="372"/>
      <c r="AN403" s="372"/>
      <c r="AO403" s="372"/>
      <c r="AP403" s="372"/>
      <c r="AQ403" s="372"/>
      <c r="AR403" s="372"/>
      <c r="AS403" s="372"/>
      <c r="AT403" s="372"/>
      <c r="AU403" s="372"/>
      <c r="AV403" s="372"/>
      <c r="AW403" s="372"/>
    </row>
    <row r="404" customFormat="false" ht="11.25" hidden="false" customHeight="false" outlineLevel="0" collapsed="false">
      <c r="D404" s="371"/>
      <c r="E404" s="382"/>
      <c r="F404" s="382"/>
      <c r="G404" s="382"/>
      <c r="H404" s="382"/>
      <c r="I404" s="382"/>
      <c r="J404" s="382"/>
      <c r="K404" s="382"/>
      <c r="L404" s="382"/>
      <c r="M404" s="382"/>
      <c r="N404" s="382"/>
      <c r="O404" s="382"/>
      <c r="P404" s="382"/>
      <c r="Q404" s="382"/>
      <c r="R404" s="382"/>
      <c r="S404" s="382"/>
      <c r="T404" s="371"/>
      <c r="U404" s="371"/>
      <c r="V404" s="372"/>
      <c r="W404" s="372"/>
      <c r="X404" s="372"/>
      <c r="Y404" s="372"/>
      <c r="Z404" s="372"/>
      <c r="AA404" s="372"/>
      <c r="AB404" s="372"/>
      <c r="AC404" s="372"/>
      <c r="AD404" s="372"/>
      <c r="AE404" s="372"/>
      <c r="AF404" s="372"/>
      <c r="AG404" s="372"/>
      <c r="AH404" s="372"/>
      <c r="AI404" s="372"/>
      <c r="AJ404" s="372"/>
      <c r="AK404" s="383"/>
      <c r="AL404" s="372"/>
      <c r="AM404" s="372"/>
      <c r="AN404" s="372"/>
      <c r="AO404" s="372"/>
      <c r="AP404" s="372"/>
      <c r="AQ404" s="372"/>
      <c r="AR404" s="372"/>
      <c r="AS404" s="372"/>
      <c r="AT404" s="372"/>
      <c r="AU404" s="372"/>
      <c r="AV404" s="372"/>
      <c r="AW404" s="372"/>
    </row>
    <row r="405" customFormat="false" ht="11.25" hidden="false" customHeight="false" outlineLevel="0" collapsed="false">
      <c r="D405" s="371"/>
      <c r="E405" s="382"/>
      <c r="F405" s="382"/>
      <c r="G405" s="382"/>
      <c r="H405" s="382"/>
      <c r="I405" s="382"/>
      <c r="J405" s="382"/>
      <c r="K405" s="382"/>
      <c r="L405" s="382"/>
      <c r="M405" s="382"/>
      <c r="N405" s="382"/>
      <c r="O405" s="382"/>
      <c r="P405" s="382"/>
      <c r="Q405" s="382"/>
      <c r="R405" s="382"/>
      <c r="S405" s="382"/>
      <c r="T405" s="371"/>
      <c r="U405" s="371"/>
      <c r="V405" s="372"/>
      <c r="W405" s="372"/>
      <c r="X405" s="372"/>
      <c r="Y405" s="372"/>
      <c r="Z405" s="372"/>
      <c r="AA405" s="372"/>
      <c r="AB405" s="372"/>
      <c r="AC405" s="372"/>
      <c r="AD405" s="372"/>
      <c r="AE405" s="372"/>
      <c r="AF405" s="372"/>
      <c r="AG405" s="372"/>
      <c r="AH405" s="372"/>
      <c r="AI405" s="372"/>
      <c r="AJ405" s="372"/>
      <c r="AK405" s="383"/>
      <c r="AL405" s="372"/>
      <c r="AM405" s="372"/>
      <c r="AN405" s="372"/>
      <c r="AO405" s="372"/>
      <c r="AP405" s="372"/>
      <c r="AQ405" s="372"/>
      <c r="AR405" s="372"/>
      <c r="AS405" s="372"/>
      <c r="AT405" s="372"/>
      <c r="AU405" s="372"/>
      <c r="AV405" s="372"/>
      <c r="AW405" s="372"/>
    </row>
    <row r="406" customFormat="false" ht="11.25" hidden="false" customHeight="false" outlineLevel="0" collapsed="false">
      <c r="D406" s="371"/>
      <c r="E406" s="382"/>
      <c r="F406" s="382"/>
      <c r="G406" s="382"/>
      <c r="H406" s="382"/>
      <c r="I406" s="382"/>
      <c r="J406" s="382"/>
      <c r="K406" s="382"/>
      <c r="L406" s="382"/>
      <c r="M406" s="382"/>
      <c r="N406" s="382"/>
      <c r="O406" s="382"/>
      <c r="P406" s="382"/>
      <c r="Q406" s="382"/>
      <c r="R406" s="382"/>
      <c r="S406" s="382"/>
      <c r="T406" s="371"/>
      <c r="U406" s="371"/>
      <c r="V406" s="372"/>
      <c r="W406" s="372"/>
      <c r="X406" s="372"/>
      <c r="Y406" s="372"/>
      <c r="Z406" s="372"/>
      <c r="AA406" s="372"/>
      <c r="AB406" s="372"/>
      <c r="AC406" s="372"/>
      <c r="AD406" s="372"/>
      <c r="AE406" s="372"/>
      <c r="AF406" s="372"/>
      <c r="AG406" s="372"/>
      <c r="AH406" s="372"/>
      <c r="AI406" s="372"/>
      <c r="AJ406" s="372"/>
      <c r="AK406" s="383"/>
      <c r="AL406" s="372"/>
      <c r="AM406" s="372"/>
      <c r="AN406" s="372"/>
      <c r="AO406" s="372"/>
      <c r="AP406" s="372"/>
      <c r="AQ406" s="372"/>
      <c r="AR406" s="372"/>
      <c r="AS406" s="372"/>
      <c r="AT406" s="372"/>
      <c r="AU406" s="372"/>
      <c r="AV406" s="372"/>
      <c r="AW406" s="372"/>
    </row>
    <row r="407" customFormat="false" ht="11.25" hidden="false" customHeight="false" outlineLevel="0" collapsed="false">
      <c r="D407" s="371"/>
      <c r="E407" s="382"/>
      <c r="F407" s="382"/>
      <c r="G407" s="382"/>
      <c r="H407" s="382"/>
      <c r="I407" s="382"/>
      <c r="J407" s="382"/>
      <c r="K407" s="382"/>
      <c r="L407" s="382"/>
      <c r="M407" s="382"/>
      <c r="N407" s="382"/>
      <c r="O407" s="382"/>
      <c r="P407" s="382"/>
      <c r="Q407" s="382"/>
      <c r="R407" s="382"/>
      <c r="S407" s="382"/>
      <c r="T407" s="371"/>
      <c r="U407" s="371"/>
      <c r="V407" s="372"/>
      <c r="W407" s="372"/>
      <c r="X407" s="372"/>
      <c r="Y407" s="372"/>
      <c r="Z407" s="372"/>
      <c r="AA407" s="372"/>
      <c r="AB407" s="372"/>
      <c r="AC407" s="372"/>
      <c r="AD407" s="372"/>
      <c r="AE407" s="372"/>
      <c r="AF407" s="372"/>
      <c r="AG407" s="372"/>
      <c r="AH407" s="372"/>
      <c r="AI407" s="372"/>
      <c r="AJ407" s="372"/>
      <c r="AK407" s="383"/>
      <c r="AL407" s="372"/>
      <c r="AM407" s="372"/>
      <c r="AN407" s="372"/>
      <c r="AO407" s="372"/>
      <c r="AP407" s="372"/>
      <c r="AQ407" s="372"/>
      <c r="AR407" s="372"/>
      <c r="AS407" s="372"/>
      <c r="AT407" s="372"/>
      <c r="AU407" s="372"/>
      <c r="AV407" s="372"/>
      <c r="AW407" s="372"/>
    </row>
    <row r="408" customFormat="false" ht="11.25" hidden="false" customHeight="false" outlineLevel="0" collapsed="false">
      <c r="D408" s="371"/>
      <c r="E408" s="382"/>
      <c r="F408" s="382"/>
      <c r="G408" s="382"/>
      <c r="H408" s="382"/>
      <c r="I408" s="382"/>
      <c r="J408" s="382"/>
      <c r="K408" s="382"/>
      <c r="L408" s="382"/>
      <c r="M408" s="382"/>
      <c r="N408" s="382"/>
      <c r="O408" s="382"/>
      <c r="P408" s="382"/>
      <c r="Q408" s="382"/>
      <c r="R408" s="382"/>
      <c r="S408" s="382"/>
      <c r="T408" s="371"/>
      <c r="U408" s="371"/>
      <c r="V408" s="372"/>
      <c r="W408" s="372"/>
      <c r="X408" s="372"/>
      <c r="Y408" s="372"/>
      <c r="Z408" s="372"/>
      <c r="AA408" s="372"/>
      <c r="AB408" s="372"/>
      <c r="AC408" s="372"/>
      <c r="AD408" s="372"/>
      <c r="AE408" s="372"/>
      <c r="AF408" s="372"/>
      <c r="AG408" s="372"/>
      <c r="AH408" s="372"/>
      <c r="AI408" s="372"/>
      <c r="AJ408" s="372"/>
      <c r="AK408" s="383"/>
      <c r="AL408" s="372"/>
      <c r="AM408" s="372"/>
      <c r="AN408" s="372"/>
      <c r="AO408" s="372"/>
      <c r="AP408" s="372"/>
      <c r="AQ408" s="372"/>
      <c r="AR408" s="372"/>
      <c r="AS408" s="372"/>
      <c r="AT408" s="372"/>
      <c r="AU408" s="372"/>
      <c r="AV408" s="372"/>
      <c r="AW408" s="372"/>
    </row>
    <row r="409" customFormat="false" ht="11.25" hidden="false" customHeight="false" outlineLevel="0" collapsed="false">
      <c r="D409" s="371"/>
      <c r="E409" s="382"/>
      <c r="F409" s="382"/>
      <c r="G409" s="382"/>
      <c r="H409" s="382"/>
      <c r="I409" s="382"/>
      <c r="J409" s="382"/>
      <c r="K409" s="382"/>
      <c r="L409" s="382"/>
      <c r="M409" s="382"/>
      <c r="N409" s="382"/>
      <c r="O409" s="382"/>
      <c r="P409" s="382"/>
      <c r="Q409" s="382"/>
      <c r="R409" s="382"/>
      <c r="S409" s="382"/>
      <c r="T409" s="371"/>
      <c r="U409" s="371"/>
      <c r="V409" s="372"/>
      <c r="W409" s="372"/>
      <c r="X409" s="372"/>
      <c r="Y409" s="372"/>
      <c r="Z409" s="372"/>
      <c r="AA409" s="372"/>
      <c r="AB409" s="372"/>
      <c r="AC409" s="372"/>
      <c r="AD409" s="372"/>
      <c r="AE409" s="372"/>
      <c r="AF409" s="372"/>
      <c r="AG409" s="372"/>
      <c r="AH409" s="372"/>
      <c r="AI409" s="372"/>
      <c r="AJ409" s="372"/>
      <c r="AK409" s="383"/>
      <c r="AL409" s="372"/>
      <c r="AM409" s="372"/>
      <c r="AN409" s="372"/>
      <c r="AO409" s="372"/>
      <c r="AP409" s="372"/>
      <c r="AQ409" s="372"/>
      <c r="AR409" s="372"/>
      <c r="AS409" s="372"/>
      <c r="AT409" s="372"/>
      <c r="AU409" s="372"/>
      <c r="AV409" s="372"/>
      <c r="AW409" s="372"/>
    </row>
    <row r="410" customFormat="false" ht="11.25" hidden="false" customHeight="false" outlineLevel="0" collapsed="false">
      <c r="D410" s="371"/>
      <c r="E410" s="382"/>
      <c r="F410" s="382"/>
      <c r="G410" s="382"/>
      <c r="H410" s="382"/>
      <c r="I410" s="382"/>
      <c r="J410" s="382"/>
      <c r="K410" s="382"/>
      <c r="L410" s="382"/>
      <c r="M410" s="382"/>
      <c r="N410" s="382"/>
      <c r="O410" s="382"/>
      <c r="P410" s="382"/>
      <c r="Q410" s="382"/>
      <c r="R410" s="382"/>
      <c r="S410" s="382"/>
      <c r="T410" s="371"/>
      <c r="U410" s="371"/>
      <c r="V410" s="372"/>
      <c r="W410" s="372"/>
      <c r="X410" s="372"/>
      <c r="Y410" s="372"/>
      <c r="Z410" s="372"/>
      <c r="AA410" s="372"/>
      <c r="AB410" s="372"/>
      <c r="AC410" s="372"/>
      <c r="AD410" s="372"/>
      <c r="AE410" s="372"/>
      <c r="AF410" s="372"/>
      <c r="AG410" s="372"/>
      <c r="AH410" s="372"/>
      <c r="AI410" s="372"/>
      <c r="AJ410" s="372"/>
      <c r="AK410" s="383"/>
      <c r="AL410" s="372"/>
      <c r="AM410" s="372"/>
      <c r="AN410" s="372"/>
      <c r="AO410" s="372"/>
      <c r="AP410" s="372"/>
      <c r="AQ410" s="372"/>
      <c r="AR410" s="372"/>
      <c r="AS410" s="372"/>
      <c r="AT410" s="372"/>
      <c r="AU410" s="372"/>
      <c r="AV410" s="372"/>
      <c r="AW410" s="372"/>
    </row>
    <row r="411" customFormat="false" ht="11.25" hidden="false" customHeight="false" outlineLevel="0" collapsed="false">
      <c r="D411" s="371"/>
      <c r="E411" s="382"/>
      <c r="F411" s="382"/>
      <c r="G411" s="382"/>
      <c r="H411" s="382"/>
      <c r="I411" s="382"/>
      <c r="J411" s="382"/>
      <c r="K411" s="382"/>
      <c r="L411" s="382"/>
      <c r="M411" s="382"/>
      <c r="N411" s="382"/>
      <c r="O411" s="382"/>
      <c r="P411" s="382"/>
      <c r="Q411" s="382"/>
      <c r="R411" s="382"/>
      <c r="S411" s="382"/>
      <c r="T411" s="371"/>
      <c r="U411" s="371"/>
      <c r="V411" s="372"/>
      <c r="W411" s="372"/>
      <c r="X411" s="372"/>
      <c r="Y411" s="372"/>
      <c r="Z411" s="372"/>
      <c r="AA411" s="372"/>
      <c r="AB411" s="372"/>
      <c r="AC411" s="372"/>
      <c r="AD411" s="372"/>
      <c r="AE411" s="372"/>
      <c r="AF411" s="372"/>
      <c r="AG411" s="372"/>
      <c r="AH411" s="372"/>
      <c r="AI411" s="372"/>
      <c r="AJ411" s="372"/>
      <c r="AK411" s="383"/>
      <c r="AL411" s="372"/>
      <c r="AM411" s="372"/>
      <c r="AN411" s="372"/>
      <c r="AO411" s="372"/>
      <c r="AP411" s="372"/>
      <c r="AQ411" s="372"/>
      <c r="AR411" s="372"/>
      <c r="AS411" s="372"/>
      <c r="AT411" s="372"/>
      <c r="AU411" s="372"/>
      <c r="AV411" s="372"/>
      <c r="AW411" s="372"/>
    </row>
    <row r="412" customFormat="false" ht="11.25" hidden="false" customHeight="false" outlineLevel="0" collapsed="false">
      <c r="D412" s="371"/>
      <c r="E412" s="382"/>
      <c r="F412" s="382"/>
      <c r="G412" s="382"/>
      <c r="H412" s="382"/>
      <c r="I412" s="382"/>
      <c r="J412" s="382"/>
      <c r="K412" s="382"/>
      <c r="L412" s="382"/>
      <c r="M412" s="382"/>
      <c r="N412" s="382"/>
      <c r="O412" s="382"/>
      <c r="P412" s="382"/>
      <c r="Q412" s="382"/>
      <c r="R412" s="382"/>
      <c r="S412" s="382"/>
      <c r="T412" s="371"/>
      <c r="U412" s="371"/>
      <c r="V412" s="372"/>
      <c r="W412" s="372"/>
      <c r="X412" s="372"/>
      <c r="Y412" s="372"/>
      <c r="Z412" s="372"/>
      <c r="AA412" s="372"/>
      <c r="AB412" s="372"/>
      <c r="AC412" s="372"/>
      <c r="AD412" s="372"/>
      <c r="AE412" s="372"/>
      <c r="AF412" s="372"/>
      <c r="AG412" s="372"/>
      <c r="AH412" s="372"/>
      <c r="AI412" s="372"/>
      <c r="AJ412" s="372"/>
      <c r="AK412" s="383"/>
      <c r="AL412" s="372"/>
      <c r="AM412" s="372"/>
      <c r="AN412" s="372"/>
      <c r="AO412" s="372"/>
      <c r="AP412" s="372"/>
      <c r="AQ412" s="372"/>
      <c r="AR412" s="372"/>
      <c r="AS412" s="372"/>
      <c r="AT412" s="372"/>
      <c r="AU412" s="372"/>
      <c r="AV412" s="372"/>
      <c r="AW412" s="372"/>
    </row>
    <row r="413" customFormat="false" ht="11.25" hidden="false" customHeight="false" outlineLevel="0" collapsed="false">
      <c r="D413" s="371"/>
      <c r="E413" s="382"/>
      <c r="F413" s="382"/>
      <c r="G413" s="382"/>
      <c r="H413" s="382"/>
      <c r="I413" s="382"/>
      <c r="J413" s="382"/>
      <c r="K413" s="382"/>
      <c r="L413" s="382"/>
      <c r="M413" s="382"/>
      <c r="N413" s="382"/>
      <c r="O413" s="382"/>
      <c r="P413" s="382"/>
      <c r="Q413" s="382"/>
      <c r="R413" s="382"/>
      <c r="S413" s="382"/>
      <c r="T413" s="371"/>
      <c r="U413" s="371"/>
      <c r="V413" s="372"/>
      <c r="W413" s="372"/>
      <c r="X413" s="372"/>
      <c r="Y413" s="372"/>
      <c r="Z413" s="372"/>
      <c r="AA413" s="372"/>
      <c r="AB413" s="372"/>
      <c r="AC413" s="372"/>
      <c r="AD413" s="372"/>
      <c r="AE413" s="372"/>
      <c r="AF413" s="372"/>
      <c r="AG413" s="372"/>
      <c r="AH413" s="372"/>
      <c r="AI413" s="372"/>
      <c r="AJ413" s="372"/>
      <c r="AK413" s="383"/>
      <c r="AL413" s="372"/>
      <c r="AM413" s="372"/>
      <c r="AN413" s="372"/>
      <c r="AO413" s="372"/>
      <c r="AP413" s="372"/>
      <c r="AQ413" s="372"/>
      <c r="AR413" s="372"/>
      <c r="AS413" s="372"/>
      <c r="AT413" s="372"/>
      <c r="AU413" s="372"/>
      <c r="AV413" s="372"/>
      <c r="AW413" s="372"/>
    </row>
    <row r="414" customFormat="false" ht="11.25" hidden="false" customHeight="false" outlineLevel="0" collapsed="false">
      <c r="D414" s="371"/>
      <c r="E414" s="382"/>
      <c r="F414" s="382"/>
      <c r="G414" s="382"/>
      <c r="H414" s="382"/>
      <c r="I414" s="382"/>
      <c r="J414" s="382"/>
      <c r="K414" s="382"/>
      <c r="L414" s="382"/>
      <c r="M414" s="382"/>
      <c r="N414" s="382"/>
      <c r="O414" s="382"/>
      <c r="P414" s="382"/>
      <c r="Q414" s="382"/>
      <c r="R414" s="382"/>
      <c r="S414" s="382"/>
      <c r="T414" s="371"/>
      <c r="U414" s="371"/>
      <c r="V414" s="372"/>
      <c r="W414" s="372"/>
      <c r="X414" s="372"/>
      <c r="Y414" s="372"/>
      <c r="Z414" s="372"/>
      <c r="AA414" s="372"/>
      <c r="AB414" s="372"/>
      <c r="AC414" s="372"/>
      <c r="AD414" s="372"/>
      <c r="AE414" s="372"/>
      <c r="AF414" s="372"/>
      <c r="AG414" s="372"/>
      <c r="AH414" s="372"/>
      <c r="AI414" s="372"/>
      <c r="AJ414" s="372"/>
      <c r="AK414" s="383"/>
      <c r="AL414" s="372"/>
      <c r="AM414" s="372"/>
      <c r="AN414" s="372"/>
      <c r="AO414" s="372"/>
      <c r="AP414" s="372"/>
      <c r="AQ414" s="372"/>
      <c r="AR414" s="372"/>
      <c r="AS414" s="372"/>
      <c r="AT414" s="372"/>
      <c r="AU414" s="372"/>
      <c r="AV414" s="372"/>
      <c r="AW414" s="372"/>
    </row>
    <row r="415" customFormat="false" ht="11.25" hidden="false" customHeight="false" outlineLevel="0" collapsed="false">
      <c r="D415" s="371"/>
      <c r="E415" s="382"/>
      <c r="F415" s="382"/>
      <c r="G415" s="382"/>
      <c r="H415" s="382"/>
      <c r="I415" s="382"/>
      <c r="J415" s="382"/>
      <c r="K415" s="382"/>
      <c r="L415" s="382"/>
      <c r="M415" s="382"/>
      <c r="N415" s="382"/>
      <c r="O415" s="382"/>
      <c r="P415" s="382"/>
      <c r="Q415" s="382"/>
      <c r="R415" s="382"/>
      <c r="S415" s="382"/>
      <c r="T415" s="371"/>
      <c r="U415" s="371"/>
      <c r="V415" s="372"/>
      <c r="W415" s="372"/>
      <c r="X415" s="372"/>
      <c r="Y415" s="372"/>
      <c r="Z415" s="372"/>
      <c r="AA415" s="372"/>
      <c r="AB415" s="372"/>
      <c r="AC415" s="372"/>
      <c r="AD415" s="372"/>
      <c r="AE415" s="372"/>
      <c r="AF415" s="372"/>
      <c r="AG415" s="372"/>
      <c r="AH415" s="372"/>
      <c r="AI415" s="372"/>
      <c r="AJ415" s="372"/>
      <c r="AK415" s="383"/>
      <c r="AL415" s="372"/>
      <c r="AM415" s="372"/>
      <c r="AN415" s="372"/>
      <c r="AO415" s="372"/>
      <c r="AP415" s="372"/>
      <c r="AQ415" s="372"/>
      <c r="AR415" s="372"/>
      <c r="AS415" s="372"/>
      <c r="AT415" s="372"/>
      <c r="AU415" s="372"/>
      <c r="AV415" s="372"/>
      <c r="AW415" s="372"/>
    </row>
    <row r="416" customFormat="false" ht="11.25" hidden="false" customHeight="false" outlineLevel="0" collapsed="false">
      <c r="D416" s="371"/>
      <c r="E416" s="382"/>
      <c r="F416" s="382"/>
      <c r="G416" s="382"/>
      <c r="H416" s="382"/>
      <c r="I416" s="382"/>
      <c r="J416" s="382"/>
      <c r="K416" s="382"/>
      <c r="L416" s="382"/>
      <c r="M416" s="382"/>
      <c r="N416" s="382"/>
      <c r="O416" s="382"/>
      <c r="P416" s="382"/>
      <c r="Q416" s="382"/>
      <c r="R416" s="382"/>
      <c r="S416" s="382"/>
      <c r="T416" s="371"/>
      <c r="U416" s="371"/>
      <c r="V416" s="372"/>
      <c r="W416" s="372"/>
      <c r="X416" s="372"/>
      <c r="Y416" s="372"/>
      <c r="Z416" s="372"/>
      <c r="AA416" s="372"/>
      <c r="AB416" s="372"/>
      <c r="AC416" s="372"/>
      <c r="AD416" s="372"/>
      <c r="AE416" s="372"/>
      <c r="AF416" s="372"/>
      <c r="AG416" s="372"/>
      <c r="AH416" s="372"/>
      <c r="AI416" s="372"/>
      <c r="AJ416" s="372"/>
      <c r="AK416" s="383"/>
      <c r="AL416" s="372"/>
      <c r="AM416" s="372"/>
      <c r="AN416" s="372"/>
      <c r="AO416" s="372"/>
      <c r="AP416" s="372"/>
      <c r="AQ416" s="372"/>
      <c r="AR416" s="372"/>
      <c r="AS416" s="372"/>
      <c r="AT416" s="372"/>
      <c r="AU416" s="372"/>
      <c r="AV416" s="372"/>
      <c r="AW416" s="372"/>
    </row>
    <row r="417" customFormat="false" ht="11.25" hidden="false" customHeight="false" outlineLevel="0" collapsed="false">
      <c r="D417" s="371"/>
      <c r="E417" s="382"/>
      <c r="F417" s="382"/>
      <c r="G417" s="382"/>
      <c r="H417" s="382"/>
      <c r="I417" s="382"/>
      <c r="J417" s="382"/>
      <c r="K417" s="382"/>
      <c r="L417" s="382"/>
      <c r="M417" s="382"/>
      <c r="N417" s="382"/>
      <c r="O417" s="382"/>
      <c r="P417" s="382"/>
      <c r="Q417" s="382"/>
      <c r="R417" s="382"/>
      <c r="S417" s="382"/>
      <c r="T417" s="371"/>
      <c r="U417" s="371"/>
      <c r="V417" s="372"/>
      <c r="W417" s="372"/>
      <c r="X417" s="372"/>
      <c r="Y417" s="372"/>
      <c r="Z417" s="372"/>
      <c r="AA417" s="372"/>
      <c r="AB417" s="372"/>
      <c r="AC417" s="372"/>
      <c r="AD417" s="372"/>
      <c r="AE417" s="372"/>
      <c r="AF417" s="372"/>
      <c r="AG417" s="372"/>
      <c r="AH417" s="372"/>
      <c r="AI417" s="372"/>
      <c r="AJ417" s="372"/>
      <c r="AK417" s="383"/>
      <c r="AL417" s="372"/>
      <c r="AM417" s="372"/>
      <c r="AN417" s="372"/>
      <c r="AO417" s="372"/>
      <c r="AP417" s="372"/>
      <c r="AQ417" s="372"/>
      <c r="AR417" s="372"/>
      <c r="AS417" s="372"/>
      <c r="AT417" s="372"/>
      <c r="AU417" s="372"/>
      <c r="AV417" s="372"/>
      <c r="AW417" s="372"/>
    </row>
    <row r="418" customFormat="false" ht="11.25" hidden="false" customHeight="false" outlineLevel="0" collapsed="false">
      <c r="D418" s="371"/>
      <c r="E418" s="382"/>
      <c r="F418" s="382"/>
      <c r="G418" s="382"/>
      <c r="H418" s="382"/>
      <c r="I418" s="382"/>
      <c r="J418" s="382"/>
      <c r="K418" s="382"/>
      <c r="L418" s="382"/>
      <c r="M418" s="382"/>
      <c r="N418" s="382"/>
      <c r="O418" s="382"/>
      <c r="P418" s="382"/>
      <c r="Q418" s="382"/>
      <c r="R418" s="382"/>
      <c r="S418" s="382"/>
      <c r="T418" s="371"/>
      <c r="U418" s="371"/>
      <c r="V418" s="372"/>
      <c r="W418" s="372"/>
      <c r="X418" s="372"/>
      <c r="Y418" s="372"/>
      <c r="Z418" s="372"/>
      <c r="AA418" s="372"/>
      <c r="AB418" s="372"/>
      <c r="AC418" s="372"/>
      <c r="AD418" s="372"/>
      <c r="AE418" s="372"/>
      <c r="AF418" s="372"/>
      <c r="AG418" s="372"/>
      <c r="AH418" s="372"/>
      <c r="AI418" s="372"/>
      <c r="AJ418" s="372"/>
      <c r="AK418" s="383"/>
      <c r="AL418" s="372"/>
      <c r="AM418" s="372"/>
      <c r="AN418" s="372"/>
      <c r="AO418" s="372"/>
      <c r="AP418" s="372"/>
      <c r="AQ418" s="372"/>
      <c r="AR418" s="372"/>
      <c r="AS418" s="372"/>
      <c r="AT418" s="372"/>
      <c r="AU418" s="372"/>
      <c r="AV418" s="372"/>
      <c r="AW418" s="372"/>
    </row>
    <row r="419" customFormat="false" ht="11.25" hidden="false" customHeight="false" outlineLevel="0" collapsed="false">
      <c r="D419" s="371"/>
      <c r="E419" s="382"/>
      <c r="F419" s="382"/>
      <c r="G419" s="382"/>
      <c r="H419" s="382"/>
      <c r="I419" s="382"/>
      <c r="J419" s="382"/>
      <c r="K419" s="382"/>
      <c r="L419" s="382"/>
      <c r="M419" s="382"/>
      <c r="N419" s="382"/>
      <c r="O419" s="382"/>
      <c r="P419" s="382"/>
      <c r="Q419" s="382"/>
      <c r="R419" s="382"/>
      <c r="S419" s="382"/>
      <c r="T419" s="371"/>
      <c r="U419" s="371"/>
      <c r="V419" s="372"/>
      <c r="W419" s="372"/>
      <c r="X419" s="372"/>
      <c r="Y419" s="372"/>
      <c r="Z419" s="372"/>
      <c r="AA419" s="372"/>
      <c r="AB419" s="372"/>
      <c r="AC419" s="372"/>
      <c r="AD419" s="372"/>
      <c r="AE419" s="372"/>
      <c r="AF419" s="372"/>
      <c r="AG419" s="372"/>
      <c r="AH419" s="372"/>
      <c r="AI419" s="372"/>
      <c r="AJ419" s="372"/>
      <c r="AK419" s="383"/>
      <c r="AL419" s="372"/>
      <c r="AM419" s="372"/>
      <c r="AN419" s="372"/>
      <c r="AO419" s="372"/>
      <c r="AP419" s="372"/>
      <c r="AQ419" s="372"/>
      <c r="AR419" s="372"/>
      <c r="AS419" s="372"/>
      <c r="AT419" s="372"/>
      <c r="AU419" s="372"/>
      <c r="AV419" s="372"/>
      <c r="AW419" s="372"/>
    </row>
    <row r="420" customFormat="false" ht="11.25" hidden="false" customHeight="false" outlineLevel="0" collapsed="false">
      <c r="D420" s="371"/>
      <c r="E420" s="382"/>
      <c r="F420" s="382"/>
      <c r="G420" s="382"/>
      <c r="H420" s="382"/>
      <c r="I420" s="382"/>
      <c r="J420" s="382"/>
      <c r="K420" s="382"/>
      <c r="L420" s="382"/>
      <c r="M420" s="382"/>
      <c r="N420" s="382"/>
      <c r="O420" s="382"/>
      <c r="P420" s="382"/>
      <c r="Q420" s="382"/>
      <c r="R420" s="382"/>
      <c r="S420" s="382"/>
      <c r="T420" s="371"/>
      <c r="U420" s="371"/>
      <c r="V420" s="372"/>
      <c r="W420" s="372"/>
      <c r="X420" s="372"/>
      <c r="Y420" s="372"/>
      <c r="Z420" s="372"/>
      <c r="AA420" s="372"/>
      <c r="AB420" s="372"/>
      <c r="AC420" s="372"/>
      <c r="AD420" s="372"/>
      <c r="AE420" s="372"/>
      <c r="AF420" s="372"/>
      <c r="AG420" s="372"/>
      <c r="AH420" s="372"/>
      <c r="AI420" s="372"/>
      <c r="AJ420" s="372"/>
      <c r="AK420" s="383"/>
      <c r="AL420" s="372"/>
      <c r="AM420" s="372"/>
      <c r="AN420" s="372"/>
      <c r="AO420" s="372"/>
      <c r="AP420" s="372"/>
      <c r="AQ420" s="372"/>
      <c r="AR420" s="372"/>
      <c r="AS420" s="372"/>
      <c r="AT420" s="372"/>
      <c r="AU420" s="372"/>
      <c r="AV420" s="372"/>
      <c r="AW420" s="372"/>
    </row>
    <row r="421" customFormat="false" ht="11.25" hidden="false" customHeight="false" outlineLevel="0" collapsed="false">
      <c r="D421" s="371"/>
      <c r="E421" s="382"/>
      <c r="F421" s="382"/>
      <c r="G421" s="382"/>
      <c r="H421" s="382"/>
      <c r="I421" s="382"/>
      <c r="J421" s="382"/>
      <c r="K421" s="382"/>
      <c r="L421" s="382"/>
      <c r="M421" s="382"/>
      <c r="N421" s="382"/>
      <c r="O421" s="382"/>
      <c r="P421" s="382"/>
      <c r="Q421" s="382"/>
      <c r="R421" s="382"/>
      <c r="S421" s="382"/>
      <c r="T421" s="371"/>
      <c r="U421" s="371"/>
      <c r="V421" s="372"/>
      <c r="W421" s="372"/>
      <c r="X421" s="372"/>
      <c r="Y421" s="372"/>
      <c r="Z421" s="372"/>
      <c r="AA421" s="372"/>
      <c r="AB421" s="372"/>
      <c r="AC421" s="372"/>
      <c r="AD421" s="372"/>
      <c r="AE421" s="372"/>
      <c r="AF421" s="372"/>
      <c r="AG421" s="372"/>
      <c r="AH421" s="372"/>
      <c r="AI421" s="372"/>
      <c r="AJ421" s="372"/>
      <c r="AK421" s="383"/>
      <c r="AL421" s="372"/>
      <c r="AM421" s="372"/>
      <c r="AN421" s="372"/>
      <c r="AO421" s="372"/>
      <c r="AP421" s="372"/>
      <c r="AQ421" s="372"/>
      <c r="AR421" s="372"/>
      <c r="AS421" s="372"/>
      <c r="AT421" s="372"/>
      <c r="AU421" s="372"/>
      <c r="AV421" s="372"/>
      <c r="AW421" s="372"/>
    </row>
    <row r="422" customFormat="false" ht="11.25" hidden="false" customHeight="false" outlineLevel="0" collapsed="false">
      <c r="D422" s="371"/>
      <c r="E422" s="382"/>
      <c r="F422" s="382"/>
      <c r="G422" s="382"/>
      <c r="H422" s="382"/>
      <c r="I422" s="382"/>
      <c r="J422" s="382"/>
      <c r="K422" s="382"/>
      <c r="L422" s="382"/>
      <c r="M422" s="382"/>
      <c r="N422" s="382"/>
      <c r="O422" s="382"/>
      <c r="P422" s="382"/>
      <c r="Q422" s="382"/>
      <c r="R422" s="382"/>
      <c r="S422" s="382"/>
      <c r="T422" s="371"/>
      <c r="U422" s="371"/>
      <c r="V422" s="372"/>
      <c r="W422" s="372"/>
      <c r="X422" s="372"/>
      <c r="Y422" s="372"/>
      <c r="Z422" s="372"/>
      <c r="AA422" s="372"/>
      <c r="AB422" s="372"/>
      <c r="AC422" s="372"/>
      <c r="AD422" s="372"/>
      <c r="AE422" s="372"/>
      <c r="AF422" s="372"/>
      <c r="AG422" s="372"/>
      <c r="AH422" s="372"/>
      <c r="AI422" s="372"/>
      <c r="AJ422" s="372"/>
      <c r="AK422" s="383"/>
      <c r="AL422" s="372"/>
      <c r="AM422" s="372"/>
      <c r="AN422" s="372"/>
      <c r="AO422" s="372"/>
      <c r="AP422" s="372"/>
      <c r="AQ422" s="372"/>
      <c r="AR422" s="372"/>
      <c r="AS422" s="372"/>
      <c r="AT422" s="372"/>
      <c r="AU422" s="372"/>
      <c r="AV422" s="372"/>
      <c r="AW422" s="372"/>
    </row>
    <row r="423" customFormat="false" ht="11.25" hidden="false" customHeight="false" outlineLevel="0" collapsed="false">
      <c r="D423" s="371"/>
      <c r="E423" s="382"/>
      <c r="F423" s="382"/>
      <c r="G423" s="382"/>
      <c r="H423" s="382"/>
      <c r="I423" s="382"/>
      <c r="J423" s="382"/>
      <c r="K423" s="382"/>
      <c r="L423" s="382"/>
      <c r="M423" s="382"/>
      <c r="N423" s="382"/>
      <c r="O423" s="382"/>
      <c r="P423" s="382"/>
      <c r="Q423" s="382"/>
      <c r="R423" s="382"/>
      <c r="S423" s="382"/>
      <c r="T423" s="371"/>
      <c r="U423" s="371"/>
      <c r="V423" s="372"/>
      <c r="W423" s="372"/>
      <c r="X423" s="372"/>
      <c r="Y423" s="372"/>
      <c r="Z423" s="372"/>
      <c r="AA423" s="372"/>
      <c r="AB423" s="372"/>
      <c r="AC423" s="372"/>
      <c r="AD423" s="372"/>
      <c r="AE423" s="372"/>
      <c r="AF423" s="372"/>
      <c r="AG423" s="372"/>
      <c r="AH423" s="372"/>
      <c r="AI423" s="372"/>
      <c r="AJ423" s="372"/>
      <c r="AK423" s="383"/>
      <c r="AL423" s="372"/>
      <c r="AM423" s="372"/>
      <c r="AN423" s="372"/>
      <c r="AO423" s="372"/>
      <c r="AP423" s="372"/>
      <c r="AQ423" s="372"/>
      <c r="AR423" s="372"/>
      <c r="AS423" s="372"/>
      <c r="AT423" s="372"/>
      <c r="AU423" s="372"/>
      <c r="AV423" s="372"/>
      <c r="AW423" s="372"/>
    </row>
    <row r="424" customFormat="false" ht="11.25" hidden="false" customHeight="false" outlineLevel="0" collapsed="false">
      <c r="D424" s="371"/>
      <c r="E424" s="382"/>
      <c r="F424" s="382"/>
      <c r="G424" s="382"/>
      <c r="H424" s="382"/>
      <c r="I424" s="382"/>
      <c r="J424" s="382"/>
      <c r="K424" s="382"/>
      <c r="L424" s="382"/>
      <c r="M424" s="382"/>
      <c r="N424" s="382"/>
      <c r="O424" s="382"/>
      <c r="P424" s="382"/>
      <c r="Q424" s="382"/>
      <c r="R424" s="382"/>
      <c r="S424" s="382"/>
      <c r="T424" s="371"/>
      <c r="U424" s="371"/>
      <c r="V424" s="372"/>
      <c r="W424" s="372"/>
      <c r="X424" s="372"/>
      <c r="Y424" s="372"/>
      <c r="Z424" s="372"/>
      <c r="AA424" s="372"/>
      <c r="AB424" s="372"/>
      <c r="AC424" s="372"/>
      <c r="AD424" s="372"/>
      <c r="AE424" s="372"/>
      <c r="AF424" s="372"/>
      <c r="AG424" s="372"/>
      <c r="AH424" s="372"/>
      <c r="AI424" s="372"/>
      <c r="AJ424" s="372"/>
      <c r="AK424" s="383"/>
      <c r="AL424" s="372"/>
      <c r="AM424" s="372"/>
      <c r="AN424" s="372"/>
      <c r="AO424" s="372"/>
      <c r="AP424" s="372"/>
      <c r="AQ424" s="372"/>
      <c r="AR424" s="372"/>
      <c r="AS424" s="372"/>
      <c r="AT424" s="372"/>
      <c r="AU424" s="372"/>
      <c r="AV424" s="372"/>
      <c r="AW424" s="372"/>
    </row>
    <row r="425" customFormat="false" ht="11.25" hidden="false" customHeight="false" outlineLevel="0" collapsed="false">
      <c r="D425" s="371"/>
      <c r="E425" s="382"/>
      <c r="F425" s="382"/>
      <c r="G425" s="382"/>
      <c r="H425" s="382"/>
      <c r="I425" s="382"/>
      <c r="J425" s="382"/>
      <c r="K425" s="382"/>
      <c r="L425" s="382"/>
      <c r="M425" s="382"/>
      <c r="N425" s="382"/>
      <c r="O425" s="382"/>
      <c r="P425" s="382"/>
      <c r="Q425" s="382"/>
      <c r="R425" s="382"/>
      <c r="S425" s="382"/>
      <c r="T425" s="371"/>
      <c r="U425" s="371"/>
      <c r="V425" s="372"/>
      <c r="W425" s="372"/>
      <c r="X425" s="372"/>
      <c r="Y425" s="372"/>
      <c r="Z425" s="372"/>
      <c r="AA425" s="372"/>
      <c r="AB425" s="372"/>
      <c r="AC425" s="372"/>
      <c r="AD425" s="372"/>
      <c r="AE425" s="372"/>
      <c r="AF425" s="372"/>
      <c r="AG425" s="372"/>
      <c r="AH425" s="372"/>
      <c r="AI425" s="372"/>
      <c r="AJ425" s="372"/>
      <c r="AK425" s="383"/>
      <c r="AL425" s="372"/>
      <c r="AM425" s="372"/>
      <c r="AN425" s="372"/>
      <c r="AO425" s="372"/>
      <c r="AP425" s="372"/>
      <c r="AQ425" s="372"/>
      <c r="AR425" s="372"/>
      <c r="AS425" s="372"/>
      <c r="AT425" s="372"/>
      <c r="AU425" s="372"/>
      <c r="AV425" s="372"/>
      <c r="AW425" s="372"/>
    </row>
    <row r="426" customFormat="false" ht="11.25" hidden="false" customHeight="false" outlineLevel="0" collapsed="false">
      <c r="D426" s="371"/>
      <c r="E426" s="382"/>
      <c r="F426" s="382"/>
      <c r="G426" s="382"/>
      <c r="H426" s="382"/>
      <c r="I426" s="382"/>
      <c r="J426" s="382"/>
      <c r="K426" s="382"/>
      <c r="L426" s="382"/>
      <c r="M426" s="382"/>
      <c r="N426" s="382"/>
      <c r="O426" s="382"/>
      <c r="P426" s="382"/>
      <c r="Q426" s="382"/>
      <c r="R426" s="382"/>
      <c r="S426" s="382"/>
      <c r="T426" s="371"/>
      <c r="U426" s="371"/>
      <c r="V426" s="372"/>
      <c r="W426" s="372"/>
      <c r="X426" s="372"/>
      <c r="Y426" s="372"/>
      <c r="Z426" s="372"/>
      <c r="AA426" s="372"/>
      <c r="AB426" s="372"/>
      <c r="AC426" s="372"/>
      <c r="AD426" s="372"/>
      <c r="AE426" s="372"/>
      <c r="AF426" s="372"/>
      <c r="AG426" s="372"/>
      <c r="AH426" s="372"/>
      <c r="AI426" s="372"/>
      <c r="AJ426" s="372"/>
      <c r="AK426" s="383"/>
      <c r="AL426" s="372"/>
      <c r="AM426" s="372"/>
      <c r="AN426" s="372"/>
      <c r="AO426" s="372"/>
      <c r="AP426" s="372"/>
      <c r="AQ426" s="372"/>
      <c r="AR426" s="372"/>
      <c r="AS426" s="372"/>
      <c r="AT426" s="372"/>
      <c r="AU426" s="372"/>
      <c r="AV426" s="372"/>
      <c r="AW426" s="372"/>
    </row>
    <row r="427" customFormat="false" ht="11.25" hidden="false" customHeight="false" outlineLevel="0" collapsed="false">
      <c r="D427" s="371"/>
      <c r="E427" s="382"/>
      <c r="F427" s="382"/>
      <c r="G427" s="382"/>
      <c r="H427" s="382"/>
      <c r="I427" s="382"/>
      <c r="J427" s="382"/>
      <c r="K427" s="382"/>
      <c r="L427" s="382"/>
      <c r="M427" s="382"/>
      <c r="N427" s="382"/>
      <c r="O427" s="382"/>
      <c r="P427" s="382"/>
      <c r="Q427" s="382"/>
      <c r="R427" s="382"/>
      <c r="S427" s="382"/>
      <c r="T427" s="371"/>
      <c r="U427" s="371"/>
      <c r="V427" s="372"/>
      <c r="W427" s="372"/>
      <c r="X427" s="372"/>
      <c r="Y427" s="372"/>
      <c r="Z427" s="372"/>
      <c r="AA427" s="372"/>
      <c r="AB427" s="372"/>
      <c r="AC427" s="372"/>
      <c r="AD427" s="372"/>
      <c r="AE427" s="372"/>
      <c r="AF427" s="372"/>
      <c r="AG427" s="372"/>
      <c r="AH427" s="372"/>
      <c r="AI427" s="372"/>
      <c r="AJ427" s="372"/>
      <c r="AK427" s="383"/>
      <c r="AL427" s="372"/>
      <c r="AM427" s="372"/>
      <c r="AN427" s="372"/>
      <c r="AO427" s="372"/>
      <c r="AP427" s="372"/>
      <c r="AQ427" s="372"/>
      <c r="AR427" s="372"/>
      <c r="AS427" s="372"/>
      <c r="AT427" s="372"/>
      <c r="AU427" s="372"/>
      <c r="AV427" s="372"/>
      <c r="AW427" s="372"/>
    </row>
    <row r="428" customFormat="false" ht="11.25" hidden="false" customHeight="false" outlineLevel="0" collapsed="false">
      <c r="D428" s="371"/>
      <c r="E428" s="382"/>
      <c r="F428" s="382"/>
      <c r="G428" s="382"/>
      <c r="H428" s="382"/>
      <c r="I428" s="382"/>
      <c r="J428" s="382"/>
      <c r="K428" s="382"/>
      <c r="L428" s="382"/>
      <c r="M428" s="382"/>
      <c r="N428" s="382"/>
      <c r="O428" s="382"/>
      <c r="P428" s="382"/>
      <c r="Q428" s="382"/>
      <c r="R428" s="382"/>
      <c r="S428" s="382"/>
      <c r="T428" s="371"/>
      <c r="U428" s="371"/>
      <c r="V428" s="372"/>
      <c r="W428" s="372"/>
      <c r="X428" s="372"/>
      <c r="Y428" s="372"/>
      <c r="Z428" s="372"/>
      <c r="AA428" s="372"/>
      <c r="AB428" s="372"/>
      <c r="AC428" s="372"/>
      <c r="AD428" s="372"/>
      <c r="AE428" s="372"/>
      <c r="AF428" s="372"/>
      <c r="AG428" s="372"/>
      <c r="AH428" s="372"/>
      <c r="AI428" s="372"/>
      <c r="AJ428" s="372"/>
      <c r="AK428" s="383"/>
      <c r="AL428" s="372"/>
      <c r="AM428" s="372"/>
      <c r="AN428" s="372"/>
      <c r="AO428" s="372"/>
      <c r="AP428" s="372"/>
      <c r="AQ428" s="372"/>
      <c r="AR428" s="372"/>
      <c r="AS428" s="372"/>
      <c r="AT428" s="372"/>
      <c r="AU428" s="372"/>
      <c r="AV428" s="372"/>
      <c r="AW428" s="372"/>
    </row>
    <row r="429" customFormat="false" ht="11.25" hidden="false" customHeight="false" outlineLevel="0" collapsed="false">
      <c r="D429" s="371"/>
      <c r="E429" s="382"/>
      <c r="F429" s="382"/>
      <c r="G429" s="382"/>
      <c r="H429" s="382"/>
      <c r="I429" s="382"/>
      <c r="J429" s="382"/>
      <c r="K429" s="382"/>
      <c r="L429" s="382"/>
      <c r="M429" s="382"/>
      <c r="N429" s="382"/>
      <c r="O429" s="382"/>
      <c r="P429" s="382"/>
      <c r="Q429" s="382"/>
      <c r="R429" s="382"/>
      <c r="S429" s="382"/>
      <c r="T429" s="371"/>
      <c r="U429" s="371"/>
      <c r="V429" s="372"/>
      <c r="W429" s="372"/>
      <c r="X429" s="372"/>
      <c r="Y429" s="372"/>
      <c r="Z429" s="372"/>
      <c r="AA429" s="372"/>
      <c r="AB429" s="372"/>
      <c r="AC429" s="372"/>
      <c r="AD429" s="372"/>
      <c r="AE429" s="372"/>
      <c r="AF429" s="372"/>
      <c r="AG429" s="372"/>
      <c r="AH429" s="372"/>
      <c r="AI429" s="372"/>
      <c r="AJ429" s="372"/>
      <c r="AK429" s="383"/>
      <c r="AL429" s="372"/>
      <c r="AM429" s="372"/>
      <c r="AN429" s="372"/>
      <c r="AO429" s="372"/>
      <c r="AP429" s="372"/>
      <c r="AQ429" s="372"/>
      <c r="AR429" s="372"/>
      <c r="AS429" s="372"/>
      <c r="AT429" s="372"/>
      <c r="AU429" s="372"/>
      <c r="AV429" s="372"/>
      <c r="AW429" s="372"/>
    </row>
    <row r="430" customFormat="false" ht="11.25" hidden="false" customHeight="false" outlineLevel="0" collapsed="false">
      <c r="D430" s="371"/>
      <c r="E430" s="382"/>
      <c r="F430" s="382"/>
      <c r="G430" s="382"/>
      <c r="H430" s="382"/>
      <c r="I430" s="382"/>
      <c r="J430" s="382"/>
      <c r="K430" s="382"/>
      <c r="L430" s="382"/>
      <c r="M430" s="382"/>
      <c r="N430" s="382"/>
      <c r="O430" s="382"/>
      <c r="P430" s="382"/>
      <c r="Q430" s="382"/>
      <c r="R430" s="382"/>
      <c r="S430" s="382"/>
      <c r="T430" s="371"/>
      <c r="U430" s="371"/>
      <c r="V430" s="372"/>
      <c r="W430" s="372"/>
      <c r="X430" s="372"/>
      <c r="Y430" s="372"/>
      <c r="Z430" s="372"/>
      <c r="AA430" s="372"/>
      <c r="AB430" s="372"/>
      <c r="AC430" s="372"/>
      <c r="AD430" s="372"/>
      <c r="AE430" s="372"/>
      <c r="AF430" s="372"/>
      <c r="AG430" s="372"/>
      <c r="AH430" s="372"/>
      <c r="AI430" s="372"/>
      <c r="AJ430" s="372"/>
      <c r="AK430" s="383"/>
      <c r="AL430" s="372"/>
      <c r="AM430" s="372"/>
      <c r="AN430" s="372"/>
      <c r="AO430" s="372"/>
      <c r="AP430" s="372"/>
      <c r="AQ430" s="372"/>
      <c r="AR430" s="372"/>
      <c r="AS430" s="372"/>
      <c r="AT430" s="372"/>
      <c r="AU430" s="372"/>
      <c r="AV430" s="372"/>
      <c r="AW430" s="372"/>
    </row>
    <row r="431" customFormat="false" ht="11.25" hidden="false" customHeight="false" outlineLevel="0" collapsed="false">
      <c r="D431" s="371"/>
      <c r="E431" s="382"/>
      <c r="F431" s="382"/>
      <c r="G431" s="382"/>
      <c r="H431" s="382"/>
      <c r="I431" s="382"/>
      <c r="J431" s="382"/>
      <c r="K431" s="382"/>
      <c r="L431" s="382"/>
      <c r="M431" s="382"/>
      <c r="N431" s="382"/>
      <c r="O431" s="382"/>
      <c r="P431" s="382"/>
      <c r="Q431" s="382"/>
      <c r="R431" s="382"/>
      <c r="S431" s="382"/>
      <c r="T431" s="371"/>
      <c r="U431" s="371"/>
      <c r="V431" s="372"/>
      <c r="W431" s="372"/>
      <c r="X431" s="372"/>
      <c r="Y431" s="372"/>
      <c r="Z431" s="372"/>
      <c r="AA431" s="372"/>
      <c r="AB431" s="372"/>
      <c r="AC431" s="372"/>
      <c r="AD431" s="372"/>
      <c r="AE431" s="372"/>
      <c r="AF431" s="372"/>
      <c r="AG431" s="372"/>
      <c r="AH431" s="372"/>
      <c r="AI431" s="372"/>
      <c r="AJ431" s="372"/>
      <c r="AK431" s="383"/>
      <c r="AL431" s="372"/>
      <c r="AM431" s="372"/>
      <c r="AN431" s="372"/>
      <c r="AO431" s="372"/>
      <c r="AP431" s="372"/>
      <c r="AQ431" s="372"/>
      <c r="AR431" s="372"/>
      <c r="AS431" s="372"/>
      <c r="AT431" s="372"/>
      <c r="AU431" s="372"/>
      <c r="AV431" s="372"/>
      <c r="AW431" s="372"/>
    </row>
    <row r="432" customFormat="false" ht="11.25" hidden="false" customHeight="false" outlineLevel="0" collapsed="false">
      <c r="D432" s="371"/>
      <c r="E432" s="382"/>
      <c r="F432" s="382"/>
      <c r="G432" s="382"/>
      <c r="H432" s="382"/>
      <c r="I432" s="382"/>
      <c r="J432" s="382"/>
      <c r="K432" s="382"/>
      <c r="L432" s="382"/>
      <c r="M432" s="382"/>
      <c r="N432" s="382"/>
      <c r="O432" s="382"/>
      <c r="P432" s="382"/>
      <c r="Q432" s="382"/>
      <c r="R432" s="382"/>
      <c r="S432" s="382"/>
      <c r="T432" s="371"/>
      <c r="U432" s="371"/>
      <c r="V432" s="372"/>
      <c r="W432" s="372"/>
      <c r="X432" s="372"/>
      <c r="Y432" s="372"/>
      <c r="Z432" s="372"/>
      <c r="AA432" s="372"/>
      <c r="AB432" s="372"/>
      <c r="AC432" s="372"/>
      <c r="AD432" s="372"/>
      <c r="AE432" s="372"/>
      <c r="AF432" s="372"/>
      <c r="AG432" s="372"/>
      <c r="AH432" s="372"/>
      <c r="AI432" s="372"/>
      <c r="AJ432" s="372"/>
      <c r="AK432" s="383"/>
      <c r="AL432" s="372"/>
      <c r="AM432" s="372"/>
      <c r="AN432" s="372"/>
      <c r="AO432" s="372"/>
      <c r="AP432" s="372"/>
      <c r="AQ432" s="372"/>
      <c r="AR432" s="372"/>
      <c r="AS432" s="372"/>
      <c r="AT432" s="372"/>
      <c r="AU432" s="372"/>
      <c r="AV432" s="372"/>
      <c r="AW432" s="372"/>
    </row>
    <row r="433" customFormat="false" ht="11.25" hidden="false" customHeight="false" outlineLevel="0" collapsed="false">
      <c r="D433" s="371"/>
      <c r="E433" s="382"/>
      <c r="F433" s="382"/>
      <c r="G433" s="382"/>
      <c r="H433" s="382"/>
      <c r="I433" s="382"/>
      <c r="J433" s="382"/>
      <c r="K433" s="382"/>
      <c r="L433" s="382"/>
      <c r="M433" s="382"/>
      <c r="N433" s="382"/>
      <c r="O433" s="382"/>
      <c r="P433" s="382"/>
      <c r="Q433" s="382"/>
      <c r="R433" s="382"/>
      <c r="S433" s="382"/>
      <c r="T433" s="371"/>
      <c r="U433" s="371"/>
      <c r="V433" s="372"/>
      <c r="W433" s="372"/>
      <c r="X433" s="372"/>
      <c r="Y433" s="372"/>
      <c r="Z433" s="372"/>
      <c r="AA433" s="372"/>
      <c r="AB433" s="372"/>
      <c r="AC433" s="372"/>
      <c r="AD433" s="372"/>
      <c r="AE433" s="372"/>
      <c r="AF433" s="372"/>
      <c r="AG433" s="372"/>
      <c r="AH433" s="372"/>
      <c r="AI433" s="372"/>
      <c r="AJ433" s="372"/>
      <c r="AK433" s="383"/>
      <c r="AL433" s="372"/>
      <c r="AM433" s="372"/>
      <c r="AN433" s="372"/>
      <c r="AO433" s="372"/>
      <c r="AP433" s="372"/>
      <c r="AQ433" s="372"/>
      <c r="AR433" s="372"/>
      <c r="AS433" s="372"/>
      <c r="AT433" s="372"/>
      <c r="AU433" s="372"/>
      <c r="AV433" s="372"/>
      <c r="AW433" s="372"/>
    </row>
    <row r="434" customFormat="false" ht="11.25" hidden="false" customHeight="false" outlineLevel="0" collapsed="false">
      <c r="D434" s="371"/>
      <c r="E434" s="382"/>
      <c r="F434" s="382"/>
      <c r="G434" s="382"/>
      <c r="H434" s="382"/>
      <c r="I434" s="382"/>
      <c r="J434" s="382"/>
      <c r="K434" s="382"/>
      <c r="L434" s="382"/>
      <c r="M434" s="382"/>
      <c r="N434" s="382"/>
      <c r="O434" s="382"/>
      <c r="P434" s="382"/>
      <c r="Q434" s="382"/>
      <c r="R434" s="382"/>
      <c r="S434" s="382"/>
      <c r="T434" s="371"/>
      <c r="U434" s="371"/>
      <c r="V434" s="372"/>
      <c r="W434" s="372"/>
      <c r="X434" s="372"/>
      <c r="Y434" s="372"/>
      <c r="Z434" s="372"/>
      <c r="AA434" s="372"/>
      <c r="AB434" s="372"/>
      <c r="AC434" s="372"/>
      <c r="AD434" s="372"/>
      <c r="AE434" s="372"/>
      <c r="AF434" s="372"/>
      <c r="AG434" s="372"/>
      <c r="AH434" s="372"/>
      <c r="AI434" s="372"/>
      <c r="AJ434" s="372"/>
      <c r="AK434" s="383"/>
      <c r="AL434" s="372"/>
      <c r="AM434" s="372"/>
      <c r="AN434" s="372"/>
      <c r="AO434" s="372"/>
      <c r="AP434" s="372"/>
      <c r="AQ434" s="372"/>
      <c r="AR434" s="372"/>
      <c r="AS434" s="372"/>
      <c r="AT434" s="372"/>
      <c r="AU434" s="372"/>
      <c r="AV434" s="372"/>
      <c r="AW434" s="372"/>
    </row>
    <row r="435" customFormat="false" ht="11.25" hidden="false" customHeight="false" outlineLevel="0" collapsed="false">
      <c r="D435" s="371"/>
      <c r="E435" s="382"/>
      <c r="F435" s="382"/>
      <c r="G435" s="382"/>
      <c r="H435" s="382"/>
      <c r="I435" s="382"/>
      <c r="J435" s="382"/>
      <c r="K435" s="382"/>
      <c r="L435" s="382"/>
      <c r="M435" s="382"/>
      <c r="N435" s="382"/>
      <c r="O435" s="382"/>
      <c r="P435" s="382"/>
      <c r="Q435" s="382"/>
      <c r="R435" s="382"/>
      <c r="S435" s="382"/>
      <c r="T435" s="371"/>
      <c r="U435" s="371"/>
      <c r="V435" s="372"/>
      <c r="W435" s="372"/>
      <c r="X435" s="372"/>
      <c r="Y435" s="372"/>
      <c r="Z435" s="372"/>
      <c r="AA435" s="372"/>
      <c r="AB435" s="372"/>
      <c r="AC435" s="372"/>
      <c r="AD435" s="372"/>
      <c r="AE435" s="372"/>
      <c r="AF435" s="372"/>
      <c r="AG435" s="372"/>
      <c r="AH435" s="372"/>
      <c r="AI435" s="372"/>
      <c r="AJ435" s="372"/>
      <c r="AK435" s="383"/>
      <c r="AL435" s="372"/>
      <c r="AM435" s="372"/>
      <c r="AN435" s="372"/>
      <c r="AO435" s="372"/>
      <c r="AP435" s="372"/>
      <c r="AQ435" s="372"/>
      <c r="AR435" s="372"/>
      <c r="AS435" s="372"/>
      <c r="AT435" s="372"/>
      <c r="AU435" s="372"/>
      <c r="AV435" s="372"/>
      <c r="AW435" s="372"/>
    </row>
    <row r="436" customFormat="false" ht="11.25" hidden="false" customHeight="false" outlineLevel="0" collapsed="false">
      <c r="D436" s="371"/>
      <c r="E436" s="382"/>
      <c r="F436" s="382"/>
      <c r="G436" s="382"/>
      <c r="H436" s="382"/>
      <c r="I436" s="382"/>
      <c r="J436" s="382"/>
      <c r="K436" s="382"/>
      <c r="L436" s="382"/>
      <c r="M436" s="382"/>
      <c r="N436" s="382"/>
      <c r="O436" s="382"/>
      <c r="P436" s="382"/>
      <c r="Q436" s="382"/>
      <c r="R436" s="382"/>
      <c r="S436" s="382"/>
      <c r="T436" s="371"/>
      <c r="U436" s="371"/>
      <c r="V436" s="372"/>
      <c r="W436" s="372"/>
      <c r="X436" s="372"/>
      <c r="Y436" s="372"/>
      <c r="Z436" s="372"/>
      <c r="AA436" s="372"/>
      <c r="AB436" s="372"/>
      <c r="AC436" s="372"/>
      <c r="AD436" s="372"/>
      <c r="AE436" s="372"/>
      <c r="AF436" s="372"/>
      <c r="AG436" s="372"/>
      <c r="AH436" s="372"/>
      <c r="AI436" s="372"/>
      <c r="AJ436" s="372"/>
      <c r="AK436" s="383"/>
      <c r="AL436" s="372"/>
      <c r="AM436" s="372"/>
      <c r="AN436" s="372"/>
      <c r="AO436" s="372"/>
      <c r="AP436" s="372"/>
      <c r="AQ436" s="372"/>
      <c r="AR436" s="372"/>
      <c r="AS436" s="372"/>
      <c r="AT436" s="372"/>
      <c r="AU436" s="372"/>
      <c r="AV436" s="372"/>
      <c r="AW436" s="372"/>
    </row>
    <row r="437" customFormat="false" ht="11.25" hidden="false" customHeight="false" outlineLevel="0" collapsed="false">
      <c r="D437" s="371"/>
      <c r="E437" s="382"/>
      <c r="F437" s="382"/>
      <c r="G437" s="382"/>
      <c r="H437" s="382"/>
      <c r="I437" s="382"/>
      <c r="J437" s="382"/>
      <c r="K437" s="382"/>
      <c r="L437" s="382"/>
      <c r="M437" s="382"/>
      <c r="N437" s="382"/>
      <c r="O437" s="382"/>
      <c r="P437" s="382"/>
      <c r="Q437" s="382"/>
      <c r="R437" s="382"/>
      <c r="S437" s="382"/>
      <c r="T437" s="371"/>
      <c r="U437" s="371"/>
      <c r="V437" s="372"/>
      <c r="W437" s="372"/>
      <c r="X437" s="372"/>
      <c r="Y437" s="372"/>
      <c r="Z437" s="372"/>
      <c r="AA437" s="372"/>
      <c r="AB437" s="372"/>
      <c r="AC437" s="372"/>
      <c r="AD437" s="372"/>
      <c r="AE437" s="372"/>
      <c r="AF437" s="372"/>
      <c r="AG437" s="372"/>
      <c r="AH437" s="372"/>
      <c r="AI437" s="372"/>
      <c r="AJ437" s="372"/>
      <c r="AK437" s="383"/>
      <c r="AL437" s="372"/>
      <c r="AM437" s="372"/>
      <c r="AN437" s="372"/>
      <c r="AO437" s="372"/>
      <c r="AP437" s="372"/>
      <c r="AQ437" s="372"/>
      <c r="AR437" s="372"/>
      <c r="AS437" s="372"/>
      <c r="AT437" s="372"/>
      <c r="AU437" s="372"/>
      <c r="AV437" s="372"/>
      <c r="AW437" s="372"/>
    </row>
    <row r="438" customFormat="false" ht="11.25" hidden="false" customHeight="false" outlineLevel="0" collapsed="false">
      <c r="D438" s="371"/>
      <c r="E438" s="382"/>
      <c r="F438" s="382"/>
      <c r="G438" s="382"/>
      <c r="H438" s="382"/>
      <c r="I438" s="382"/>
      <c r="J438" s="382"/>
      <c r="K438" s="382"/>
      <c r="L438" s="382"/>
      <c r="M438" s="382"/>
      <c r="N438" s="382"/>
      <c r="O438" s="382"/>
      <c r="P438" s="382"/>
      <c r="Q438" s="382"/>
      <c r="R438" s="382"/>
      <c r="S438" s="382"/>
      <c r="T438" s="371"/>
      <c r="U438" s="371"/>
      <c r="V438" s="372"/>
      <c r="W438" s="372"/>
      <c r="X438" s="372"/>
      <c r="Y438" s="372"/>
      <c r="Z438" s="372"/>
      <c r="AA438" s="372"/>
      <c r="AB438" s="372"/>
      <c r="AC438" s="372"/>
      <c r="AD438" s="372"/>
      <c r="AE438" s="372"/>
      <c r="AF438" s="372"/>
      <c r="AG438" s="372"/>
      <c r="AH438" s="372"/>
      <c r="AI438" s="372"/>
      <c r="AJ438" s="372"/>
      <c r="AK438" s="383"/>
      <c r="AL438" s="372"/>
      <c r="AM438" s="372"/>
      <c r="AN438" s="372"/>
      <c r="AO438" s="372"/>
      <c r="AP438" s="372"/>
      <c r="AQ438" s="372"/>
      <c r="AR438" s="372"/>
      <c r="AS438" s="372"/>
      <c r="AT438" s="372"/>
      <c r="AU438" s="372"/>
      <c r="AV438" s="372"/>
      <c r="AW438" s="372"/>
    </row>
    <row r="439" customFormat="false" ht="11.25" hidden="false" customHeight="false" outlineLevel="0" collapsed="false">
      <c r="D439" s="371"/>
      <c r="E439" s="382"/>
      <c r="F439" s="382"/>
      <c r="G439" s="382"/>
      <c r="H439" s="382"/>
      <c r="I439" s="382"/>
      <c r="J439" s="382"/>
      <c r="K439" s="382"/>
      <c r="L439" s="382"/>
      <c r="M439" s="382"/>
      <c r="N439" s="382"/>
      <c r="O439" s="382"/>
      <c r="P439" s="382"/>
      <c r="Q439" s="382"/>
      <c r="R439" s="382"/>
      <c r="S439" s="382"/>
      <c r="T439" s="371"/>
      <c r="U439" s="371"/>
      <c r="V439" s="372"/>
      <c r="W439" s="372"/>
      <c r="X439" s="372"/>
      <c r="Y439" s="372"/>
      <c r="Z439" s="372"/>
      <c r="AA439" s="372"/>
      <c r="AB439" s="372"/>
      <c r="AC439" s="372"/>
      <c r="AD439" s="372"/>
      <c r="AE439" s="372"/>
      <c r="AF439" s="372"/>
      <c r="AG439" s="372"/>
      <c r="AH439" s="372"/>
      <c r="AI439" s="372"/>
      <c r="AJ439" s="372"/>
      <c r="AK439" s="383"/>
      <c r="AL439" s="372"/>
      <c r="AM439" s="372"/>
      <c r="AN439" s="372"/>
      <c r="AO439" s="372"/>
      <c r="AP439" s="372"/>
      <c r="AQ439" s="372"/>
      <c r="AR439" s="372"/>
      <c r="AS439" s="372"/>
      <c r="AT439" s="372"/>
      <c r="AU439" s="372"/>
      <c r="AV439" s="372"/>
      <c r="AW439" s="372"/>
    </row>
    <row r="440" customFormat="false" ht="11.25" hidden="false" customHeight="false" outlineLevel="0" collapsed="false">
      <c r="D440" s="371"/>
      <c r="E440" s="382"/>
      <c r="F440" s="382"/>
      <c r="G440" s="382"/>
      <c r="H440" s="382"/>
      <c r="I440" s="382"/>
      <c r="J440" s="382"/>
      <c r="K440" s="382"/>
      <c r="L440" s="382"/>
      <c r="M440" s="382"/>
      <c r="N440" s="382"/>
      <c r="O440" s="382"/>
      <c r="P440" s="382"/>
      <c r="Q440" s="382"/>
      <c r="R440" s="382"/>
      <c r="S440" s="382"/>
      <c r="T440" s="371"/>
      <c r="U440" s="371"/>
      <c r="V440" s="372"/>
      <c r="W440" s="372"/>
      <c r="X440" s="372"/>
      <c r="Y440" s="372"/>
      <c r="Z440" s="372"/>
      <c r="AA440" s="372"/>
      <c r="AB440" s="372"/>
      <c r="AC440" s="372"/>
      <c r="AD440" s="372"/>
      <c r="AE440" s="372"/>
      <c r="AF440" s="372"/>
      <c r="AG440" s="372"/>
      <c r="AH440" s="372"/>
      <c r="AI440" s="372"/>
      <c r="AJ440" s="372"/>
      <c r="AK440" s="383"/>
      <c r="AL440" s="372"/>
      <c r="AM440" s="372"/>
      <c r="AN440" s="372"/>
      <c r="AO440" s="372"/>
      <c r="AP440" s="372"/>
      <c r="AQ440" s="372"/>
      <c r="AR440" s="372"/>
      <c r="AS440" s="372"/>
      <c r="AT440" s="372"/>
      <c r="AU440" s="372"/>
      <c r="AV440" s="372"/>
      <c r="AW440" s="372"/>
    </row>
    <row r="441" customFormat="false" ht="11.25" hidden="false" customHeight="false" outlineLevel="0" collapsed="false">
      <c r="D441" s="371"/>
      <c r="E441" s="382"/>
      <c r="F441" s="382"/>
      <c r="G441" s="382"/>
      <c r="H441" s="382"/>
      <c r="I441" s="382"/>
      <c r="J441" s="382"/>
      <c r="K441" s="382"/>
      <c r="L441" s="382"/>
      <c r="M441" s="382"/>
      <c r="N441" s="382"/>
      <c r="O441" s="382"/>
      <c r="P441" s="382"/>
      <c r="Q441" s="382"/>
      <c r="R441" s="382"/>
      <c r="S441" s="382"/>
      <c r="T441" s="371"/>
      <c r="U441" s="371"/>
      <c r="V441" s="372"/>
      <c r="W441" s="372"/>
      <c r="X441" s="372"/>
      <c r="Y441" s="372"/>
      <c r="Z441" s="372"/>
      <c r="AA441" s="372"/>
      <c r="AB441" s="372"/>
      <c r="AC441" s="372"/>
      <c r="AD441" s="372"/>
      <c r="AE441" s="372"/>
      <c r="AF441" s="372"/>
      <c r="AG441" s="372"/>
      <c r="AH441" s="372"/>
      <c r="AI441" s="372"/>
      <c r="AJ441" s="372"/>
      <c r="AK441" s="383"/>
      <c r="AL441" s="372"/>
      <c r="AM441" s="372"/>
      <c r="AN441" s="372"/>
      <c r="AO441" s="372"/>
      <c r="AP441" s="372"/>
      <c r="AQ441" s="372"/>
      <c r="AR441" s="372"/>
      <c r="AS441" s="372"/>
      <c r="AT441" s="372"/>
      <c r="AU441" s="372"/>
      <c r="AV441" s="372"/>
      <c r="AW441" s="372"/>
    </row>
    <row r="442" customFormat="false" ht="11.25" hidden="false" customHeight="false" outlineLevel="0" collapsed="false">
      <c r="D442" s="371"/>
      <c r="E442" s="382"/>
      <c r="F442" s="382"/>
      <c r="G442" s="382"/>
      <c r="H442" s="382"/>
      <c r="I442" s="382"/>
      <c r="J442" s="382"/>
      <c r="K442" s="382"/>
      <c r="L442" s="382"/>
      <c r="M442" s="382"/>
      <c r="N442" s="382"/>
      <c r="O442" s="382"/>
      <c r="P442" s="382"/>
      <c r="Q442" s="382"/>
      <c r="R442" s="382"/>
      <c r="S442" s="382"/>
      <c r="T442" s="371"/>
      <c r="U442" s="371"/>
      <c r="V442" s="372"/>
      <c r="W442" s="372"/>
      <c r="X442" s="372"/>
      <c r="Y442" s="372"/>
      <c r="Z442" s="372"/>
      <c r="AA442" s="372"/>
      <c r="AB442" s="372"/>
      <c r="AC442" s="372"/>
      <c r="AD442" s="372"/>
      <c r="AE442" s="372"/>
      <c r="AF442" s="372"/>
      <c r="AG442" s="372"/>
      <c r="AH442" s="372"/>
      <c r="AI442" s="372"/>
      <c r="AJ442" s="372"/>
      <c r="AK442" s="383"/>
      <c r="AL442" s="372"/>
      <c r="AM442" s="372"/>
      <c r="AN442" s="372"/>
      <c r="AO442" s="372"/>
      <c r="AP442" s="372"/>
      <c r="AQ442" s="372"/>
      <c r="AR442" s="372"/>
      <c r="AS442" s="372"/>
      <c r="AT442" s="372"/>
      <c r="AU442" s="372"/>
      <c r="AV442" s="372"/>
      <c r="AW442" s="372"/>
    </row>
    <row r="443" customFormat="false" ht="11.25" hidden="false" customHeight="false" outlineLevel="0" collapsed="false">
      <c r="D443" s="371"/>
      <c r="E443" s="382"/>
      <c r="F443" s="382"/>
      <c r="G443" s="382"/>
      <c r="H443" s="382"/>
      <c r="I443" s="382"/>
      <c r="J443" s="382"/>
      <c r="K443" s="382"/>
      <c r="L443" s="382"/>
      <c r="M443" s="382"/>
      <c r="N443" s="382"/>
      <c r="O443" s="382"/>
      <c r="P443" s="382"/>
      <c r="Q443" s="382"/>
      <c r="R443" s="382"/>
      <c r="S443" s="382"/>
      <c r="T443" s="371"/>
      <c r="U443" s="371"/>
      <c r="V443" s="372"/>
      <c r="W443" s="372"/>
      <c r="X443" s="372"/>
      <c r="Y443" s="372"/>
      <c r="Z443" s="372"/>
      <c r="AA443" s="372"/>
      <c r="AB443" s="372"/>
      <c r="AC443" s="372"/>
      <c r="AD443" s="372"/>
      <c r="AE443" s="372"/>
      <c r="AF443" s="372"/>
      <c r="AG443" s="372"/>
      <c r="AH443" s="372"/>
      <c r="AI443" s="372"/>
      <c r="AJ443" s="372"/>
      <c r="AK443" s="383"/>
      <c r="AL443" s="372"/>
      <c r="AM443" s="372"/>
      <c r="AN443" s="372"/>
      <c r="AO443" s="372"/>
      <c r="AP443" s="372"/>
      <c r="AQ443" s="372"/>
      <c r="AR443" s="372"/>
      <c r="AS443" s="372"/>
      <c r="AT443" s="372"/>
      <c r="AU443" s="372"/>
      <c r="AV443" s="372"/>
      <c r="AW443" s="372"/>
    </row>
    <row r="444" customFormat="false" ht="11.25" hidden="false" customHeight="false" outlineLevel="0" collapsed="false">
      <c r="D444" s="371"/>
      <c r="E444" s="382"/>
      <c r="F444" s="382"/>
      <c r="G444" s="382"/>
      <c r="H444" s="382"/>
      <c r="I444" s="382"/>
      <c r="J444" s="382"/>
      <c r="K444" s="382"/>
      <c r="L444" s="382"/>
      <c r="M444" s="382"/>
      <c r="N444" s="382"/>
      <c r="O444" s="382"/>
      <c r="P444" s="382"/>
      <c r="Q444" s="382"/>
      <c r="R444" s="382"/>
      <c r="S444" s="382"/>
      <c r="T444" s="371"/>
      <c r="U444" s="371"/>
      <c r="V444" s="372"/>
      <c r="W444" s="372"/>
      <c r="X444" s="372"/>
      <c r="Y444" s="372"/>
      <c r="Z444" s="372"/>
      <c r="AA444" s="372"/>
      <c r="AB444" s="372"/>
      <c r="AC444" s="372"/>
      <c r="AD444" s="372"/>
      <c r="AE444" s="372"/>
      <c r="AF444" s="372"/>
      <c r="AG444" s="372"/>
      <c r="AH444" s="372"/>
      <c r="AI444" s="372"/>
      <c r="AJ444" s="372"/>
      <c r="AK444" s="383"/>
      <c r="AL444" s="372"/>
      <c r="AM444" s="372"/>
      <c r="AN444" s="372"/>
      <c r="AO444" s="372"/>
      <c r="AP444" s="372"/>
      <c r="AQ444" s="372"/>
      <c r="AR444" s="372"/>
      <c r="AS444" s="372"/>
      <c r="AT444" s="372"/>
      <c r="AU444" s="372"/>
      <c r="AV444" s="372"/>
      <c r="AW444" s="372"/>
    </row>
    <row r="445" customFormat="false" ht="11.25" hidden="false" customHeight="false" outlineLevel="0" collapsed="false">
      <c r="D445" s="371"/>
      <c r="E445" s="382"/>
      <c r="F445" s="382"/>
      <c r="G445" s="382"/>
      <c r="H445" s="382"/>
      <c r="I445" s="382"/>
      <c r="J445" s="382"/>
      <c r="K445" s="382"/>
      <c r="L445" s="382"/>
      <c r="M445" s="382"/>
      <c r="N445" s="382"/>
      <c r="O445" s="382"/>
      <c r="P445" s="382"/>
      <c r="Q445" s="382"/>
      <c r="R445" s="382"/>
      <c r="S445" s="382"/>
      <c r="T445" s="371"/>
      <c r="U445" s="371"/>
      <c r="V445" s="372"/>
      <c r="W445" s="372"/>
      <c r="X445" s="372"/>
      <c r="Y445" s="372"/>
      <c r="Z445" s="372"/>
      <c r="AA445" s="372"/>
      <c r="AB445" s="372"/>
      <c r="AC445" s="372"/>
      <c r="AD445" s="372"/>
      <c r="AE445" s="372"/>
      <c r="AF445" s="372"/>
      <c r="AG445" s="372"/>
      <c r="AH445" s="372"/>
      <c r="AI445" s="372"/>
      <c r="AJ445" s="372"/>
      <c r="AK445" s="383"/>
      <c r="AL445" s="372"/>
      <c r="AM445" s="372"/>
      <c r="AN445" s="372"/>
      <c r="AO445" s="372"/>
      <c r="AP445" s="372"/>
      <c r="AQ445" s="372"/>
      <c r="AR445" s="372"/>
      <c r="AS445" s="372"/>
      <c r="AT445" s="372"/>
      <c r="AU445" s="372"/>
      <c r="AV445" s="372"/>
      <c r="AW445" s="372"/>
    </row>
    <row r="446" customFormat="false" ht="11.25" hidden="false" customHeight="false" outlineLevel="0" collapsed="false">
      <c r="D446" s="371"/>
      <c r="E446" s="382"/>
      <c r="F446" s="382"/>
      <c r="G446" s="382"/>
      <c r="H446" s="382"/>
      <c r="I446" s="382"/>
      <c r="J446" s="382"/>
      <c r="K446" s="382"/>
      <c r="L446" s="382"/>
      <c r="M446" s="382"/>
      <c r="N446" s="382"/>
      <c r="O446" s="382"/>
      <c r="P446" s="382"/>
      <c r="Q446" s="382"/>
      <c r="R446" s="382"/>
      <c r="S446" s="382"/>
      <c r="T446" s="371"/>
      <c r="U446" s="371"/>
      <c r="V446" s="372"/>
      <c r="W446" s="372"/>
      <c r="X446" s="372"/>
      <c r="Y446" s="372"/>
      <c r="Z446" s="372"/>
      <c r="AA446" s="372"/>
      <c r="AB446" s="372"/>
      <c r="AC446" s="372"/>
      <c r="AD446" s="372"/>
      <c r="AE446" s="372"/>
      <c r="AF446" s="372"/>
      <c r="AG446" s="372"/>
      <c r="AH446" s="372"/>
      <c r="AI446" s="372"/>
      <c r="AJ446" s="372"/>
      <c r="AK446" s="383"/>
      <c r="AL446" s="372"/>
      <c r="AM446" s="372"/>
      <c r="AN446" s="372"/>
      <c r="AO446" s="372"/>
      <c r="AP446" s="372"/>
      <c r="AQ446" s="372"/>
      <c r="AR446" s="372"/>
      <c r="AS446" s="372"/>
      <c r="AT446" s="372"/>
      <c r="AU446" s="372"/>
      <c r="AV446" s="372"/>
      <c r="AW446" s="372"/>
    </row>
    <row r="447" customFormat="false" ht="11.25" hidden="false" customHeight="false" outlineLevel="0" collapsed="false">
      <c r="D447" s="371"/>
      <c r="E447" s="382"/>
      <c r="F447" s="382"/>
      <c r="G447" s="382"/>
      <c r="H447" s="382"/>
      <c r="I447" s="382"/>
      <c r="J447" s="382"/>
      <c r="K447" s="382"/>
      <c r="L447" s="382"/>
      <c r="M447" s="382"/>
      <c r="N447" s="382"/>
      <c r="O447" s="382"/>
      <c r="P447" s="382"/>
      <c r="Q447" s="382"/>
      <c r="R447" s="382"/>
      <c r="S447" s="382"/>
      <c r="T447" s="371"/>
      <c r="U447" s="371"/>
      <c r="V447" s="372"/>
      <c r="W447" s="372"/>
      <c r="X447" s="372"/>
      <c r="Y447" s="372"/>
      <c r="Z447" s="372"/>
      <c r="AA447" s="372"/>
      <c r="AB447" s="372"/>
      <c r="AC447" s="372"/>
      <c r="AD447" s="372"/>
      <c r="AE447" s="372"/>
      <c r="AF447" s="372"/>
      <c r="AG447" s="372"/>
      <c r="AH447" s="372"/>
      <c r="AI447" s="372"/>
      <c r="AJ447" s="372"/>
      <c r="AK447" s="383"/>
      <c r="AL447" s="372"/>
      <c r="AM447" s="372"/>
      <c r="AN447" s="372"/>
      <c r="AO447" s="372"/>
      <c r="AP447" s="372"/>
      <c r="AQ447" s="372"/>
      <c r="AR447" s="372"/>
      <c r="AS447" s="372"/>
      <c r="AT447" s="372"/>
      <c r="AU447" s="372"/>
      <c r="AV447" s="372"/>
      <c r="AW447" s="372"/>
    </row>
    <row r="448" customFormat="false" ht="11.25" hidden="false" customHeight="false" outlineLevel="0" collapsed="false">
      <c r="D448" s="371"/>
      <c r="E448" s="382"/>
      <c r="F448" s="382"/>
      <c r="G448" s="382"/>
      <c r="H448" s="382"/>
      <c r="I448" s="382"/>
      <c r="J448" s="382"/>
      <c r="K448" s="382"/>
      <c r="L448" s="382"/>
      <c r="M448" s="382"/>
      <c r="N448" s="382"/>
      <c r="O448" s="382"/>
      <c r="P448" s="382"/>
      <c r="Q448" s="382"/>
      <c r="R448" s="382"/>
      <c r="S448" s="382"/>
      <c r="T448" s="371"/>
      <c r="U448" s="371"/>
      <c r="V448" s="372"/>
      <c r="W448" s="372"/>
      <c r="X448" s="372"/>
      <c r="Y448" s="372"/>
      <c r="Z448" s="372"/>
      <c r="AA448" s="372"/>
      <c r="AB448" s="372"/>
      <c r="AC448" s="372"/>
      <c r="AD448" s="372"/>
      <c r="AE448" s="372"/>
      <c r="AF448" s="372"/>
      <c r="AG448" s="372"/>
      <c r="AH448" s="372"/>
      <c r="AI448" s="372"/>
      <c r="AJ448" s="372"/>
      <c r="AK448" s="383"/>
      <c r="AL448" s="372"/>
      <c r="AM448" s="372"/>
      <c r="AN448" s="372"/>
      <c r="AO448" s="372"/>
      <c r="AP448" s="372"/>
      <c r="AQ448" s="372"/>
      <c r="AR448" s="372"/>
      <c r="AS448" s="372"/>
      <c r="AT448" s="372"/>
      <c r="AU448" s="372"/>
      <c r="AV448" s="372"/>
      <c r="AW448" s="372"/>
    </row>
    <row r="449" customFormat="false" ht="11.25" hidden="false" customHeight="false" outlineLevel="0" collapsed="false">
      <c r="D449" s="371"/>
      <c r="E449" s="382"/>
      <c r="F449" s="382"/>
      <c r="G449" s="382"/>
      <c r="H449" s="382"/>
      <c r="I449" s="382"/>
      <c r="J449" s="382"/>
      <c r="K449" s="382"/>
      <c r="L449" s="382"/>
      <c r="M449" s="382"/>
      <c r="N449" s="382"/>
      <c r="O449" s="382"/>
      <c r="P449" s="382"/>
      <c r="Q449" s="382"/>
      <c r="R449" s="382"/>
      <c r="S449" s="382"/>
      <c r="T449" s="371"/>
      <c r="U449" s="371"/>
      <c r="V449" s="372"/>
      <c r="W449" s="372"/>
      <c r="X449" s="372"/>
      <c r="Y449" s="372"/>
      <c r="Z449" s="372"/>
      <c r="AA449" s="372"/>
      <c r="AB449" s="372"/>
      <c r="AC449" s="372"/>
      <c r="AD449" s="372"/>
      <c r="AE449" s="372"/>
      <c r="AF449" s="372"/>
      <c r="AG449" s="372"/>
      <c r="AH449" s="372"/>
      <c r="AI449" s="372"/>
      <c r="AJ449" s="372"/>
      <c r="AK449" s="383"/>
      <c r="AL449" s="372"/>
      <c r="AM449" s="372"/>
      <c r="AN449" s="372"/>
      <c r="AO449" s="372"/>
      <c r="AP449" s="372"/>
      <c r="AQ449" s="372"/>
      <c r="AR449" s="372"/>
      <c r="AS449" s="372"/>
      <c r="AT449" s="372"/>
      <c r="AU449" s="372"/>
      <c r="AV449" s="372"/>
      <c r="AW449" s="372"/>
    </row>
    <row r="450" customFormat="false" ht="11.25" hidden="false" customHeight="false" outlineLevel="0" collapsed="false">
      <c r="D450" s="371"/>
      <c r="E450" s="382"/>
      <c r="F450" s="382"/>
      <c r="G450" s="382"/>
      <c r="H450" s="382"/>
      <c r="I450" s="382"/>
      <c r="J450" s="382"/>
      <c r="K450" s="382"/>
      <c r="L450" s="382"/>
      <c r="M450" s="382"/>
      <c r="N450" s="382"/>
      <c r="O450" s="382"/>
      <c r="P450" s="382"/>
      <c r="Q450" s="382"/>
      <c r="R450" s="382"/>
      <c r="S450" s="382"/>
      <c r="T450" s="371"/>
      <c r="U450" s="371"/>
      <c r="V450" s="372"/>
      <c r="W450" s="372"/>
      <c r="X450" s="372"/>
      <c r="Y450" s="372"/>
      <c r="Z450" s="372"/>
      <c r="AA450" s="372"/>
      <c r="AB450" s="372"/>
      <c r="AC450" s="372"/>
      <c r="AD450" s="372"/>
      <c r="AE450" s="372"/>
      <c r="AF450" s="372"/>
      <c r="AG450" s="372"/>
      <c r="AH450" s="372"/>
      <c r="AI450" s="372"/>
      <c r="AJ450" s="372"/>
      <c r="AK450" s="383"/>
      <c r="AL450" s="372"/>
      <c r="AM450" s="372"/>
      <c r="AN450" s="372"/>
      <c r="AO450" s="372"/>
      <c r="AP450" s="372"/>
      <c r="AQ450" s="372"/>
      <c r="AR450" s="372"/>
      <c r="AS450" s="372"/>
      <c r="AT450" s="372"/>
      <c r="AU450" s="372"/>
      <c r="AV450" s="372"/>
      <c r="AW450" s="372"/>
    </row>
    <row r="451" customFormat="false" ht="11.25" hidden="false" customHeight="false" outlineLevel="0" collapsed="false">
      <c r="D451" s="371"/>
      <c r="E451" s="382"/>
      <c r="F451" s="382"/>
      <c r="G451" s="382"/>
      <c r="H451" s="382"/>
      <c r="I451" s="382"/>
      <c r="J451" s="382"/>
      <c r="K451" s="382"/>
      <c r="L451" s="382"/>
      <c r="M451" s="382"/>
      <c r="N451" s="382"/>
      <c r="O451" s="382"/>
      <c r="P451" s="382"/>
      <c r="Q451" s="382"/>
      <c r="R451" s="382"/>
      <c r="S451" s="382"/>
      <c r="T451" s="371"/>
      <c r="U451" s="371"/>
      <c r="V451" s="372"/>
      <c r="W451" s="372"/>
      <c r="X451" s="372"/>
      <c r="Y451" s="372"/>
      <c r="Z451" s="372"/>
      <c r="AA451" s="372"/>
      <c r="AB451" s="372"/>
      <c r="AC451" s="372"/>
      <c r="AD451" s="372"/>
      <c r="AE451" s="372"/>
      <c r="AF451" s="372"/>
      <c r="AG451" s="372"/>
      <c r="AH451" s="372"/>
      <c r="AI451" s="372"/>
      <c r="AJ451" s="372"/>
      <c r="AK451" s="383"/>
      <c r="AL451" s="372"/>
      <c r="AM451" s="372"/>
      <c r="AN451" s="372"/>
      <c r="AO451" s="372"/>
      <c r="AP451" s="372"/>
      <c r="AQ451" s="372"/>
      <c r="AR451" s="372"/>
      <c r="AS451" s="372"/>
      <c r="AT451" s="372"/>
      <c r="AU451" s="372"/>
      <c r="AV451" s="372"/>
      <c r="AW451" s="372"/>
    </row>
    <row r="452" customFormat="false" ht="11.25" hidden="false" customHeight="false" outlineLevel="0" collapsed="false">
      <c r="D452" s="371"/>
      <c r="E452" s="382"/>
      <c r="F452" s="382"/>
      <c r="G452" s="382"/>
      <c r="H452" s="382"/>
      <c r="I452" s="382"/>
      <c r="J452" s="382"/>
      <c r="K452" s="382"/>
      <c r="L452" s="382"/>
      <c r="M452" s="382"/>
      <c r="N452" s="382"/>
      <c r="O452" s="382"/>
      <c r="P452" s="382"/>
      <c r="Q452" s="382"/>
      <c r="R452" s="382"/>
      <c r="S452" s="382"/>
      <c r="T452" s="371"/>
      <c r="U452" s="371"/>
      <c r="V452" s="372"/>
      <c r="W452" s="372"/>
      <c r="X452" s="372"/>
      <c r="Y452" s="372"/>
      <c r="Z452" s="372"/>
      <c r="AA452" s="372"/>
      <c r="AB452" s="372"/>
      <c r="AC452" s="372"/>
      <c r="AD452" s="372"/>
      <c r="AE452" s="372"/>
      <c r="AF452" s="372"/>
      <c r="AG452" s="372"/>
      <c r="AH452" s="372"/>
      <c r="AI452" s="372"/>
      <c r="AJ452" s="372"/>
      <c r="AK452" s="383"/>
      <c r="AL452" s="372"/>
      <c r="AM452" s="372"/>
      <c r="AN452" s="372"/>
      <c r="AO452" s="372"/>
      <c r="AP452" s="372"/>
      <c r="AQ452" s="372"/>
      <c r="AR452" s="372"/>
      <c r="AS452" s="372"/>
      <c r="AT452" s="372"/>
      <c r="AU452" s="372"/>
      <c r="AV452" s="372"/>
      <c r="AW452" s="372"/>
    </row>
    <row r="453" customFormat="false" ht="11.25" hidden="false" customHeight="false" outlineLevel="0" collapsed="false">
      <c r="D453" s="371"/>
      <c r="E453" s="382"/>
      <c r="F453" s="382"/>
      <c r="G453" s="382"/>
      <c r="H453" s="382"/>
      <c r="I453" s="382"/>
      <c r="J453" s="382"/>
      <c r="K453" s="382"/>
      <c r="L453" s="382"/>
      <c r="M453" s="382"/>
      <c r="N453" s="382"/>
      <c r="O453" s="382"/>
      <c r="P453" s="382"/>
      <c r="Q453" s="382"/>
      <c r="R453" s="382"/>
      <c r="S453" s="382"/>
      <c r="T453" s="371"/>
      <c r="U453" s="371"/>
      <c r="V453" s="372"/>
      <c r="W453" s="372"/>
      <c r="X453" s="372"/>
      <c r="Y453" s="372"/>
      <c r="Z453" s="372"/>
      <c r="AA453" s="372"/>
      <c r="AB453" s="372"/>
      <c r="AC453" s="372"/>
      <c r="AD453" s="372"/>
      <c r="AE453" s="372"/>
      <c r="AF453" s="372"/>
      <c r="AG453" s="372"/>
      <c r="AH453" s="372"/>
      <c r="AI453" s="372"/>
      <c r="AJ453" s="372"/>
      <c r="AK453" s="383"/>
      <c r="AL453" s="372"/>
      <c r="AM453" s="372"/>
      <c r="AN453" s="372"/>
      <c r="AO453" s="372"/>
      <c r="AP453" s="372"/>
      <c r="AQ453" s="372"/>
      <c r="AR453" s="372"/>
      <c r="AS453" s="372"/>
      <c r="AT453" s="372"/>
      <c r="AU453" s="372"/>
      <c r="AV453" s="372"/>
      <c r="AW453" s="372"/>
    </row>
    <row r="454" customFormat="false" ht="11.25" hidden="false" customHeight="false" outlineLevel="0" collapsed="false">
      <c r="D454" s="371"/>
      <c r="E454" s="382"/>
      <c r="F454" s="382"/>
      <c r="G454" s="382"/>
      <c r="H454" s="382"/>
      <c r="I454" s="382"/>
      <c r="J454" s="382"/>
      <c r="K454" s="382"/>
      <c r="L454" s="382"/>
      <c r="M454" s="382"/>
      <c r="N454" s="382"/>
      <c r="O454" s="382"/>
      <c r="P454" s="382"/>
      <c r="Q454" s="382"/>
      <c r="R454" s="382"/>
      <c r="S454" s="382"/>
      <c r="T454" s="371"/>
      <c r="U454" s="371"/>
      <c r="V454" s="372"/>
      <c r="W454" s="372"/>
      <c r="X454" s="372"/>
      <c r="Y454" s="372"/>
      <c r="Z454" s="372"/>
      <c r="AA454" s="372"/>
      <c r="AB454" s="372"/>
      <c r="AC454" s="372"/>
      <c r="AD454" s="372"/>
      <c r="AE454" s="372"/>
      <c r="AF454" s="372"/>
      <c r="AG454" s="372"/>
      <c r="AH454" s="372"/>
      <c r="AI454" s="372"/>
      <c r="AJ454" s="372"/>
      <c r="AK454" s="383"/>
      <c r="AL454" s="372"/>
      <c r="AM454" s="372"/>
      <c r="AN454" s="372"/>
      <c r="AO454" s="372"/>
      <c r="AP454" s="372"/>
      <c r="AQ454" s="372"/>
      <c r="AR454" s="372"/>
      <c r="AS454" s="372"/>
      <c r="AT454" s="372"/>
      <c r="AU454" s="372"/>
      <c r="AV454" s="372"/>
      <c r="AW454" s="372"/>
    </row>
    <row r="455" customFormat="false" ht="11.25" hidden="false" customHeight="false" outlineLevel="0" collapsed="false">
      <c r="D455" s="371"/>
      <c r="E455" s="382"/>
      <c r="F455" s="382"/>
      <c r="G455" s="382"/>
      <c r="H455" s="382"/>
      <c r="I455" s="382"/>
      <c r="J455" s="382"/>
      <c r="K455" s="382"/>
      <c r="L455" s="382"/>
      <c r="M455" s="382"/>
      <c r="N455" s="382"/>
      <c r="O455" s="382"/>
      <c r="P455" s="382"/>
      <c r="Q455" s="382"/>
      <c r="R455" s="382"/>
      <c r="S455" s="382"/>
      <c r="T455" s="371"/>
      <c r="U455" s="371"/>
      <c r="V455" s="372"/>
      <c r="W455" s="372"/>
      <c r="X455" s="372"/>
      <c r="Y455" s="372"/>
      <c r="Z455" s="372"/>
      <c r="AA455" s="372"/>
      <c r="AB455" s="372"/>
      <c r="AC455" s="372"/>
      <c r="AD455" s="372"/>
      <c r="AE455" s="372"/>
      <c r="AF455" s="372"/>
      <c r="AG455" s="372"/>
      <c r="AH455" s="372"/>
      <c r="AI455" s="372"/>
      <c r="AJ455" s="372"/>
      <c r="AK455" s="383"/>
      <c r="AL455" s="372"/>
      <c r="AM455" s="372"/>
      <c r="AN455" s="372"/>
      <c r="AO455" s="372"/>
      <c r="AP455" s="372"/>
      <c r="AQ455" s="372"/>
      <c r="AR455" s="372"/>
      <c r="AS455" s="372"/>
      <c r="AT455" s="372"/>
      <c r="AU455" s="372"/>
      <c r="AV455" s="372"/>
      <c r="AW455" s="372"/>
    </row>
    <row r="456" customFormat="false" ht="11.25" hidden="false" customHeight="false" outlineLevel="0" collapsed="false">
      <c r="D456" s="371"/>
      <c r="E456" s="382"/>
      <c r="F456" s="382"/>
      <c r="G456" s="382"/>
      <c r="H456" s="382"/>
      <c r="I456" s="382"/>
      <c r="J456" s="382"/>
      <c r="K456" s="382"/>
      <c r="L456" s="382"/>
      <c r="M456" s="382"/>
      <c r="N456" s="382"/>
      <c r="O456" s="382"/>
      <c r="P456" s="382"/>
      <c r="Q456" s="382"/>
      <c r="R456" s="382"/>
      <c r="S456" s="382"/>
      <c r="T456" s="371"/>
      <c r="U456" s="371"/>
      <c r="V456" s="372"/>
      <c r="W456" s="372"/>
      <c r="X456" s="372"/>
      <c r="Y456" s="372"/>
      <c r="Z456" s="372"/>
      <c r="AA456" s="372"/>
      <c r="AB456" s="372"/>
      <c r="AC456" s="372"/>
      <c r="AD456" s="372"/>
      <c r="AE456" s="372"/>
      <c r="AF456" s="372"/>
      <c r="AG456" s="372"/>
      <c r="AH456" s="372"/>
      <c r="AI456" s="372"/>
      <c r="AJ456" s="372"/>
      <c r="AK456" s="383"/>
      <c r="AL456" s="372"/>
      <c r="AM456" s="372"/>
      <c r="AN456" s="372"/>
      <c r="AO456" s="372"/>
      <c r="AP456" s="372"/>
      <c r="AQ456" s="372"/>
      <c r="AR456" s="372"/>
      <c r="AS456" s="372"/>
      <c r="AT456" s="372"/>
      <c r="AU456" s="372"/>
      <c r="AV456" s="372"/>
      <c r="AW456" s="372"/>
    </row>
    <row r="457" customFormat="false" ht="11.25" hidden="false" customHeight="false" outlineLevel="0" collapsed="false">
      <c r="D457" s="371"/>
      <c r="E457" s="382"/>
      <c r="F457" s="382"/>
      <c r="G457" s="382"/>
      <c r="H457" s="382"/>
      <c r="I457" s="382"/>
      <c r="J457" s="382"/>
      <c r="K457" s="382"/>
      <c r="L457" s="382"/>
      <c r="M457" s="382"/>
      <c r="N457" s="382"/>
      <c r="O457" s="382"/>
      <c r="P457" s="382"/>
      <c r="Q457" s="382"/>
      <c r="R457" s="382"/>
      <c r="S457" s="382"/>
      <c r="T457" s="371"/>
      <c r="U457" s="371"/>
      <c r="V457" s="372"/>
      <c r="W457" s="372"/>
      <c r="X457" s="372"/>
      <c r="Y457" s="372"/>
      <c r="Z457" s="372"/>
      <c r="AA457" s="372"/>
      <c r="AB457" s="372"/>
      <c r="AC457" s="372"/>
      <c r="AD457" s="372"/>
      <c r="AE457" s="372"/>
      <c r="AF457" s="372"/>
      <c r="AG457" s="372"/>
      <c r="AH457" s="372"/>
      <c r="AI457" s="372"/>
      <c r="AJ457" s="372"/>
      <c r="AK457" s="383"/>
      <c r="AL457" s="372"/>
      <c r="AM457" s="372"/>
      <c r="AN457" s="372"/>
      <c r="AO457" s="372"/>
      <c r="AP457" s="372"/>
      <c r="AQ457" s="372"/>
      <c r="AR457" s="372"/>
      <c r="AS457" s="372"/>
      <c r="AT457" s="372"/>
      <c r="AU457" s="372"/>
      <c r="AV457" s="372"/>
      <c r="AW457" s="372"/>
    </row>
    <row r="458" customFormat="false" ht="11.25" hidden="false" customHeight="false" outlineLevel="0" collapsed="false">
      <c r="D458" s="371"/>
      <c r="E458" s="382"/>
      <c r="F458" s="382"/>
      <c r="G458" s="382"/>
      <c r="H458" s="382"/>
      <c r="I458" s="382"/>
      <c r="J458" s="382"/>
      <c r="K458" s="382"/>
      <c r="L458" s="382"/>
      <c r="M458" s="382"/>
      <c r="N458" s="382"/>
      <c r="O458" s="382"/>
      <c r="P458" s="382"/>
      <c r="Q458" s="382"/>
      <c r="R458" s="382"/>
      <c r="S458" s="382"/>
      <c r="T458" s="371"/>
      <c r="U458" s="371"/>
      <c r="V458" s="372"/>
      <c r="W458" s="372"/>
      <c r="X458" s="372"/>
      <c r="Y458" s="372"/>
      <c r="Z458" s="372"/>
      <c r="AA458" s="372"/>
      <c r="AB458" s="372"/>
      <c r="AC458" s="372"/>
      <c r="AD458" s="372"/>
      <c r="AE458" s="372"/>
      <c r="AF458" s="372"/>
      <c r="AG458" s="372"/>
      <c r="AH458" s="372"/>
      <c r="AI458" s="372"/>
      <c r="AJ458" s="372"/>
      <c r="AK458" s="383"/>
      <c r="AL458" s="372"/>
      <c r="AM458" s="372"/>
      <c r="AN458" s="372"/>
      <c r="AO458" s="372"/>
      <c r="AP458" s="372"/>
      <c r="AQ458" s="372"/>
      <c r="AR458" s="372"/>
      <c r="AS458" s="372"/>
      <c r="AT458" s="372"/>
      <c r="AU458" s="372"/>
      <c r="AV458" s="372"/>
      <c r="AW458" s="372"/>
    </row>
    <row r="459" customFormat="false" ht="11.25" hidden="false" customHeight="false" outlineLevel="0" collapsed="false">
      <c r="D459" s="371"/>
      <c r="E459" s="382"/>
      <c r="F459" s="382"/>
      <c r="G459" s="382"/>
      <c r="H459" s="382"/>
      <c r="I459" s="382"/>
      <c r="J459" s="382"/>
      <c r="K459" s="382"/>
      <c r="L459" s="382"/>
      <c r="M459" s="382"/>
      <c r="N459" s="382"/>
      <c r="O459" s="382"/>
      <c r="P459" s="382"/>
      <c r="Q459" s="382"/>
      <c r="R459" s="382"/>
      <c r="S459" s="382"/>
      <c r="T459" s="371"/>
      <c r="U459" s="371"/>
      <c r="V459" s="372"/>
      <c r="W459" s="372"/>
      <c r="X459" s="372"/>
      <c r="Y459" s="372"/>
      <c r="Z459" s="372"/>
      <c r="AA459" s="372"/>
      <c r="AB459" s="372"/>
      <c r="AC459" s="372"/>
      <c r="AD459" s="372"/>
      <c r="AE459" s="372"/>
      <c r="AF459" s="372"/>
      <c r="AG459" s="372"/>
      <c r="AH459" s="372"/>
      <c r="AI459" s="372"/>
      <c r="AJ459" s="372"/>
      <c r="AK459" s="383"/>
      <c r="AL459" s="372"/>
      <c r="AM459" s="372"/>
      <c r="AN459" s="372"/>
      <c r="AO459" s="372"/>
      <c r="AP459" s="372"/>
      <c r="AQ459" s="372"/>
      <c r="AR459" s="372"/>
      <c r="AS459" s="372"/>
      <c r="AT459" s="372"/>
      <c r="AU459" s="372"/>
      <c r="AV459" s="372"/>
      <c r="AW459" s="372"/>
    </row>
    <row r="460" customFormat="false" ht="11.25" hidden="false" customHeight="false" outlineLevel="0" collapsed="false">
      <c r="D460" s="371"/>
      <c r="E460" s="382"/>
      <c r="F460" s="382"/>
      <c r="G460" s="382"/>
      <c r="H460" s="382"/>
      <c r="I460" s="382"/>
      <c r="J460" s="382"/>
      <c r="K460" s="382"/>
      <c r="L460" s="382"/>
      <c r="M460" s="382"/>
      <c r="N460" s="382"/>
      <c r="O460" s="382"/>
      <c r="P460" s="382"/>
      <c r="Q460" s="382"/>
      <c r="R460" s="382"/>
      <c r="S460" s="382"/>
      <c r="T460" s="371"/>
      <c r="U460" s="371"/>
      <c r="V460" s="372"/>
      <c r="W460" s="372"/>
      <c r="X460" s="372"/>
      <c r="Y460" s="372"/>
      <c r="Z460" s="372"/>
      <c r="AA460" s="372"/>
      <c r="AB460" s="372"/>
      <c r="AC460" s="372"/>
      <c r="AD460" s="372"/>
      <c r="AE460" s="372"/>
      <c r="AF460" s="372"/>
      <c r="AG460" s="372"/>
      <c r="AH460" s="372"/>
      <c r="AI460" s="372"/>
      <c r="AJ460" s="372"/>
      <c r="AK460" s="383"/>
      <c r="AL460" s="372"/>
      <c r="AM460" s="372"/>
      <c r="AN460" s="372"/>
      <c r="AO460" s="372"/>
      <c r="AP460" s="372"/>
      <c r="AQ460" s="372"/>
      <c r="AR460" s="372"/>
      <c r="AS460" s="372"/>
      <c r="AT460" s="372"/>
      <c r="AU460" s="372"/>
      <c r="AV460" s="372"/>
      <c r="AW460" s="372"/>
    </row>
    <row r="461" customFormat="false" ht="11.25" hidden="false" customHeight="false" outlineLevel="0" collapsed="false">
      <c r="D461" s="371"/>
      <c r="E461" s="382"/>
      <c r="F461" s="382"/>
      <c r="G461" s="382"/>
      <c r="H461" s="382"/>
      <c r="I461" s="382"/>
      <c r="J461" s="382"/>
      <c r="K461" s="382"/>
      <c r="L461" s="382"/>
      <c r="M461" s="382"/>
      <c r="N461" s="382"/>
      <c r="O461" s="382"/>
      <c r="P461" s="382"/>
      <c r="Q461" s="382"/>
      <c r="R461" s="382"/>
      <c r="S461" s="382"/>
      <c r="T461" s="371"/>
      <c r="U461" s="371"/>
      <c r="V461" s="372"/>
      <c r="W461" s="372"/>
      <c r="X461" s="372"/>
      <c r="Y461" s="372"/>
      <c r="Z461" s="372"/>
      <c r="AA461" s="372"/>
      <c r="AB461" s="372"/>
      <c r="AC461" s="372"/>
      <c r="AD461" s="372"/>
      <c r="AE461" s="372"/>
      <c r="AF461" s="372"/>
      <c r="AG461" s="372"/>
      <c r="AH461" s="372"/>
      <c r="AI461" s="372"/>
      <c r="AJ461" s="372"/>
      <c r="AK461" s="383"/>
      <c r="AL461" s="372"/>
      <c r="AM461" s="372"/>
      <c r="AN461" s="372"/>
      <c r="AO461" s="372"/>
      <c r="AP461" s="372"/>
      <c r="AQ461" s="372"/>
      <c r="AR461" s="372"/>
      <c r="AS461" s="372"/>
      <c r="AT461" s="372"/>
      <c r="AU461" s="372"/>
      <c r="AV461" s="372"/>
      <c r="AW461" s="372"/>
    </row>
    <row r="462" customFormat="false" ht="11.25" hidden="false" customHeight="false" outlineLevel="0" collapsed="false">
      <c r="D462" s="371"/>
      <c r="E462" s="382"/>
      <c r="F462" s="382"/>
      <c r="G462" s="382"/>
      <c r="H462" s="382"/>
      <c r="I462" s="382"/>
      <c r="J462" s="382"/>
      <c r="K462" s="382"/>
      <c r="L462" s="382"/>
      <c r="M462" s="382"/>
      <c r="N462" s="382"/>
      <c r="O462" s="382"/>
      <c r="P462" s="382"/>
      <c r="Q462" s="382"/>
      <c r="R462" s="382"/>
      <c r="S462" s="382"/>
      <c r="T462" s="371"/>
      <c r="U462" s="371"/>
      <c r="V462" s="372"/>
      <c r="W462" s="372"/>
      <c r="X462" s="372"/>
      <c r="Y462" s="372"/>
      <c r="Z462" s="372"/>
      <c r="AA462" s="372"/>
      <c r="AB462" s="372"/>
      <c r="AC462" s="372"/>
      <c r="AD462" s="372"/>
      <c r="AE462" s="372"/>
      <c r="AF462" s="372"/>
      <c r="AG462" s="372"/>
      <c r="AH462" s="372"/>
      <c r="AI462" s="372"/>
      <c r="AJ462" s="372"/>
      <c r="AK462" s="383"/>
      <c r="AL462" s="372"/>
      <c r="AM462" s="372"/>
      <c r="AN462" s="372"/>
      <c r="AO462" s="372"/>
      <c r="AP462" s="372"/>
      <c r="AQ462" s="372"/>
      <c r="AR462" s="372"/>
      <c r="AS462" s="372"/>
      <c r="AT462" s="372"/>
      <c r="AU462" s="372"/>
      <c r="AV462" s="372"/>
      <c r="AW462" s="372"/>
    </row>
    <row r="463" customFormat="false" ht="11.25" hidden="false" customHeight="false" outlineLevel="0" collapsed="false">
      <c r="D463" s="371"/>
      <c r="E463" s="382"/>
      <c r="F463" s="382"/>
      <c r="G463" s="382"/>
      <c r="H463" s="382"/>
      <c r="I463" s="382"/>
      <c r="J463" s="382"/>
      <c r="K463" s="382"/>
      <c r="L463" s="382"/>
      <c r="M463" s="382"/>
      <c r="N463" s="382"/>
      <c r="O463" s="382"/>
      <c r="P463" s="382"/>
      <c r="Q463" s="382"/>
      <c r="R463" s="382"/>
      <c r="S463" s="382"/>
      <c r="T463" s="371"/>
      <c r="U463" s="371"/>
      <c r="V463" s="372"/>
      <c r="W463" s="372"/>
      <c r="X463" s="372"/>
      <c r="Y463" s="372"/>
      <c r="Z463" s="372"/>
      <c r="AA463" s="372"/>
      <c r="AB463" s="372"/>
      <c r="AC463" s="372"/>
      <c r="AD463" s="372"/>
      <c r="AE463" s="372"/>
      <c r="AF463" s="372"/>
      <c r="AG463" s="372"/>
      <c r="AH463" s="372"/>
      <c r="AI463" s="372"/>
      <c r="AJ463" s="372"/>
      <c r="AK463" s="383"/>
      <c r="AL463" s="372"/>
      <c r="AM463" s="372"/>
      <c r="AN463" s="372"/>
      <c r="AO463" s="372"/>
      <c r="AP463" s="372"/>
      <c r="AQ463" s="372"/>
      <c r="AR463" s="372"/>
      <c r="AS463" s="372"/>
      <c r="AT463" s="372"/>
      <c r="AU463" s="372"/>
      <c r="AV463" s="372"/>
      <c r="AW463" s="372"/>
    </row>
    <row r="464" customFormat="false" ht="11.25" hidden="false" customHeight="false" outlineLevel="0" collapsed="false">
      <c r="D464" s="371"/>
      <c r="E464" s="382"/>
      <c r="F464" s="382"/>
      <c r="G464" s="382"/>
      <c r="H464" s="382"/>
      <c r="I464" s="382"/>
      <c r="J464" s="382"/>
      <c r="K464" s="382"/>
      <c r="L464" s="382"/>
      <c r="M464" s="382"/>
      <c r="N464" s="382"/>
      <c r="O464" s="382"/>
      <c r="P464" s="382"/>
      <c r="Q464" s="382"/>
      <c r="R464" s="382"/>
      <c r="S464" s="382"/>
      <c r="T464" s="371"/>
      <c r="U464" s="371"/>
      <c r="V464" s="372"/>
      <c r="W464" s="372"/>
      <c r="X464" s="372"/>
      <c r="Y464" s="372"/>
      <c r="Z464" s="372"/>
      <c r="AA464" s="372"/>
      <c r="AB464" s="372"/>
      <c r="AC464" s="372"/>
      <c r="AD464" s="372"/>
      <c r="AE464" s="372"/>
      <c r="AF464" s="372"/>
      <c r="AG464" s="372"/>
      <c r="AH464" s="372"/>
      <c r="AI464" s="372"/>
      <c r="AJ464" s="372"/>
      <c r="AK464" s="383"/>
      <c r="AL464" s="372"/>
      <c r="AM464" s="372"/>
      <c r="AN464" s="372"/>
      <c r="AO464" s="372"/>
      <c r="AP464" s="372"/>
      <c r="AQ464" s="372"/>
      <c r="AR464" s="372"/>
      <c r="AS464" s="372"/>
      <c r="AT464" s="372"/>
      <c r="AU464" s="372"/>
      <c r="AV464" s="372"/>
      <c r="AW464" s="372"/>
    </row>
    <row r="465" customFormat="false" ht="11.25" hidden="false" customHeight="false" outlineLevel="0" collapsed="false">
      <c r="D465" s="371"/>
      <c r="E465" s="382"/>
      <c r="F465" s="382"/>
      <c r="G465" s="382"/>
      <c r="H465" s="382"/>
      <c r="I465" s="382"/>
      <c r="J465" s="382"/>
      <c r="K465" s="382"/>
      <c r="L465" s="382"/>
      <c r="M465" s="382"/>
      <c r="N465" s="382"/>
      <c r="O465" s="382"/>
      <c r="P465" s="382"/>
      <c r="Q465" s="382"/>
      <c r="R465" s="382"/>
      <c r="S465" s="382"/>
      <c r="T465" s="371"/>
      <c r="U465" s="371"/>
      <c r="V465" s="372"/>
      <c r="W465" s="372"/>
      <c r="X465" s="372"/>
      <c r="Y465" s="372"/>
      <c r="Z465" s="372"/>
      <c r="AA465" s="372"/>
      <c r="AB465" s="372"/>
      <c r="AC465" s="372"/>
      <c r="AD465" s="372"/>
      <c r="AE465" s="372"/>
      <c r="AF465" s="372"/>
      <c r="AG465" s="372"/>
      <c r="AH465" s="372"/>
      <c r="AI465" s="372"/>
      <c r="AJ465" s="372"/>
      <c r="AK465" s="383"/>
      <c r="AL465" s="372"/>
      <c r="AM465" s="372"/>
      <c r="AN465" s="372"/>
      <c r="AO465" s="372"/>
      <c r="AP465" s="372"/>
      <c r="AQ465" s="372"/>
      <c r="AR465" s="372"/>
      <c r="AS465" s="372"/>
      <c r="AT465" s="372"/>
      <c r="AU465" s="372"/>
      <c r="AV465" s="372"/>
      <c r="AW465" s="372"/>
    </row>
    <row r="466" customFormat="false" ht="11.25" hidden="false" customHeight="false" outlineLevel="0" collapsed="false">
      <c r="D466" s="371"/>
      <c r="E466" s="382"/>
      <c r="F466" s="382"/>
      <c r="G466" s="382"/>
      <c r="H466" s="382"/>
      <c r="I466" s="382"/>
      <c r="J466" s="382"/>
      <c r="K466" s="382"/>
      <c r="L466" s="382"/>
      <c r="M466" s="382"/>
      <c r="N466" s="382"/>
      <c r="O466" s="382"/>
      <c r="P466" s="382"/>
      <c r="Q466" s="382"/>
      <c r="R466" s="382"/>
      <c r="S466" s="382"/>
      <c r="T466" s="371"/>
      <c r="U466" s="371"/>
      <c r="V466" s="372"/>
      <c r="W466" s="372"/>
      <c r="X466" s="372"/>
      <c r="Y466" s="372"/>
      <c r="Z466" s="372"/>
      <c r="AA466" s="372"/>
      <c r="AB466" s="372"/>
      <c r="AC466" s="372"/>
      <c r="AD466" s="372"/>
      <c r="AE466" s="372"/>
      <c r="AF466" s="372"/>
      <c r="AG466" s="372"/>
      <c r="AH466" s="372"/>
      <c r="AI466" s="372"/>
      <c r="AJ466" s="372"/>
      <c r="AK466" s="383"/>
      <c r="AL466" s="372"/>
      <c r="AM466" s="372"/>
      <c r="AN466" s="372"/>
      <c r="AO466" s="372"/>
      <c r="AP466" s="372"/>
      <c r="AQ466" s="372"/>
      <c r="AR466" s="372"/>
      <c r="AS466" s="372"/>
      <c r="AT466" s="372"/>
      <c r="AU466" s="372"/>
      <c r="AV466" s="372"/>
      <c r="AW466" s="372"/>
    </row>
    <row r="467" customFormat="false" ht="11.25" hidden="false" customHeight="false" outlineLevel="0" collapsed="false">
      <c r="D467" s="371"/>
      <c r="E467" s="382"/>
      <c r="F467" s="382"/>
      <c r="G467" s="382"/>
      <c r="H467" s="382"/>
      <c r="I467" s="382"/>
      <c r="J467" s="382"/>
      <c r="K467" s="382"/>
      <c r="L467" s="382"/>
      <c r="M467" s="382"/>
      <c r="N467" s="382"/>
      <c r="O467" s="382"/>
      <c r="P467" s="382"/>
      <c r="Q467" s="382"/>
      <c r="R467" s="382"/>
      <c r="S467" s="382"/>
      <c r="T467" s="371"/>
      <c r="U467" s="371"/>
      <c r="V467" s="372"/>
      <c r="W467" s="372"/>
      <c r="X467" s="372"/>
      <c r="Y467" s="372"/>
      <c r="Z467" s="372"/>
      <c r="AA467" s="372"/>
      <c r="AB467" s="372"/>
      <c r="AC467" s="372"/>
      <c r="AD467" s="372"/>
      <c r="AE467" s="372"/>
      <c r="AF467" s="372"/>
      <c r="AG467" s="372"/>
      <c r="AH467" s="372"/>
      <c r="AI467" s="372"/>
      <c r="AJ467" s="372"/>
      <c r="AK467" s="383"/>
      <c r="AL467" s="372"/>
      <c r="AM467" s="372"/>
      <c r="AN467" s="372"/>
      <c r="AO467" s="372"/>
      <c r="AP467" s="372"/>
      <c r="AQ467" s="372"/>
      <c r="AR467" s="372"/>
      <c r="AS467" s="372"/>
      <c r="AT467" s="372"/>
      <c r="AU467" s="372"/>
      <c r="AV467" s="372"/>
      <c r="AW467" s="372"/>
    </row>
    <row r="468" customFormat="false" ht="11.25" hidden="false" customHeight="false" outlineLevel="0" collapsed="false">
      <c r="D468" s="371"/>
      <c r="E468" s="382"/>
      <c r="F468" s="382"/>
      <c r="G468" s="382"/>
      <c r="H468" s="382"/>
      <c r="I468" s="382"/>
      <c r="J468" s="382"/>
      <c r="K468" s="382"/>
      <c r="L468" s="382"/>
      <c r="M468" s="382"/>
      <c r="N468" s="382"/>
      <c r="O468" s="382"/>
      <c r="P468" s="382"/>
      <c r="Q468" s="382"/>
      <c r="R468" s="382"/>
      <c r="S468" s="382"/>
      <c r="T468" s="371"/>
      <c r="U468" s="371"/>
      <c r="V468" s="372"/>
      <c r="W468" s="372"/>
      <c r="X468" s="372"/>
      <c r="Y468" s="372"/>
      <c r="Z468" s="372"/>
      <c r="AA468" s="372"/>
      <c r="AB468" s="372"/>
      <c r="AC468" s="372"/>
      <c r="AD468" s="372"/>
      <c r="AE468" s="372"/>
      <c r="AF468" s="372"/>
      <c r="AG468" s="372"/>
      <c r="AH468" s="372"/>
      <c r="AI468" s="372"/>
      <c r="AJ468" s="372"/>
      <c r="AK468" s="383"/>
      <c r="AL468" s="372"/>
      <c r="AM468" s="372"/>
      <c r="AN468" s="372"/>
      <c r="AO468" s="372"/>
      <c r="AP468" s="372"/>
      <c r="AQ468" s="372"/>
      <c r="AR468" s="372"/>
      <c r="AS468" s="372"/>
      <c r="AT468" s="372"/>
      <c r="AU468" s="372"/>
      <c r="AV468" s="372"/>
      <c r="AW468" s="372"/>
    </row>
    <row r="469" customFormat="false" ht="11.25" hidden="false" customHeight="false" outlineLevel="0" collapsed="false">
      <c r="D469" s="371"/>
      <c r="E469" s="382"/>
      <c r="F469" s="382"/>
      <c r="G469" s="382"/>
      <c r="H469" s="382"/>
      <c r="I469" s="382"/>
      <c r="J469" s="382"/>
      <c r="K469" s="382"/>
      <c r="L469" s="382"/>
      <c r="M469" s="382"/>
      <c r="N469" s="382"/>
      <c r="O469" s="382"/>
      <c r="P469" s="382"/>
      <c r="Q469" s="382"/>
      <c r="R469" s="382"/>
      <c r="S469" s="382"/>
      <c r="T469" s="371"/>
      <c r="U469" s="371"/>
      <c r="V469" s="372"/>
      <c r="W469" s="372"/>
      <c r="X469" s="372"/>
      <c r="Y469" s="372"/>
      <c r="Z469" s="372"/>
      <c r="AA469" s="372"/>
      <c r="AB469" s="372"/>
      <c r="AC469" s="372"/>
      <c r="AD469" s="372"/>
      <c r="AE469" s="372"/>
      <c r="AF469" s="372"/>
      <c r="AG469" s="372"/>
      <c r="AH469" s="372"/>
      <c r="AI469" s="372"/>
      <c r="AJ469" s="372"/>
      <c r="AK469" s="383"/>
      <c r="AL469" s="372"/>
      <c r="AM469" s="372"/>
      <c r="AN469" s="372"/>
      <c r="AO469" s="372"/>
      <c r="AP469" s="372"/>
      <c r="AQ469" s="372"/>
      <c r="AR469" s="372"/>
      <c r="AS469" s="372"/>
      <c r="AT469" s="372"/>
      <c r="AU469" s="372"/>
      <c r="AV469" s="372"/>
      <c r="AW469" s="372"/>
    </row>
    <row r="470" customFormat="false" ht="11.25" hidden="false" customHeight="false" outlineLevel="0" collapsed="false">
      <c r="D470" s="371"/>
      <c r="E470" s="382"/>
      <c r="F470" s="382"/>
      <c r="G470" s="382"/>
      <c r="H470" s="382"/>
      <c r="I470" s="382"/>
      <c r="J470" s="382"/>
      <c r="K470" s="382"/>
      <c r="L470" s="382"/>
      <c r="M470" s="382"/>
      <c r="N470" s="382"/>
      <c r="O470" s="382"/>
      <c r="P470" s="382"/>
      <c r="Q470" s="382"/>
      <c r="R470" s="382"/>
      <c r="S470" s="382"/>
      <c r="T470" s="371"/>
      <c r="U470" s="371"/>
      <c r="V470" s="372"/>
      <c r="W470" s="372"/>
      <c r="X470" s="372"/>
      <c r="Y470" s="372"/>
      <c r="Z470" s="372"/>
      <c r="AA470" s="372"/>
      <c r="AB470" s="372"/>
      <c r="AC470" s="372"/>
      <c r="AD470" s="372"/>
      <c r="AE470" s="372"/>
      <c r="AF470" s="372"/>
      <c r="AG470" s="372"/>
      <c r="AH470" s="372"/>
      <c r="AI470" s="372"/>
      <c r="AJ470" s="372"/>
      <c r="AK470" s="383"/>
      <c r="AL470" s="372"/>
      <c r="AM470" s="372"/>
      <c r="AN470" s="372"/>
      <c r="AO470" s="372"/>
      <c r="AP470" s="372"/>
      <c r="AQ470" s="372"/>
      <c r="AR470" s="372"/>
      <c r="AS470" s="372"/>
      <c r="AT470" s="372"/>
      <c r="AU470" s="372"/>
      <c r="AV470" s="372"/>
      <c r="AW470" s="372"/>
    </row>
    <row r="471" customFormat="false" ht="11.25" hidden="false" customHeight="false" outlineLevel="0" collapsed="false">
      <c r="D471" s="371"/>
      <c r="E471" s="382"/>
      <c r="F471" s="382"/>
      <c r="G471" s="382"/>
      <c r="H471" s="382"/>
      <c r="I471" s="382"/>
      <c r="J471" s="382"/>
      <c r="K471" s="382"/>
      <c r="L471" s="382"/>
      <c r="M471" s="382"/>
      <c r="N471" s="382"/>
      <c r="O471" s="382"/>
      <c r="P471" s="382"/>
      <c r="Q471" s="382"/>
      <c r="R471" s="382"/>
      <c r="S471" s="382"/>
      <c r="T471" s="371"/>
      <c r="U471" s="371"/>
      <c r="V471" s="372"/>
      <c r="W471" s="372"/>
      <c r="X471" s="372"/>
      <c r="Y471" s="372"/>
      <c r="Z471" s="372"/>
      <c r="AA471" s="372"/>
      <c r="AB471" s="372"/>
      <c r="AC471" s="372"/>
      <c r="AD471" s="372"/>
      <c r="AE471" s="372"/>
      <c r="AF471" s="372"/>
      <c r="AG471" s="372"/>
      <c r="AH471" s="372"/>
      <c r="AI471" s="372"/>
      <c r="AJ471" s="372"/>
      <c r="AK471" s="383"/>
      <c r="AL471" s="372"/>
      <c r="AM471" s="372"/>
      <c r="AN471" s="372"/>
      <c r="AO471" s="372"/>
      <c r="AP471" s="372"/>
      <c r="AQ471" s="372"/>
      <c r="AR471" s="372"/>
      <c r="AS471" s="372"/>
      <c r="AT471" s="372"/>
      <c r="AU471" s="372"/>
      <c r="AV471" s="372"/>
      <c r="AW471" s="372"/>
    </row>
    <row r="472" customFormat="false" ht="11.25" hidden="false" customHeight="false" outlineLevel="0" collapsed="false">
      <c r="D472" s="371"/>
      <c r="E472" s="382"/>
      <c r="F472" s="382"/>
      <c r="G472" s="382"/>
      <c r="H472" s="382"/>
      <c r="I472" s="382"/>
      <c r="J472" s="382"/>
      <c r="K472" s="382"/>
      <c r="L472" s="382"/>
      <c r="M472" s="382"/>
      <c r="N472" s="382"/>
      <c r="O472" s="382"/>
      <c r="P472" s="382"/>
      <c r="Q472" s="382"/>
      <c r="R472" s="382"/>
      <c r="S472" s="382"/>
      <c r="T472" s="371"/>
      <c r="U472" s="371"/>
      <c r="V472" s="372"/>
      <c r="W472" s="372"/>
      <c r="X472" s="372"/>
      <c r="Y472" s="372"/>
      <c r="Z472" s="372"/>
      <c r="AA472" s="372"/>
      <c r="AB472" s="372"/>
      <c r="AC472" s="372"/>
      <c r="AD472" s="372"/>
      <c r="AE472" s="372"/>
      <c r="AF472" s="372"/>
      <c r="AG472" s="372"/>
      <c r="AH472" s="372"/>
      <c r="AI472" s="372"/>
      <c r="AJ472" s="372"/>
      <c r="AK472" s="383"/>
      <c r="AL472" s="372"/>
      <c r="AM472" s="372"/>
      <c r="AN472" s="372"/>
      <c r="AO472" s="372"/>
      <c r="AP472" s="372"/>
      <c r="AQ472" s="372"/>
      <c r="AR472" s="372"/>
      <c r="AS472" s="372"/>
      <c r="AT472" s="372"/>
      <c r="AU472" s="372"/>
      <c r="AV472" s="372"/>
      <c r="AW472" s="372"/>
    </row>
    <row r="473" customFormat="false" ht="11.25" hidden="false" customHeight="false" outlineLevel="0" collapsed="false">
      <c r="D473" s="371"/>
      <c r="E473" s="382"/>
      <c r="F473" s="382"/>
      <c r="G473" s="382"/>
      <c r="H473" s="382"/>
      <c r="I473" s="382"/>
      <c r="J473" s="382"/>
      <c r="K473" s="382"/>
      <c r="L473" s="382"/>
      <c r="M473" s="382"/>
      <c r="N473" s="382"/>
      <c r="O473" s="382"/>
      <c r="P473" s="382"/>
      <c r="Q473" s="382"/>
      <c r="R473" s="382"/>
      <c r="S473" s="382"/>
      <c r="T473" s="371"/>
      <c r="U473" s="371"/>
      <c r="V473" s="372"/>
      <c r="W473" s="372"/>
      <c r="X473" s="372"/>
      <c r="Y473" s="372"/>
      <c r="Z473" s="372"/>
      <c r="AA473" s="372"/>
      <c r="AB473" s="372"/>
      <c r="AC473" s="372"/>
      <c r="AD473" s="372"/>
      <c r="AE473" s="372"/>
      <c r="AF473" s="372"/>
      <c r="AG473" s="372"/>
      <c r="AH473" s="372"/>
      <c r="AI473" s="372"/>
      <c r="AJ473" s="372"/>
      <c r="AK473" s="383"/>
      <c r="AL473" s="372"/>
      <c r="AM473" s="372"/>
      <c r="AN473" s="372"/>
      <c r="AO473" s="372"/>
      <c r="AP473" s="372"/>
      <c r="AQ473" s="372"/>
      <c r="AR473" s="372"/>
      <c r="AS473" s="372"/>
      <c r="AT473" s="372"/>
      <c r="AU473" s="372"/>
      <c r="AV473" s="372"/>
      <c r="AW473" s="372"/>
    </row>
    <row r="474" customFormat="false" ht="11.25" hidden="false" customHeight="false" outlineLevel="0" collapsed="false">
      <c r="D474" s="371"/>
      <c r="E474" s="382"/>
      <c r="F474" s="382"/>
      <c r="G474" s="382"/>
      <c r="H474" s="382"/>
      <c r="I474" s="382"/>
      <c r="J474" s="382"/>
      <c r="K474" s="382"/>
      <c r="L474" s="382"/>
      <c r="M474" s="382"/>
      <c r="N474" s="382"/>
      <c r="O474" s="382"/>
      <c r="P474" s="382"/>
      <c r="Q474" s="382"/>
      <c r="R474" s="382"/>
      <c r="S474" s="382"/>
      <c r="T474" s="371"/>
      <c r="U474" s="371"/>
      <c r="V474" s="372"/>
      <c r="W474" s="372"/>
      <c r="X474" s="372"/>
      <c r="Y474" s="372"/>
      <c r="Z474" s="372"/>
      <c r="AA474" s="372"/>
      <c r="AB474" s="372"/>
      <c r="AC474" s="372"/>
      <c r="AD474" s="372"/>
      <c r="AE474" s="372"/>
      <c r="AF474" s="372"/>
      <c r="AG474" s="372"/>
      <c r="AH474" s="372"/>
      <c r="AI474" s="372"/>
      <c r="AJ474" s="372"/>
      <c r="AK474" s="383"/>
      <c r="AL474" s="372"/>
      <c r="AM474" s="372"/>
      <c r="AN474" s="372"/>
      <c r="AO474" s="372"/>
      <c r="AP474" s="372"/>
      <c r="AQ474" s="372"/>
      <c r="AR474" s="372"/>
      <c r="AS474" s="372"/>
      <c r="AT474" s="372"/>
      <c r="AU474" s="372"/>
      <c r="AV474" s="372"/>
      <c r="AW474" s="372"/>
    </row>
    <row r="475" customFormat="false" ht="11.25" hidden="false" customHeight="false" outlineLevel="0" collapsed="false">
      <c r="D475" s="371"/>
      <c r="E475" s="382"/>
      <c r="F475" s="382"/>
      <c r="G475" s="382"/>
      <c r="H475" s="382"/>
      <c r="I475" s="382"/>
      <c r="J475" s="382"/>
      <c r="K475" s="382"/>
      <c r="L475" s="382"/>
      <c r="M475" s="382"/>
      <c r="N475" s="382"/>
      <c r="O475" s="382"/>
      <c r="P475" s="382"/>
      <c r="Q475" s="382"/>
      <c r="R475" s="382"/>
      <c r="S475" s="382"/>
      <c r="T475" s="371"/>
      <c r="U475" s="371"/>
      <c r="V475" s="372"/>
      <c r="W475" s="372"/>
      <c r="X475" s="372"/>
      <c r="Y475" s="372"/>
      <c r="Z475" s="372"/>
      <c r="AA475" s="372"/>
      <c r="AB475" s="372"/>
      <c r="AC475" s="372"/>
      <c r="AD475" s="372"/>
      <c r="AE475" s="372"/>
      <c r="AF475" s="372"/>
      <c r="AG475" s="372"/>
      <c r="AH475" s="372"/>
      <c r="AI475" s="372"/>
      <c r="AJ475" s="372"/>
      <c r="AK475" s="383"/>
      <c r="AL475" s="372"/>
      <c r="AM475" s="372"/>
      <c r="AN475" s="372"/>
      <c r="AO475" s="372"/>
      <c r="AP475" s="372"/>
      <c r="AQ475" s="372"/>
      <c r="AR475" s="372"/>
      <c r="AS475" s="372"/>
      <c r="AT475" s="372"/>
      <c r="AU475" s="372"/>
      <c r="AV475" s="372"/>
      <c r="AW475" s="372"/>
    </row>
    <row r="476" customFormat="false" ht="11.25" hidden="false" customHeight="false" outlineLevel="0" collapsed="false">
      <c r="D476" s="371"/>
      <c r="E476" s="382"/>
      <c r="F476" s="382"/>
      <c r="G476" s="382"/>
      <c r="H476" s="382"/>
      <c r="I476" s="382"/>
      <c r="J476" s="382"/>
      <c r="K476" s="382"/>
      <c r="L476" s="382"/>
      <c r="M476" s="382"/>
      <c r="N476" s="382"/>
      <c r="O476" s="382"/>
      <c r="P476" s="382"/>
      <c r="Q476" s="382"/>
      <c r="R476" s="382"/>
      <c r="S476" s="382"/>
      <c r="T476" s="371"/>
      <c r="U476" s="371"/>
      <c r="V476" s="372"/>
      <c r="W476" s="372"/>
      <c r="X476" s="372"/>
      <c r="Y476" s="372"/>
      <c r="Z476" s="372"/>
      <c r="AA476" s="372"/>
      <c r="AB476" s="372"/>
      <c r="AC476" s="372"/>
      <c r="AD476" s="372"/>
      <c r="AE476" s="372"/>
      <c r="AF476" s="372"/>
      <c r="AG476" s="372"/>
      <c r="AH476" s="372"/>
      <c r="AI476" s="372"/>
      <c r="AJ476" s="372"/>
      <c r="AK476" s="383"/>
      <c r="AL476" s="372"/>
      <c r="AM476" s="372"/>
      <c r="AN476" s="372"/>
      <c r="AO476" s="372"/>
      <c r="AP476" s="372"/>
      <c r="AQ476" s="372"/>
      <c r="AR476" s="372"/>
      <c r="AS476" s="372"/>
      <c r="AT476" s="372"/>
      <c r="AU476" s="372"/>
      <c r="AV476" s="372"/>
      <c r="AW476" s="372"/>
    </row>
    <row r="477" customFormat="false" ht="11.25" hidden="false" customHeight="false" outlineLevel="0" collapsed="false">
      <c r="D477" s="371"/>
      <c r="E477" s="382"/>
      <c r="F477" s="382"/>
      <c r="G477" s="382"/>
      <c r="H477" s="382"/>
      <c r="I477" s="382"/>
      <c r="J477" s="382"/>
      <c r="K477" s="382"/>
      <c r="L477" s="382"/>
      <c r="M477" s="382"/>
      <c r="N477" s="382"/>
      <c r="O477" s="382"/>
      <c r="P477" s="382"/>
      <c r="Q477" s="382"/>
      <c r="R477" s="382"/>
      <c r="S477" s="382"/>
      <c r="T477" s="371"/>
      <c r="U477" s="371"/>
      <c r="V477" s="372"/>
      <c r="W477" s="372"/>
      <c r="X477" s="372"/>
      <c r="Y477" s="372"/>
      <c r="Z477" s="372"/>
      <c r="AA477" s="372"/>
      <c r="AB477" s="372"/>
      <c r="AC477" s="372"/>
      <c r="AD477" s="372"/>
      <c r="AE477" s="372"/>
      <c r="AF477" s="372"/>
      <c r="AG477" s="372"/>
      <c r="AH477" s="372"/>
      <c r="AI477" s="372"/>
      <c r="AJ477" s="372"/>
      <c r="AK477" s="383"/>
      <c r="AL477" s="372"/>
      <c r="AM477" s="372"/>
      <c r="AN477" s="372"/>
      <c r="AO477" s="372"/>
      <c r="AP477" s="372"/>
      <c r="AQ477" s="372"/>
      <c r="AR477" s="372"/>
      <c r="AS477" s="372"/>
      <c r="AT477" s="372"/>
      <c r="AU477" s="372"/>
      <c r="AV477" s="372"/>
      <c r="AW477" s="372"/>
    </row>
    <row r="478" customFormat="false" ht="11.25" hidden="false" customHeight="false" outlineLevel="0" collapsed="false">
      <c r="D478" s="371"/>
      <c r="E478" s="382"/>
      <c r="F478" s="382"/>
      <c r="G478" s="382"/>
      <c r="H478" s="382"/>
      <c r="I478" s="382"/>
      <c r="J478" s="382"/>
      <c r="K478" s="382"/>
      <c r="L478" s="382"/>
      <c r="M478" s="382"/>
      <c r="N478" s="382"/>
      <c r="O478" s="382"/>
      <c r="P478" s="382"/>
      <c r="Q478" s="382"/>
      <c r="R478" s="382"/>
      <c r="S478" s="382"/>
      <c r="T478" s="371"/>
      <c r="U478" s="371"/>
      <c r="V478" s="372"/>
      <c r="W478" s="372"/>
      <c r="X478" s="372"/>
      <c r="Y478" s="372"/>
      <c r="Z478" s="372"/>
      <c r="AA478" s="372"/>
      <c r="AB478" s="372"/>
      <c r="AC478" s="372"/>
      <c r="AD478" s="372"/>
      <c r="AE478" s="372"/>
      <c r="AF478" s="372"/>
      <c r="AG478" s="372"/>
      <c r="AH478" s="372"/>
      <c r="AI478" s="372"/>
      <c r="AJ478" s="372"/>
      <c r="AK478" s="383"/>
      <c r="AL478" s="372"/>
      <c r="AM478" s="372"/>
      <c r="AN478" s="372"/>
      <c r="AO478" s="372"/>
      <c r="AP478" s="372"/>
      <c r="AQ478" s="372"/>
      <c r="AR478" s="372"/>
      <c r="AS478" s="372"/>
      <c r="AT478" s="372"/>
      <c r="AU478" s="372"/>
      <c r="AV478" s="372"/>
      <c r="AW478" s="372"/>
    </row>
    <row r="479" customFormat="false" ht="11.25" hidden="false" customHeight="false" outlineLevel="0" collapsed="false">
      <c r="D479" s="371"/>
      <c r="E479" s="382"/>
      <c r="F479" s="382"/>
      <c r="G479" s="382"/>
      <c r="H479" s="382"/>
      <c r="I479" s="382"/>
      <c r="J479" s="382"/>
      <c r="K479" s="382"/>
      <c r="L479" s="382"/>
      <c r="M479" s="382"/>
      <c r="N479" s="382"/>
      <c r="O479" s="382"/>
      <c r="P479" s="382"/>
      <c r="Q479" s="382"/>
      <c r="R479" s="382"/>
      <c r="S479" s="382"/>
      <c r="T479" s="371"/>
      <c r="U479" s="371"/>
      <c r="V479" s="372"/>
      <c r="W479" s="372"/>
      <c r="X479" s="372"/>
      <c r="Y479" s="372"/>
      <c r="Z479" s="372"/>
      <c r="AA479" s="372"/>
      <c r="AB479" s="372"/>
      <c r="AC479" s="372"/>
      <c r="AD479" s="372"/>
      <c r="AE479" s="372"/>
      <c r="AF479" s="372"/>
      <c r="AG479" s="372"/>
      <c r="AH479" s="372"/>
      <c r="AI479" s="372"/>
      <c r="AJ479" s="372"/>
      <c r="AK479" s="383"/>
      <c r="AL479" s="372"/>
      <c r="AM479" s="372"/>
      <c r="AN479" s="372"/>
      <c r="AO479" s="372"/>
      <c r="AP479" s="372"/>
      <c r="AQ479" s="372"/>
      <c r="AR479" s="372"/>
      <c r="AS479" s="372"/>
      <c r="AT479" s="372"/>
      <c r="AU479" s="372"/>
      <c r="AV479" s="372"/>
      <c r="AW479" s="372"/>
    </row>
    <row r="480" customFormat="false" ht="11.25" hidden="false" customHeight="false" outlineLevel="0" collapsed="false">
      <c r="D480" s="371"/>
      <c r="E480" s="382"/>
      <c r="F480" s="382"/>
      <c r="G480" s="382"/>
      <c r="H480" s="382"/>
      <c r="I480" s="382"/>
      <c r="J480" s="382"/>
      <c r="K480" s="382"/>
      <c r="L480" s="382"/>
      <c r="M480" s="382"/>
      <c r="N480" s="382"/>
      <c r="O480" s="382"/>
      <c r="P480" s="382"/>
      <c r="Q480" s="382"/>
      <c r="R480" s="382"/>
      <c r="S480" s="382"/>
      <c r="T480" s="371"/>
      <c r="U480" s="371"/>
      <c r="V480" s="372"/>
      <c r="W480" s="372"/>
      <c r="X480" s="372"/>
      <c r="Y480" s="372"/>
      <c r="Z480" s="372"/>
      <c r="AA480" s="372"/>
      <c r="AB480" s="372"/>
      <c r="AC480" s="372"/>
      <c r="AD480" s="372"/>
      <c r="AE480" s="372"/>
      <c r="AF480" s="372"/>
      <c r="AG480" s="372"/>
      <c r="AH480" s="372"/>
      <c r="AI480" s="372"/>
      <c r="AJ480" s="372"/>
      <c r="AK480" s="383"/>
      <c r="AL480" s="372"/>
      <c r="AM480" s="372"/>
      <c r="AN480" s="372"/>
      <c r="AO480" s="372"/>
      <c r="AP480" s="372"/>
      <c r="AQ480" s="372"/>
      <c r="AR480" s="372"/>
      <c r="AS480" s="372"/>
      <c r="AT480" s="372"/>
      <c r="AU480" s="372"/>
      <c r="AV480" s="372"/>
      <c r="AW480" s="372"/>
    </row>
    <row r="481" customFormat="false" ht="11.25" hidden="false" customHeight="false" outlineLevel="0" collapsed="false">
      <c r="D481" s="371"/>
      <c r="E481" s="382"/>
      <c r="F481" s="382"/>
      <c r="G481" s="382"/>
      <c r="H481" s="382"/>
      <c r="I481" s="382"/>
      <c r="J481" s="382"/>
      <c r="K481" s="382"/>
      <c r="L481" s="382"/>
      <c r="M481" s="382"/>
      <c r="N481" s="382"/>
      <c r="O481" s="382"/>
      <c r="P481" s="382"/>
      <c r="Q481" s="382"/>
      <c r="R481" s="382"/>
      <c r="S481" s="382"/>
      <c r="T481" s="371"/>
      <c r="U481" s="371"/>
      <c r="V481" s="372"/>
      <c r="W481" s="372"/>
      <c r="X481" s="372"/>
      <c r="Y481" s="372"/>
      <c r="Z481" s="372"/>
      <c r="AA481" s="372"/>
      <c r="AB481" s="372"/>
      <c r="AC481" s="372"/>
      <c r="AD481" s="372"/>
      <c r="AE481" s="372"/>
      <c r="AF481" s="372"/>
      <c r="AG481" s="372"/>
      <c r="AH481" s="372"/>
      <c r="AI481" s="372"/>
      <c r="AJ481" s="372"/>
      <c r="AK481" s="383"/>
      <c r="AL481" s="372"/>
      <c r="AM481" s="372"/>
      <c r="AN481" s="372"/>
      <c r="AO481" s="372"/>
      <c r="AP481" s="372"/>
      <c r="AQ481" s="372"/>
      <c r="AR481" s="372"/>
      <c r="AS481" s="372"/>
      <c r="AT481" s="372"/>
      <c r="AU481" s="372"/>
      <c r="AV481" s="372"/>
      <c r="AW481" s="372"/>
    </row>
    <row r="482" customFormat="false" ht="11.25" hidden="false" customHeight="false" outlineLevel="0" collapsed="false">
      <c r="D482" s="371"/>
      <c r="E482" s="382"/>
      <c r="F482" s="382"/>
      <c r="G482" s="382"/>
      <c r="H482" s="382"/>
      <c r="I482" s="382"/>
      <c r="J482" s="382"/>
      <c r="K482" s="382"/>
      <c r="L482" s="382"/>
      <c r="M482" s="382"/>
      <c r="N482" s="382"/>
      <c r="O482" s="382"/>
      <c r="P482" s="382"/>
      <c r="Q482" s="382"/>
      <c r="R482" s="382"/>
      <c r="S482" s="382"/>
      <c r="T482" s="371"/>
      <c r="U482" s="371"/>
      <c r="V482" s="372"/>
      <c r="W482" s="372"/>
      <c r="X482" s="372"/>
      <c r="Y482" s="372"/>
      <c r="Z482" s="372"/>
      <c r="AA482" s="372"/>
      <c r="AB482" s="372"/>
      <c r="AC482" s="372"/>
      <c r="AD482" s="372"/>
      <c r="AE482" s="372"/>
      <c r="AF482" s="372"/>
      <c r="AG482" s="372"/>
      <c r="AH482" s="372"/>
      <c r="AI482" s="372"/>
      <c r="AJ482" s="372"/>
      <c r="AK482" s="383"/>
      <c r="AL482" s="372"/>
      <c r="AM482" s="372"/>
      <c r="AN482" s="372"/>
      <c r="AO482" s="372"/>
      <c r="AP482" s="372"/>
      <c r="AQ482" s="372"/>
      <c r="AR482" s="372"/>
      <c r="AS482" s="372"/>
      <c r="AT482" s="372"/>
      <c r="AU482" s="372"/>
      <c r="AV482" s="372"/>
      <c r="AW482" s="372"/>
    </row>
    <row r="483" customFormat="false" ht="11.25" hidden="false" customHeight="false" outlineLevel="0" collapsed="false">
      <c r="D483" s="371"/>
      <c r="E483" s="382"/>
      <c r="F483" s="382"/>
      <c r="G483" s="382"/>
      <c r="H483" s="382"/>
      <c r="I483" s="382"/>
      <c r="J483" s="382"/>
      <c r="K483" s="382"/>
      <c r="L483" s="382"/>
      <c r="M483" s="382"/>
      <c r="N483" s="382"/>
      <c r="O483" s="382"/>
      <c r="P483" s="382"/>
      <c r="Q483" s="382"/>
      <c r="R483" s="382"/>
      <c r="S483" s="382"/>
      <c r="T483" s="371"/>
      <c r="U483" s="371"/>
      <c r="V483" s="372"/>
      <c r="W483" s="372"/>
      <c r="X483" s="372"/>
      <c r="Y483" s="372"/>
      <c r="Z483" s="372"/>
      <c r="AA483" s="372"/>
      <c r="AB483" s="372"/>
      <c r="AC483" s="372"/>
      <c r="AD483" s="372"/>
      <c r="AE483" s="372"/>
      <c r="AF483" s="372"/>
      <c r="AG483" s="372"/>
      <c r="AH483" s="372"/>
      <c r="AI483" s="372"/>
      <c r="AJ483" s="372"/>
      <c r="AK483" s="383"/>
      <c r="AL483" s="372"/>
      <c r="AM483" s="372"/>
      <c r="AN483" s="372"/>
      <c r="AO483" s="372"/>
      <c r="AP483" s="372"/>
      <c r="AQ483" s="372"/>
      <c r="AR483" s="372"/>
      <c r="AS483" s="372"/>
      <c r="AT483" s="372"/>
      <c r="AU483" s="372"/>
      <c r="AV483" s="372"/>
      <c r="AW483" s="372"/>
    </row>
    <row r="484" customFormat="false" ht="11.25" hidden="false" customHeight="false" outlineLevel="0" collapsed="false">
      <c r="D484" s="371"/>
      <c r="E484" s="382"/>
      <c r="F484" s="382"/>
      <c r="G484" s="382"/>
      <c r="H484" s="382"/>
      <c r="I484" s="382"/>
      <c r="J484" s="382"/>
      <c r="K484" s="382"/>
      <c r="L484" s="382"/>
      <c r="M484" s="382"/>
      <c r="N484" s="382"/>
      <c r="O484" s="382"/>
      <c r="P484" s="382"/>
      <c r="Q484" s="382"/>
      <c r="R484" s="382"/>
      <c r="S484" s="382"/>
      <c r="T484" s="371"/>
      <c r="U484" s="371"/>
      <c r="V484" s="372"/>
      <c r="W484" s="372"/>
      <c r="X484" s="372"/>
      <c r="Y484" s="372"/>
      <c r="Z484" s="372"/>
      <c r="AA484" s="372"/>
      <c r="AB484" s="372"/>
      <c r="AC484" s="372"/>
      <c r="AD484" s="372"/>
      <c r="AE484" s="372"/>
      <c r="AF484" s="372"/>
      <c r="AG484" s="372"/>
      <c r="AH484" s="372"/>
      <c r="AI484" s="372"/>
      <c r="AJ484" s="372"/>
      <c r="AK484" s="383"/>
      <c r="AL484" s="372"/>
      <c r="AM484" s="372"/>
      <c r="AN484" s="372"/>
      <c r="AO484" s="372"/>
      <c r="AP484" s="372"/>
      <c r="AQ484" s="372"/>
      <c r="AR484" s="372"/>
      <c r="AS484" s="372"/>
      <c r="AT484" s="372"/>
      <c r="AU484" s="372"/>
      <c r="AV484" s="372"/>
      <c r="AW484" s="372"/>
    </row>
    <row r="485" customFormat="false" ht="11.25" hidden="false" customHeight="false" outlineLevel="0" collapsed="false">
      <c r="D485" s="371"/>
      <c r="E485" s="382"/>
      <c r="F485" s="382"/>
      <c r="G485" s="382"/>
      <c r="H485" s="382"/>
      <c r="I485" s="382"/>
      <c r="J485" s="382"/>
      <c r="K485" s="382"/>
      <c r="L485" s="382"/>
      <c r="M485" s="382"/>
      <c r="N485" s="382"/>
      <c r="O485" s="382"/>
      <c r="P485" s="382"/>
      <c r="Q485" s="382"/>
      <c r="R485" s="382"/>
      <c r="S485" s="382"/>
      <c r="T485" s="371"/>
      <c r="U485" s="371"/>
      <c r="V485" s="372"/>
      <c r="W485" s="372"/>
      <c r="X485" s="372"/>
      <c r="Y485" s="372"/>
      <c r="Z485" s="372"/>
      <c r="AA485" s="372"/>
      <c r="AB485" s="372"/>
      <c r="AC485" s="372"/>
      <c r="AD485" s="372"/>
      <c r="AE485" s="372"/>
      <c r="AF485" s="372"/>
      <c r="AG485" s="372"/>
      <c r="AH485" s="372"/>
      <c r="AI485" s="372"/>
      <c r="AJ485" s="372"/>
      <c r="AK485" s="383"/>
      <c r="AL485" s="372"/>
      <c r="AM485" s="372"/>
      <c r="AN485" s="372"/>
      <c r="AO485" s="372"/>
      <c r="AP485" s="372"/>
      <c r="AQ485" s="372"/>
      <c r="AR485" s="372"/>
      <c r="AS485" s="372"/>
      <c r="AT485" s="372"/>
      <c r="AU485" s="372"/>
      <c r="AV485" s="372"/>
      <c r="AW485" s="372"/>
    </row>
    <row r="486" customFormat="false" ht="11.25" hidden="false" customHeight="false" outlineLevel="0" collapsed="false">
      <c r="D486" s="371"/>
      <c r="E486" s="382"/>
      <c r="F486" s="382"/>
      <c r="G486" s="382"/>
      <c r="H486" s="382"/>
      <c r="I486" s="382"/>
      <c r="J486" s="382"/>
      <c r="K486" s="382"/>
      <c r="L486" s="382"/>
      <c r="M486" s="382"/>
      <c r="N486" s="382"/>
      <c r="O486" s="382"/>
      <c r="P486" s="382"/>
      <c r="Q486" s="382"/>
      <c r="R486" s="382"/>
      <c r="S486" s="382"/>
      <c r="T486" s="371"/>
      <c r="U486" s="371"/>
      <c r="V486" s="372"/>
      <c r="W486" s="372"/>
      <c r="X486" s="372"/>
      <c r="Y486" s="372"/>
      <c r="Z486" s="372"/>
      <c r="AA486" s="372"/>
      <c r="AB486" s="372"/>
      <c r="AC486" s="372"/>
      <c r="AD486" s="372"/>
      <c r="AE486" s="372"/>
      <c r="AF486" s="372"/>
      <c r="AG486" s="372"/>
      <c r="AH486" s="372"/>
      <c r="AI486" s="372"/>
      <c r="AJ486" s="372"/>
      <c r="AK486" s="383"/>
      <c r="AL486" s="372"/>
      <c r="AM486" s="372"/>
      <c r="AN486" s="372"/>
      <c r="AO486" s="372"/>
      <c r="AP486" s="372"/>
      <c r="AQ486" s="372"/>
      <c r="AR486" s="372"/>
      <c r="AS486" s="372"/>
      <c r="AT486" s="372"/>
      <c r="AU486" s="372"/>
      <c r="AV486" s="372"/>
      <c r="AW486" s="372"/>
    </row>
    <row r="487" customFormat="false" ht="11.25" hidden="false" customHeight="false" outlineLevel="0" collapsed="false">
      <c r="D487" s="371"/>
      <c r="E487" s="382"/>
      <c r="F487" s="382"/>
      <c r="G487" s="382"/>
      <c r="H487" s="382"/>
      <c r="I487" s="382"/>
      <c r="J487" s="382"/>
      <c r="K487" s="382"/>
      <c r="L487" s="382"/>
      <c r="M487" s="382"/>
      <c r="N487" s="382"/>
      <c r="O487" s="382"/>
      <c r="P487" s="382"/>
      <c r="Q487" s="382"/>
      <c r="R487" s="382"/>
      <c r="S487" s="382"/>
      <c r="T487" s="371"/>
      <c r="U487" s="371"/>
      <c r="V487" s="372"/>
      <c r="W487" s="372"/>
      <c r="X487" s="372"/>
      <c r="Y487" s="372"/>
      <c r="Z487" s="372"/>
      <c r="AA487" s="372"/>
      <c r="AB487" s="372"/>
      <c r="AC487" s="372"/>
      <c r="AD487" s="372"/>
      <c r="AE487" s="372"/>
      <c r="AF487" s="372"/>
      <c r="AG487" s="372"/>
      <c r="AH487" s="372"/>
      <c r="AI487" s="372"/>
      <c r="AJ487" s="372"/>
      <c r="AK487" s="383"/>
      <c r="AL487" s="372"/>
      <c r="AM487" s="372"/>
      <c r="AN487" s="372"/>
      <c r="AO487" s="372"/>
      <c r="AP487" s="372"/>
      <c r="AQ487" s="372"/>
      <c r="AR487" s="372"/>
      <c r="AS487" s="372"/>
      <c r="AT487" s="372"/>
      <c r="AU487" s="372"/>
      <c r="AV487" s="372"/>
      <c r="AW487" s="372"/>
    </row>
    <row r="488" customFormat="false" ht="11.25" hidden="false" customHeight="false" outlineLevel="0" collapsed="false">
      <c r="D488" s="371"/>
      <c r="E488" s="382"/>
      <c r="F488" s="382"/>
      <c r="G488" s="382"/>
      <c r="H488" s="382"/>
      <c r="I488" s="382"/>
      <c r="J488" s="382"/>
      <c r="K488" s="382"/>
      <c r="L488" s="382"/>
      <c r="M488" s="382"/>
      <c r="N488" s="382"/>
      <c r="O488" s="382"/>
      <c r="P488" s="382"/>
      <c r="Q488" s="382"/>
      <c r="R488" s="382"/>
      <c r="S488" s="382"/>
      <c r="T488" s="371"/>
      <c r="U488" s="371"/>
      <c r="V488" s="372"/>
      <c r="W488" s="372"/>
      <c r="X488" s="372"/>
      <c r="Y488" s="372"/>
      <c r="Z488" s="372"/>
      <c r="AA488" s="372"/>
      <c r="AB488" s="372"/>
      <c r="AC488" s="372"/>
      <c r="AD488" s="372"/>
      <c r="AE488" s="372"/>
      <c r="AF488" s="372"/>
      <c r="AG488" s="372"/>
      <c r="AH488" s="372"/>
      <c r="AI488" s="372"/>
      <c r="AJ488" s="372"/>
      <c r="AK488" s="383"/>
      <c r="AL488" s="372"/>
      <c r="AM488" s="372"/>
      <c r="AN488" s="372"/>
      <c r="AO488" s="372"/>
      <c r="AP488" s="372"/>
      <c r="AQ488" s="372"/>
      <c r="AR488" s="372"/>
      <c r="AS488" s="372"/>
      <c r="AT488" s="372"/>
      <c r="AU488" s="372"/>
      <c r="AV488" s="372"/>
      <c r="AW488" s="372"/>
    </row>
    <row r="489" customFormat="false" ht="11.25" hidden="false" customHeight="false" outlineLevel="0" collapsed="false">
      <c r="D489" s="371"/>
      <c r="E489" s="382"/>
      <c r="F489" s="382"/>
      <c r="G489" s="382"/>
      <c r="H489" s="382"/>
      <c r="I489" s="382"/>
      <c r="J489" s="382"/>
      <c r="K489" s="382"/>
      <c r="L489" s="382"/>
      <c r="M489" s="382"/>
      <c r="N489" s="382"/>
      <c r="O489" s="382"/>
      <c r="P489" s="382"/>
      <c r="Q489" s="382"/>
      <c r="R489" s="382"/>
      <c r="S489" s="382"/>
      <c r="T489" s="371"/>
      <c r="U489" s="371"/>
      <c r="V489" s="372"/>
      <c r="W489" s="372"/>
      <c r="X489" s="372"/>
      <c r="Y489" s="372"/>
      <c r="Z489" s="372"/>
      <c r="AA489" s="372"/>
      <c r="AB489" s="372"/>
      <c r="AC489" s="372"/>
      <c r="AD489" s="372"/>
      <c r="AE489" s="372"/>
      <c r="AF489" s="372"/>
      <c r="AG489" s="372"/>
      <c r="AH489" s="372"/>
      <c r="AI489" s="372"/>
      <c r="AJ489" s="372"/>
      <c r="AK489" s="383"/>
      <c r="AL489" s="372"/>
      <c r="AM489" s="372"/>
      <c r="AN489" s="372"/>
      <c r="AO489" s="372"/>
      <c r="AP489" s="372"/>
      <c r="AQ489" s="372"/>
      <c r="AR489" s="372"/>
      <c r="AS489" s="372"/>
      <c r="AT489" s="372"/>
      <c r="AU489" s="372"/>
      <c r="AV489" s="372"/>
      <c r="AW489" s="372"/>
    </row>
    <row r="490" customFormat="false" ht="11.25" hidden="false" customHeight="false" outlineLevel="0" collapsed="false">
      <c r="D490" s="371"/>
      <c r="E490" s="382"/>
      <c r="F490" s="382"/>
      <c r="G490" s="382"/>
      <c r="H490" s="382"/>
      <c r="I490" s="382"/>
      <c r="J490" s="382"/>
      <c r="K490" s="382"/>
      <c r="L490" s="382"/>
      <c r="M490" s="382"/>
      <c r="N490" s="382"/>
      <c r="O490" s="382"/>
      <c r="P490" s="382"/>
      <c r="Q490" s="382"/>
      <c r="R490" s="382"/>
      <c r="S490" s="382"/>
      <c r="T490" s="371"/>
      <c r="U490" s="371"/>
      <c r="V490" s="372"/>
      <c r="W490" s="372"/>
      <c r="X490" s="372"/>
      <c r="Y490" s="372"/>
      <c r="Z490" s="372"/>
      <c r="AA490" s="372"/>
      <c r="AB490" s="372"/>
      <c r="AC490" s="372"/>
      <c r="AD490" s="372"/>
      <c r="AE490" s="372"/>
      <c r="AF490" s="372"/>
      <c r="AG490" s="372"/>
      <c r="AH490" s="372"/>
      <c r="AI490" s="372"/>
      <c r="AJ490" s="372"/>
      <c r="AK490" s="383"/>
      <c r="AL490" s="372"/>
      <c r="AM490" s="372"/>
      <c r="AN490" s="372"/>
      <c r="AO490" s="372"/>
      <c r="AP490" s="372"/>
      <c r="AQ490" s="372"/>
      <c r="AR490" s="372"/>
      <c r="AS490" s="372"/>
      <c r="AT490" s="372"/>
      <c r="AU490" s="372"/>
      <c r="AV490" s="372"/>
      <c r="AW490" s="372"/>
    </row>
    <row r="491" customFormat="false" ht="11.25" hidden="false" customHeight="false" outlineLevel="0" collapsed="false">
      <c r="D491" s="371"/>
      <c r="E491" s="382"/>
      <c r="F491" s="382"/>
      <c r="G491" s="382"/>
      <c r="H491" s="382"/>
      <c r="I491" s="382"/>
      <c r="J491" s="382"/>
      <c r="K491" s="382"/>
      <c r="L491" s="382"/>
      <c r="M491" s="382"/>
      <c r="N491" s="382"/>
      <c r="O491" s="382"/>
      <c r="P491" s="382"/>
      <c r="Q491" s="382"/>
      <c r="R491" s="382"/>
      <c r="S491" s="382"/>
      <c r="T491" s="371"/>
      <c r="U491" s="371"/>
      <c r="V491" s="372"/>
      <c r="W491" s="372"/>
      <c r="X491" s="372"/>
      <c r="Y491" s="372"/>
      <c r="Z491" s="372"/>
      <c r="AA491" s="372"/>
      <c r="AB491" s="372"/>
      <c r="AC491" s="372"/>
      <c r="AD491" s="372"/>
      <c r="AE491" s="372"/>
      <c r="AF491" s="372"/>
      <c r="AG491" s="372"/>
      <c r="AH491" s="372"/>
      <c r="AI491" s="372"/>
      <c r="AJ491" s="372"/>
      <c r="AK491" s="383"/>
      <c r="AL491" s="372"/>
      <c r="AM491" s="372"/>
      <c r="AN491" s="372"/>
      <c r="AO491" s="372"/>
      <c r="AP491" s="372"/>
      <c r="AQ491" s="372"/>
      <c r="AR491" s="372"/>
      <c r="AS491" s="372"/>
      <c r="AT491" s="372"/>
      <c r="AU491" s="372"/>
      <c r="AV491" s="372"/>
      <c r="AW491" s="372"/>
    </row>
    <row r="492" customFormat="false" ht="11.25" hidden="false" customHeight="false" outlineLevel="0" collapsed="false">
      <c r="D492" s="371"/>
      <c r="E492" s="382"/>
      <c r="F492" s="382"/>
      <c r="G492" s="382"/>
      <c r="H492" s="382"/>
      <c r="I492" s="382"/>
      <c r="J492" s="382"/>
      <c r="K492" s="382"/>
      <c r="L492" s="382"/>
      <c r="M492" s="382"/>
      <c r="N492" s="382"/>
      <c r="O492" s="382"/>
      <c r="P492" s="382"/>
      <c r="Q492" s="382"/>
      <c r="R492" s="382"/>
      <c r="S492" s="382"/>
      <c r="T492" s="371"/>
      <c r="U492" s="371"/>
      <c r="V492" s="372"/>
      <c r="W492" s="372"/>
      <c r="X492" s="372"/>
      <c r="Y492" s="372"/>
      <c r="Z492" s="372"/>
      <c r="AA492" s="372"/>
      <c r="AB492" s="372"/>
      <c r="AC492" s="372"/>
      <c r="AD492" s="372"/>
      <c r="AE492" s="372"/>
      <c r="AF492" s="372"/>
      <c r="AG492" s="372"/>
      <c r="AH492" s="372"/>
      <c r="AI492" s="372"/>
      <c r="AJ492" s="372"/>
      <c r="AK492" s="383"/>
      <c r="AL492" s="372"/>
      <c r="AM492" s="372"/>
      <c r="AN492" s="372"/>
      <c r="AO492" s="372"/>
      <c r="AP492" s="372"/>
      <c r="AQ492" s="372"/>
      <c r="AR492" s="372"/>
      <c r="AS492" s="372"/>
      <c r="AT492" s="372"/>
      <c r="AU492" s="372"/>
      <c r="AV492" s="372"/>
      <c r="AW492" s="372"/>
    </row>
    <row r="493" customFormat="false" ht="11.25" hidden="false" customHeight="false" outlineLevel="0" collapsed="false">
      <c r="D493" s="371"/>
      <c r="E493" s="382"/>
      <c r="F493" s="382"/>
      <c r="G493" s="382"/>
      <c r="H493" s="382"/>
      <c r="I493" s="382"/>
      <c r="J493" s="382"/>
      <c r="K493" s="382"/>
      <c r="L493" s="382"/>
      <c r="M493" s="382"/>
      <c r="N493" s="382"/>
      <c r="O493" s="382"/>
      <c r="P493" s="382"/>
      <c r="Q493" s="382"/>
      <c r="R493" s="382"/>
      <c r="S493" s="382"/>
      <c r="T493" s="371"/>
      <c r="U493" s="371"/>
      <c r="V493" s="372"/>
      <c r="W493" s="372"/>
      <c r="X493" s="372"/>
      <c r="Y493" s="372"/>
      <c r="Z493" s="372"/>
      <c r="AA493" s="372"/>
      <c r="AB493" s="372"/>
      <c r="AC493" s="372"/>
      <c r="AD493" s="372"/>
      <c r="AE493" s="372"/>
      <c r="AF493" s="372"/>
      <c r="AG493" s="372"/>
      <c r="AH493" s="372"/>
      <c r="AI493" s="372"/>
      <c r="AJ493" s="372"/>
      <c r="AK493" s="383"/>
      <c r="AL493" s="372"/>
      <c r="AM493" s="372"/>
      <c r="AN493" s="372"/>
      <c r="AO493" s="372"/>
      <c r="AP493" s="372"/>
      <c r="AQ493" s="372"/>
      <c r="AR493" s="372"/>
      <c r="AS493" s="372"/>
      <c r="AT493" s="372"/>
      <c r="AU493" s="372"/>
      <c r="AV493" s="372"/>
      <c r="AW493" s="372"/>
    </row>
    <row r="494" customFormat="false" ht="11.25" hidden="false" customHeight="false" outlineLevel="0" collapsed="false">
      <c r="D494" s="371"/>
      <c r="E494" s="382"/>
      <c r="F494" s="382"/>
      <c r="G494" s="382"/>
      <c r="H494" s="382"/>
      <c r="I494" s="382"/>
      <c r="J494" s="382"/>
      <c r="K494" s="382"/>
      <c r="L494" s="382"/>
      <c r="M494" s="382"/>
      <c r="N494" s="382"/>
      <c r="O494" s="382"/>
      <c r="P494" s="382"/>
      <c r="Q494" s="382"/>
      <c r="R494" s="382"/>
      <c r="S494" s="382"/>
      <c r="T494" s="371"/>
      <c r="U494" s="371"/>
      <c r="V494" s="372"/>
      <c r="W494" s="372"/>
      <c r="X494" s="372"/>
      <c r="Y494" s="372"/>
      <c r="Z494" s="372"/>
      <c r="AA494" s="372"/>
      <c r="AB494" s="372"/>
      <c r="AC494" s="372"/>
      <c r="AD494" s="372"/>
      <c r="AE494" s="372"/>
      <c r="AF494" s="372"/>
      <c r="AG494" s="372"/>
      <c r="AH494" s="372"/>
      <c r="AI494" s="372"/>
      <c r="AJ494" s="372"/>
      <c r="AK494" s="383"/>
      <c r="AL494" s="372"/>
      <c r="AM494" s="372"/>
      <c r="AN494" s="372"/>
      <c r="AO494" s="372"/>
      <c r="AP494" s="372"/>
      <c r="AQ494" s="372"/>
      <c r="AR494" s="372"/>
      <c r="AS494" s="372"/>
      <c r="AT494" s="372"/>
      <c r="AU494" s="372"/>
      <c r="AV494" s="372"/>
      <c r="AW494" s="372"/>
    </row>
    <row r="495" customFormat="false" ht="11.25" hidden="false" customHeight="false" outlineLevel="0" collapsed="false">
      <c r="D495" s="371"/>
      <c r="E495" s="382"/>
      <c r="F495" s="382"/>
      <c r="G495" s="382"/>
      <c r="H495" s="382"/>
      <c r="I495" s="382"/>
      <c r="J495" s="382"/>
      <c r="K495" s="382"/>
      <c r="L495" s="382"/>
      <c r="M495" s="382"/>
      <c r="N495" s="382"/>
      <c r="O495" s="382"/>
      <c r="P495" s="382"/>
      <c r="Q495" s="382"/>
      <c r="R495" s="382"/>
      <c r="S495" s="382"/>
      <c r="T495" s="371"/>
      <c r="U495" s="371"/>
      <c r="V495" s="372"/>
      <c r="W495" s="372"/>
      <c r="X495" s="372"/>
      <c r="Y495" s="372"/>
      <c r="Z495" s="372"/>
      <c r="AA495" s="372"/>
      <c r="AB495" s="372"/>
      <c r="AC495" s="372"/>
      <c r="AD495" s="372"/>
      <c r="AE495" s="372"/>
      <c r="AF495" s="372"/>
      <c r="AG495" s="372"/>
      <c r="AH495" s="372"/>
      <c r="AI495" s="372"/>
      <c r="AJ495" s="372"/>
      <c r="AK495" s="383"/>
      <c r="AL495" s="372"/>
      <c r="AM495" s="372"/>
      <c r="AN495" s="372"/>
      <c r="AO495" s="372"/>
      <c r="AP495" s="372"/>
      <c r="AQ495" s="372"/>
      <c r="AR495" s="372"/>
      <c r="AS495" s="372"/>
      <c r="AT495" s="372"/>
      <c r="AU495" s="372"/>
      <c r="AV495" s="372"/>
      <c r="AW495" s="372"/>
    </row>
    <row r="496" customFormat="false" ht="11.25" hidden="false" customHeight="false" outlineLevel="0" collapsed="false">
      <c r="D496" s="371"/>
      <c r="E496" s="382"/>
      <c r="F496" s="382"/>
      <c r="G496" s="382"/>
      <c r="H496" s="382"/>
      <c r="I496" s="382"/>
      <c r="J496" s="382"/>
      <c r="K496" s="382"/>
      <c r="L496" s="382"/>
      <c r="M496" s="382"/>
      <c r="N496" s="382"/>
      <c r="O496" s="382"/>
      <c r="P496" s="382"/>
      <c r="Q496" s="382"/>
      <c r="R496" s="382"/>
      <c r="S496" s="382"/>
      <c r="T496" s="371"/>
      <c r="U496" s="371"/>
      <c r="V496" s="372"/>
      <c r="W496" s="372"/>
      <c r="X496" s="372"/>
      <c r="Y496" s="372"/>
      <c r="Z496" s="372"/>
      <c r="AA496" s="372"/>
      <c r="AB496" s="372"/>
      <c r="AC496" s="372"/>
      <c r="AD496" s="372"/>
      <c r="AE496" s="372"/>
      <c r="AF496" s="372"/>
      <c r="AG496" s="372"/>
      <c r="AH496" s="372"/>
      <c r="AI496" s="372"/>
      <c r="AJ496" s="372"/>
      <c r="AK496" s="383"/>
      <c r="AL496" s="372"/>
      <c r="AM496" s="372"/>
      <c r="AN496" s="372"/>
      <c r="AO496" s="372"/>
      <c r="AP496" s="372"/>
      <c r="AQ496" s="372"/>
      <c r="AR496" s="372"/>
      <c r="AS496" s="372"/>
      <c r="AT496" s="372"/>
      <c r="AU496" s="372"/>
      <c r="AV496" s="372"/>
      <c r="AW496" s="372"/>
    </row>
    <row r="497" customFormat="false" ht="11.25" hidden="false" customHeight="false" outlineLevel="0" collapsed="false">
      <c r="D497" s="371"/>
      <c r="E497" s="382"/>
      <c r="F497" s="382"/>
      <c r="G497" s="382"/>
      <c r="H497" s="382"/>
      <c r="I497" s="382"/>
      <c r="J497" s="382"/>
      <c r="K497" s="382"/>
      <c r="L497" s="382"/>
      <c r="M497" s="382"/>
      <c r="N497" s="382"/>
      <c r="O497" s="382"/>
      <c r="P497" s="382"/>
      <c r="Q497" s="382"/>
      <c r="R497" s="382"/>
      <c r="S497" s="382"/>
      <c r="T497" s="371"/>
      <c r="U497" s="371"/>
      <c r="V497" s="372"/>
      <c r="W497" s="372"/>
      <c r="X497" s="372"/>
      <c r="Y497" s="372"/>
      <c r="Z497" s="372"/>
      <c r="AA497" s="372"/>
      <c r="AB497" s="372"/>
      <c r="AC497" s="372"/>
      <c r="AD497" s="372"/>
      <c r="AE497" s="372"/>
      <c r="AF497" s="372"/>
      <c r="AG497" s="372"/>
      <c r="AH497" s="372"/>
      <c r="AI497" s="372"/>
      <c r="AJ497" s="372"/>
      <c r="AK497" s="383"/>
      <c r="AL497" s="372"/>
      <c r="AM497" s="372"/>
      <c r="AN497" s="372"/>
      <c r="AO497" s="372"/>
      <c r="AP497" s="372"/>
      <c r="AQ497" s="372"/>
      <c r="AR497" s="372"/>
      <c r="AS497" s="372"/>
      <c r="AT497" s="372"/>
      <c r="AU497" s="372"/>
      <c r="AV497" s="372"/>
      <c r="AW497" s="372"/>
    </row>
    <row r="498" customFormat="false" ht="11.25" hidden="false" customHeight="false" outlineLevel="0" collapsed="false">
      <c r="D498" s="371"/>
      <c r="E498" s="382"/>
      <c r="F498" s="382"/>
      <c r="G498" s="382"/>
      <c r="H498" s="382"/>
      <c r="I498" s="382"/>
      <c r="J498" s="382"/>
      <c r="K498" s="382"/>
      <c r="L498" s="382"/>
      <c r="M498" s="382"/>
      <c r="N498" s="382"/>
      <c r="O498" s="382"/>
      <c r="P498" s="382"/>
      <c r="Q498" s="382"/>
      <c r="R498" s="382"/>
      <c r="S498" s="382"/>
      <c r="T498" s="371"/>
      <c r="U498" s="371"/>
      <c r="V498" s="372"/>
      <c r="W498" s="372"/>
      <c r="X498" s="372"/>
      <c r="Y498" s="372"/>
      <c r="Z498" s="372"/>
      <c r="AA498" s="372"/>
      <c r="AB498" s="372"/>
      <c r="AC498" s="372"/>
      <c r="AD498" s="372"/>
      <c r="AE498" s="372"/>
      <c r="AF498" s="372"/>
      <c r="AG498" s="372"/>
      <c r="AH498" s="372"/>
      <c r="AI498" s="372"/>
      <c r="AJ498" s="372"/>
      <c r="AK498" s="383"/>
      <c r="AL498" s="372"/>
      <c r="AM498" s="372"/>
      <c r="AN498" s="372"/>
      <c r="AO498" s="372"/>
      <c r="AP498" s="372"/>
      <c r="AQ498" s="372"/>
      <c r="AR498" s="372"/>
      <c r="AS498" s="372"/>
      <c r="AT498" s="372"/>
      <c r="AU498" s="372"/>
      <c r="AV498" s="372"/>
      <c r="AW498" s="372"/>
    </row>
    <row r="499" customFormat="false" ht="11.25" hidden="false" customHeight="false" outlineLevel="0" collapsed="false">
      <c r="D499" s="371"/>
      <c r="E499" s="382"/>
      <c r="F499" s="382"/>
      <c r="G499" s="382"/>
      <c r="H499" s="382"/>
      <c r="I499" s="382"/>
      <c r="J499" s="382"/>
      <c r="K499" s="382"/>
      <c r="L499" s="382"/>
      <c r="M499" s="382"/>
      <c r="N499" s="382"/>
      <c r="O499" s="382"/>
      <c r="P499" s="382"/>
      <c r="Q499" s="382"/>
      <c r="R499" s="382"/>
      <c r="S499" s="382"/>
      <c r="T499" s="371"/>
      <c r="U499" s="371"/>
      <c r="V499" s="372"/>
      <c r="W499" s="372"/>
      <c r="X499" s="372"/>
      <c r="Y499" s="372"/>
      <c r="Z499" s="372"/>
      <c r="AA499" s="372"/>
      <c r="AB499" s="372"/>
      <c r="AC499" s="372"/>
      <c r="AD499" s="372"/>
      <c r="AE499" s="372"/>
      <c r="AF499" s="372"/>
      <c r="AG499" s="372"/>
      <c r="AH499" s="372"/>
      <c r="AI499" s="372"/>
      <c r="AJ499" s="372"/>
      <c r="AK499" s="383"/>
      <c r="AL499" s="372"/>
      <c r="AM499" s="372"/>
      <c r="AN499" s="372"/>
      <c r="AO499" s="372"/>
      <c r="AP499" s="372"/>
      <c r="AQ499" s="372"/>
      <c r="AR499" s="372"/>
      <c r="AS499" s="372"/>
      <c r="AT499" s="372"/>
      <c r="AU499" s="372"/>
      <c r="AV499" s="372"/>
      <c r="AW499" s="372"/>
    </row>
    <row r="500" customFormat="false" ht="11.25" hidden="false" customHeight="false" outlineLevel="0" collapsed="false">
      <c r="D500" s="371"/>
      <c r="E500" s="382"/>
      <c r="F500" s="382"/>
      <c r="G500" s="382"/>
      <c r="H500" s="382"/>
      <c r="I500" s="382"/>
      <c r="J500" s="382"/>
      <c r="K500" s="382"/>
      <c r="L500" s="382"/>
      <c r="M500" s="382"/>
      <c r="N500" s="382"/>
      <c r="O500" s="382"/>
      <c r="P500" s="382"/>
      <c r="Q500" s="382"/>
      <c r="R500" s="382"/>
      <c r="S500" s="382"/>
      <c r="T500" s="371"/>
      <c r="U500" s="371"/>
      <c r="V500" s="372"/>
      <c r="W500" s="372"/>
      <c r="X500" s="372"/>
      <c r="Y500" s="372"/>
      <c r="Z500" s="372"/>
      <c r="AA500" s="372"/>
      <c r="AB500" s="372"/>
      <c r="AC500" s="372"/>
      <c r="AD500" s="372"/>
      <c r="AE500" s="372"/>
      <c r="AF500" s="372"/>
      <c r="AG500" s="372"/>
      <c r="AH500" s="372"/>
      <c r="AI500" s="372"/>
      <c r="AJ500" s="372"/>
      <c r="AK500" s="383"/>
      <c r="AL500" s="372"/>
      <c r="AM500" s="372"/>
      <c r="AN500" s="372"/>
      <c r="AO500" s="372"/>
      <c r="AP500" s="372"/>
      <c r="AQ500" s="372"/>
      <c r="AR500" s="372"/>
      <c r="AS500" s="372"/>
      <c r="AT500" s="372"/>
      <c r="AU500" s="372"/>
      <c r="AV500" s="372"/>
      <c r="AW500" s="372"/>
    </row>
  </sheetData>
  <printOptions headings="false" gridLines="false" gridLinesSet="true" horizontalCentered="true" verticalCentered="true"/>
  <pageMargins left="0.747916666666667" right="0.747916666666667" top="0.984027777777778" bottom="0.984027777777778" header="0.5" footer="0.5"/>
  <pageSetup paperSize="5" scale="100" fitToWidth="3" fitToHeight="1" pageOrder="downThenOver" orientation="landscape" blackAndWhite="false" draft="false" cellComments="none" horizontalDpi="300" verticalDpi="300" copies="1"/>
  <headerFooter differentFirst="false" differentOddEven="false">
    <oddHeader>&amp;C&amp;"Arial,Bold"Physical Location Codes</oddHeader>
    <oddFooter>&amp;L&amp;D; &amp;T&amp;R&amp;F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E12:K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K9 A1"/>
    </sheetView>
  </sheetViews>
  <sheetFormatPr defaultColWidth="9.0546875" defaultRowHeight="12.75" customHeight="true" zeroHeight="false" outlineLevelRow="0" outlineLevelCol="0"/>
  <sheetData>
    <row r="12" customFormat="false" ht="12.75" hidden="false" customHeight="false" outlineLevel="0" collapsed="false">
      <c r="F12" s="5" t="s">
        <v>16</v>
      </c>
      <c r="H12" s="6" t="s">
        <v>17</v>
      </c>
      <c r="I12" s="6"/>
    </row>
    <row r="13" customFormat="false" ht="12.75" hidden="false" customHeight="false" outlineLevel="0" collapsed="false">
      <c r="F13" s="0" t="s">
        <v>18</v>
      </c>
      <c r="H13" s="6" t="s">
        <v>19</v>
      </c>
      <c r="I13" s="6"/>
    </row>
    <row r="15" customFormat="false" ht="12.75" hidden="false" customHeight="false" outlineLevel="0" collapsed="false">
      <c r="E15" s="0" t="s">
        <v>20</v>
      </c>
      <c r="I15" s="7" t="s">
        <v>21</v>
      </c>
    </row>
    <row r="17" customFormat="false" ht="12.75" hidden="false" customHeight="false" outlineLevel="0" collapsed="false">
      <c r="I17" s="5" t="s">
        <v>22</v>
      </c>
    </row>
    <row r="18" customFormat="false" ht="12.75" hidden="false" customHeight="false" outlineLevel="0" collapsed="false">
      <c r="E18" s="5" t="s">
        <v>22</v>
      </c>
    </row>
    <row r="22" customFormat="false" ht="12.75" hidden="false" customHeight="false" outlineLevel="0" collapsed="false">
      <c r="F22" s="0" t="s">
        <v>23</v>
      </c>
      <c r="H22" s="5" t="s">
        <v>24</v>
      </c>
    </row>
    <row r="32" customFormat="false" ht="12.75" hidden="false" customHeight="false" outlineLevel="0" collapsed="false">
      <c r="I32" s="8"/>
    </row>
    <row r="36" customFormat="false" ht="12.75" hidden="false" customHeight="false" outlineLevel="0" collapsed="false">
      <c r="E36" s="0" t="s">
        <v>25</v>
      </c>
    </row>
    <row r="37" customFormat="false" ht="12.75" hidden="false" customHeight="false" outlineLevel="0" collapsed="false">
      <c r="E37" s="0" t="s">
        <v>26</v>
      </c>
    </row>
    <row r="38" customFormat="false" ht="12.75" hidden="false" customHeight="false" outlineLevel="0" collapsed="false">
      <c r="E38" s="0" t="s">
        <v>27</v>
      </c>
    </row>
    <row r="41" customFormat="false" ht="12.75" hidden="false" customHeight="false" outlineLevel="0" collapsed="false">
      <c r="E41" s="3" t="s">
        <v>28</v>
      </c>
    </row>
    <row r="43" customFormat="false" ht="12.75" hidden="false" customHeight="false" outlineLevel="0" collapsed="false">
      <c r="E43" s="3" t="s">
        <v>29</v>
      </c>
    </row>
    <row r="44" customFormat="false" ht="12.75" hidden="false" customHeight="false" outlineLevel="0" collapsed="false">
      <c r="E44" s="3"/>
    </row>
    <row r="45" customFormat="false" ht="12.75" hidden="false" customHeight="false" outlineLevel="0" collapsed="false">
      <c r="E45" s="0" t="s">
        <v>30</v>
      </c>
      <c r="F45" s="9" t="n">
        <v>2.12</v>
      </c>
    </row>
    <row r="46" customFormat="false" ht="12.75" hidden="false" customHeight="false" outlineLevel="0" collapsed="false">
      <c r="E46" s="0" t="s">
        <v>31</v>
      </c>
      <c r="F46" s="9" t="n">
        <v>-0.085</v>
      </c>
    </row>
    <row r="47" customFormat="false" ht="12.75" hidden="false" customHeight="false" outlineLevel="0" collapsed="false">
      <c r="E47" s="0" t="s">
        <v>32</v>
      </c>
      <c r="F47" s="10" t="n">
        <v>0.01</v>
      </c>
    </row>
    <row r="48" customFormat="false" ht="12.75" hidden="false" customHeight="false" outlineLevel="0" collapsed="false">
      <c r="E48" s="0" t="s">
        <v>33</v>
      </c>
      <c r="F48" s="11" t="n">
        <f aca="false">SUM(F45:F47)</f>
        <v>2.045</v>
      </c>
      <c r="I48" s="12" t="s">
        <v>34</v>
      </c>
      <c r="J48" s="12"/>
      <c r="K48" s="12"/>
    </row>
    <row r="50" customFormat="false" ht="12.75" hidden="false" customHeight="false" outlineLevel="0" collapsed="false">
      <c r="J50" s="13" t="n">
        <f aca="false">-F48</f>
        <v>-2.045</v>
      </c>
    </row>
    <row r="51" customFormat="false" ht="12.75" hidden="false" customHeight="false" outlineLevel="0" collapsed="false">
      <c r="E51" s="3" t="s">
        <v>35</v>
      </c>
      <c r="J51" s="14" t="n">
        <f aca="false">F56</f>
        <v>2.27</v>
      </c>
    </row>
    <row r="52" customFormat="false" ht="12.75" hidden="false" customHeight="false" outlineLevel="0" collapsed="false">
      <c r="J52" s="15" t="n">
        <f aca="false">SUM(J50:J51)</f>
        <v>0.225</v>
      </c>
    </row>
    <row r="53" customFormat="false" ht="12.75" hidden="false" customHeight="false" outlineLevel="0" collapsed="false">
      <c r="E53" s="0" t="s">
        <v>30</v>
      </c>
      <c r="F53" s="9" t="n">
        <v>2.3</v>
      </c>
    </row>
    <row r="54" customFormat="false" ht="12.75" hidden="false" customHeight="false" outlineLevel="0" collapsed="false">
      <c r="E54" s="0" t="s">
        <v>31</v>
      </c>
      <c r="F54" s="9" t="n">
        <v>-0.04</v>
      </c>
      <c r="I54" s="0" t="s">
        <v>36</v>
      </c>
      <c r="J54" s="14" t="n">
        <v>-0.2</v>
      </c>
    </row>
    <row r="55" customFormat="false" ht="12.75" hidden="false" customHeight="false" outlineLevel="0" collapsed="false">
      <c r="E55" s="0" t="s">
        <v>32</v>
      </c>
      <c r="F55" s="10" t="n">
        <v>0.01</v>
      </c>
      <c r="I55" s="0" t="s">
        <v>37</v>
      </c>
      <c r="J55" s="11" t="n">
        <f aca="false">J52+J54</f>
        <v>0.0250000000000001</v>
      </c>
    </row>
    <row r="56" customFormat="false" ht="12.75" hidden="false" customHeight="false" outlineLevel="0" collapsed="false">
      <c r="E56" s="0" t="s">
        <v>33</v>
      </c>
      <c r="F56" s="11" t="n">
        <f aca="false">SUM(F53:F55)</f>
        <v>2.27</v>
      </c>
    </row>
  </sheetData>
  <mergeCells count="3">
    <mergeCell ref="H12:I12"/>
    <mergeCell ref="H13:I13"/>
    <mergeCell ref="I48:K48"/>
  </mergeCells>
  <printOptions headings="false" gridLines="false" gridLinesSet="true" horizontalCentered="true" verticalCentered="tru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Roman,Bold"NGPL
Storage Structure</oddHeader>
    <oddFooter>&amp;L&amp;D; &amp;T&amp;R&amp;F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41"/>
    <col collapsed="false" customWidth="true" hidden="false" outlineLevel="0" max="2" min="2" style="0" width="9.28"/>
    <col collapsed="false" customWidth="true" hidden="false" outlineLevel="0" max="3" min="3" style="0" width="13.28"/>
    <col collapsed="false" customWidth="true" hidden="false" outlineLevel="0" max="7" min="7" style="0" width="11.56"/>
  </cols>
  <sheetData>
    <row r="1" customFormat="false" ht="12.75" hidden="false" customHeight="false" outlineLevel="0" collapsed="false">
      <c r="A1" s="16"/>
      <c r="B1" s="16"/>
      <c r="C1" s="16"/>
      <c r="D1" s="16"/>
      <c r="E1" s="16"/>
      <c r="F1" s="16"/>
      <c r="G1" s="16"/>
    </row>
    <row r="2" customFormat="false" ht="12.75" hidden="false" customHeight="false" outlineLevel="0" collapsed="false">
      <c r="A2" s="16"/>
      <c r="B2" s="17" t="s">
        <v>34</v>
      </c>
      <c r="C2" s="16"/>
      <c r="D2" s="16"/>
      <c r="E2" s="16"/>
      <c r="F2" s="16"/>
      <c r="G2" s="18" t="s">
        <v>38</v>
      </c>
      <c r="H2" s="18"/>
      <c r="I2" s="18"/>
      <c r="J2" s="19" t="n">
        <v>2</v>
      </c>
      <c r="K2" s="18"/>
    </row>
    <row r="3" customFormat="false" ht="12.75" hidden="false" customHeight="false" outlineLevel="0" collapsed="false">
      <c r="A3" s="16"/>
      <c r="B3" s="16"/>
      <c r="C3" s="16"/>
      <c r="D3" s="16"/>
      <c r="E3" s="16"/>
      <c r="F3" s="16"/>
      <c r="G3" s="18"/>
      <c r="H3" s="18"/>
      <c r="I3" s="18"/>
      <c r="J3" s="19"/>
      <c r="K3" s="18"/>
    </row>
    <row r="4" customFormat="false" ht="12.75" hidden="false" customHeight="false" outlineLevel="0" collapsed="false">
      <c r="A4" s="16"/>
      <c r="B4" s="20" t="n">
        <f aca="false">J2-D24</f>
        <v>-0.2</v>
      </c>
      <c r="C4" s="21" t="s">
        <v>39</v>
      </c>
      <c r="D4" s="16"/>
      <c r="E4" s="16"/>
      <c r="F4" s="16"/>
      <c r="G4" s="18" t="s">
        <v>40</v>
      </c>
      <c r="H4" s="18"/>
      <c r="I4" s="18"/>
      <c r="J4" s="18"/>
      <c r="K4" s="18"/>
    </row>
    <row r="5" customFormat="false" ht="12.75" hidden="false" customHeight="false" outlineLevel="0" collapsed="false">
      <c r="A5" s="16"/>
      <c r="B5" s="20" t="n">
        <f aca="false">P18</f>
        <v>-2</v>
      </c>
      <c r="C5" s="21" t="s">
        <v>41</v>
      </c>
      <c r="D5" s="16"/>
      <c r="E5" s="16"/>
      <c r="F5" s="16"/>
      <c r="G5" s="18"/>
      <c r="H5" s="18"/>
      <c r="I5" s="18"/>
      <c r="J5" s="18"/>
      <c r="K5" s="18"/>
    </row>
    <row r="6" customFormat="false" ht="12.75" hidden="false" customHeight="false" outlineLevel="0" collapsed="false">
      <c r="A6" s="16"/>
      <c r="B6" s="22" t="n">
        <f aca="false">P27</f>
        <v>2.25</v>
      </c>
      <c r="C6" s="21" t="s">
        <v>42</v>
      </c>
      <c r="D6" s="16"/>
      <c r="E6" s="16"/>
      <c r="F6" s="16"/>
      <c r="G6" s="18" t="s">
        <v>43</v>
      </c>
      <c r="H6" s="19" t="n">
        <v>2.25</v>
      </c>
      <c r="I6" s="18"/>
      <c r="J6" s="18"/>
      <c r="K6" s="18"/>
    </row>
    <row r="7" customFormat="false" ht="12.75" hidden="false" customHeight="false" outlineLevel="0" collapsed="false">
      <c r="A7" s="16"/>
      <c r="B7" s="23" t="n">
        <f aca="false">SUM(B4:B6)</f>
        <v>0.0499999999999998</v>
      </c>
      <c r="C7" s="24" t="s">
        <v>44</v>
      </c>
      <c r="D7" s="16"/>
      <c r="E7" s="16"/>
      <c r="F7" s="16"/>
      <c r="G7" s="16"/>
    </row>
    <row r="8" customFormat="false" ht="12.75" hidden="false" customHeight="false" outlineLevel="0" collapsed="false">
      <c r="A8" s="16"/>
      <c r="B8" s="16"/>
      <c r="C8" s="16"/>
      <c r="D8" s="16"/>
      <c r="E8" s="16"/>
      <c r="F8" s="16"/>
      <c r="G8" s="16"/>
    </row>
    <row r="9" customFormat="false" ht="12.75" hidden="false" customHeight="false" outlineLevel="0" collapsed="false">
      <c r="A9" s="16"/>
      <c r="B9" s="25" t="s">
        <v>45</v>
      </c>
      <c r="C9" s="26"/>
      <c r="D9" s="16"/>
      <c r="E9" s="16"/>
      <c r="F9" s="16"/>
      <c r="G9" s="16"/>
    </row>
    <row r="10" customFormat="false" ht="12.75" hidden="false" customHeight="false" outlineLevel="0" collapsed="false">
      <c r="A10" s="16"/>
      <c r="B10" s="27" t="s">
        <v>46</v>
      </c>
      <c r="C10" s="26"/>
      <c r="D10" s="16"/>
      <c r="E10" s="16"/>
      <c r="F10" s="16"/>
      <c r="G10" s="16"/>
    </row>
    <row r="11" customFormat="false" ht="12.75" hidden="false" customHeight="false" outlineLevel="0" collapsed="false">
      <c r="A11" s="16"/>
      <c r="B11" s="16"/>
      <c r="C11" s="16"/>
      <c r="D11" s="16"/>
      <c r="E11" s="16"/>
      <c r="F11" s="16"/>
      <c r="G11" s="16"/>
    </row>
    <row r="12" customFormat="false" ht="12.75" hidden="false" customHeight="false" outlineLevel="0" collapsed="false">
      <c r="A12" s="16"/>
      <c r="B12" s="16"/>
      <c r="C12" s="16"/>
      <c r="D12" s="16"/>
      <c r="E12" s="16"/>
      <c r="F12" s="16"/>
      <c r="G12" s="16"/>
    </row>
    <row r="13" customFormat="false" ht="12.75" hidden="false" customHeight="false" outlineLevel="0" collapsed="false">
      <c r="A13" s="16"/>
      <c r="B13" s="16"/>
      <c r="C13" s="16"/>
      <c r="D13" s="16"/>
      <c r="E13" s="16"/>
      <c r="F13" s="16"/>
      <c r="G13" s="16"/>
    </row>
    <row r="14" customFormat="false" ht="12.75" hidden="false" customHeight="false" outlineLevel="0" collapsed="false">
      <c r="A14" s="16"/>
      <c r="B14" s="16"/>
      <c r="C14" s="16"/>
      <c r="D14" s="16"/>
      <c r="E14" s="16"/>
      <c r="F14" s="16"/>
      <c r="G14" s="16"/>
    </row>
    <row r="15" customFormat="false" ht="12.75" hidden="false" customHeight="false" outlineLevel="0" collapsed="false">
      <c r="A15" s="16"/>
      <c r="B15" s="16"/>
      <c r="C15" s="16"/>
      <c r="D15" s="16"/>
      <c r="E15" s="16"/>
      <c r="F15" s="16"/>
      <c r="G15" s="16"/>
    </row>
    <row r="16" customFormat="false" ht="12.75" hidden="false" customHeight="false" outlineLevel="0" collapsed="false">
      <c r="A16" s="16"/>
      <c r="B16" s="16"/>
      <c r="C16" s="16"/>
      <c r="D16" s="16"/>
      <c r="E16" s="16"/>
      <c r="F16" s="16"/>
      <c r="G16" s="16"/>
    </row>
    <row r="17" customFormat="false" ht="12.75" hidden="false" customHeight="false" outlineLevel="0" collapsed="false">
      <c r="A17" s="16"/>
      <c r="B17" s="16"/>
      <c r="C17" s="16"/>
      <c r="D17" s="16"/>
      <c r="E17" s="16"/>
      <c r="F17" s="16"/>
      <c r="G17" s="16"/>
    </row>
    <row r="18" customFormat="false" ht="12.75" hidden="false" customHeight="false" outlineLevel="0" collapsed="false">
      <c r="A18" s="16"/>
      <c r="B18" s="16"/>
      <c r="C18" s="16"/>
      <c r="D18" s="16"/>
      <c r="E18" s="16"/>
      <c r="F18" s="16"/>
      <c r="G18" s="16"/>
      <c r="I18" s="28" t="s">
        <v>47</v>
      </c>
      <c r="K18" s="29" t="n">
        <v>0</v>
      </c>
      <c r="N18" s="30" t="n">
        <v>50000</v>
      </c>
      <c r="P18" s="20" t="n">
        <f aca="false">K18-J2</f>
        <v>-2</v>
      </c>
    </row>
    <row r="19" customFormat="false" ht="12.75" hidden="false" customHeight="false" outlineLevel="0" collapsed="false">
      <c r="A19" s="16"/>
      <c r="B19" s="31"/>
      <c r="C19" s="16"/>
      <c r="D19" s="16"/>
      <c r="E19" s="16"/>
      <c r="F19" s="16"/>
      <c r="G19" s="16"/>
    </row>
    <row r="20" customFormat="false" ht="12.75" hidden="false" customHeight="false" outlineLevel="0" collapsed="false">
      <c r="A20" s="16"/>
      <c r="B20" s="16"/>
      <c r="C20" s="16"/>
      <c r="D20" s="16"/>
      <c r="E20" s="16"/>
      <c r="F20" s="16"/>
      <c r="G20" s="16"/>
    </row>
    <row r="21" customFormat="false" ht="12.75" hidden="false" customHeight="false" outlineLevel="0" collapsed="false">
      <c r="A21" s="16"/>
      <c r="B21" s="16"/>
      <c r="C21" s="16"/>
      <c r="D21" s="16"/>
      <c r="E21" s="16"/>
      <c r="F21" s="16"/>
      <c r="G21" s="16"/>
    </row>
    <row r="22" customFormat="false" ht="12.75" hidden="false" customHeight="false" outlineLevel="0" collapsed="false">
      <c r="A22" s="16"/>
      <c r="B22" s="16"/>
      <c r="C22" s="16"/>
      <c r="D22" s="16"/>
      <c r="E22" s="16"/>
      <c r="F22" s="16"/>
      <c r="G22" s="16"/>
    </row>
    <row r="23" customFormat="false" ht="12.75" hidden="false" customHeight="false" outlineLevel="0" collapsed="false">
      <c r="A23" s="16"/>
      <c r="B23" s="16"/>
      <c r="C23" s="16"/>
      <c r="D23" s="16"/>
      <c r="E23" s="16"/>
      <c r="F23" s="16"/>
      <c r="G23" s="16"/>
    </row>
    <row r="24" customFormat="false" ht="12.75" hidden="false" customHeight="false" outlineLevel="0" collapsed="false">
      <c r="A24" s="16"/>
      <c r="B24" s="32" t="s">
        <v>48</v>
      </c>
      <c r="C24" s="16"/>
      <c r="D24" s="29" t="n">
        <v>2.2</v>
      </c>
      <c r="E24" s="16"/>
      <c r="F24" s="16"/>
      <c r="G24" s="16" t="s">
        <v>49</v>
      </c>
    </row>
    <row r="25" customFormat="false" ht="12.75" hidden="false" customHeight="false" outlineLevel="0" collapsed="false">
      <c r="A25" s="16"/>
      <c r="B25" s="33" t="s">
        <v>50</v>
      </c>
      <c r="C25" s="16"/>
      <c r="D25" s="16"/>
      <c r="E25" s="16"/>
      <c r="F25" s="16"/>
      <c r="G25" s="16"/>
    </row>
    <row r="26" customFormat="false" ht="12.75" hidden="false" customHeight="false" outlineLevel="0" collapsed="false">
      <c r="A26" s="16"/>
      <c r="B26" s="16"/>
      <c r="C26" s="16"/>
      <c r="D26" s="16"/>
      <c r="E26" s="16"/>
      <c r="F26" s="16"/>
      <c r="G26" s="16"/>
    </row>
    <row r="27" customFormat="false" ht="12.75" hidden="false" customHeight="false" outlineLevel="0" collapsed="false">
      <c r="A27" s="16"/>
      <c r="B27" s="16"/>
      <c r="C27" s="16"/>
      <c r="D27" s="34"/>
      <c r="E27" s="16"/>
      <c r="F27" s="16"/>
      <c r="G27" s="16"/>
      <c r="I27" s="35" t="s">
        <v>51</v>
      </c>
      <c r="K27" s="29" t="n">
        <v>0</v>
      </c>
      <c r="N27" s="30" t="n">
        <v>50000</v>
      </c>
      <c r="P27" s="36" t="n">
        <f aca="false">H6-K27</f>
        <v>2.25</v>
      </c>
    </row>
    <row r="28" customFormat="false" ht="12.75" hidden="false" customHeight="false" outlineLevel="0" collapsed="false">
      <c r="A28" s="16"/>
      <c r="B28" s="16"/>
      <c r="C28" s="16"/>
      <c r="D28" s="16"/>
      <c r="E28" s="16"/>
      <c r="F28" s="16"/>
      <c r="G28" s="16"/>
    </row>
    <row r="29" customFormat="false" ht="12.75" hidden="false" customHeight="false" outlineLevel="0" collapsed="false">
      <c r="A29" s="16"/>
      <c r="B29" s="16"/>
      <c r="C29" s="16"/>
      <c r="D29" s="16"/>
      <c r="E29" s="16"/>
      <c r="F29" s="16"/>
      <c r="G29" s="16"/>
    </row>
    <row r="30" customFormat="false" ht="12.75" hidden="false" customHeight="false" outlineLevel="0" collapsed="false">
      <c r="A30" s="16"/>
      <c r="B30" s="16"/>
      <c r="C30" s="16"/>
      <c r="D30" s="16"/>
      <c r="E30" s="16"/>
      <c r="F30" s="16"/>
      <c r="G30" s="16"/>
    </row>
    <row r="31" customFormat="false" ht="12.75" hidden="false" customHeight="false" outlineLevel="0" collapsed="false">
      <c r="A31" s="16"/>
      <c r="B31" s="16"/>
      <c r="C31" s="16"/>
      <c r="D31" s="16"/>
      <c r="E31" s="16"/>
      <c r="F31" s="16"/>
      <c r="G31" s="16"/>
    </row>
    <row r="32" customFormat="false" ht="12.75" hidden="false" customHeight="false" outlineLevel="0" collapsed="false">
      <c r="A32" s="16"/>
      <c r="B32" s="16"/>
      <c r="C32" s="16"/>
      <c r="D32" s="16"/>
      <c r="E32" s="16"/>
      <c r="F32" s="16"/>
      <c r="G32" s="16"/>
    </row>
    <row r="33" customFormat="false" ht="12.75" hidden="false" customHeight="false" outlineLevel="0" collapsed="false">
      <c r="A33" s="16"/>
      <c r="B33" s="16"/>
      <c r="C33" s="16"/>
      <c r="D33" s="16"/>
      <c r="E33" s="16"/>
      <c r="F33" s="16"/>
      <c r="G33" s="16"/>
    </row>
    <row r="34" customFormat="false" ht="12.75" hidden="false" customHeight="false" outlineLevel="0" collapsed="false">
      <c r="A34" s="16"/>
      <c r="B34" s="16"/>
      <c r="C34" s="16"/>
      <c r="D34" s="16"/>
      <c r="E34" s="16"/>
      <c r="F34" s="16"/>
      <c r="G34" s="16"/>
    </row>
    <row r="35" customFormat="false" ht="12.75" hidden="false" customHeight="false" outlineLevel="0" collapsed="false">
      <c r="A35" s="16"/>
      <c r="B35" s="16"/>
      <c r="C35" s="16"/>
      <c r="D35" s="16"/>
      <c r="E35" s="16"/>
      <c r="F35" s="16"/>
      <c r="G35" s="16"/>
    </row>
    <row r="36" customFormat="false" ht="12.75" hidden="false" customHeight="false" outlineLevel="0" collapsed="false">
      <c r="A36" s="16"/>
      <c r="B36" s="16"/>
      <c r="C36" s="16"/>
      <c r="D36" s="16"/>
      <c r="E36" s="16"/>
      <c r="F36" s="16"/>
      <c r="G36" s="16"/>
    </row>
    <row r="37" customFormat="false" ht="12.75" hidden="false" customHeight="false" outlineLevel="0" collapsed="false">
      <c r="A37" s="16"/>
      <c r="B37" s="16"/>
      <c r="C37" s="16"/>
      <c r="D37" s="16"/>
      <c r="E37" s="16"/>
      <c r="F37" s="16"/>
      <c r="G37" s="16"/>
    </row>
    <row r="38" customFormat="false" ht="12.75" hidden="false" customHeight="false" outlineLevel="0" collapsed="false">
      <c r="A38" s="16"/>
      <c r="B38" s="16"/>
      <c r="C38" s="16"/>
      <c r="D38" s="16"/>
      <c r="E38" s="16"/>
      <c r="F38" s="16"/>
      <c r="G38" s="16"/>
    </row>
    <row r="39" customFormat="false" ht="12.75" hidden="false" customHeight="false" outlineLevel="0" collapsed="false">
      <c r="A39" s="16"/>
      <c r="B39" s="16"/>
      <c r="C39" s="16"/>
      <c r="D39" s="16"/>
      <c r="E39" s="16"/>
      <c r="F39" s="16"/>
      <c r="G39" s="16"/>
    </row>
    <row r="40" customFormat="false" ht="12.75" hidden="false" customHeight="false" outlineLevel="0" collapsed="false">
      <c r="A40" s="16"/>
      <c r="B40" s="16"/>
      <c r="C40" s="16"/>
      <c r="D40" s="16"/>
      <c r="E40" s="16"/>
      <c r="F40" s="16"/>
      <c r="G40" s="16"/>
      <c r="J40" s="37"/>
      <c r="K40" s="24" t="s">
        <v>52</v>
      </c>
    </row>
    <row r="41" customFormat="false" ht="12.75" hidden="false" customHeight="false" outlineLevel="0" collapsed="false">
      <c r="A41" s="16"/>
      <c r="B41" s="16"/>
      <c r="C41" s="16"/>
      <c r="D41" s="16"/>
      <c r="E41" s="16"/>
      <c r="F41" s="16"/>
      <c r="G41" s="16"/>
    </row>
    <row r="42" customFormat="false" ht="12.75" hidden="false" customHeight="false" outlineLevel="0" collapsed="false">
      <c r="A42" s="16"/>
      <c r="B42" s="16"/>
      <c r="C42" s="16"/>
      <c r="D42" s="16"/>
      <c r="E42" s="16"/>
      <c r="F42" s="16"/>
      <c r="G42" s="16"/>
    </row>
    <row r="43" customFormat="false" ht="12.75" hidden="false" customHeight="false" outlineLevel="0" collapsed="false">
      <c r="A43" s="16"/>
      <c r="B43" s="16"/>
      <c r="C43" s="16"/>
      <c r="D43" s="16"/>
      <c r="E43" s="16"/>
      <c r="F43" s="16"/>
      <c r="G43" s="16"/>
    </row>
    <row r="44" customFormat="false" ht="12.75" hidden="false" customHeight="false" outlineLevel="0" collapsed="false">
      <c r="A44" s="16"/>
      <c r="B44" s="16"/>
      <c r="C44" s="16"/>
      <c r="D44" s="16"/>
      <c r="E44" s="16"/>
      <c r="F44" s="16"/>
      <c r="G44" s="16"/>
    </row>
    <row r="45" customFormat="false" ht="12.75" hidden="false" customHeight="false" outlineLevel="0" collapsed="false">
      <c r="A45" s="16"/>
      <c r="B45" s="16"/>
      <c r="C45" s="16"/>
      <c r="D45" s="16"/>
      <c r="E45" s="16"/>
      <c r="F45" s="16"/>
      <c r="G45" s="16"/>
    </row>
    <row r="46" customFormat="false" ht="12.75" hidden="false" customHeight="false" outlineLevel="0" collapsed="false">
      <c r="A46" s="16"/>
      <c r="B46" s="16"/>
      <c r="C46" s="16"/>
      <c r="D46" s="16"/>
      <c r="E46" s="16"/>
      <c r="F46" s="16"/>
      <c r="G46" s="16"/>
    </row>
    <row r="47" customFormat="false" ht="12.75" hidden="false" customHeight="false" outlineLevel="0" collapsed="false">
      <c r="A47" s="16"/>
      <c r="B47" s="16"/>
      <c r="C47" s="16"/>
      <c r="D47" s="16"/>
      <c r="E47" s="16"/>
      <c r="F47" s="16"/>
      <c r="G47" s="16"/>
    </row>
    <row r="48" customFormat="false" ht="12.75" hidden="false" customHeight="false" outlineLevel="0" collapsed="false">
      <c r="A48" s="16"/>
      <c r="B48" s="16"/>
      <c r="C48" s="16"/>
      <c r="D48" s="16"/>
      <c r="E48" s="16"/>
      <c r="F48" s="16"/>
      <c r="G48" s="16"/>
    </row>
    <row r="49" customFormat="false" ht="12.75" hidden="false" customHeight="false" outlineLevel="0" collapsed="false">
      <c r="A49" s="16"/>
      <c r="B49" s="16"/>
      <c r="C49" s="16"/>
      <c r="D49" s="16"/>
      <c r="E49" s="16"/>
      <c r="F49" s="16"/>
      <c r="G49" s="16"/>
    </row>
    <row r="50" customFormat="false" ht="12.75" hidden="false" customHeight="false" outlineLevel="0" collapsed="false">
      <c r="A50" s="16"/>
      <c r="B50" s="16"/>
      <c r="C50" s="16"/>
      <c r="D50" s="16"/>
      <c r="E50" s="16"/>
      <c r="F50" s="16"/>
      <c r="G50" s="16"/>
    </row>
    <row r="51" customFormat="false" ht="12.75" hidden="false" customHeight="false" outlineLevel="0" collapsed="false">
      <c r="A51" s="16"/>
      <c r="B51" s="16"/>
      <c r="C51" s="16"/>
      <c r="D51" s="16"/>
      <c r="E51" s="16"/>
      <c r="F51" s="16"/>
      <c r="G51" s="16"/>
    </row>
    <row r="52" customFormat="false" ht="12.75" hidden="false" customHeight="false" outlineLevel="0" collapsed="false">
      <c r="A52" s="16"/>
      <c r="B52" s="16"/>
      <c r="C52" s="16"/>
      <c r="D52" s="16"/>
      <c r="E52" s="16"/>
      <c r="F52" s="16"/>
      <c r="G52" s="16"/>
    </row>
    <row r="53" customFormat="false" ht="12.75" hidden="false" customHeight="false" outlineLevel="0" collapsed="false">
      <c r="A53" s="16"/>
      <c r="B53" s="16"/>
      <c r="C53" s="16"/>
      <c r="D53" s="16"/>
      <c r="E53" s="16"/>
      <c r="F53" s="16"/>
      <c r="G53" s="16"/>
    </row>
    <row r="54" customFormat="false" ht="12.75" hidden="false" customHeight="false" outlineLevel="0" collapsed="false">
      <c r="A54" s="16"/>
      <c r="B54" s="16"/>
      <c r="C54" s="16"/>
      <c r="D54" s="16"/>
      <c r="E54" s="16"/>
      <c r="F54" s="16"/>
      <c r="G54" s="16"/>
    </row>
    <row r="55" customFormat="false" ht="12.75" hidden="false" customHeight="false" outlineLevel="0" collapsed="false">
      <c r="A55" s="16"/>
      <c r="B55" s="16"/>
      <c r="C55" s="16"/>
      <c r="D55" s="16"/>
      <c r="E55" s="16"/>
      <c r="F55" s="16"/>
      <c r="G55" s="16"/>
    </row>
    <row r="56" customFormat="false" ht="12.75" hidden="false" customHeight="false" outlineLevel="0" collapsed="false">
      <c r="A56" s="16"/>
      <c r="B56" s="16"/>
      <c r="C56" s="16"/>
      <c r="D56" s="16"/>
      <c r="E56" s="16"/>
      <c r="F56" s="16"/>
      <c r="G56" s="16"/>
    </row>
    <row r="57" customFormat="false" ht="12.75" hidden="false" customHeight="false" outlineLevel="0" collapsed="false">
      <c r="A57" s="16"/>
      <c r="B57" s="16"/>
      <c r="C57" s="16"/>
      <c r="D57" s="16"/>
      <c r="E57" s="16"/>
      <c r="F57" s="16"/>
      <c r="G57" s="16"/>
    </row>
    <row r="58" customFormat="false" ht="12.75" hidden="false" customHeight="false" outlineLevel="0" collapsed="false">
      <c r="A58" s="16"/>
      <c r="B58" s="16"/>
      <c r="C58" s="16"/>
      <c r="D58" s="16"/>
      <c r="E58" s="16"/>
      <c r="F58" s="16"/>
      <c r="G58" s="16"/>
    </row>
    <row r="59" customFormat="false" ht="12.75" hidden="false" customHeight="false" outlineLevel="0" collapsed="false">
      <c r="A59" s="16"/>
      <c r="B59" s="16"/>
      <c r="C59" s="16"/>
      <c r="D59" s="16"/>
      <c r="E59" s="16"/>
      <c r="F59" s="16"/>
      <c r="G59" s="16"/>
    </row>
    <row r="60" customFormat="false" ht="12.75" hidden="false" customHeight="false" outlineLevel="0" collapsed="false">
      <c r="A60" s="16"/>
      <c r="B60" s="16"/>
      <c r="C60" s="16"/>
      <c r="D60" s="16"/>
      <c r="E60" s="16"/>
      <c r="F60" s="16"/>
      <c r="G60" s="16"/>
    </row>
    <row r="61" customFormat="false" ht="12.75" hidden="false" customHeight="false" outlineLevel="0" collapsed="false">
      <c r="A61" s="16"/>
      <c r="B61" s="16"/>
      <c r="C61" s="16"/>
      <c r="D61" s="16"/>
      <c r="E61" s="16"/>
      <c r="F61" s="16"/>
      <c r="G61" s="16"/>
    </row>
    <row r="62" customFormat="false" ht="12.75" hidden="false" customHeight="false" outlineLevel="0" collapsed="false">
      <c r="A62" s="16"/>
      <c r="B62" s="16"/>
      <c r="C62" s="16"/>
      <c r="D62" s="16"/>
      <c r="E62" s="16"/>
      <c r="F62" s="16"/>
      <c r="G62" s="16"/>
    </row>
    <row r="63" customFormat="false" ht="12.75" hidden="false" customHeight="false" outlineLevel="0" collapsed="false">
      <c r="A63" s="16"/>
      <c r="B63" s="16"/>
      <c r="C63" s="16"/>
      <c r="D63" s="16"/>
      <c r="E63" s="16"/>
      <c r="F63" s="16"/>
      <c r="G63" s="16"/>
    </row>
    <row r="64" customFormat="false" ht="12.75" hidden="false" customHeight="false" outlineLevel="0" collapsed="false">
      <c r="A64" s="16"/>
      <c r="B64" s="16"/>
      <c r="C64" s="16"/>
      <c r="D64" s="16"/>
      <c r="E64" s="16"/>
      <c r="F64" s="16"/>
      <c r="G64" s="16"/>
    </row>
    <row r="65" customFormat="false" ht="12.75" hidden="false" customHeight="false" outlineLevel="0" collapsed="false">
      <c r="A65" s="16"/>
      <c r="B65" s="16"/>
      <c r="C65" s="16"/>
      <c r="D65" s="16"/>
      <c r="E65" s="16"/>
      <c r="F65" s="16"/>
      <c r="G65" s="16"/>
    </row>
  </sheetData>
  <printOptions headings="false" gridLines="false" gridLinesSet="true" horizontalCentered="true" verticalCentered="tru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Roman,Bold"Storage Booking Structure</oddHeader>
    <oddFooter>&amp;L&amp;D; &amp;T&amp;R&amp;F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D88"/>
  <sheetViews>
    <sheetView showFormulas="false" showGridLines="true" showRowColHeaders="true" showZeros="true" rightToLeft="false" tabSelected="true" showOutlineSymbols="true" defaultGridColor="true" view="normal" topLeftCell="A43" colorId="64" zoomScale="75" zoomScaleNormal="75" zoomScalePageLayoutView="100" workbookViewId="0">
      <selection pane="topLeft" activeCell="K58" activeCellId="1" sqref="K23:K25 K5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7"/>
    <col collapsed="false" customWidth="true" hidden="false" outlineLevel="0" max="3" min="3" style="0" width="10.85"/>
    <col collapsed="false" customWidth="true" hidden="false" outlineLevel="0" max="4" min="4" style="0" width="9.85"/>
    <col collapsed="false" customWidth="true" hidden="false" outlineLevel="0" max="6" min="5" style="0" width="11.99"/>
    <col collapsed="false" customWidth="true" hidden="false" outlineLevel="0" max="8" min="7" style="0" width="9.85"/>
    <col collapsed="false" customWidth="true" hidden="false" outlineLevel="0" max="9" min="9" style="0" width="11.13"/>
    <col collapsed="false" customWidth="true" hidden="false" outlineLevel="0" max="10" min="10" style="0" width="11.99"/>
    <col collapsed="false" customWidth="true" hidden="false" outlineLevel="0" max="11" min="11" style="0" width="10.71"/>
    <col collapsed="false" customWidth="true" hidden="false" outlineLevel="0" max="20" min="12" style="0" width="11.99"/>
    <col collapsed="false" customWidth="true" hidden="false" outlineLevel="0" max="28" min="21" style="0" width="11.56"/>
    <col collapsed="false" customWidth="true" hidden="false" outlineLevel="0" max="30" min="30" style="0" width="13.41"/>
  </cols>
  <sheetData>
    <row r="2" customFormat="false" ht="12.75" hidden="false" customHeight="false" outlineLevel="0" collapsed="false">
      <c r="D2" s="38" t="s">
        <v>53</v>
      </c>
      <c r="E2" s="38"/>
      <c r="F2" s="38"/>
      <c r="I2" s="38" t="s">
        <v>54</v>
      </c>
      <c r="J2" s="38"/>
      <c r="K2" s="38"/>
      <c r="N2" s="39"/>
      <c r="O2" s="40"/>
      <c r="P2" s="40"/>
      <c r="Q2" s="40"/>
    </row>
    <row r="3" customFormat="false" ht="12.75" hidden="false" customHeight="false" outlineLevel="0" collapsed="false">
      <c r="D3" s="41" t="s">
        <v>55</v>
      </c>
      <c r="E3" s="41" t="s">
        <v>56</v>
      </c>
      <c r="F3" s="41" t="s">
        <v>57</v>
      </c>
      <c r="I3" s="41" t="s">
        <v>55</v>
      </c>
      <c r="J3" s="41" t="s">
        <v>56</v>
      </c>
      <c r="K3" s="41" t="s">
        <v>57</v>
      </c>
      <c r="N3" s="39"/>
      <c r="O3" s="42"/>
      <c r="P3" s="42"/>
      <c r="Q3" s="42"/>
    </row>
    <row r="4" customFormat="false" ht="12.75" hidden="false" customHeight="false" outlineLevel="0" collapsed="false">
      <c r="C4" s="41" t="s">
        <v>58</v>
      </c>
      <c r="D4" s="43" t="n">
        <v>9122</v>
      </c>
      <c r="E4" s="43" t="n">
        <v>6667</v>
      </c>
      <c r="F4" s="43" t="n">
        <f aca="false">SUM(D4:E4)</f>
        <v>15789</v>
      </c>
      <c r="H4" s="41" t="s">
        <v>59</v>
      </c>
      <c r="I4" s="43" t="n">
        <v>12770</v>
      </c>
      <c r="J4" s="43" t="n">
        <v>9333</v>
      </c>
      <c r="K4" s="43" t="n">
        <f aca="false">SUM(I4:J4)</f>
        <v>22103</v>
      </c>
      <c r="N4" s="42"/>
      <c r="O4" s="44"/>
      <c r="P4" s="44"/>
      <c r="Q4" s="44"/>
    </row>
    <row r="5" customFormat="false" ht="12.75" hidden="false" customHeight="false" outlineLevel="0" collapsed="false">
      <c r="C5" s="45" t="s">
        <v>60</v>
      </c>
      <c r="D5" s="46" t="n">
        <v>6020</v>
      </c>
      <c r="E5" s="46" t="n">
        <v>4400</v>
      </c>
      <c r="F5" s="46" t="n">
        <f aca="false">SUM(D5:E5)</f>
        <v>10420</v>
      </c>
      <c r="H5" s="45" t="s">
        <v>61</v>
      </c>
      <c r="I5" s="46" t="n">
        <v>18243</v>
      </c>
      <c r="J5" s="46" t="n">
        <v>13333</v>
      </c>
      <c r="K5" s="46" t="n">
        <f aca="false">SUM(I5:J5)</f>
        <v>31576</v>
      </c>
      <c r="N5" s="42"/>
      <c r="O5" s="44"/>
      <c r="P5" s="44"/>
      <c r="Q5" s="44"/>
    </row>
    <row r="6" customFormat="false" ht="12.75" hidden="false" customHeight="false" outlineLevel="0" collapsed="false">
      <c r="C6" s="42"/>
      <c r="D6" s="47"/>
      <c r="E6" s="47"/>
      <c r="F6" s="47"/>
      <c r="H6" s="48" t="s">
        <v>62</v>
      </c>
      <c r="I6" s="49" t="n">
        <v>37376</v>
      </c>
      <c r="J6" s="49" t="n">
        <v>37409</v>
      </c>
      <c r="N6" s="42"/>
      <c r="O6" s="2"/>
      <c r="P6" s="2"/>
      <c r="Q6" s="39"/>
    </row>
    <row r="9" customFormat="false" ht="12.75" hidden="false" customHeight="false" outlineLevel="0" collapsed="false">
      <c r="A9" s="50" t="s">
        <v>63</v>
      </c>
      <c r="E9" s="51" t="s">
        <v>64</v>
      </c>
      <c r="F9" s="51"/>
      <c r="G9" s="51"/>
      <c r="H9" s="51"/>
      <c r="I9" s="51"/>
      <c r="J9" s="51"/>
      <c r="K9" s="52" t="s">
        <v>65</v>
      </c>
      <c r="L9" s="52"/>
      <c r="M9" s="52"/>
      <c r="O9" s="53"/>
      <c r="P9" s="54" t="s">
        <v>66</v>
      </c>
      <c r="Q9" s="53"/>
      <c r="R9" s="53"/>
      <c r="S9" s="55" t="s">
        <v>67</v>
      </c>
      <c r="T9" s="53"/>
    </row>
    <row r="13" customFormat="false" ht="12.75" hidden="false" customHeight="false" outlineLevel="0" collapsed="false">
      <c r="C13" s="56" t="n">
        <v>939944</v>
      </c>
      <c r="D13" s="57"/>
      <c r="E13" s="57"/>
      <c r="F13" s="57"/>
      <c r="G13" s="57"/>
      <c r="H13" s="57"/>
      <c r="I13" s="57"/>
      <c r="J13" s="57"/>
    </row>
    <row r="14" customFormat="false" ht="12.75" hidden="false" customHeight="false" outlineLevel="0" collapsed="false">
      <c r="A14" s="58"/>
      <c r="B14" s="59" t="s">
        <v>68</v>
      </c>
      <c r="C14" s="60" t="s">
        <v>69</v>
      </c>
      <c r="D14" s="59" t="s">
        <v>70</v>
      </c>
      <c r="E14" s="61" t="s">
        <v>71</v>
      </c>
      <c r="F14" s="61" t="s">
        <v>71</v>
      </c>
      <c r="G14" s="61" t="s">
        <v>72</v>
      </c>
      <c r="H14" s="61" t="s">
        <v>73</v>
      </c>
      <c r="I14" s="60" t="s">
        <v>74</v>
      </c>
      <c r="J14" s="61" t="s">
        <v>74</v>
      </c>
      <c r="K14" s="62" t="s">
        <v>75</v>
      </c>
      <c r="L14" s="63" t="s">
        <v>75</v>
      </c>
      <c r="M14" s="64" t="s">
        <v>76</v>
      </c>
      <c r="N14" s="62" t="s">
        <v>75</v>
      </c>
      <c r="O14" s="65"/>
      <c r="P14" s="66"/>
      <c r="Q14" s="67"/>
      <c r="R14" s="68"/>
      <c r="S14" s="69"/>
      <c r="T14" s="70"/>
      <c r="U14" s="71"/>
      <c r="V14" s="42"/>
      <c r="W14" s="42"/>
      <c r="X14" s="42"/>
      <c r="Y14" s="42"/>
      <c r="Z14" s="42"/>
      <c r="AA14" s="42"/>
      <c r="AB14" s="42"/>
    </row>
    <row r="15" customFormat="false" ht="12.75" hidden="false" customHeight="false" outlineLevel="0" collapsed="false">
      <c r="A15" s="72" t="s">
        <v>77</v>
      </c>
      <c r="B15" s="73" t="s">
        <v>78</v>
      </c>
      <c r="C15" s="74" t="s">
        <v>79</v>
      </c>
      <c r="D15" s="75" t="s">
        <v>79</v>
      </c>
      <c r="E15" s="76" t="s">
        <v>47</v>
      </c>
      <c r="F15" s="76" t="s">
        <v>51</v>
      </c>
      <c r="G15" s="76" t="s">
        <v>80</v>
      </c>
      <c r="H15" s="76" t="s">
        <v>80</v>
      </c>
      <c r="I15" s="74" t="s">
        <v>47</v>
      </c>
      <c r="J15" s="76" t="s">
        <v>51</v>
      </c>
      <c r="K15" s="77" t="s">
        <v>47</v>
      </c>
      <c r="L15" s="78" t="s">
        <v>51</v>
      </c>
      <c r="M15" s="79" t="s">
        <v>81</v>
      </c>
      <c r="N15" s="77" t="s">
        <v>82</v>
      </c>
      <c r="O15" s="80" t="s">
        <v>83</v>
      </c>
      <c r="P15" s="81" t="s">
        <v>84</v>
      </c>
      <c r="Q15" s="82" t="s">
        <v>85</v>
      </c>
      <c r="R15" s="83" t="s">
        <v>83</v>
      </c>
      <c r="S15" s="84" t="s">
        <v>84</v>
      </c>
      <c r="T15" s="85" t="s">
        <v>85</v>
      </c>
      <c r="U15" s="86"/>
      <c r="V15" s="87"/>
      <c r="W15" s="87"/>
      <c r="X15" s="87"/>
      <c r="Y15" s="87"/>
      <c r="Z15" s="87"/>
      <c r="AA15" s="87"/>
      <c r="AB15" s="87"/>
      <c r="AD15" s="48" t="s">
        <v>86</v>
      </c>
    </row>
    <row r="16" customFormat="false" ht="12.75" hidden="false" customHeight="false" outlineLevel="0" collapsed="false">
      <c r="A16" s="88" t="s">
        <v>87</v>
      </c>
      <c r="B16" s="89"/>
      <c r="C16" s="90" t="n">
        <v>762477</v>
      </c>
      <c r="D16" s="91" t="n">
        <f aca="false">C16+K16+L16</f>
        <v>762477</v>
      </c>
      <c r="E16" s="47"/>
      <c r="F16" s="47"/>
      <c r="G16" s="92"/>
      <c r="H16" s="47"/>
      <c r="I16" s="90"/>
      <c r="J16" s="47"/>
      <c r="K16" s="93"/>
      <c r="L16" s="94"/>
      <c r="M16" s="95"/>
      <c r="N16" s="94"/>
      <c r="O16" s="96"/>
      <c r="P16" s="97"/>
      <c r="Q16" s="98"/>
      <c r="R16" s="99"/>
      <c r="S16" s="100"/>
      <c r="T16" s="101"/>
      <c r="U16" s="102"/>
      <c r="V16" s="103"/>
      <c r="W16" s="103"/>
      <c r="X16" s="103"/>
      <c r="Y16" s="103"/>
      <c r="Z16" s="103"/>
      <c r="AA16" s="103"/>
      <c r="AB16" s="103"/>
    </row>
    <row r="17" customFormat="false" ht="12.75" hidden="false" customHeight="false" outlineLevel="0" collapsed="false">
      <c r="A17" s="104" t="n">
        <v>36495</v>
      </c>
      <c r="B17" s="91" t="n">
        <v>29</v>
      </c>
      <c r="C17" s="90" t="n">
        <f aca="false">D16</f>
        <v>762477</v>
      </c>
      <c r="D17" s="91" t="n">
        <f aca="false">C17+K17+L17</f>
        <v>882276</v>
      </c>
      <c r="E17" s="90" t="n">
        <f aca="false">K17/$B17</f>
        <v>4131</v>
      </c>
      <c r="F17" s="47" t="n">
        <f aca="false">L17/$B17</f>
        <v>0</v>
      </c>
      <c r="G17" s="105" t="n">
        <f aca="false">C17/$C$13</f>
        <v>0.811194071136153</v>
      </c>
      <c r="H17" s="105" t="n">
        <f aca="false">D17/$C$13</f>
        <v>0.9386474087818</v>
      </c>
      <c r="I17" s="90"/>
      <c r="J17" s="91"/>
      <c r="K17" s="106" t="n">
        <v>119799</v>
      </c>
      <c r="L17" s="94"/>
      <c r="M17" s="106" t="n">
        <v>2036</v>
      </c>
      <c r="N17" s="107"/>
      <c r="O17" s="108"/>
      <c r="P17" s="109"/>
      <c r="Q17" s="110"/>
      <c r="R17" s="111"/>
      <c r="S17" s="112"/>
      <c r="T17" s="113"/>
      <c r="U17" s="102"/>
      <c r="V17" s="103"/>
      <c r="W17" s="103"/>
      <c r="X17" s="103"/>
      <c r="Y17" s="103"/>
      <c r="Z17" s="0" t="s">
        <v>88</v>
      </c>
      <c r="AA17" s="103"/>
      <c r="AB17" s="103"/>
    </row>
    <row r="18" customFormat="false" ht="12.75" hidden="false" customHeight="false" outlineLevel="0" collapsed="false">
      <c r="A18" s="104" t="n">
        <f aca="false">EDATE(A17,1)</f>
        <v>36526</v>
      </c>
      <c r="B18" s="91" t="n">
        <v>31</v>
      </c>
      <c r="C18" s="90" t="n">
        <f aca="false">D17</f>
        <v>882276</v>
      </c>
      <c r="D18" s="91" t="n">
        <f aca="false">C18+K18+L18</f>
        <v>456445</v>
      </c>
      <c r="E18" s="90" t="n">
        <f aca="false">K18/$B18</f>
        <v>0</v>
      </c>
      <c r="F18" s="47" t="n">
        <f aca="false">L18/$B18</f>
        <v>-13736.4838709677</v>
      </c>
      <c r="G18" s="105" t="n">
        <f aca="false">C18/$C$13</f>
        <v>0.9386474087818</v>
      </c>
      <c r="H18" s="114" t="n">
        <f aca="false">D18/$C$13</f>
        <v>0.485608717115062</v>
      </c>
      <c r="I18" s="47"/>
      <c r="J18" s="47"/>
      <c r="K18" s="115" t="n">
        <f aca="false">+I18</f>
        <v>0</v>
      </c>
      <c r="L18" s="116" t="n">
        <f aca="false">-388027-37804</f>
        <v>-425831</v>
      </c>
      <c r="M18" s="95"/>
      <c r="N18" s="117" t="n">
        <f aca="false">-SUM(K18:M18)</f>
        <v>425831</v>
      </c>
      <c r="O18" s="118" t="n">
        <v>-426032</v>
      </c>
      <c r="P18" s="119" t="n">
        <v>-426032</v>
      </c>
      <c r="Q18" s="120" t="n">
        <v>-306032</v>
      </c>
      <c r="R18" s="121" t="n">
        <f aca="false">O18-L18</f>
        <v>-201</v>
      </c>
      <c r="S18" s="122" t="n">
        <f aca="false">P18-L18</f>
        <v>-201</v>
      </c>
      <c r="T18" s="123" t="n">
        <f aca="false">Q18-L18</f>
        <v>119799</v>
      </c>
      <c r="U18" s="124"/>
      <c r="V18" s="44"/>
      <c r="W18" s="44"/>
      <c r="X18" s="44"/>
      <c r="Y18" s="44"/>
      <c r="Z18" s="0" t="s">
        <v>89</v>
      </c>
      <c r="AA18" s="44"/>
      <c r="AB18" s="44"/>
    </row>
    <row r="19" customFormat="false" ht="12.75" hidden="false" customHeight="false" outlineLevel="0" collapsed="false">
      <c r="A19" s="104" t="n">
        <f aca="false">EDATE(A18,1)</f>
        <v>36557</v>
      </c>
      <c r="B19" s="91" t="n">
        <v>29</v>
      </c>
      <c r="C19" s="90" t="n">
        <f aca="false">D18</f>
        <v>456445</v>
      </c>
      <c r="D19" s="91" t="n">
        <f aca="false">C19+K19+L19</f>
        <v>202357</v>
      </c>
      <c r="E19" s="90" t="n">
        <f aca="false">K19/$B19</f>
        <v>0</v>
      </c>
      <c r="F19" s="47" t="n">
        <f aca="false">L19/$B19</f>
        <v>-8761.65517241379</v>
      </c>
      <c r="G19" s="105" t="n">
        <f aca="false">C19/$C$13</f>
        <v>0.485608717115062</v>
      </c>
      <c r="H19" s="114" t="n">
        <f aca="false">D19/$C$13</f>
        <v>0.215286229817947</v>
      </c>
      <c r="I19" s="47"/>
      <c r="J19" s="47"/>
      <c r="K19" s="115" t="n">
        <f aca="false">+I19</f>
        <v>0</v>
      </c>
      <c r="L19" s="117" t="n">
        <f aca="false">-254088-J19</f>
        <v>-254088</v>
      </c>
      <c r="M19" s="95"/>
      <c r="N19" s="117" t="n">
        <f aca="false">-SUM(K19:M19)</f>
        <v>254088</v>
      </c>
      <c r="O19" s="118" t="n">
        <v>-254088</v>
      </c>
      <c r="P19" s="119" t="n">
        <v>-254088</v>
      </c>
      <c r="Q19" s="120" t="n">
        <v>-254088</v>
      </c>
      <c r="R19" s="121" t="n">
        <f aca="false">O19-L19</f>
        <v>0</v>
      </c>
      <c r="S19" s="122" t="n">
        <f aca="false">P19-L19</f>
        <v>0</v>
      </c>
      <c r="T19" s="123" t="n">
        <f aca="false">Q19-L19</f>
        <v>0</v>
      </c>
      <c r="U19" s="124"/>
      <c r="V19" s="44"/>
      <c r="W19" s="44"/>
      <c r="X19" s="44"/>
      <c r="Y19" s="44"/>
      <c r="Z19" s="44"/>
      <c r="AA19" s="44"/>
      <c r="AB19" s="44"/>
    </row>
    <row r="20" customFormat="false" ht="12.75" hidden="false" customHeight="false" outlineLevel="0" collapsed="false">
      <c r="A20" s="104" t="n">
        <f aca="false">EDATE(A19,1)</f>
        <v>36586</v>
      </c>
      <c r="B20" s="91" t="n">
        <v>31</v>
      </c>
      <c r="C20" s="90" t="n">
        <f aca="false">D19</f>
        <v>202357</v>
      </c>
      <c r="D20" s="91" t="n">
        <f aca="false">C20+K20+L20</f>
        <v>202357</v>
      </c>
      <c r="E20" s="90" t="n">
        <f aca="false">K20/$B20</f>
        <v>0</v>
      </c>
      <c r="F20" s="47" t="n">
        <f aca="false">L20/$B20</f>
        <v>0</v>
      </c>
      <c r="G20" s="105" t="n">
        <f aca="false">C20/$C$13</f>
        <v>0.215286229817947</v>
      </c>
      <c r="H20" s="114" t="n">
        <f aca="false">D20/$C$13</f>
        <v>0.215286229817947</v>
      </c>
      <c r="I20" s="47"/>
      <c r="J20" s="47"/>
      <c r="K20" s="115" t="n">
        <f aca="false">+I20</f>
        <v>0</v>
      </c>
      <c r="L20" s="125" t="n">
        <v>0</v>
      </c>
      <c r="M20" s="95"/>
      <c r="N20" s="117" t="n">
        <f aca="false">-SUM(K20:M20)</f>
        <v>-0</v>
      </c>
      <c r="O20" s="118"/>
      <c r="P20" s="119"/>
      <c r="Q20" s="120"/>
      <c r="R20" s="121" t="n">
        <f aca="false">O20-L20</f>
        <v>0</v>
      </c>
      <c r="S20" s="122" t="n">
        <f aca="false">P20-L20</f>
        <v>0</v>
      </c>
      <c r="T20" s="123" t="n">
        <f aca="false">Q20-L20</f>
        <v>0</v>
      </c>
      <c r="U20" s="124"/>
      <c r="V20" s="44"/>
      <c r="W20" s="44"/>
      <c r="X20" s="44"/>
      <c r="Y20" s="44"/>
      <c r="Z20" s="126" t="s">
        <v>90</v>
      </c>
      <c r="AA20" s="44"/>
      <c r="AB20" s="44"/>
    </row>
    <row r="21" customFormat="false" ht="12.75" hidden="false" customHeight="false" outlineLevel="0" collapsed="false">
      <c r="A21" s="104" t="n">
        <f aca="false">EDATE(A20,1)</f>
        <v>36617</v>
      </c>
      <c r="B21" s="91" t="n">
        <v>30</v>
      </c>
      <c r="C21" s="90" t="n">
        <f aca="false">D20</f>
        <v>202357</v>
      </c>
      <c r="D21" s="91" t="n">
        <f aca="false">C21+K21+L21</f>
        <v>326273</v>
      </c>
      <c r="E21" s="90" t="n">
        <f aca="false">K21/$B21</f>
        <v>4130.53333333333</v>
      </c>
      <c r="F21" s="47" t="n">
        <f aca="false">L21/$B21</f>
        <v>-0</v>
      </c>
      <c r="G21" s="105" t="n">
        <f aca="false">C21/$C$13</f>
        <v>0.215286229817947</v>
      </c>
      <c r="H21" s="114" t="n">
        <f aca="false">D21/$C$13</f>
        <v>0.347119615636676</v>
      </c>
      <c r="I21" s="47"/>
      <c r="J21" s="47"/>
      <c r="K21" s="127" t="n">
        <f aca="false">123916+I21</f>
        <v>123916</v>
      </c>
      <c r="L21" s="117" t="n">
        <f aca="false">-J21</f>
        <v>-0</v>
      </c>
      <c r="M21" s="128" t="n">
        <v>2143</v>
      </c>
      <c r="N21" s="117" t="n">
        <f aca="false">-SUM(K21:M21)</f>
        <v>-126059</v>
      </c>
      <c r="O21" s="118" t="n">
        <v>126059</v>
      </c>
      <c r="P21" s="119" t="n">
        <v>126059</v>
      </c>
      <c r="Q21" s="120" t="n">
        <v>126059</v>
      </c>
      <c r="R21" s="121" t="n">
        <f aca="false">O21-(K21+M21)</f>
        <v>0</v>
      </c>
      <c r="S21" s="122" t="n">
        <f aca="false">P21-(K21+M21)</f>
        <v>0</v>
      </c>
      <c r="T21" s="123" t="n">
        <f aca="false">Q21-(K21+M21)</f>
        <v>0</v>
      </c>
      <c r="U21" s="124"/>
      <c r="V21" s="44"/>
      <c r="W21" s="44"/>
      <c r="X21" s="44"/>
      <c r="Y21" s="44"/>
      <c r="Z21" s="44"/>
      <c r="AA21" s="44"/>
      <c r="AB21" s="44"/>
    </row>
    <row r="22" customFormat="false" ht="12.75" hidden="false" customHeight="false" outlineLevel="0" collapsed="false">
      <c r="A22" s="104" t="n">
        <f aca="false">EDATE(A21,1)</f>
        <v>36647</v>
      </c>
      <c r="B22" s="91" t="n">
        <v>31</v>
      </c>
      <c r="C22" s="90" t="n">
        <f aca="false">D21</f>
        <v>326273</v>
      </c>
      <c r="D22" s="91" t="n">
        <f aca="false">C22+K22+L22</f>
        <v>520283</v>
      </c>
      <c r="E22" s="90" t="n">
        <f aca="false">K22/$B22</f>
        <v>6258.38709677419</v>
      </c>
      <c r="F22" s="47" t="n">
        <f aca="false">L22/$B22</f>
        <v>-0</v>
      </c>
      <c r="G22" s="105" t="n">
        <f aca="false">C22/$C$13</f>
        <v>0.347119615636676</v>
      </c>
      <c r="H22" s="114" t="n">
        <f aca="false">D22/$C$13</f>
        <v>0.553525529180462</v>
      </c>
      <c r="I22" s="47"/>
      <c r="J22" s="47"/>
      <c r="K22" s="115" t="n">
        <f aca="false">194010+I22</f>
        <v>194010</v>
      </c>
      <c r="L22" s="117" t="n">
        <f aca="false">-J22</f>
        <v>-0</v>
      </c>
      <c r="M22" s="128" t="n">
        <v>3355</v>
      </c>
      <c r="N22" s="117" t="n">
        <f aca="false">-SUM(K22:M22)</f>
        <v>-197365</v>
      </c>
      <c r="O22" s="118" t="n">
        <v>197365</v>
      </c>
      <c r="P22" s="119" t="n">
        <v>197365</v>
      </c>
      <c r="Q22" s="120" t="n">
        <v>197365</v>
      </c>
      <c r="R22" s="121" t="n">
        <f aca="false">O22-(K22+M22)</f>
        <v>0</v>
      </c>
      <c r="S22" s="122" t="n">
        <f aca="false">P22-(K22+M22)</f>
        <v>0</v>
      </c>
      <c r="T22" s="123" t="n">
        <f aca="false">Q22-(K22+M22)</f>
        <v>0</v>
      </c>
      <c r="U22" s="124"/>
      <c r="V22" s="44"/>
      <c r="W22" s="44"/>
      <c r="X22" s="44"/>
      <c r="Y22" s="44"/>
      <c r="Z22" s="44"/>
      <c r="AA22" s="44"/>
      <c r="AB22" s="44"/>
    </row>
    <row r="23" customFormat="false" ht="12.75" hidden="false" customHeight="false" outlineLevel="0" collapsed="false">
      <c r="A23" s="104" t="n">
        <f aca="false">EDATE(A22,1)</f>
        <v>36678</v>
      </c>
      <c r="B23" s="91" t="n">
        <v>30</v>
      </c>
      <c r="C23" s="90" t="n">
        <f aca="false">D22</f>
        <v>520283</v>
      </c>
      <c r="D23" s="91" t="n">
        <f aca="false">C23+K23+L23</f>
        <v>708035</v>
      </c>
      <c r="E23" s="90" t="n">
        <f aca="false">K23/$B23</f>
        <v>6258.4</v>
      </c>
      <c r="F23" s="47" t="n">
        <f aca="false">L23/$B23</f>
        <v>-0</v>
      </c>
      <c r="G23" s="105" t="n">
        <f aca="false">C23/$C$13</f>
        <v>0.553525529180462</v>
      </c>
      <c r="H23" s="114" t="n">
        <f aca="false">D23/$C$13</f>
        <v>0.753273599278255</v>
      </c>
      <c r="I23" s="47"/>
      <c r="J23" s="47"/>
      <c r="K23" s="115" t="n">
        <v>187752</v>
      </c>
      <c r="L23" s="117" t="n">
        <f aca="false">-J23</f>
        <v>-0</v>
      </c>
      <c r="M23" s="128" t="n">
        <v>3247</v>
      </c>
      <c r="N23" s="117" t="n">
        <f aca="false">-SUM(K23:M23)</f>
        <v>-190999</v>
      </c>
      <c r="O23" s="118" t="n">
        <v>190999</v>
      </c>
      <c r="P23" s="119" t="n">
        <v>190999</v>
      </c>
      <c r="Q23" s="120" t="n">
        <v>190999</v>
      </c>
      <c r="R23" s="121" t="n">
        <f aca="false">O23-(K23+M23)</f>
        <v>0</v>
      </c>
      <c r="S23" s="122" t="n">
        <f aca="false">P23-(K23+M23)</f>
        <v>0</v>
      </c>
      <c r="T23" s="123" t="n">
        <f aca="false">Q23-(K23+M23)</f>
        <v>0</v>
      </c>
      <c r="U23" s="124"/>
      <c r="V23" s="44"/>
      <c r="W23" s="44"/>
      <c r="X23" s="44"/>
      <c r="Y23" s="44"/>
      <c r="Z23" s="44"/>
      <c r="AA23" s="44"/>
      <c r="AB23" s="44"/>
    </row>
    <row r="24" customFormat="false" ht="12.75" hidden="false" customHeight="false" outlineLevel="0" collapsed="false">
      <c r="A24" s="104" t="n">
        <f aca="false">EDATE(A23,1)</f>
        <v>36708</v>
      </c>
      <c r="B24" s="91" t="n">
        <v>31</v>
      </c>
      <c r="C24" s="90" t="n">
        <f aca="false">D23</f>
        <v>708035</v>
      </c>
      <c r="D24" s="91" t="n">
        <f aca="false">C24+K24+L24</f>
        <v>902045</v>
      </c>
      <c r="E24" s="90" t="n">
        <f aca="false">K24/$B24</f>
        <v>6258.38709677419</v>
      </c>
      <c r="F24" s="47" t="n">
        <f aca="false">L24/$B24</f>
        <v>-0</v>
      </c>
      <c r="G24" s="105" t="n">
        <f aca="false">C24/$C$13</f>
        <v>0.753273599278255</v>
      </c>
      <c r="H24" s="114" t="n">
        <f aca="false">D24/$C$13</f>
        <v>0.95967951282204</v>
      </c>
      <c r="I24" s="47"/>
      <c r="J24" s="47"/>
      <c r="K24" s="115" t="n">
        <v>194010</v>
      </c>
      <c r="L24" s="117" t="n">
        <f aca="false">-J24</f>
        <v>-0</v>
      </c>
      <c r="M24" s="128" t="n">
        <v>3355</v>
      </c>
      <c r="N24" s="117" t="n">
        <f aca="false">-SUM(K24:M24)</f>
        <v>-197365</v>
      </c>
      <c r="O24" s="118" t="n">
        <v>197365</v>
      </c>
      <c r="P24" s="119" t="n">
        <v>197365</v>
      </c>
      <c r="Q24" s="120" t="n">
        <v>197365</v>
      </c>
      <c r="R24" s="121" t="n">
        <f aca="false">O24-(K24+M24)</f>
        <v>0</v>
      </c>
      <c r="S24" s="122" t="n">
        <f aca="false">P24-(K24+M24)</f>
        <v>0</v>
      </c>
      <c r="T24" s="123" t="n">
        <f aca="false">Q24-(K24+M24)</f>
        <v>0</v>
      </c>
      <c r="U24" s="124"/>
      <c r="V24" s="44"/>
      <c r="W24" s="44"/>
      <c r="X24" s="44"/>
      <c r="Y24" s="44"/>
      <c r="Z24" s="44"/>
      <c r="AA24" s="44"/>
      <c r="AB24" s="44"/>
    </row>
    <row r="25" customFormat="false" ht="12.75" hidden="false" customHeight="false" outlineLevel="0" collapsed="false">
      <c r="A25" s="104" t="n">
        <f aca="false">EDATE(A24,1)</f>
        <v>36739</v>
      </c>
      <c r="B25" s="91" t="n">
        <v>31</v>
      </c>
      <c r="C25" s="90" t="n">
        <f aca="false">D24</f>
        <v>902045</v>
      </c>
      <c r="D25" s="91" t="n">
        <f aca="false">C25+K25+L25</f>
        <v>939949</v>
      </c>
      <c r="E25" s="90" t="n">
        <f aca="false">K25/$B25</f>
        <v>1222.70967741935</v>
      </c>
      <c r="F25" s="47" t="n">
        <f aca="false">L25/$B25</f>
        <v>-0</v>
      </c>
      <c r="G25" s="105" t="n">
        <f aca="false">C25/$C$13</f>
        <v>0.95967951282204</v>
      </c>
      <c r="H25" s="114" t="n">
        <f aca="false">D25/$C$13</f>
        <v>1.00000531946584</v>
      </c>
      <c r="I25" s="47"/>
      <c r="J25" s="47"/>
      <c r="K25" s="115" t="n">
        <f aca="false">37904+I25</f>
        <v>37904</v>
      </c>
      <c r="L25" s="117" t="n">
        <f aca="false">-J25</f>
        <v>-0</v>
      </c>
      <c r="M25" s="128" t="n">
        <v>653</v>
      </c>
      <c r="N25" s="117" t="n">
        <f aca="false">-SUM(K25:M25)</f>
        <v>-38557</v>
      </c>
      <c r="O25" s="118" t="n">
        <v>38557</v>
      </c>
      <c r="P25" s="119" t="n">
        <v>38557</v>
      </c>
      <c r="Q25" s="120" t="n">
        <v>38557</v>
      </c>
      <c r="R25" s="121" t="n">
        <f aca="false">O25-(K25+M25)</f>
        <v>0</v>
      </c>
      <c r="S25" s="122" t="n">
        <f aca="false">P25-(K25+M25)</f>
        <v>0</v>
      </c>
      <c r="T25" s="123" t="n">
        <f aca="false">Q25-(K25+M25)</f>
        <v>0</v>
      </c>
      <c r="U25" s="124"/>
      <c r="V25" s="44"/>
      <c r="W25" s="44"/>
      <c r="X25" s="44"/>
      <c r="Y25" s="44"/>
      <c r="Z25" s="44"/>
      <c r="AA25" s="44"/>
      <c r="AB25" s="44"/>
    </row>
    <row r="26" customFormat="false" ht="12.75" hidden="false" customHeight="false" outlineLevel="0" collapsed="false">
      <c r="A26" s="104" t="n">
        <f aca="false">EDATE(A25,1)</f>
        <v>36770</v>
      </c>
      <c r="B26" s="91" t="n">
        <v>30</v>
      </c>
      <c r="C26" s="90" t="n">
        <f aca="false">D25</f>
        <v>939949</v>
      </c>
      <c r="D26" s="91" t="n">
        <f aca="false">C26+K26+L26</f>
        <v>939949</v>
      </c>
      <c r="E26" s="90" t="n">
        <f aca="false">K26/$B26</f>
        <v>0</v>
      </c>
      <c r="F26" s="47" t="n">
        <f aca="false">L26/$B26</f>
        <v>-0</v>
      </c>
      <c r="G26" s="105" t="n">
        <f aca="false">C26/$C$13</f>
        <v>1.00000531946584</v>
      </c>
      <c r="H26" s="114" t="n">
        <f aca="false">D26/$C$13</f>
        <v>1.00000531946584</v>
      </c>
      <c r="I26" s="47"/>
      <c r="J26" s="47"/>
      <c r="K26" s="115" t="n">
        <f aca="false">+I26</f>
        <v>0</v>
      </c>
      <c r="L26" s="117" t="n">
        <f aca="false">-J26</f>
        <v>-0</v>
      </c>
      <c r="M26" s="95"/>
      <c r="N26" s="117" t="n">
        <f aca="false">-SUM(K26:M26)</f>
        <v>-0</v>
      </c>
      <c r="O26" s="118"/>
      <c r="P26" s="119"/>
      <c r="Q26" s="120"/>
      <c r="R26" s="121"/>
      <c r="S26" s="122"/>
      <c r="T26" s="123"/>
      <c r="U26" s="124"/>
      <c r="V26" s="44"/>
      <c r="W26" s="44"/>
      <c r="X26" s="44"/>
      <c r="Y26" s="44"/>
      <c r="Z26" s="44"/>
      <c r="AA26" s="44"/>
      <c r="AB26" s="44"/>
    </row>
    <row r="27" customFormat="false" ht="12.75" hidden="false" customHeight="false" outlineLevel="0" collapsed="false">
      <c r="A27" s="104" t="n">
        <f aca="false">EDATE(A26,1)</f>
        <v>36800</v>
      </c>
      <c r="B27" s="91" t="n">
        <v>31</v>
      </c>
      <c r="C27" s="90" t="n">
        <f aca="false">D26</f>
        <v>939949</v>
      </c>
      <c r="D27" s="91" t="n">
        <f aca="false">C27+K27+L27</f>
        <v>939949</v>
      </c>
      <c r="E27" s="90" t="n">
        <f aca="false">K27/$B27</f>
        <v>0</v>
      </c>
      <c r="F27" s="47" t="n">
        <f aca="false">L27/$B27</f>
        <v>-0</v>
      </c>
      <c r="G27" s="105" t="n">
        <f aca="false">C27/$C$13</f>
        <v>1.00000531946584</v>
      </c>
      <c r="H27" s="114" t="n">
        <f aca="false">D27/$C$13</f>
        <v>1.00000531946584</v>
      </c>
      <c r="I27" s="47"/>
      <c r="J27" s="47"/>
      <c r="K27" s="115" t="n">
        <f aca="false">+I27</f>
        <v>0</v>
      </c>
      <c r="L27" s="117" t="n">
        <f aca="false">-J27</f>
        <v>-0</v>
      </c>
      <c r="M27" s="95"/>
      <c r="N27" s="117" t="n">
        <f aca="false">-SUM(K27:M27)</f>
        <v>-0</v>
      </c>
      <c r="O27" s="118"/>
      <c r="P27" s="119"/>
      <c r="Q27" s="120"/>
      <c r="R27" s="121"/>
      <c r="S27" s="122"/>
      <c r="T27" s="123"/>
      <c r="U27" s="124"/>
      <c r="V27" s="44"/>
      <c r="W27" s="44"/>
      <c r="X27" s="44"/>
      <c r="Y27" s="44"/>
      <c r="Z27" s="44"/>
      <c r="AA27" s="44"/>
      <c r="AB27" s="44"/>
    </row>
    <row r="28" customFormat="false" ht="12.75" hidden="false" customHeight="false" outlineLevel="0" collapsed="false">
      <c r="A28" s="104" t="n">
        <f aca="false">EDATE(A27,1)</f>
        <v>36831</v>
      </c>
      <c r="B28" s="91" t="n">
        <v>30</v>
      </c>
      <c r="C28" s="90" t="n">
        <f aca="false">D27</f>
        <v>939949</v>
      </c>
      <c r="D28" s="91" t="n">
        <f aca="false">C28+K28+L28</f>
        <v>939949</v>
      </c>
      <c r="E28" s="90" t="n">
        <f aca="false">K28/$B28</f>
        <v>0</v>
      </c>
      <c r="F28" s="47" t="n">
        <f aca="false">L28/$B28</f>
        <v>-0</v>
      </c>
      <c r="G28" s="105" t="n">
        <f aca="false">C28/$C$13</f>
        <v>1.00000531946584</v>
      </c>
      <c r="H28" s="114" t="n">
        <f aca="false">D28/$C$13</f>
        <v>1.00000531946584</v>
      </c>
      <c r="I28" s="47"/>
      <c r="J28" s="47"/>
      <c r="K28" s="115" t="n">
        <f aca="false">+I28</f>
        <v>0</v>
      </c>
      <c r="L28" s="117" t="n">
        <f aca="false">-J28</f>
        <v>-0</v>
      </c>
      <c r="M28" s="95"/>
      <c r="N28" s="117" t="n">
        <f aca="false">-SUM(K28:M28)</f>
        <v>-0</v>
      </c>
      <c r="O28" s="118"/>
      <c r="P28" s="119"/>
      <c r="Q28" s="120"/>
      <c r="R28" s="121"/>
      <c r="S28" s="122"/>
      <c r="T28" s="123"/>
      <c r="U28" s="124"/>
      <c r="V28" s="44"/>
      <c r="W28" s="44"/>
      <c r="X28" s="44"/>
      <c r="Y28" s="44"/>
      <c r="Z28" s="44"/>
      <c r="AA28" s="44"/>
      <c r="AB28" s="44"/>
    </row>
    <row r="29" customFormat="false" ht="12.75" hidden="false" customHeight="false" outlineLevel="0" collapsed="false">
      <c r="A29" s="104" t="n">
        <f aca="false">EDATE(A28,1)</f>
        <v>36861</v>
      </c>
      <c r="B29" s="91" t="n">
        <v>31</v>
      </c>
      <c r="C29" s="90" t="n">
        <f aca="false">D28</f>
        <v>939949</v>
      </c>
      <c r="D29" s="91" t="n">
        <f aca="false">C29+K29+L29</f>
        <v>551929</v>
      </c>
      <c r="E29" s="90" t="n">
        <f aca="false">K29/$B29</f>
        <v>0</v>
      </c>
      <c r="F29" s="47" t="n">
        <f aca="false">L29/$B29</f>
        <v>-12516.7741935484</v>
      </c>
      <c r="G29" s="105" t="n">
        <f aca="false">C29/$C$13</f>
        <v>1.00000531946584</v>
      </c>
      <c r="H29" s="114" t="n">
        <f aca="false">D29/$C$13</f>
        <v>0.587193492378269</v>
      </c>
      <c r="I29" s="47"/>
      <c r="J29" s="47"/>
      <c r="K29" s="115" t="n">
        <f aca="false">+I29</f>
        <v>0</v>
      </c>
      <c r="L29" s="117" t="n">
        <f aca="false">-388020-J29</f>
        <v>-388020</v>
      </c>
      <c r="M29" s="95"/>
      <c r="N29" s="117" t="n">
        <f aca="false">-SUM(K29:M29)</f>
        <v>388020</v>
      </c>
      <c r="O29" s="118" t="n">
        <v>-388020</v>
      </c>
      <c r="P29" s="119" t="n">
        <v>-388020</v>
      </c>
      <c r="Q29" s="120" t="n">
        <v>-388020</v>
      </c>
      <c r="R29" s="121" t="n">
        <f aca="false">O29-$L29</f>
        <v>0</v>
      </c>
      <c r="S29" s="122" t="n">
        <f aca="false">P29-$L29</f>
        <v>0</v>
      </c>
      <c r="T29" s="123" t="n">
        <f aca="false">Q29-$L29</f>
        <v>0</v>
      </c>
      <c r="U29" s="124"/>
      <c r="V29" s="44"/>
      <c r="W29" s="44"/>
      <c r="X29" s="44"/>
      <c r="Y29" s="44"/>
      <c r="Z29" s="44"/>
      <c r="AA29" s="44"/>
      <c r="AB29" s="44"/>
    </row>
    <row r="30" customFormat="false" ht="12.75" hidden="false" customHeight="false" outlineLevel="0" collapsed="false">
      <c r="A30" s="104" t="n">
        <f aca="false">EDATE(A29,1)</f>
        <v>36892</v>
      </c>
      <c r="B30" s="91" t="n">
        <v>31</v>
      </c>
      <c r="C30" s="90" t="n">
        <f aca="false">D29</f>
        <v>551929</v>
      </c>
      <c r="D30" s="91" t="n">
        <f aca="false">C30+K30+L30</f>
        <v>163909</v>
      </c>
      <c r="E30" s="90" t="n">
        <f aca="false">K30/$B30</f>
        <v>0</v>
      </c>
      <c r="F30" s="47" t="n">
        <f aca="false">L30/$B30</f>
        <v>-12516.7741935484</v>
      </c>
      <c r="G30" s="105" t="n">
        <f aca="false">C30/$C$13</f>
        <v>0.587193492378269</v>
      </c>
      <c r="H30" s="114" t="n">
        <f aca="false">D30/$C$13</f>
        <v>0.174381665290698</v>
      </c>
      <c r="I30" s="47"/>
      <c r="J30" s="47"/>
      <c r="K30" s="115" t="n">
        <f aca="false">+I30</f>
        <v>0</v>
      </c>
      <c r="L30" s="117" t="n">
        <f aca="false">-388020-J30</f>
        <v>-388020</v>
      </c>
      <c r="M30" s="95"/>
      <c r="N30" s="117" t="n">
        <f aca="false">-SUM(K30:M30)</f>
        <v>388020</v>
      </c>
      <c r="O30" s="118" t="n">
        <v>-388020</v>
      </c>
      <c r="P30" s="119" t="n">
        <v>-388020</v>
      </c>
      <c r="Q30" s="120" t="n">
        <v>-388020</v>
      </c>
      <c r="R30" s="121" t="n">
        <f aca="false">O30-$L30</f>
        <v>0</v>
      </c>
      <c r="S30" s="122" t="n">
        <f aca="false">P30-$L30</f>
        <v>0</v>
      </c>
      <c r="T30" s="123" t="n">
        <f aca="false">Q30-$L30</f>
        <v>0</v>
      </c>
      <c r="U30" s="129"/>
      <c r="V30" s="44"/>
      <c r="W30" s="44"/>
      <c r="X30" s="44"/>
      <c r="Y30" s="44"/>
      <c r="Z30" s="130" t="s">
        <v>91</v>
      </c>
      <c r="AA30" s="44"/>
      <c r="AB30" s="44"/>
    </row>
    <row r="31" customFormat="false" ht="12.75" hidden="false" customHeight="false" outlineLevel="0" collapsed="false">
      <c r="A31" s="104" t="n">
        <f aca="false">EDATE(A30,1)</f>
        <v>36923</v>
      </c>
      <c r="B31" s="91" t="n">
        <v>28</v>
      </c>
      <c r="C31" s="90" t="n">
        <f aca="false">D30</f>
        <v>163909</v>
      </c>
      <c r="D31" s="91" t="n">
        <f aca="false">C31+K31+L31</f>
        <v>1</v>
      </c>
      <c r="E31" s="90" t="n">
        <f aca="false">K31/$B31</f>
        <v>0</v>
      </c>
      <c r="F31" s="47" t="n">
        <f aca="false">L31/$B31</f>
        <v>-5853.85714285714</v>
      </c>
      <c r="G31" s="105" t="n">
        <f aca="false">C31/$C$13</f>
        <v>0.174381665290698</v>
      </c>
      <c r="H31" s="114" t="n">
        <f aca="false">D31/$C$13</f>
        <v>1.06389316810363E-006</v>
      </c>
      <c r="I31" s="47"/>
      <c r="J31" s="47"/>
      <c r="K31" s="115" t="n">
        <f aca="false">+I31</f>
        <v>0</v>
      </c>
      <c r="L31" s="117" t="n">
        <f aca="false">-163908-J31</f>
        <v>-163908</v>
      </c>
      <c r="M31" s="95"/>
      <c r="N31" s="117" t="n">
        <f aca="false">-SUM(K31:M31)</f>
        <v>163908</v>
      </c>
      <c r="O31" s="118" t="n">
        <v>-163908</v>
      </c>
      <c r="P31" s="119" t="n">
        <v>-163908</v>
      </c>
      <c r="Q31" s="120" t="n">
        <v>-163908</v>
      </c>
      <c r="R31" s="121" t="n">
        <f aca="false">O31-$L31</f>
        <v>0</v>
      </c>
      <c r="S31" s="122" t="n">
        <f aca="false">P31-$L31</f>
        <v>0</v>
      </c>
      <c r="T31" s="123" t="n">
        <f aca="false">Q31-$L31</f>
        <v>0</v>
      </c>
      <c r="U31" s="129"/>
      <c r="V31" s="44"/>
      <c r="W31" s="44"/>
      <c r="X31" s="44"/>
      <c r="Y31" s="44"/>
      <c r="Z31" s="126" t="s">
        <v>92</v>
      </c>
      <c r="AA31" s="44"/>
      <c r="AB31" s="44"/>
    </row>
    <row r="32" customFormat="false" ht="12.75" hidden="false" customHeight="false" outlineLevel="0" collapsed="false">
      <c r="A32" s="104" t="n">
        <f aca="false">EDATE(A31,1)</f>
        <v>36951</v>
      </c>
      <c r="B32" s="91" t="n">
        <v>31</v>
      </c>
      <c r="C32" s="90" t="n">
        <f aca="false">D31</f>
        <v>1</v>
      </c>
      <c r="D32" s="91" t="n">
        <f aca="false">C32+K32+L32</f>
        <v>1</v>
      </c>
      <c r="E32" s="90" t="n">
        <f aca="false">K32/$B32</f>
        <v>0</v>
      </c>
      <c r="F32" s="47" t="n">
        <f aca="false">L32/$B32</f>
        <v>-0</v>
      </c>
      <c r="G32" s="105" t="n">
        <f aca="false">C32/$C$13</f>
        <v>1.06389316810363E-006</v>
      </c>
      <c r="H32" s="114" t="n">
        <f aca="false">D32/$C$13</f>
        <v>1.06389316810363E-006</v>
      </c>
      <c r="I32" s="47"/>
      <c r="J32" s="47"/>
      <c r="K32" s="115" t="n">
        <f aca="false">+I32</f>
        <v>0</v>
      </c>
      <c r="L32" s="117" t="n">
        <f aca="false">-J32</f>
        <v>-0</v>
      </c>
      <c r="M32" s="95"/>
      <c r="N32" s="117" t="n">
        <f aca="false">-SUM(K32:M32)</f>
        <v>-0</v>
      </c>
      <c r="O32" s="118"/>
      <c r="P32" s="119"/>
      <c r="Q32" s="120"/>
      <c r="R32" s="121"/>
      <c r="S32" s="122"/>
      <c r="T32" s="123"/>
      <c r="U32" s="129"/>
      <c r="V32" s="44"/>
      <c r="W32" s="44"/>
      <c r="X32" s="44"/>
      <c r="Y32" s="44"/>
      <c r="Z32" s="126" t="s">
        <v>93</v>
      </c>
      <c r="AA32" s="44"/>
      <c r="AB32" s="44"/>
    </row>
    <row r="33" customFormat="false" ht="12.75" hidden="false" customHeight="false" outlineLevel="0" collapsed="false">
      <c r="A33" s="104" t="n">
        <f aca="false">EDATE(A32,1)</f>
        <v>36982</v>
      </c>
      <c r="B33" s="91" t="n">
        <v>30</v>
      </c>
      <c r="C33" s="90" t="n">
        <f aca="false">D32</f>
        <v>1</v>
      </c>
      <c r="D33" s="91" t="n">
        <f aca="false">C33+K33+L33</f>
        <v>123917</v>
      </c>
      <c r="E33" s="90" t="n">
        <f aca="false">K33/$B33</f>
        <v>4130.53333333333</v>
      </c>
      <c r="F33" s="47" t="n">
        <f aca="false">L33/$B33</f>
        <v>-0</v>
      </c>
      <c r="G33" s="105" t="n">
        <f aca="false">C33/$C$13</f>
        <v>1.06389316810363E-006</v>
      </c>
      <c r="H33" s="114" t="n">
        <f aca="false">D33/$C$13</f>
        <v>0.131834449711898</v>
      </c>
      <c r="I33" s="47"/>
      <c r="J33" s="47"/>
      <c r="K33" s="115" t="n">
        <f aca="false">123916+I33</f>
        <v>123916</v>
      </c>
      <c r="L33" s="117" t="n">
        <f aca="false">-J33</f>
        <v>-0</v>
      </c>
      <c r="M33" s="128" t="n">
        <v>2143</v>
      </c>
      <c r="N33" s="117" t="n">
        <f aca="false">-SUM(K33:M33)</f>
        <v>-126059</v>
      </c>
      <c r="O33" s="118" t="n">
        <v>126059</v>
      </c>
      <c r="P33" s="119" t="n">
        <v>126059</v>
      </c>
      <c r="Q33" s="120" t="n">
        <v>126059</v>
      </c>
      <c r="R33" s="121" t="n">
        <f aca="false">O33-(K33+M33)</f>
        <v>0</v>
      </c>
      <c r="S33" s="122" t="n">
        <f aca="false">P33-(K33+M33)</f>
        <v>0</v>
      </c>
      <c r="T33" s="123" t="n">
        <f aca="false">Q33-(K33+M33)</f>
        <v>0</v>
      </c>
      <c r="U33" s="129"/>
      <c r="V33" s="44"/>
      <c r="W33" s="44"/>
      <c r="X33" s="44"/>
      <c r="Y33" s="44"/>
      <c r="Z33" s="126" t="s">
        <v>94</v>
      </c>
      <c r="AA33" s="44"/>
      <c r="AB33" s="44"/>
    </row>
    <row r="34" customFormat="false" ht="12.75" hidden="false" customHeight="false" outlineLevel="0" collapsed="false">
      <c r="A34" s="104" t="n">
        <f aca="false">EDATE(A33,1)</f>
        <v>37012</v>
      </c>
      <c r="B34" s="91" t="n">
        <v>31</v>
      </c>
      <c r="C34" s="90" t="n">
        <f aca="false">D33</f>
        <v>123917</v>
      </c>
      <c r="D34" s="91" t="n">
        <f aca="false">C34+K34+L34</f>
        <v>317927</v>
      </c>
      <c r="E34" s="90" t="n">
        <f aca="false">K34/$B34</f>
        <v>6258.38709677419</v>
      </c>
      <c r="F34" s="47" t="n">
        <f aca="false">L34/$B34</f>
        <v>-0</v>
      </c>
      <c r="G34" s="105" t="n">
        <f aca="false">C34/$C$13</f>
        <v>0.131834449711898</v>
      </c>
      <c r="H34" s="114" t="n">
        <f aca="false">D34/$C$13</f>
        <v>0.338240363255683</v>
      </c>
      <c r="I34" s="47"/>
      <c r="J34" s="47"/>
      <c r="K34" s="115" t="n">
        <f aca="false">194010+I34</f>
        <v>194010</v>
      </c>
      <c r="L34" s="117" t="n">
        <f aca="false">-J34</f>
        <v>-0</v>
      </c>
      <c r="M34" s="128" t="n">
        <v>3355</v>
      </c>
      <c r="N34" s="117" t="n">
        <f aca="false">-SUM(K34:M34)</f>
        <v>-197365</v>
      </c>
      <c r="O34" s="118" t="n">
        <v>197365</v>
      </c>
      <c r="P34" s="119" t="n">
        <v>197365</v>
      </c>
      <c r="Q34" s="120" t="n">
        <v>197365</v>
      </c>
      <c r="R34" s="121" t="n">
        <f aca="false">O34-(K34+M34)</f>
        <v>0</v>
      </c>
      <c r="S34" s="122" t="n">
        <f aca="false">P34-(K34+M34)</f>
        <v>0</v>
      </c>
      <c r="T34" s="123" t="n">
        <f aca="false">Q34-(K34+M34)</f>
        <v>0</v>
      </c>
      <c r="U34" s="129"/>
      <c r="V34" s="44"/>
      <c r="W34" s="44"/>
      <c r="X34" s="44"/>
      <c r="Y34" s="44"/>
      <c r="Z34" s="126" t="s">
        <v>95</v>
      </c>
      <c r="AA34" s="44"/>
      <c r="AB34" s="44"/>
    </row>
    <row r="35" customFormat="false" ht="12.75" hidden="false" customHeight="false" outlineLevel="0" collapsed="false">
      <c r="A35" s="104" t="n">
        <f aca="false">EDATE(A34,1)</f>
        <v>37043</v>
      </c>
      <c r="B35" s="91" t="n">
        <v>30</v>
      </c>
      <c r="C35" s="90" t="n">
        <f aca="false">D34</f>
        <v>317927</v>
      </c>
      <c r="D35" s="91" t="n">
        <f aca="false">C35+K35+L35</f>
        <v>505679</v>
      </c>
      <c r="E35" s="90" t="n">
        <f aca="false">K35/$B35</f>
        <v>6258.4</v>
      </c>
      <c r="F35" s="47" t="n">
        <f aca="false">L35/$B35</f>
        <v>-0</v>
      </c>
      <c r="G35" s="105" t="n">
        <f aca="false">C35/$C$13</f>
        <v>0.338240363255683</v>
      </c>
      <c r="H35" s="114" t="n">
        <f aca="false">D35/$C$13</f>
        <v>0.537988433353476</v>
      </c>
      <c r="I35" s="47"/>
      <c r="J35" s="47"/>
      <c r="K35" s="115" t="n">
        <f aca="false">187752+I35</f>
        <v>187752</v>
      </c>
      <c r="L35" s="117" t="n">
        <f aca="false">-J35</f>
        <v>-0</v>
      </c>
      <c r="M35" s="128" t="n">
        <v>3247</v>
      </c>
      <c r="N35" s="117" t="n">
        <f aca="false">-SUM(K35:M35)</f>
        <v>-190999</v>
      </c>
      <c r="O35" s="118" t="n">
        <v>190999</v>
      </c>
      <c r="P35" s="119" t="n">
        <v>190999</v>
      </c>
      <c r="Q35" s="120" t="n">
        <v>190999</v>
      </c>
      <c r="R35" s="121" t="n">
        <f aca="false">O35-(K35+M35)</f>
        <v>0</v>
      </c>
      <c r="S35" s="122" t="n">
        <f aca="false">P35-(K35+M35)</f>
        <v>0</v>
      </c>
      <c r="T35" s="123" t="n">
        <f aca="false">Q35-(K35+M35)</f>
        <v>0</v>
      </c>
      <c r="U35" s="129"/>
      <c r="V35" s="44"/>
      <c r="W35" s="44"/>
      <c r="X35" s="44"/>
      <c r="Y35" s="44"/>
      <c r="Z35" s="126" t="s">
        <v>96</v>
      </c>
      <c r="AA35" s="44"/>
      <c r="AB35" s="44"/>
    </row>
    <row r="36" customFormat="false" ht="12.75" hidden="false" customHeight="false" outlineLevel="0" collapsed="false">
      <c r="A36" s="104" t="n">
        <f aca="false">EDATE(A35,1)</f>
        <v>37073</v>
      </c>
      <c r="B36" s="91" t="n">
        <v>31</v>
      </c>
      <c r="C36" s="90" t="n">
        <f aca="false">D35</f>
        <v>505679</v>
      </c>
      <c r="D36" s="91" t="n">
        <f aca="false">C36+K36+L36</f>
        <v>703257</v>
      </c>
      <c r="E36" s="90" t="n">
        <f aca="false">K36/$B36</f>
        <v>6373.48387096774</v>
      </c>
      <c r="F36" s="47" t="n">
        <f aca="false">L36/$B36</f>
        <v>-0</v>
      </c>
      <c r="G36" s="105" t="n">
        <f aca="false">C36/$C$13</f>
        <v>0.537988433353476</v>
      </c>
      <c r="H36" s="114" t="n">
        <f aca="false">D36/$C$13</f>
        <v>0.748190317721056</v>
      </c>
      <c r="I36" s="47"/>
      <c r="J36" s="47"/>
      <c r="K36" s="115" t="n">
        <f aca="false">197578+I36</f>
        <v>197578</v>
      </c>
      <c r="L36" s="117" t="n">
        <f aca="false">-J36</f>
        <v>-0</v>
      </c>
      <c r="M36" s="128" t="n">
        <v>3417</v>
      </c>
      <c r="N36" s="117" t="n">
        <f aca="false">-SUM(K36:M36)</f>
        <v>-200995</v>
      </c>
      <c r="O36" s="118" t="n">
        <v>200995</v>
      </c>
      <c r="P36" s="119" t="n">
        <v>200995</v>
      </c>
      <c r="Q36" s="120" t="n">
        <v>200995</v>
      </c>
      <c r="R36" s="121" t="n">
        <f aca="false">O36-(K36+M36)</f>
        <v>0</v>
      </c>
      <c r="S36" s="122" t="n">
        <f aca="false">P36-(K36+M36)</f>
        <v>0</v>
      </c>
      <c r="T36" s="123" t="n">
        <f aca="false">Q36-(K36+M36)</f>
        <v>0</v>
      </c>
      <c r="U36" s="131"/>
      <c r="V36" s="44"/>
      <c r="W36" s="44"/>
      <c r="X36" s="44"/>
      <c r="Y36" s="44"/>
      <c r="Z36" s="44"/>
      <c r="AA36" s="44"/>
      <c r="AB36" s="44"/>
    </row>
    <row r="37" customFormat="false" ht="12.75" hidden="false" customHeight="false" outlineLevel="0" collapsed="false">
      <c r="A37" s="104" t="n">
        <f aca="false">EDATE(A36,1)</f>
        <v>37104</v>
      </c>
      <c r="B37" s="91" t="n">
        <v>31</v>
      </c>
      <c r="C37" s="90" t="n">
        <f aca="false">D36</f>
        <v>703257</v>
      </c>
      <c r="D37" s="91" t="n">
        <f aca="false">C37+K37+L37</f>
        <v>831303</v>
      </c>
      <c r="E37" s="90" t="n">
        <f aca="false">K37/$B37</f>
        <v>4130.51612903226</v>
      </c>
      <c r="F37" s="47" t="n">
        <f aca="false">L37/$B37</f>
        <v>-0</v>
      </c>
      <c r="G37" s="105" t="n">
        <f aca="false">C37/$C$13</f>
        <v>0.748190317721056</v>
      </c>
      <c r="H37" s="114" t="n">
        <f aca="false">D37/$C$13</f>
        <v>0.884417582324053</v>
      </c>
      <c r="I37" s="47"/>
      <c r="J37" s="47"/>
      <c r="K37" s="115" t="n">
        <f aca="false">128046+I37</f>
        <v>128046</v>
      </c>
      <c r="L37" s="117" t="n">
        <f aca="false">-J37</f>
        <v>-0</v>
      </c>
      <c r="M37" s="128" t="n">
        <v>2215</v>
      </c>
      <c r="N37" s="117" t="n">
        <f aca="false">-SUM(K37:M37)</f>
        <v>-130261</v>
      </c>
      <c r="O37" s="118" t="n">
        <v>130261</v>
      </c>
      <c r="P37" s="119" t="n">
        <v>130261</v>
      </c>
      <c r="Q37" s="120" t="n">
        <v>130261</v>
      </c>
      <c r="R37" s="121" t="n">
        <f aca="false">O37-(K37+M37)</f>
        <v>0</v>
      </c>
      <c r="S37" s="122" t="n">
        <f aca="false">P37-(K37+M37)</f>
        <v>0</v>
      </c>
      <c r="T37" s="123" t="n">
        <f aca="false">Q37-(K37+M37)</f>
        <v>0</v>
      </c>
      <c r="U37" s="131"/>
      <c r="V37" s="44"/>
      <c r="W37" s="44"/>
      <c r="X37" s="44"/>
      <c r="Y37" s="44"/>
      <c r="Z37" s="44"/>
      <c r="AA37" s="44"/>
      <c r="AB37" s="44"/>
    </row>
    <row r="38" customFormat="false" ht="12.75" hidden="false" customHeight="false" outlineLevel="0" collapsed="false">
      <c r="A38" s="104" t="n">
        <f aca="false">EDATE(A37,1)</f>
        <v>37135</v>
      </c>
      <c r="B38" s="91" t="n">
        <v>30</v>
      </c>
      <c r="C38" s="90" t="n">
        <f aca="false">D37</f>
        <v>831303</v>
      </c>
      <c r="D38" s="91" t="n">
        <f aca="false">C38+K38+L38</f>
        <v>939949</v>
      </c>
      <c r="E38" s="90" t="n">
        <f aca="false">K38/$B38</f>
        <v>3621.53333333333</v>
      </c>
      <c r="F38" s="47" t="n">
        <f aca="false">L38/$B38</f>
        <v>-0</v>
      </c>
      <c r="G38" s="105" t="n">
        <f aca="false">C38/$C$13</f>
        <v>0.884417582324053</v>
      </c>
      <c r="H38" s="114" t="n">
        <f aca="false">D38/$C$13</f>
        <v>1.00000531946584</v>
      </c>
      <c r="I38" s="47"/>
      <c r="J38" s="47"/>
      <c r="K38" s="115" t="n">
        <f aca="false">108646+I38</f>
        <v>108646</v>
      </c>
      <c r="L38" s="117" t="n">
        <f aca="false">-J38</f>
        <v>-0</v>
      </c>
      <c r="M38" s="128" t="n">
        <v>1879</v>
      </c>
      <c r="N38" s="117" t="n">
        <f aca="false">-SUM(K38:M38)</f>
        <v>-110525</v>
      </c>
      <c r="O38" s="118" t="n">
        <v>110525</v>
      </c>
      <c r="P38" s="119" t="n">
        <v>110525</v>
      </c>
      <c r="Q38" s="120" t="n">
        <v>110525</v>
      </c>
      <c r="R38" s="121" t="n">
        <f aca="false">O38-(K38+M38)</f>
        <v>0</v>
      </c>
      <c r="S38" s="122" t="n">
        <f aca="false">P38-(K38+M38)</f>
        <v>0</v>
      </c>
      <c r="T38" s="123" t="n">
        <f aca="false">Q38-(K38+M38)</f>
        <v>0</v>
      </c>
      <c r="U38" s="131"/>
      <c r="V38" s="44"/>
      <c r="W38" s="44"/>
      <c r="X38" s="44"/>
      <c r="Y38" s="44"/>
      <c r="Z38" s="44"/>
      <c r="AA38" s="44"/>
      <c r="AB38" s="44"/>
    </row>
    <row r="39" customFormat="false" ht="12.75" hidden="false" customHeight="false" outlineLevel="0" collapsed="false">
      <c r="A39" s="104" t="n">
        <f aca="false">EDATE(A38,1)</f>
        <v>37165</v>
      </c>
      <c r="B39" s="91" t="n">
        <v>31</v>
      </c>
      <c r="C39" s="90" t="n">
        <f aca="false">D38</f>
        <v>939949</v>
      </c>
      <c r="D39" s="91" t="n">
        <f aca="false">C39+K39+L39</f>
        <v>939949</v>
      </c>
      <c r="E39" s="90" t="n">
        <f aca="false">K39/$B39</f>
        <v>0</v>
      </c>
      <c r="F39" s="47" t="n">
        <f aca="false">L39/$B39</f>
        <v>-0</v>
      </c>
      <c r="G39" s="105" t="n">
        <f aca="false">C39/$C$13</f>
        <v>1.00000531946584</v>
      </c>
      <c r="H39" s="114" t="n">
        <f aca="false">D39/$C$13</f>
        <v>1.00000531946584</v>
      </c>
      <c r="I39" s="47"/>
      <c r="J39" s="47"/>
      <c r="K39" s="115" t="n">
        <f aca="false">+I39</f>
        <v>0</v>
      </c>
      <c r="L39" s="117" t="n">
        <f aca="false">-J39</f>
        <v>-0</v>
      </c>
      <c r="M39" s="95"/>
      <c r="N39" s="117" t="n">
        <f aca="false">-SUM(K39:M39)</f>
        <v>-0</v>
      </c>
      <c r="O39" s="118"/>
      <c r="P39" s="119"/>
      <c r="Q39" s="120"/>
      <c r="R39" s="121"/>
      <c r="S39" s="122"/>
      <c r="T39" s="123"/>
      <c r="U39" s="131"/>
      <c r="V39" s="44"/>
      <c r="W39" s="44"/>
      <c r="X39" s="44"/>
      <c r="Y39" s="44"/>
      <c r="Z39" s="44"/>
      <c r="AA39" s="44"/>
      <c r="AB39" s="44"/>
    </row>
    <row r="40" customFormat="false" ht="12.75" hidden="false" customHeight="false" outlineLevel="0" collapsed="false">
      <c r="A40" s="104" t="n">
        <f aca="false">EDATE(A39,1)</f>
        <v>37196</v>
      </c>
      <c r="B40" s="91" t="n">
        <v>30</v>
      </c>
      <c r="C40" s="90" t="n">
        <f aca="false">D39</f>
        <v>939949</v>
      </c>
      <c r="D40" s="91" t="n">
        <f aca="false">C40+K40+L40</f>
        <v>939949</v>
      </c>
      <c r="E40" s="90" t="n">
        <f aca="false">K40/$B40</f>
        <v>0</v>
      </c>
      <c r="F40" s="47" t="n">
        <f aca="false">L40/$B40</f>
        <v>-0</v>
      </c>
      <c r="G40" s="105" t="n">
        <f aca="false">C40/$C$13</f>
        <v>1.00000531946584</v>
      </c>
      <c r="H40" s="114" t="n">
        <f aca="false">D40/$C$13</f>
        <v>1.00000531946584</v>
      </c>
      <c r="I40" s="47"/>
      <c r="J40" s="47"/>
      <c r="K40" s="115" t="n">
        <f aca="false">+I40</f>
        <v>0</v>
      </c>
      <c r="L40" s="117" t="n">
        <f aca="false">-J40</f>
        <v>-0</v>
      </c>
      <c r="M40" s="95"/>
      <c r="N40" s="117" t="n">
        <f aca="false">-SUM(K40:M40)</f>
        <v>-0</v>
      </c>
      <c r="O40" s="118"/>
      <c r="P40" s="119"/>
      <c r="Q40" s="120"/>
      <c r="R40" s="121"/>
      <c r="S40" s="122"/>
      <c r="T40" s="123"/>
      <c r="U40" s="131"/>
      <c r="V40" s="44"/>
      <c r="W40" s="44"/>
      <c r="X40" s="44"/>
      <c r="Y40" s="44"/>
      <c r="Z40" s="44"/>
      <c r="AA40" s="44"/>
      <c r="AB40" s="44"/>
    </row>
    <row r="41" customFormat="false" ht="12.75" hidden="false" customHeight="false" outlineLevel="0" collapsed="false">
      <c r="A41" s="104" t="n">
        <f aca="false">EDATE(A40,1)</f>
        <v>37226</v>
      </c>
      <c r="B41" s="91" t="n">
        <v>31</v>
      </c>
      <c r="C41" s="90" t="n">
        <f aca="false">D40</f>
        <v>939949</v>
      </c>
      <c r="D41" s="91" t="n">
        <f aca="false">C41+K41+L41</f>
        <v>551929</v>
      </c>
      <c r="E41" s="90" t="n">
        <f aca="false">K41/$B41</f>
        <v>0</v>
      </c>
      <c r="F41" s="47" t="n">
        <f aca="false">L41/$B41</f>
        <v>-12516.7741935484</v>
      </c>
      <c r="G41" s="105" t="n">
        <f aca="false">C41/$C$13</f>
        <v>1.00000531946584</v>
      </c>
      <c r="H41" s="114" t="n">
        <f aca="false">D41/$C$13</f>
        <v>0.587193492378269</v>
      </c>
      <c r="I41" s="47"/>
      <c r="J41" s="47"/>
      <c r="K41" s="115" t="n">
        <f aca="false">+I41</f>
        <v>0</v>
      </c>
      <c r="L41" s="117" t="n">
        <f aca="false">-388020-J41</f>
        <v>-388020</v>
      </c>
      <c r="M41" s="95"/>
      <c r="N41" s="117" t="n">
        <f aca="false">-SUM(K41:M41)</f>
        <v>388020</v>
      </c>
      <c r="O41" s="118" t="n">
        <v>-388020</v>
      </c>
      <c r="P41" s="119" t="n">
        <v>-388020</v>
      </c>
      <c r="Q41" s="120" t="n">
        <v>-388020</v>
      </c>
      <c r="R41" s="121" t="n">
        <f aca="false">O41-$L41</f>
        <v>0</v>
      </c>
      <c r="S41" s="122" t="n">
        <f aca="false">P41-$L41</f>
        <v>0</v>
      </c>
      <c r="T41" s="123" t="n">
        <f aca="false">Q41-$L41</f>
        <v>0</v>
      </c>
      <c r="U41" s="124"/>
      <c r="V41" s="44"/>
      <c r="W41" s="44"/>
      <c r="X41" s="44"/>
      <c r="Y41" s="44"/>
      <c r="Z41" s="44"/>
      <c r="AA41" s="44"/>
      <c r="AB41" s="44"/>
    </row>
    <row r="42" customFormat="false" ht="12.75" hidden="false" customHeight="false" outlineLevel="0" collapsed="false">
      <c r="A42" s="104" t="n">
        <f aca="false">EDATE(A41,1)</f>
        <v>37257</v>
      </c>
      <c r="B42" s="91" t="n">
        <v>31</v>
      </c>
      <c r="C42" s="90" t="n">
        <f aca="false">D41</f>
        <v>551929</v>
      </c>
      <c r="D42" s="91" t="n">
        <f aca="false">C42+K42+L42</f>
        <v>163909</v>
      </c>
      <c r="E42" s="90" t="n">
        <f aca="false">K42/$B42</f>
        <v>0</v>
      </c>
      <c r="F42" s="47" t="n">
        <f aca="false">L42/$B42</f>
        <v>-12516.7741935484</v>
      </c>
      <c r="G42" s="105" t="n">
        <f aca="false">C42/$C$13</f>
        <v>0.587193492378269</v>
      </c>
      <c r="H42" s="114" t="n">
        <f aca="false">D42/$C$13</f>
        <v>0.174381665290698</v>
      </c>
      <c r="I42" s="47"/>
      <c r="J42" s="47"/>
      <c r="K42" s="115" t="n">
        <f aca="false">+I42</f>
        <v>0</v>
      </c>
      <c r="L42" s="117" t="n">
        <f aca="false">-388020-J42</f>
        <v>-388020</v>
      </c>
      <c r="M42" s="95"/>
      <c r="N42" s="117" t="n">
        <f aca="false">-SUM(K42:M42)</f>
        <v>388020</v>
      </c>
      <c r="O42" s="118" t="n">
        <v>-388020</v>
      </c>
      <c r="P42" s="119" t="n">
        <v>-388020</v>
      </c>
      <c r="Q42" s="120" t="n">
        <v>-388020</v>
      </c>
      <c r="R42" s="121" t="n">
        <f aca="false">O42-$L42</f>
        <v>0</v>
      </c>
      <c r="S42" s="122" t="n">
        <f aca="false">P42-$L42</f>
        <v>0</v>
      </c>
      <c r="T42" s="123" t="n">
        <f aca="false">Q42-$L42</f>
        <v>0</v>
      </c>
      <c r="U42" s="124"/>
      <c r="V42" s="44"/>
      <c r="W42" s="44"/>
      <c r="X42" s="44"/>
      <c r="Y42" s="44"/>
      <c r="Z42" s="44"/>
      <c r="AA42" s="44"/>
      <c r="AB42" s="44"/>
    </row>
    <row r="43" customFormat="false" ht="12.75" hidden="false" customHeight="false" outlineLevel="0" collapsed="false">
      <c r="A43" s="132" t="n">
        <f aca="false">EDATE(A42,1)</f>
        <v>37288</v>
      </c>
      <c r="B43" s="133" t="n">
        <v>28</v>
      </c>
      <c r="C43" s="134" t="n">
        <f aca="false">D42</f>
        <v>163909</v>
      </c>
      <c r="D43" s="91" t="n">
        <f aca="false">C43+K43+L43</f>
        <v>1</v>
      </c>
      <c r="E43" s="90" t="n">
        <f aca="false">K43/$B43</f>
        <v>0</v>
      </c>
      <c r="F43" s="47" t="n">
        <f aca="false">L43/$B43</f>
        <v>-5853.85714285714</v>
      </c>
      <c r="G43" s="135" t="n">
        <f aca="false">C43/$C$13</f>
        <v>0.174381665290698</v>
      </c>
      <c r="H43" s="114" t="n">
        <f aca="false">D43/$C$13</f>
        <v>1.06389316810363E-006</v>
      </c>
      <c r="I43" s="47"/>
      <c r="J43" s="47"/>
      <c r="K43" s="115" t="n">
        <f aca="false">+I43</f>
        <v>0</v>
      </c>
      <c r="L43" s="136" t="n">
        <f aca="false">-163908-J43</f>
        <v>-163908</v>
      </c>
      <c r="M43" s="137"/>
      <c r="N43" s="117" t="n">
        <f aca="false">-SUM(K43:M43)</f>
        <v>163908</v>
      </c>
      <c r="O43" s="138" t="n">
        <v>-163908</v>
      </c>
      <c r="P43" s="139" t="n">
        <v>-163908</v>
      </c>
      <c r="Q43" s="140" t="n">
        <v>-163908</v>
      </c>
      <c r="R43" s="141" t="n">
        <f aca="false">O43-$L43</f>
        <v>0</v>
      </c>
      <c r="S43" s="142" t="n">
        <f aca="false">P43-$L43</f>
        <v>0</v>
      </c>
      <c r="T43" s="143" t="n">
        <f aca="false">Q43-$L43</f>
        <v>0</v>
      </c>
      <c r="U43" s="124"/>
      <c r="V43" s="44"/>
      <c r="W43" s="44"/>
      <c r="X43" s="44"/>
      <c r="Y43" s="44"/>
      <c r="Z43" s="44"/>
      <c r="AA43" s="44"/>
      <c r="AB43" s="44"/>
    </row>
    <row r="44" customFormat="false" ht="12.75" hidden="false" customHeight="false" outlineLevel="0" collapsed="false">
      <c r="A44" s="144"/>
      <c r="B44" s="145"/>
      <c r="C44" s="146" t="n">
        <f aca="false">D43</f>
        <v>1</v>
      </c>
      <c r="D44" s="58"/>
      <c r="E44" s="147"/>
      <c r="F44" s="147"/>
      <c r="G44" s="147"/>
      <c r="H44" s="147"/>
      <c r="I44" s="147"/>
      <c r="J44" s="147"/>
      <c r="K44" s="147"/>
      <c r="L44" s="145"/>
      <c r="M44" s="106" t="n">
        <f aca="false">SUM(M17:M43)</f>
        <v>31045</v>
      </c>
      <c r="N44" s="148"/>
      <c r="O44" s="57"/>
      <c r="P44" s="57"/>
      <c r="Q44" s="57"/>
      <c r="R44" s="149" t="n">
        <f aca="false">SUM(R16:R43)</f>
        <v>-201</v>
      </c>
      <c r="S44" s="150" t="n">
        <f aca="false">SUM(S16:S43)</f>
        <v>-201</v>
      </c>
      <c r="T44" s="151" t="n">
        <f aca="false">SUM(T16:T43)</f>
        <v>119799</v>
      </c>
      <c r="U44" s="57"/>
      <c r="V44" s="57"/>
      <c r="W44" s="57"/>
      <c r="X44" s="57"/>
      <c r="Y44" s="57"/>
      <c r="Z44" s="57"/>
      <c r="AA44" s="57"/>
      <c r="AB44" s="57"/>
    </row>
    <row r="48" customFormat="false" ht="12.75" hidden="false" customHeight="false" outlineLevel="0" collapsed="false">
      <c r="C48" s="56" t="n">
        <v>1431256.32</v>
      </c>
      <c r="D48" s="57"/>
      <c r="E48" s="57"/>
      <c r="F48" s="57"/>
      <c r="G48" s="57"/>
      <c r="H48" s="57"/>
      <c r="I48" s="57"/>
      <c r="J48" s="57"/>
    </row>
    <row r="49" customFormat="false" ht="12.75" hidden="false" customHeight="false" outlineLevel="0" collapsed="false">
      <c r="A49" s="58"/>
      <c r="B49" s="59" t="s">
        <v>68</v>
      </c>
      <c r="C49" s="60" t="s">
        <v>69</v>
      </c>
      <c r="D49" s="59" t="s">
        <v>70</v>
      </c>
      <c r="E49" s="61" t="s">
        <v>71</v>
      </c>
      <c r="F49" s="61" t="s">
        <v>71</v>
      </c>
      <c r="G49" s="61" t="s">
        <v>72</v>
      </c>
      <c r="H49" s="61" t="s">
        <v>73</v>
      </c>
      <c r="I49" s="60" t="s">
        <v>74</v>
      </c>
      <c r="J49" s="61" t="s">
        <v>74</v>
      </c>
      <c r="K49" s="62" t="s">
        <v>75</v>
      </c>
      <c r="L49" s="63" t="s">
        <v>75</v>
      </c>
      <c r="M49" s="64" t="s">
        <v>76</v>
      </c>
      <c r="N49" s="62" t="s">
        <v>75</v>
      </c>
      <c r="O49" s="65"/>
      <c r="P49" s="66"/>
      <c r="Q49" s="66"/>
      <c r="R49" s="68"/>
      <c r="S49" s="69"/>
      <c r="T49" s="70"/>
      <c r="U49" s="71"/>
      <c r="V49" s="42"/>
      <c r="W49" s="42"/>
      <c r="X49" s="42"/>
      <c r="Y49" s="42"/>
      <c r="Z49" s="42"/>
      <c r="AA49" s="42"/>
      <c r="AB49" s="42"/>
    </row>
    <row r="50" customFormat="false" ht="12.75" hidden="false" customHeight="false" outlineLevel="0" collapsed="false">
      <c r="A50" s="72" t="s">
        <v>77</v>
      </c>
      <c r="B50" s="73" t="s">
        <v>78</v>
      </c>
      <c r="C50" s="74" t="s">
        <v>79</v>
      </c>
      <c r="D50" s="75" t="s">
        <v>79</v>
      </c>
      <c r="E50" s="76" t="s">
        <v>47</v>
      </c>
      <c r="F50" s="76" t="s">
        <v>51</v>
      </c>
      <c r="G50" s="76" t="s">
        <v>80</v>
      </c>
      <c r="H50" s="76" t="s">
        <v>80</v>
      </c>
      <c r="I50" s="74" t="s">
        <v>47</v>
      </c>
      <c r="J50" s="76" t="s">
        <v>51</v>
      </c>
      <c r="K50" s="77" t="s">
        <v>47</v>
      </c>
      <c r="L50" s="78" t="s">
        <v>51</v>
      </c>
      <c r="M50" s="79" t="s">
        <v>81</v>
      </c>
      <c r="N50" s="77" t="s">
        <v>82</v>
      </c>
      <c r="O50" s="80" t="s">
        <v>83</v>
      </c>
      <c r="P50" s="81" t="s">
        <v>84</v>
      </c>
      <c r="Q50" s="81" t="s">
        <v>85</v>
      </c>
      <c r="R50" s="83" t="s">
        <v>83</v>
      </c>
      <c r="S50" s="84" t="s">
        <v>84</v>
      </c>
      <c r="T50" s="85" t="s">
        <v>85</v>
      </c>
      <c r="U50" s="86"/>
      <c r="V50" s="87"/>
      <c r="W50" s="87"/>
      <c r="X50" s="87"/>
      <c r="Y50" s="87"/>
      <c r="Z50" s="87"/>
      <c r="AA50" s="87"/>
      <c r="AB50" s="87"/>
      <c r="AD50" s="48" t="s">
        <v>86</v>
      </c>
    </row>
    <row r="51" customFormat="false" ht="12.75" hidden="false" customHeight="false" outlineLevel="0" collapsed="false">
      <c r="A51" s="88" t="s">
        <v>87</v>
      </c>
      <c r="B51" s="89"/>
      <c r="C51" s="90" t="n">
        <v>1161019</v>
      </c>
      <c r="D51" s="91" t="n">
        <f aca="false">C51+K51+L51</f>
        <v>1161019</v>
      </c>
      <c r="E51" s="47"/>
      <c r="F51" s="47"/>
      <c r="G51" s="92"/>
      <c r="H51" s="152"/>
      <c r="I51" s="47"/>
      <c r="J51" s="47"/>
      <c r="K51" s="93"/>
      <c r="L51" s="94"/>
      <c r="M51" s="95"/>
      <c r="N51" s="94"/>
      <c r="O51" s="96"/>
      <c r="P51" s="97"/>
      <c r="Q51" s="98"/>
      <c r="R51" s="153"/>
      <c r="S51" s="154"/>
      <c r="T51" s="155"/>
      <c r="U51" s="102"/>
      <c r="V51" s="103"/>
      <c r="W51" s="103"/>
      <c r="X51" s="103"/>
      <c r="Y51" s="103"/>
      <c r="Z51" s="103"/>
      <c r="AA51" s="103"/>
      <c r="AB51" s="103"/>
    </row>
    <row r="52" customFormat="false" ht="12.75" hidden="false" customHeight="false" outlineLevel="0" collapsed="false">
      <c r="A52" s="104" t="n">
        <v>36495</v>
      </c>
      <c r="B52" s="91" t="n">
        <v>29</v>
      </c>
      <c r="C52" s="90" t="n">
        <f aca="false">D51</f>
        <v>1161019</v>
      </c>
      <c r="D52" s="91" t="n">
        <f aca="false">C52+K52+L52</f>
        <v>1172087</v>
      </c>
      <c r="E52" s="90" t="n">
        <f aca="false">K52/$B52</f>
        <v>381.655172413793</v>
      </c>
      <c r="F52" s="47" t="n">
        <f aca="false">L52/$B52</f>
        <v>0</v>
      </c>
      <c r="G52" s="105" t="n">
        <f aca="false">C52/$C$48</f>
        <v>0.811188732427746</v>
      </c>
      <c r="H52" s="114" t="n">
        <f aca="false">D52/$C$48</f>
        <v>0.818921798717367</v>
      </c>
      <c r="I52" s="47"/>
      <c r="J52" s="91"/>
      <c r="K52" s="156" t="n">
        <f aca="false">5463+1859+1859+1887</f>
        <v>11068</v>
      </c>
      <c r="L52" s="94"/>
      <c r="M52" s="157" t="n">
        <f aca="false">(K52/(1-0.017))-K52</f>
        <v>191.409969481179</v>
      </c>
      <c r="N52" s="107"/>
      <c r="O52" s="108"/>
      <c r="P52" s="109"/>
      <c r="Q52" s="109"/>
      <c r="R52" s="111"/>
      <c r="S52" s="112"/>
      <c r="T52" s="113"/>
      <c r="U52" s="102"/>
      <c r="V52" s="103"/>
      <c r="W52" s="103"/>
      <c r="X52" s="103"/>
      <c r="Y52" s="103"/>
      <c r="AA52" s="103"/>
      <c r="AB52" s="103"/>
    </row>
    <row r="53" customFormat="false" ht="12.75" hidden="false" customHeight="false" outlineLevel="0" collapsed="false">
      <c r="A53" s="104" t="n">
        <f aca="false">EDATE(A52,1)</f>
        <v>36526</v>
      </c>
      <c r="B53" s="91" t="n">
        <v>31</v>
      </c>
      <c r="C53" s="90" t="n">
        <f aca="false">D52</f>
        <v>1172087</v>
      </c>
      <c r="D53" s="91" t="n">
        <f aca="false">C53+K53+L53</f>
        <v>990444</v>
      </c>
      <c r="E53" s="90" t="n">
        <f aca="false">K53/$B53</f>
        <v>0</v>
      </c>
      <c r="F53" s="47" t="n">
        <f aca="false">L53/$B53</f>
        <v>-5859.45161290323</v>
      </c>
      <c r="G53" s="105" t="n">
        <f aca="false">C53/$C$48</f>
        <v>0.818921798717367</v>
      </c>
      <c r="H53" s="114" t="n">
        <f aca="false">D53/$C$48</f>
        <v>0.692010219385442</v>
      </c>
      <c r="I53" s="47"/>
      <c r="J53" s="47"/>
      <c r="K53" s="115" t="n">
        <f aca="false">+I53</f>
        <v>0</v>
      </c>
      <c r="L53" s="117" t="n">
        <v>-181643</v>
      </c>
      <c r="M53" s="95"/>
      <c r="N53" s="117" t="n">
        <f aca="false">-SUM(K53:M53)</f>
        <v>181643</v>
      </c>
      <c r="O53" s="118" t="n">
        <v>-465993</v>
      </c>
      <c r="P53" s="119" t="n">
        <v>-465993</v>
      </c>
      <c r="Q53" s="119" t="n">
        <v>-465993</v>
      </c>
      <c r="R53" s="121" t="n">
        <f aca="false">O53-L53</f>
        <v>-284350</v>
      </c>
      <c r="S53" s="122" t="n">
        <f aca="false">P53-L53</f>
        <v>-284350</v>
      </c>
      <c r="T53" s="123" t="n">
        <f aca="false">Q53-L53</f>
        <v>-284350</v>
      </c>
      <c r="U53" s="124"/>
      <c r="V53" s="44"/>
      <c r="W53" s="44"/>
      <c r="X53" s="44"/>
      <c r="Y53" s="44"/>
      <c r="AA53" s="44"/>
      <c r="AB53" s="44"/>
    </row>
    <row r="54" customFormat="false" ht="12.75" hidden="false" customHeight="false" outlineLevel="0" collapsed="false">
      <c r="A54" s="104" t="n">
        <f aca="false">EDATE(A53,1)</f>
        <v>36557</v>
      </c>
      <c r="B54" s="91" t="n">
        <v>29</v>
      </c>
      <c r="C54" s="90" t="n">
        <f aca="false">D53</f>
        <v>990444</v>
      </c>
      <c r="D54" s="91" t="n">
        <f aca="false">C54+K54+L54</f>
        <v>603545</v>
      </c>
      <c r="E54" s="90" t="n">
        <f aca="false">K54/$B54</f>
        <v>0</v>
      </c>
      <c r="F54" s="47" t="n">
        <f aca="false">L54/$B54</f>
        <v>-13341.3448275862</v>
      </c>
      <c r="G54" s="105" t="n">
        <f aca="false">C54/$C$48</f>
        <v>0.692010219385442</v>
      </c>
      <c r="H54" s="114" t="n">
        <f aca="false">D54/$C$48</f>
        <v>0.421688967633694</v>
      </c>
      <c r="I54" s="47"/>
      <c r="J54" s="47"/>
      <c r="K54" s="115" t="n">
        <f aca="false">+I54</f>
        <v>0</v>
      </c>
      <c r="L54" s="117" t="n">
        <f aca="false">J54-386899</f>
        <v>-386899</v>
      </c>
      <c r="M54" s="95"/>
      <c r="N54" s="117" t="n">
        <f aca="false">-SUM(K54:M54)</f>
        <v>386899</v>
      </c>
      <c r="O54" s="118" t="n">
        <v>-386899</v>
      </c>
      <c r="P54" s="119" t="n">
        <v>-386899</v>
      </c>
      <c r="Q54" s="119" t="n">
        <v>-386899</v>
      </c>
      <c r="R54" s="121" t="n">
        <f aca="false">O54-L54</f>
        <v>0</v>
      </c>
      <c r="S54" s="122" t="n">
        <f aca="false">P54-L54</f>
        <v>0</v>
      </c>
      <c r="T54" s="123" t="n">
        <f aca="false">Q54-L54</f>
        <v>0</v>
      </c>
      <c r="U54" s="124"/>
      <c r="V54" s="44"/>
      <c r="W54" s="44"/>
      <c r="X54" s="44"/>
      <c r="Y54" s="44"/>
      <c r="Z54" s="44"/>
      <c r="AA54" s="44"/>
      <c r="AB54" s="44"/>
    </row>
    <row r="55" customFormat="false" ht="12.75" hidden="false" customHeight="false" outlineLevel="0" collapsed="false">
      <c r="A55" s="104" t="n">
        <f aca="false">EDATE(A54,1)</f>
        <v>36586</v>
      </c>
      <c r="B55" s="91" t="n">
        <v>31</v>
      </c>
      <c r="C55" s="90" t="n">
        <f aca="false">D54</f>
        <v>603545</v>
      </c>
      <c r="D55" s="91" t="n">
        <f aca="false">C55+K55+L55</f>
        <v>603545</v>
      </c>
      <c r="E55" s="90" t="n">
        <f aca="false">K55/$B55</f>
        <v>0</v>
      </c>
      <c r="F55" s="47" t="n">
        <f aca="false">L55/$B55</f>
        <v>-0</v>
      </c>
      <c r="G55" s="105" t="n">
        <f aca="false">C55/$C$48</f>
        <v>0.421688967633694</v>
      </c>
      <c r="H55" s="114" t="n">
        <f aca="false">D55/$C$48</f>
        <v>0.421688967633694</v>
      </c>
      <c r="I55" s="47"/>
      <c r="J55" s="47"/>
      <c r="K55" s="115" t="n">
        <f aca="false">+I55</f>
        <v>0</v>
      </c>
      <c r="L55" s="158" t="n">
        <f aca="false">-J55</f>
        <v>-0</v>
      </c>
      <c r="M55" s="95"/>
      <c r="N55" s="117" t="n">
        <f aca="false">-SUM(K55:M55)</f>
        <v>-0</v>
      </c>
      <c r="O55" s="118"/>
      <c r="P55" s="119"/>
      <c r="Q55" s="119"/>
      <c r="R55" s="121" t="n">
        <f aca="false">O55-L55</f>
        <v>0</v>
      </c>
      <c r="S55" s="122" t="n">
        <f aca="false">P55-L55</f>
        <v>0</v>
      </c>
      <c r="T55" s="123" t="n">
        <f aca="false">Q55-L55</f>
        <v>0</v>
      </c>
      <c r="U55" s="124"/>
      <c r="V55" s="44"/>
      <c r="W55" s="44"/>
      <c r="X55" s="44"/>
      <c r="Y55" s="44"/>
      <c r="Z55" s="126"/>
      <c r="AA55" s="44"/>
      <c r="AB55" s="44"/>
    </row>
    <row r="56" customFormat="false" ht="12.75" hidden="false" customHeight="false" outlineLevel="0" collapsed="false">
      <c r="A56" s="104" t="n">
        <f aca="false">EDATE(A55,1)</f>
        <v>36617</v>
      </c>
      <c r="B56" s="91" t="n">
        <v>30</v>
      </c>
      <c r="C56" s="90" t="n">
        <f aca="false">D55</f>
        <v>603545</v>
      </c>
      <c r="D56" s="91" t="n">
        <f aca="false">C56+K56+L56</f>
        <v>792231</v>
      </c>
      <c r="E56" s="90" t="n">
        <f aca="false">K56/$B56</f>
        <v>6289.53333333333</v>
      </c>
      <c r="F56" s="47" t="n">
        <f aca="false">L56/$B56</f>
        <v>-0</v>
      </c>
      <c r="G56" s="105" t="n">
        <f aca="false">C56/$C$48</f>
        <v>0.421688967633694</v>
      </c>
      <c r="H56" s="114" t="n">
        <f aca="false">D56/$C$48</f>
        <v>0.55352139859896</v>
      </c>
      <c r="I56" s="47"/>
      <c r="J56" s="47"/>
      <c r="K56" s="115" t="n">
        <f aca="false">188686+I56</f>
        <v>188686</v>
      </c>
      <c r="L56" s="158" t="n">
        <f aca="false">-J56</f>
        <v>-0</v>
      </c>
      <c r="M56" s="128" t="n">
        <v>3263</v>
      </c>
      <c r="N56" s="117" t="n">
        <f aca="false">-SUM(K56:M56)</f>
        <v>-191949</v>
      </c>
      <c r="O56" s="118" t="n">
        <v>191949</v>
      </c>
      <c r="P56" s="119" t="n">
        <v>191949</v>
      </c>
      <c r="Q56" s="119" t="n">
        <v>191949</v>
      </c>
      <c r="R56" s="121" t="n">
        <f aca="false">O56-(K56+M56)</f>
        <v>0</v>
      </c>
      <c r="S56" s="122" t="n">
        <f aca="false">P56-(K56+M56)</f>
        <v>0</v>
      </c>
      <c r="T56" s="123" t="n">
        <f aca="false">Q56-(K56+M56)</f>
        <v>0</v>
      </c>
      <c r="U56" s="124"/>
      <c r="V56" s="44"/>
      <c r="W56" s="44"/>
      <c r="X56" s="44"/>
      <c r="Y56" s="44"/>
      <c r="Z56" s="44"/>
      <c r="AA56" s="44"/>
      <c r="AB56" s="44"/>
    </row>
    <row r="57" customFormat="false" ht="12.75" hidden="false" customHeight="false" outlineLevel="0" collapsed="false">
      <c r="A57" s="104" t="n">
        <f aca="false">EDATE(A56,1)</f>
        <v>36647</v>
      </c>
      <c r="B57" s="91" t="n">
        <v>31</v>
      </c>
      <c r="C57" s="90" t="n">
        <f aca="false">D56</f>
        <v>792231</v>
      </c>
      <c r="D57" s="91" t="n">
        <f aca="false">C57+K57+L57</f>
        <v>1087649</v>
      </c>
      <c r="E57" s="90" t="n">
        <f aca="false">K57/$B57</f>
        <v>9529.61290322581</v>
      </c>
      <c r="F57" s="47" t="n">
        <f aca="false">L57/$B57</f>
        <v>-0</v>
      </c>
      <c r="G57" s="105" t="n">
        <f aca="false">C57/$C$48</f>
        <v>0.55352139859896</v>
      </c>
      <c r="H57" s="114" t="n">
        <f aca="false">D57/$C$48</f>
        <v>0.759926076693237</v>
      </c>
      <c r="I57" s="47"/>
      <c r="J57" s="47"/>
      <c r="K57" s="115" t="n">
        <f aca="false">295418+I57</f>
        <v>295418</v>
      </c>
      <c r="L57" s="158" t="n">
        <f aca="false">-J57</f>
        <v>-0</v>
      </c>
      <c r="M57" s="128" t="n">
        <v>5109</v>
      </c>
      <c r="N57" s="117" t="n">
        <f aca="false">-SUM(K57:M57)</f>
        <v>-300527</v>
      </c>
      <c r="O57" s="118" t="n">
        <v>300527</v>
      </c>
      <c r="P57" s="119" t="n">
        <v>300527</v>
      </c>
      <c r="Q57" s="119" t="n">
        <v>300527</v>
      </c>
      <c r="R57" s="121" t="n">
        <f aca="false">O57-(K57+M57)</f>
        <v>0</v>
      </c>
      <c r="S57" s="122" t="n">
        <f aca="false">P57-(K57+M57)</f>
        <v>0</v>
      </c>
      <c r="T57" s="123" t="n">
        <f aca="false">Q57-(K57+M57)</f>
        <v>0</v>
      </c>
      <c r="U57" s="124"/>
      <c r="V57" s="44"/>
      <c r="W57" s="44"/>
      <c r="X57" s="44"/>
      <c r="Y57" s="44"/>
      <c r="Z57" s="44"/>
      <c r="AA57" s="44"/>
      <c r="AB57" s="44"/>
    </row>
    <row r="58" customFormat="false" ht="12.75" hidden="false" customHeight="false" outlineLevel="0" collapsed="false">
      <c r="A58" s="104" t="n">
        <f aca="false">EDATE(A57,1)</f>
        <v>36678</v>
      </c>
      <c r="B58" s="91" t="n">
        <v>30</v>
      </c>
      <c r="C58" s="90" t="n">
        <f aca="false">D57</f>
        <v>1087649</v>
      </c>
      <c r="D58" s="91" t="n">
        <f aca="false">C58+K58+L58</f>
        <v>1373537</v>
      </c>
      <c r="E58" s="90" t="n">
        <f aca="false">K58/$B58</f>
        <v>9529.6</v>
      </c>
      <c r="F58" s="47" t="n">
        <f aca="false">L58/$B58</f>
        <v>-0</v>
      </c>
      <c r="G58" s="105" t="n">
        <f aca="false">C58/$C$48</f>
        <v>0.759926076693237</v>
      </c>
      <c r="H58" s="114" t="n">
        <f aca="false">D58/$C$48</f>
        <v>0.959672268905684</v>
      </c>
      <c r="I58" s="47"/>
      <c r="J58" s="47"/>
      <c r="K58" s="115" t="n">
        <f aca="false">285888+I58</f>
        <v>285888</v>
      </c>
      <c r="L58" s="158" t="n">
        <f aca="false">-J58</f>
        <v>-0</v>
      </c>
      <c r="M58" s="128" t="n">
        <v>4944</v>
      </c>
      <c r="N58" s="117" t="n">
        <f aca="false">-SUM(K58:M58)</f>
        <v>-290832</v>
      </c>
      <c r="O58" s="118" t="n">
        <v>290832</v>
      </c>
      <c r="P58" s="119" t="n">
        <v>290832</v>
      </c>
      <c r="Q58" s="119" t="n">
        <v>290832</v>
      </c>
      <c r="R58" s="121" t="n">
        <f aca="false">O58-(K58+M58)</f>
        <v>0</v>
      </c>
      <c r="S58" s="122" t="n">
        <f aca="false">P58-(K58+M58)</f>
        <v>0</v>
      </c>
      <c r="T58" s="123" t="n">
        <f aca="false">Q58-(K58+M58)</f>
        <v>0</v>
      </c>
      <c r="U58" s="124"/>
      <c r="V58" s="44"/>
      <c r="W58" s="44"/>
      <c r="X58" s="44"/>
      <c r="Y58" s="44"/>
      <c r="Z58" s="44"/>
      <c r="AA58" s="44"/>
      <c r="AB58" s="44"/>
    </row>
    <row r="59" customFormat="false" ht="12.75" hidden="false" customHeight="false" outlineLevel="0" collapsed="false">
      <c r="A59" s="104" t="n">
        <f aca="false">EDATE(A58,1)</f>
        <v>36708</v>
      </c>
      <c r="B59" s="91" t="n">
        <v>31</v>
      </c>
      <c r="C59" s="90" t="n">
        <f aca="false">D58</f>
        <v>1373537</v>
      </c>
      <c r="D59" s="91" t="n">
        <f aca="false">C59+K59+L59</f>
        <v>1373537</v>
      </c>
      <c r="E59" s="90" t="n">
        <f aca="false">K59/$B59</f>
        <v>0</v>
      </c>
      <c r="F59" s="47" t="n">
        <f aca="false">L59/$B59</f>
        <v>-0</v>
      </c>
      <c r="G59" s="105" t="n">
        <f aca="false">C59/$C$48</f>
        <v>0.959672268905684</v>
      </c>
      <c r="H59" s="114" t="n">
        <f aca="false">D59/$C$48</f>
        <v>0.959672268905684</v>
      </c>
      <c r="I59" s="47"/>
      <c r="J59" s="47"/>
      <c r="K59" s="115" t="n">
        <v>0</v>
      </c>
      <c r="L59" s="158" t="n">
        <f aca="false">-J59</f>
        <v>-0</v>
      </c>
      <c r="M59" s="128" t="n">
        <v>0</v>
      </c>
      <c r="N59" s="117" t="n">
        <f aca="false">-SUM(K59:M59)</f>
        <v>-0</v>
      </c>
      <c r="O59" s="118" t="n">
        <v>300527</v>
      </c>
      <c r="P59" s="119" t="n">
        <v>300527</v>
      </c>
      <c r="Q59" s="119" t="n">
        <v>300527</v>
      </c>
      <c r="R59" s="121" t="n">
        <f aca="false">O59-(K59+M59)</f>
        <v>300527</v>
      </c>
      <c r="S59" s="122" t="n">
        <f aca="false">P59-(K59+M59)</f>
        <v>300527</v>
      </c>
      <c r="T59" s="123" t="n">
        <f aca="false">Q59-(K59+M59)</f>
        <v>300527</v>
      </c>
      <c r="U59" s="124"/>
      <c r="V59" s="44"/>
      <c r="W59" s="44"/>
      <c r="X59" s="44"/>
      <c r="Y59" s="44"/>
      <c r="Z59" s="44"/>
      <c r="AA59" s="44"/>
      <c r="AB59" s="44"/>
    </row>
    <row r="60" customFormat="false" ht="12.75" hidden="false" customHeight="false" outlineLevel="0" collapsed="false">
      <c r="A60" s="104" t="n">
        <f aca="false">EDATE(A59,1)</f>
        <v>36739</v>
      </c>
      <c r="B60" s="91" t="n">
        <v>31</v>
      </c>
      <c r="C60" s="90" t="n">
        <f aca="false">D59</f>
        <v>1373537</v>
      </c>
      <c r="D60" s="91" t="n">
        <f aca="false">C60+K60+L60</f>
        <v>1431252</v>
      </c>
      <c r="E60" s="90" t="n">
        <f aca="false">K60/$B60</f>
        <v>1861.77419354839</v>
      </c>
      <c r="F60" s="47" t="n">
        <f aca="false">L60/$B60</f>
        <v>-0</v>
      </c>
      <c r="G60" s="105" t="n">
        <f aca="false">C60/$C$48</f>
        <v>0.959672268905684</v>
      </c>
      <c r="H60" s="114" t="n">
        <f aca="false">D60/$C$48</f>
        <v>0.999996981672717</v>
      </c>
      <c r="I60" s="47"/>
      <c r="J60" s="47"/>
      <c r="K60" s="115" t="n">
        <f aca="false">57715+I60</f>
        <v>57715</v>
      </c>
      <c r="L60" s="158" t="n">
        <f aca="false">-J60</f>
        <v>-0</v>
      </c>
      <c r="M60" s="128" t="n">
        <v>998</v>
      </c>
      <c r="N60" s="117" t="n">
        <f aca="false">-SUM(K60:M60)</f>
        <v>-58713</v>
      </c>
      <c r="O60" s="118" t="n">
        <v>58713</v>
      </c>
      <c r="P60" s="119" t="n">
        <v>58713</v>
      </c>
      <c r="Q60" s="119" t="n">
        <v>58713</v>
      </c>
      <c r="R60" s="121" t="n">
        <f aca="false">O60-(K60+M60)</f>
        <v>0</v>
      </c>
      <c r="S60" s="122" t="n">
        <f aca="false">P60-(K60+M60)</f>
        <v>0</v>
      </c>
      <c r="T60" s="123" t="n">
        <f aca="false">Q60-(K60+M60)</f>
        <v>0</v>
      </c>
      <c r="U60" s="124"/>
      <c r="V60" s="44"/>
      <c r="W60" s="44"/>
      <c r="X60" s="44"/>
      <c r="Y60" s="44"/>
      <c r="Z60" s="44"/>
      <c r="AA60" s="44"/>
      <c r="AB60" s="44"/>
    </row>
    <row r="61" customFormat="false" ht="12.75" hidden="false" customHeight="false" outlineLevel="0" collapsed="false">
      <c r="A61" s="104" t="n">
        <f aca="false">EDATE(A60,1)</f>
        <v>36770</v>
      </c>
      <c r="B61" s="91" t="n">
        <v>30</v>
      </c>
      <c r="C61" s="90" t="n">
        <f aca="false">D60</f>
        <v>1431252</v>
      </c>
      <c r="D61" s="91" t="n">
        <f aca="false">C61+K61+L61</f>
        <v>1431252</v>
      </c>
      <c r="E61" s="90" t="n">
        <f aca="false">K61/$B61</f>
        <v>0</v>
      </c>
      <c r="F61" s="47" t="n">
        <f aca="false">L61/$B61</f>
        <v>-0</v>
      </c>
      <c r="G61" s="105" t="n">
        <f aca="false">C61/$C$48</f>
        <v>0.999996981672717</v>
      </c>
      <c r="H61" s="114" t="n">
        <f aca="false">D61/$C$48</f>
        <v>0.999996981672717</v>
      </c>
      <c r="I61" s="47"/>
      <c r="J61" s="47"/>
      <c r="K61" s="115" t="n">
        <f aca="false">+I61</f>
        <v>0</v>
      </c>
      <c r="L61" s="158" t="n">
        <f aca="false">-J61</f>
        <v>-0</v>
      </c>
      <c r="M61" s="95"/>
      <c r="N61" s="117" t="n">
        <f aca="false">-SUM(K61:M61)</f>
        <v>-0</v>
      </c>
      <c r="O61" s="118"/>
      <c r="P61" s="119"/>
      <c r="Q61" s="119"/>
      <c r="R61" s="121"/>
      <c r="S61" s="122"/>
      <c r="T61" s="123"/>
      <c r="U61" s="124"/>
      <c r="V61" s="44"/>
      <c r="W61" s="44"/>
      <c r="X61" s="44"/>
      <c r="Y61" s="44"/>
      <c r="Z61" s="44"/>
      <c r="AA61" s="44"/>
      <c r="AB61" s="44"/>
    </row>
    <row r="62" customFormat="false" ht="12.75" hidden="false" customHeight="false" outlineLevel="0" collapsed="false">
      <c r="A62" s="104" t="n">
        <f aca="false">EDATE(A61,1)</f>
        <v>36800</v>
      </c>
      <c r="B62" s="91" t="n">
        <v>31</v>
      </c>
      <c r="C62" s="90" t="n">
        <f aca="false">D61</f>
        <v>1431252</v>
      </c>
      <c r="D62" s="91" t="n">
        <f aca="false">C62+K62+L62</f>
        <v>1431252</v>
      </c>
      <c r="E62" s="90" t="n">
        <f aca="false">K62/$B62</f>
        <v>0</v>
      </c>
      <c r="F62" s="47" t="n">
        <f aca="false">L62/$B62</f>
        <v>-0</v>
      </c>
      <c r="G62" s="105" t="n">
        <f aca="false">C62/$C$48</f>
        <v>0.999996981672717</v>
      </c>
      <c r="H62" s="114" t="n">
        <f aca="false">D62/$C$48</f>
        <v>0.999996981672717</v>
      </c>
      <c r="I62" s="47"/>
      <c r="J62" s="47"/>
      <c r="K62" s="115" t="n">
        <f aca="false">+I62</f>
        <v>0</v>
      </c>
      <c r="L62" s="158" t="n">
        <f aca="false">-J62</f>
        <v>-0</v>
      </c>
      <c r="M62" s="95"/>
      <c r="N62" s="117" t="n">
        <f aca="false">-SUM(K62:M62)</f>
        <v>-0</v>
      </c>
      <c r="O62" s="118"/>
      <c r="P62" s="119"/>
      <c r="Q62" s="119"/>
      <c r="R62" s="121"/>
      <c r="S62" s="122"/>
      <c r="T62" s="123"/>
      <c r="U62" s="124"/>
      <c r="V62" s="44"/>
      <c r="W62" s="44"/>
      <c r="X62" s="44"/>
      <c r="Y62" s="44"/>
      <c r="Z62" s="44"/>
      <c r="AA62" s="44"/>
      <c r="AB62" s="44"/>
    </row>
    <row r="63" customFormat="false" ht="12.75" hidden="false" customHeight="false" outlineLevel="0" collapsed="false">
      <c r="A63" s="104" t="n">
        <f aca="false">EDATE(A62,1)</f>
        <v>36831</v>
      </c>
      <c r="B63" s="91" t="n">
        <v>30</v>
      </c>
      <c r="C63" s="90" t="n">
        <f aca="false">D62</f>
        <v>1431252</v>
      </c>
      <c r="D63" s="91" t="n">
        <f aca="false">C63+K63+L63</f>
        <v>1431252</v>
      </c>
      <c r="E63" s="90" t="n">
        <f aca="false">K63/$B63</f>
        <v>0</v>
      </c>
      <c r="F63" s="47" t="n">
        <f aca="false">L63/$B63</f>
        <v>-0</v>
      </c>
      <c r="G63" s="105" t="n">
        <f aca="false">C63/$C$48</f>
        <v>0.999996981672717</v>
      </c>
      <c r="H63" s="114" t="n">
        <f aca="false">D63/$C$48</f>
        <v>0.999996981672717</v>
      </c>
      <c r="I63" s="47"/>
      <c r="J63" s="47"/>
      <c r="K63" s="115" t="n">
        <f aca="false">+I63</f>
        <v>0</v>
      </c>
      <c r="L63" s="158" t="n">
        <f aca="false">-J63</f>
        <v>-0</v>
      </c>
      <c r="M63" s="95"/>
      <c r="N63" s="117" t="n">
        <f aca="false">-SUM(K63:M63)</f>
        <v>-0</v>
      </c>
      <c r="O63" s="118"/>
      <c r="P63" s="119"/>
      <c r="Q63" s="119"/>
      <c r="R63" s="121"/>
      <c r="S63" s="122"/>
      <c r="T63" s="123"/>
      <c r="U63" s="124"/>
      <c r="V63" s="44"/>
      <c r="W63" s="44"/>
      <c r="X63" s="44"/>
      <c r="Y63" s="44"/>
      <c r="Z63" s="44"/>
      <c r="AA63" s="44"/>
      <c r="AB63" s="44"/>
    </row>
    <row r="64" customFormat="false" ht="12.75" hidden="false" customHeight="false" outlineLevel="0" collapsed="false">
      <c r="A64" s="104" t="n">
        <f aca="false">EDATE(A63,1)</f>
        <v>36861</v>
      </c>
      <c r="B64" s="91" t="n">
        <v>31</v>
      </c>
      <c r="C64" s="90" t="n">
        <f aca="false">D63</f>
        <v>1431252</v>
      </c>
      <c r="D64" s="91" t="n">
        <f aca="false">C64+K64+L64</f>
        <v>840415</v>
      </c>
      <c r="E64" s="90" t="n">
        <f aca="false">K64/$B64</f>
        <v>0</v>
      </c>
      <c r="F64" s="47" t="n">
        <f aca="false">L64/$B64</f>
        <v>-19059.2580645161</v>
      </c>
      <c r="G64" s="105" t="n">
        <f aca="false">C64/$C$48</f>
        <v>0.999996981672717</v>
      </c>
      <c r="H64" s="114" t="n">
        <f aca="false">D64/$C$48</f>
        <v>0.587186926797291</v>
      </c>
      <c r="I64" s="47"/>
      <c r="J64" s="47"/>
      <c r="K64" s="115" t="n">
        <f aca="false">+I64</f>
        <v>0</v>
      </c>
      <c r="L64" s="117" t="n">
        <f aca="false">-590837-J64</f>
        <v>-590837</v>
      </c>
      <c r="M64" s="95"/>
      <c r="N64" s="117" t="n">
        <f aca="false">-SUM(K64:M64)</f>
        <v>590837</v>
      </c>
      <c r="O64" s="118" t="n">
        <v>-590837</v>
      </c>
      <c r="P64" s="119" t="n">
        <v>-590837</v>
      </c>
      <c r="Q64" s="119" t="n">
        <v>-590837</v>
      </c>
      <c r="R64" s="121" t="n">
        <f aca="false">O64-$L64</f>
        <v>0</v>
      </c>
      <c r="S64" s="122" t="n">
        <f aca="false">P64-$L64</f>
        <v>0</v>
      </c>
      <c r="T64" s="123" t="n">
        <f aca="false">Q64-$L64</f>
        <v>0</v>
      </c>
      <c r="U64" s="124"/>
      <c r="V64" s="44"/>
      <c r="W64" s="44"/>
      <c r="X64" s="44"/>
      <c r="Y64" s="44"/>
      <c r="Z64" s="44"/>
      <c r="AA64" s="44"/>
      <c r="AB64" s="44"/>
    </row>
    <row r="65" customFormat="false" ht="12.75" hidden="false" customHeight="false" outlineLevel="0" collapsed="false">
      <c r="A65" s="104" t="n">
        <f aca="false">EDATE(A64,1)</f>
        <v>36892</v>
      </c>
      <c r="B65" s="91" t="n">
        <v>31</v>
      </c>
      <c r="C65" s="90" t="n">
        <f aca="false">D64</f>
        <v>840415</v>
      </c>
      <c r="D65" s="91" t="n">
        <f aca="false">C65+K65+L65</f>
        <v>249579</v>
      </c>
      <c r="E65" s="90" t="n">
        <f aca="false">K65/$B65</f>
        <v>0</v>
      </c>
      <c r="F65" s="47" t="n">
        <f aca="false">L65/$B65</f>
        <v>-19059.2258064516</v>
      </c>
      <c r="G65" s="105" t="n">
        <f aca="false">C65/$C$48</f>
        <v>0.587186926797291</v>
      </c>
      <c r="H65" s="114" t="n">
        <f aca="false">D65/$C$48</f>
        <v>0.174377570608736</v>
      </c>
      <c r="I65" s="47"/>
      <c r="J65" s="47"/>
      <c r="K65" s="115" t="n">
        <f aca="false">+I65</f>
        <v>0</v>
      </c>
      <c r="L65" s="117" t="n">
        <f aca="false">-590836-J65</f>
        <v>-590836</v>
      </c>
      <c r="M65" s="95"/>
      <c r="N65" s="117" t="n">
        <f aca="false">-SUM(K65:M65)</f>
        <v>590836</v>
      </c>
      <c r="O65" s="118" t="n">
        <v>-590836</v>
      </c>
      <c r="P65" s="119" t="n">
        <v>-590836</v>
      </c>
      <c r="Q65" s="119" t="n">
        <v>-590836</v>
      </c>
      <c r="R65" s="121" t="n">
        <f aca="false">O65-$L65</f>
        <v>0</v>
      </c>
      <c r="S65" s="122" t="n">
        <f aca="false">P65-$L65</f>
        <v>0</v>
      </c>
      <c r="T65" s="123" t="n">
        <f aca="false">Q65-$L65</f>
        <v>0</v>
      </c>
      <c r="U65" s="159"/>
      <c r="V65" s="44"/>
      <c r="W65" s="44"/>
      <c r="X65" s="44"/>
      <c r="Y65" s="44"/>
      <c r="Z65" s="44"/>
      <c r="AA65" s="44"/>
      <c r="AB65" s="44"/>
    </row>
    <row r="66" customFormat="false" ht="12.75" hidden="false" customHeight="false" outlineLevel="0" collapsed="false">
      <c r="A66" s="104" t="n">
        <f aca="false">EDATE(A65,1)</f>
        <v>36923</v>
      </c>
      <c r="B66" s="91" t="n">
        <v>28</v>
      </c>
      <c r="C66" s="90" t="n">
        <f aca="false">D65</f>
        <v>249579</v>
      </c>
      <c r="D66" s="91" t="n">
        <f aca="false">C66+K66+L66</f>
        <v>-1</v>
      </c>
      <c r="E66" s="90" t="n">
        <f aca="false">K66/$B66</f>
        <v>0</v>
      </c>
      <c r="F66" s="47" t="n">
        <f aca="false">L66/$B66</f>
        <v>-8913.57142857143</v>
      </c>
      <c r="G66" s="105" t="n">
        <f aca="false">C66/$C$48</f>
        <v>0.174377570608736</v>
      </c>
      <c r="H66" s="114" t="n">
        <f aca="false">D66/$C$48</f>
        <v>-6.98686871125921E-007</v>
      </c>
      <c r="I66" s="47"/>
      <c r="J66" s="47"/>
      <c r="K66" s="115" t="n">
        <f aca="false">+I66</f>
        <v>0</v>
      </c>
      <c r="L66" s="117" t="n">
        <f aca="false">-249580-J66</f>
        <v>-249580</v>
      </c>
      <c r="M66" s="95"/>
      <c r="N66" s="117" t="n">
        <f aca="false">-SUM(K66:M66)</f>
        <v>249580</v>
      </c>
      <c r="O66" s="118" t="n">
        <v>-249580</v>
      </c>
      <c r="P66" s="119" t="n">
        <v>-249580</v>
      </c>
      <c r="Q66" s="119" t="n">
        <v>-249580</v>
      </c>
      <c r="R66" s="121" t="n">
        <f aca="false">O66-$L66</f>
        <v>0</v>
      </c>
      <c r="S66" s="122" t="n">
        <f aca="false">P66-$L66</f>
        <v>0</v>
      </c>
      <c r="T66" s="123" t="n">
        <f aca="false">Q66-$L66</f>
        <v>0</v>
      </c>
      <c r="U66" s="131"/>
      <c r="V66" s="44"/>
      <c r="W66" s="44"/>
      <c r="X66" s="44"/>
      <c r="Y66" s="44"/>
      <c r="Z66" s="44"/>
      <c r="AA66" s="44"/>
      <c r="AB66" s="44"/>
    </row>
    <row r="67" customFormat="false" ht="12.75" hidden="false" customHeight="false" outlineLevel="0" collapsed="false">
      <c r="A67" s="104" t="n">
        <f aca="false">EDATE(A66,1)</f>
        <v>36951</v>
      </c>
      <c r="B67" s="91" t="n">
        <v>31</v>
      </c>
      <c r="C67" s="90" t="n">
        <f aca="false">D66</f>
        <v>-1</v>
      </c>
      <c r="D67" s="91" t="n">
        <f aca="false">C67+K67+L67</f>
        <v>-1</v>
      </c>
      <c r="E67" s="90" t="n">
        <f aca="false">K67/$B67</f>
        <v>0</v>
      </c>
      <c r="F67" s="47" t="n">
        <f aca="false">L67/$B67</f>
        <v>-0</v>
      </c>
      <c r="G67" s="105" t="n">
        <f aca="false">C67/$C$48</f>
        <v>-6.98686871125921E-007</v>
      </c>
      <c r="H67" s="114" t="n">
        <f aca="false">D67/$C$48</f>
        <v>-6.98686871125921E-007</v>
      </c>
      <c r="I67" s="47"/>
      <c r="J67" s="47"/>
      <c r="K67" s="115" t="n">
        <f aca="false">+I67</f>
        <v>0</v>
      </c>
      <c r="L67" s="158" t="n">
        <f aca="false">-J67</f>
        <v>-0</v>
      </c>
      <c r="M67" s="95"/>
      <c r="N67" s="117" t="n">
        <f aca="false">-SUM(K67:M67)</f>
        <v>-0</v>
      </c>
      <c r="O67" s="118"/>
      <c r="P67" s="119"/>
      <c r="Q67" s="119"/>
      <c r="R67" s="121"/>
      <c r="S67" s="122"/>
      <c r="T67" s="123"/>
      <c r="U67" s="131"/>
      <c r="V67" s="44"/>
      <c r="W67" s="44"/>
      <c r="X67" s="44"/>
      <c r="Y67" s="44"/>
      <c r="Z67" s="44"/>
      <c r="AA67" s="44"/>
      <c r="AB67" s="44"/>
    </row>
    <row r="68" customFormat="false" ht="12.75" hidden="false" customHeight="false" outlineLevel="0" collapsed="false">
      <c r="A68" s="104" t="n">
        <f aca="false">EDATE(A67,1)</f>
        <v>36982</v>
      </c>
      <c r="B68" s="91" t="n">
        <v>30</v>
      </c>
      <c r="C68" s="90" t="n">
        <f aca="false">D67</f>
        <v>-1</v>
      </c>
      <c r="D68" s="91" t="n">
        <f aca="false">C68+K68+L68</f>
        <v>188685</v>
      </c>
      <c r="E68" s="90" t="n">
        <f aca="false">K68/$B68</f>
        <v>6289.53333333333</v>
      </c>
      <c r="F68" s="47" t="n">
        <f aca="false">L68/$B68</f>
        <v>-0</v>
      </c>
      <c r="G68" s="105" t="n">
        <f aca="false">C68/$C$48</f>
        <v>-6.98686871125921E-007</v>
      </c>
      <c r="H68" s="114" t="n">
        <f aca="false">D68/$C$48</f>
        <v>0.131831732278394</v>
      </c>
      <c r="I68" s="47"/>
      <c r="J68" s="47"/>
      <c r="K68" s="115" t="n">
        <f aca="false">188686+I68</f>
        <v>188686</v>
      </c>
      <c r="L68" s="158" t="n">
        <f aca="false">-J68</f>
        <v>-0</v>
      </c>
      <c r="M68" s="128" t="n">
        <v>3263</v>
      </c>
      <c r="N68" s="117" t="n">
        <f aca="false">-SUM(K68:M68)</f>
        <v>-191949</v>
      </c>
      <c r="O68" s="118" t="n">
        <v>191949</v>
      </c>
      <c r="P68" s="119" t="n">
        <v>191949</v>
      </c>
      <c r="Q68" s="119" t="n">
        <v>191949</v>
      </c>
      <c r="R68" s="121" t="n">
        <f aca="false">O68-(K68+M68)</f>
        <v>0</v>
      </c>
      <c r="S68" s="122" t="n">
        <f aca="false">P68-(K68+M68)</f>
        <v>0</v>
      </c>
      <c r="T68" s="123" t="n">
        <f aca="false">Q68-(K68+M68)</f>
        <v>0</v>
      </c>
      <c r="U68" s="131"/>
      <c r="V68" s="44"/>
      <c r="W68" s="44"/>
      <c r="X68" s="44"/>
      <c r="Y68" s="44"/>
      <c r="Z68" s="44"/>
      <c r="AA68" s="44"/>
      <c r="AB68" s="44"/>
    </row>
    <row r="69" customFormat="false" ht="12.75" hidden="false" customHeight="false" outlineLevel="0" collapsed="false">
      <c r="A69" s="104" t="n">
        <f aca="false">EDATE(A68,1)</f>
        <v>37012</v>
      </c>
      <c r="B69" s="91" t="n">
        <v>31</v>
      </c>
      <c r="C69" s="90" t="n">
        <f aca="false">D68</f>
        <v>188685</v>
      </c>
      <c r="D69" s="91" t="n">
        <f aca="false">C69+K69+L69</f>
        <v>484103</v>
      </c>
      <c r="E69" s="90" t="n">
        <f aca="false">K69/$B69</f>
        <v>9529.61290322581</v>
      </c>
      <c r="F69" s="47" t="n">
        <f aca="false">L69/$B69</f>
        <v>-0</v>
      </c>
      <c r="G69" s="105" t="n">
        <f aca="false">C69/$C$48</f>
        <v>0.131831732278394</v>
      </c>
      <c r="H69" s="114" t="n">
        <f aca="false">D69/$C$48</f>
        <v>0.338236410372672</v>
      </c>
      <c r="I69" s="47"/>
      <c r="J69" s="47"/>
      <c r="K69" s="115" t="n">
        <f aca="false">295418+I69</f>
        <v>295418</v>
      </c>
      <c r="L69" s="158" t="n">
        <f aca="false">-J69</f>
        <v>-0</v>
      </c>
      <c r="M69" s="128" t="n">
        <v>5109</v>
      </c>
      <c r="N69" s="117" t="n">
        <f aca="false">-SUM(K69:M69)</f>
        <v>-300527</v>
      </c>
      <c r="O69" s="118" t="n">
        <v>300527</v>
      </c>
      <c r="P69" s="119" t="n">
        <v>300527</v>
      </c>
      <c r="Q69" s="119" t="n">
        <v>300527</v>
      </c>
      <c r="R69" s="121" t="n">
        <f aca="false">O69-(K69+M69)</f>
        <v>0</v>
      </c>
      <c r="S69" s="122" t="n">
        <f aca="false">P69-(K69+M69)</f>
        <v>0</v>
      </c>
      <c r="T69" s="123" t="n">
        <f aca="false">Q69-(K69+M69)</f>
        <v>0</v>
      </c>
      <c r="U69" s="131"/>
      <c r="V69" s="44"/>
      <c r="W69" s="44"/>
      <c r="X69" s="44"/>
      <c r="Y69" s="44"/>
      <c r="Z69" s="44"/>
      <c r="AA69" s="44"/>
      <c r="AB69" s="44"/>
    </row>
    <row r="70" customFormat="false" ht="12.75" hidden="false" customHeight="false" outlineLevel="0" collapsed="false">
      <c r="A70" s="104" t="n">
        <f aca="false">EDATE(A69,1)</f>
        <v>37043</v>
      </c>
      <c r="B70" s="91" t="n">
        <v>30</v>
      </c>
      <c r="C70" s="90" t="n">
        <f aca="false">D69</f>
        <v>484103</v>
      </c>
      <c r="D70" s="91" t="n">
        <f aca="false">C70+K70+L70</f>
        <v>769991</v>
      </c>
      <c r="E70" s="90" t="n">
        <f aca="false">K70/$B70</f>
        <v>9529.6</v>
      </c>
      <c r="F70" s="47" t="n">
        <f aca="false">L70/$B70</f>
        <v>-0</v>
      </c>
      <c r="G70" s="105" t="n">
        <f aca="false">C70/$C$48</f>
        <v>0.338236410372672</v>
      </c>
      <c r="H70" s="114" t="n">
        <f aca="false">D70/$C$48</f>
        <v>0.537982602585119</v>
      </c>
      <c r="I70" s="47"/>
      <c r="J70" s="47"/>
      <c r="K70" s="115" t="n">
        <f aca="false">285888+I70</f>
        <v>285888</v>
      </c>
      <c r="L70" s="158" t="n">
        <f aca="false">-J70</f>
        <v>-0</v>
      </c>
      <c r="M70" s="128" t="n">
        <v>4944</v>
      </c>
      <c r="N70" s="117" t="n">
        <f aca="false">-SUM(K70:M70)</f>
        <v>-290832</v>
      </c>
      <c r="O70" s="118" t="n">
        <v>290832</v>
      </c>
      <c r="P70" s="119" t="n">
        <v>290832</v>
      </c>
      <c r="Q70" s="119" t="n">
        <v>290832</v>
      </c>
      <c r="R70" s="121" t="n">
        <f aca="false">O70-(K70+M70)</f>
        <v>0</v>
      </c>
      <c r="S70" s="122" t="n">
        <f aca="false">P70-(K70+M70)</f>
        <v>0</v>
      </c>
      <c r="T70" s="123" t="n">
        <f aca="false">Q70-(K70+M70)</f>
        <v>0</v>
      </c>
      <c r="U70" s="131"/>
      <c r="V70" s="44"/>
      <c r="W70" s="44"/>
      <c r="X70" s="44"/>
      <c r="Y70" s="44"/>
      <c r="Z70" s="44"/>
      <c r="AA70" s="44"/>
      <c r="AB70" s="44"/>
    </row>
    <row r="71" customFormat="false" ht="12.75" hidden="false" customHeight="false" outlineLevel="0" collapsed="false">
      <c r="A71" s="104" t="n">
        <f aca="false">EDATE(A70,1)</f>
        <v>37073</v>
      </c>
      <c r="B71" s="91" t="n">
        <v>31</v>
      </c>
      <c r="C71" s="90" t="n">
        <f aca="false">D70</f>
        <v>769991</v>
      </c>
      <c r="D71" s="91" t="n">
        <f aca="false">C71+K71+L71</f>
        <v>1070841</v>
      </c>
      <c r="E71" s="90" t="n">
        <f aca="false">K71/$B71</f>
        <v>9704.83870967742</v>
      </c>
      <c r="F71" s="47" t="n">
        <f aca="false">L71/$B71</f>
        <v>-0</v>
      </c>
      <c r="G71" s="105" t="n">
        <f aca="false">C71/$C$48</f>
        <v>0.537982602585119</v>
      </c>
      <c r="H71" s="114" t="n">
        <f aca="false">D71/$C$48</f>
        <v>0.748182547763352</v>
      </c>
      <c r="I71" s="47"/>
      <c r="J71" s="47"/>
      <c r="K71" s="115" t="n">
        <f aca="false">300850+I71</f>
        <v>300850</v>
      </c>
      <c r="L71" s="158" t="n">
        <f aca="false">-J71</f>
        <v>-0</v>
      </c>
      <c r="M71" s="128" t="n">
        <v>5203</v>
      </c>
      <c r="N71" s="117" t="n">
        <f aca="false">-SUM(K71:M71)</f>
        <v>-306053</v>
      </c>
      <c r="O71" s="118" t="n">
        <v>306053</v>
      </c>
      <c r="P71" s="119" t="n">
        <v>306053</v>
      </c>
      <c r="Q71" s="119" t="n">
        <v>306053</v>
      </c>
      <c r="R71" s="121" t="n">
        <f aca="false">O71-(K71+M71)</f>
        <v>0</v>
      </c>
      <c r="S71" s="122" t="n">
        <f aca="false">P71-(K71+M71)</f>
        <v>0</v>
      </c>
      <c r="T71" s="123" t="n">
        <f aca="false">Q71-(K71+M71)</f>
        <v>0</v>
      </c>
      <c r="U71" s="131"/>
      <c r="V71" s="44"/>
      <c r="W71" s="44"/>
      <c r="X71" s="44"/>
      <c r="Y71" s="44"/>
      <c r="Z71" s="44"/>
      <c r="AA71" s="44"/>
      <c r="AB71" s="44"/>
    </row>
    <row r="72" customFormat="false" ht="12.75" hidden="false" customHeight="false" outlineLevel="0" collapsed="false">
      <c r="A72" s="104" t="n">
        <f aca="false">EDATE(A71,1)</f>
        <v>37104</v>
      </c>
      <c r="B72" s="91" t="n">
        <v>31</v>
      </c>
      <c r="C72" s="90" t="n">
        <f aca="false">D71</f>
        <v>1070841</v>
      </c>
      <c r="D72" s="91" t="n">
        <f aca="false">C72+K72+L72</f>
        <v>1265817</v>
      </c>
      <c r="E72" s="90" t="n">
        <f aca="false">K72/$B72</f>
        <v>6289.54838709678</v>
      </c>
      <c r="F72" s="47" t="n">
        <f aca="false">L72/$B72</f>
        <v>-0</v>
      </c>
      <c r="G72" s="105" t="n">
        <f aca="false">C72/$C$48</f>
        <v>0.748182547763352</v>
      </c>
      <c r="H72" s="114" t="n">
        <f aca="false">D72/$C$48</f>
        <v>0.884409719148</v>
      </c>
      <c r="I72" s="47"/>
      <c r="J72" s="47"/>
      <c r="K72" s="115" t="n">
        <f aca="false">194976+I72</f>
        <v>194976</v>
      </c>
      <c r="L72" s="158" t="n">
        <f aca="false">-J72</f>
        <v>-0</v>
      </c>
      <c r="M72" s="128" t="n">
        <v>3371</v>
      </c>
      <c r="N72" s="117" t="n">
        <f aca="false">-SUM(K72:M72)</f>
        <v>-198347</v>
      </c>
      <c r="O72" s="118" t="n">
        <v>198347</v>
      </c>
      <c r="P72" s="119" t="n">
        <v>198347</v>
      </c>
      <c r="Q72" s="119" t="n">
        <v>198347</v>
      </c>
      <c r="R72" s="121" t="n">
        <f aca="false">O72-(K72+M72)</f>
        <v>0</v>
      </c>
      <c r="S72" s="122" t="n">
        <f aca="false">P72-(K72+M72)</f>
        <v>0</v>
      </c>
      <c r="T72" s="123" t="n">
        <f aca="false">Q72-(K72+M72)</f>
        <v>0</v>
      </c>
      <c r="U72" s="131"/>
      <c r="V72" s="44"/>
      <c r="W72" s="44"/>
      <c r="X72" s="44"/>
      <c r="Y72" s="44"/>
      <c r="Z72" s="44"/>
      <c r="AA72" s="44"/>
      <c r="AB72" s="44"/>
    </row>
    <row r="73" customFormat="false" ht="12.75" hidden="false" customHeight="false" outlineLevel="0" collapsed="false">
      <c r="A73" s="104" t="n">
        <f aca="false">EDATE(A72,1)</f>
        <v>37135</v>
      </c>
      <c r="B73" s="91" t="n">
        <v>30</v>
      </c>
      <c r="C73" s="90" t="n">
        <f aca="false">D72</f>
        <v>1265817</v>
      </c>
      <c r="D73" s="91" t="n">
        <f aca="false">C73+K73+L73</f>
        <v>1431251</v>
      </c>
      <c r="E73" s="90" t="n">
        <f aca="false">K73/$B73</f>
        <v>5514.46666666667</v>
      </c>
      <c r="F73" s="47" t="n">
        <f aca="false">L73/$B73</f>
        <v>-0</v>
      </c>
      <c r="G73" s="105" t="n">
        <f aca="false">C73/$C$48</f>
        <v>0.884409719148</v>
      </c>
      <c r="H73" s="114" t="n">
        <f aca="false">D73/$C$48</f>
        <v>0.999996282985846</v>
      </c>
      <c r="I73" s="47"/>
      <c r="J73" s="47"/>
      <c r="K73" s="115" t="n">
        <f aca="false">165434+I73</f>
        <v>165434</v>
      </c>
      <c r="L73" s="158" t="n">
        <f aca="false">-J73</f>
        <v>-0</v>
      </c>
      <c r="M73" s="128" t="n">
        <v>2861</v>
      </c>
      <c r="N73" s="117" t="n">
        <f aca="false">-SUM(K73:M73)</f>
        <v>-168295</v>
      </c>
      <c r="O73" s="118" t="n">
        <v>168295</v>
      </c>
      <c r="P73" s="119" t="n">
        <v>168295</v>
      </c>
      <c r="Q73" s="119" t="n">
        <v>168295</v>
      </c>
      <c r="R73" s="121" t="n">
        <f aca="false">O73-(K73+M73)</f>
        <v>0</v>
      </c>
      <c r="S73" s="122" t="n">
        <f aca="false">P73-(K73+M73)</f>
        <v>0</v>
      </c>
      <c r="T73" s="123" t="n">
        <f aca="false">Q73-(K73+M73)</f>
        <v>0</v>
      </c>
      <c r="U73" s="131"/>
      <c r="V73" s="44"/>
      <c r="W73" s="44"/>
      <c r="X73" s="44"/>
      <c r="Y73" s="44"/>
      <c r="Z73" s="44"/>
      <c r="AA73" s="44"/>
      <c r="AB73" s="44"/>
    </row>
    <row r="74" customFormat="false" ht="12.75" hidden="false" customHeight="false" outlineLevel="0" collapsed="false">
      <c r="A74" s="104" t="n">
        <f aca="false">EDATE(A73,1)</f>
        <v>37165</v>
      </c>
      <c r="B74" s="91" t="n">
        <v>31</v>
      </c>
      <c r="C74" s="90" t="n">
        <f aca="false">D73</f>
        <v>1431251</v>
      </c>
      <c r="D74" s="91" t="n">
        <f aca="false">C74+K74+L74</f>
        <v>1431251</v>
      </c>
      <c r="E74" s="90" t="n">
        <f aca="false">K74/$B74</f>
        <v>0</v>
      </c>
      <c r="F74" s="47" t="n">
        <f aca="false">L74/$B74</f>
        <v>-0</v>
      </c>
      <c r="G74" s="105" t="n">
        <f aca="false">C74/$C$48</f>
        <v>0.999996282985846</v>
      </c>
      <c r="H74" s="114" t="n">
        <f aca="false">D74/$C$48</f>
        <v>0.999996282985846</v>
      </c>
      <c r="I74" s="47"/>
      <c r="J74" s="47"/>
      <c r="K74" s="115" t="n">
        <f aca="false">+I74</f>
        <v>0</v>
      </c>
      <c r="L74" s="158" t="n">
        <f aca="false">-J74</f>
        <v>-0</v>
      </c>
      <c r="M74" s="95"/>
      <c r="N74" s="117" t="n">
        <f aca="false">-SUM(K74:M74)</f>
        <v>-0</v>
      </c>
      <c r="O74" s="118"/>
      <c r="P74" s="119"/>
      <c r="Q74" s="119"/>
      <c r="R74" s="121"/>
      <c r="S74" s="122"/>
      <c r="T74" s="123"/>
      <c r="U74" s="131"/>
      <c r="V74" s="44"/>
      <c r="W74" s="44"/>
      <c r="X74" s="44"/>
      <c r="Y74" s="44"/>
      <c r="Z74" s="44"/>
      <c r="AA74" s="44"/>
      <c r="AB74" s="44"/>
    </row>
    <row r="75" customFormat="false" ht="12.75" hidden="false" customHeight="false" outlineLevel="0" collapsed="false">
      <c r="A75" s="104" t="n">
        <f aca="false">EDATE(A74,1)</f>
        <v>37196</v>
      </c>
      <c r="B75" s="91" t="n">
        <v>30</v>
      </c>
      <c r="C75" s="90" t="n">
        <f aca="false">D74</f>
        <v>1431251</v>
      </c>
      <c r="D75" s="91" t="n">
        <f aca="false">C75+K75+L75</f>
        <v>1431251</v>
      </c>
      <c r="E75" s="90" t="n">
        <f aca="false">K75/$B75</f>
        <v>0</v>
      </c>
      <c r="F75" s="47" t="n">
        <f aca="false">L75/$B75</f>
        <v>-0</v>
      </c>
      <c r="G75" s="105" t="n">
        <f aca="false">C75/$C$48</f>
        <v>0.999996282985846</v>
      </c>
      <c r="H75" s="114" t="n">
        <f aca="false">D75/$C$48</f>
        <v>0.999996282985846</v>
      </c>
      <c r="I75" s="47"/>
      <c r="J75" s="47"/>
      <c r="K75" s="115" t="n">
        <f aca="false">+I75</f>
        <v>0</v>
      </c>
      <c r="L75" s="158" t="n">
        <f aca="false">-J75</f>
        <v>-0</v>
      </c>
      <c r="M75" s="95"/>
      <c r="N75" s="117" t="n">
        <f aca="false">-SUM(K75:M75)</f>
        <v>-0</v>
      </c>
      <c r="O75" s="118"/>
      <c r="P75" s="119"/>
      <c r="Q75" s="119"/>
      <c r="R75" s="121"/>
      <c r="S75" s="122"/>
      <c r="T75" s="123"/>
      <c r="U75" s="131"/>
      <c r="V75" s="44"/>
      <c r="W75" s="44"/>
      <c r="X75" s="44"/>
      <c r="Y75" s="44"/>
      <c r="Z75" s="44"/>
      <c r="AA75" s="44"/>
      <c r="AB75" s="44"/>
    </row>
    <row r="76" customFormat="false" ht="12.75" hidden="false" customHeight="false" outlineLevel="0" collapsed="false">
      <c r="A76" s="104" t="n">
        <f aca="false">EDATE(A75,1)</f>
        <v>37226</v>
      </c>
      <c r="B76" s="91" t="n">
        <v>31</v>
      </c>
      <c r="C76" s="90" t="n">
        <f aca="false">D75</f>
        <v>1431251</v>
      </c>
      <c r="D76" s="91" t="n">
        <f aca="false">C76+K76+L76</f>
        <v>840415</v>
      </c>
      <c r="E76" s="90" t="n">
        <f aca="false">K76/$B76</f>
        <v>0</v>
      </c>
      <c r="F76" s="47" t="n">
        <f aca="false">L76/$B76</f>
        <v>-19059.2258064516</v>
      </c>
      <c r="G76" s="105" t="n">
        <f aca="false">C76/$C$48</f>
        <v>0.999996282985846</v>
      </c>
      <c r="H76" s="114" t="n">
        <f aca="false">D76/$C$48</f>
        <v>0.587186926797291</v>
      </c>
      <c r="I76" s="47"/>
      <c r="J76" s="47"/>
      <c r="K76" s="115" t="n">
        <f aca="false">+I76</f>
        <v>0</v>
      </c>
      <c r="L76" s="117" t="n">
        <f aca="false">-590836-J76</f>
        <v>-590836</v>
      </c>
      <c r="M76" s="95"/>
      <c r="N76" s="117" t="n">
        <f aca="false">-SUM(K76:M76)</f>
        <v>590836</v>
      </c>
      <c r="O76" s="118" t="n">
        <v>-590836</v>
      </c>
      <c r="P76" s="119" t="n">
        <v>-590836</v>
      </c>
      <c r="Q76" s="119" t="n">
        <v>-590836</v>
      </c>
      <c r="R76" s="121" t="n">
        <f aca="false">O76-$L76</f>
        <v>0</v>
      </c>
      <c r="S76" s="122" t="n">
        <f aca="false">P76-$L76</f>
        <v>0</v>
      </c>
      <c r="T76" s="123" t="n">
        <f aca="false">Q76-$L76</f>
        <v>0</v>
      </c>
      <c r="U76" s="124"/>
      <c r="V76" s="44"/>
      <c r="W76" s="44"/>
      <c r="X76" s="44"/>
      <c r="Y76" s="44"/>
      <c r="Z76" s="44"/>
      <c r="AA76" s="44"/>
      <c r="AB76" s="44"/>
    </row>
    <row r="77" customFormat="false" ht="12.75" hidden="false" customHeight="false" outlineLevel="0" collapsed="false">
      <c r="A77" s="104" t="n">
        <f aca="false">EDATE(A76,1)</f>
        <v>37257</v>
      </c>
      <c r="B77" s="91" t="n">
        <v>31</v>
      </c>
      <c r="C77" s="90" t="n">
        <f aca="false">D76</f>
        <v>840415</v>
      </c>
      <c r="D77" s="91" t="n">
        <f aca="false">C77+K77+L77</f>
        <v>249579</v>
      </c>
      <c r="E77" s="90" t="n">
        <f aca="false">K77/$B77</f>
        <v>0</v>
      </c>
      <c r="F77" s="47" t="n">
        <f aca="false">L77/$B77</f>
        <v>-19059.2258064516</v>
      </c>
      <c r="G77" s="105" t="n">
        <f aca="false">C77/$C$48</f>
        <v>0.587186926797291</v>
      </c>
      <c r="H77" s="114" t="n">
        <f aca="false">D77/$C$48</f>
        <v>0.174377570608736</v>
      </c>
      <c r="I77" s="47"/>
      <c r="J77" s="47"/>
      <c r="K77" s="115" t="n">
        <f aca="false">+I77</f>
        <v>0</v>
      </c>
      <c r="L77" s="117" t="n">
        <f aca="false">-590836-J77</f>
        <v>-590836</v>
      </c>
      <c r="M77" s="95"/>
      <c r="N77" s="117" t="n">
        <f aca="false">-SUM(K77:M77)</f>
        <v>590836</v>
      </c>
      <c r="O77" s="118" t="n">
        <v>-590836</v>
      </c>
      <c r="P77" s="119" t="n">
        <v>-590836</v>
      </c>
      <c r="Q77" s="119" t="n">
        <v>-590836</v>
      </c>
      <c r="R77" s="121" t="n">
        <f aca="false">O77-$L77</f>
        <v>0</v>
      </c>
      <c r="S77" s="122" t="n">
        <f aca="false">P77-$L77</f>
        <v>0</v>
      </c>
      <c r="T77" s="123" t="n">
        <f aca="false">Q77-$L77</f>
        <v>0</v>
      </c>
      <c r="U77" s="124"/>
      <c r="V77" s="44"/>
      <c r="W77" s="44"/>
      <c r="X77" s="44"/>
      <c r="Y77" s="44"/>
      <c r="Z77" s="44"/>
      <c r="AA77" s="44"/>
      <c r="AB77" s="44"/>
    </row>
    <row r="78" customFormat="false" ht="12.75" hidden="false" customHeight="false" outlineLevel="0" collapsed="false">
      <c r="A78" s="132" t="n">
        <f aca="false">EDATE(A77,1)</f>
        <v>37288</v>
      </c>
      <c r="B78" s="133" t="n">
        <v>28</v>
      </c>
      <c r="C78" s="134" t="n">
        <f aca="false">D77</f>
        <v>249579</v>
      </c>
      <c r="D78" s="91" t="n">
        <f aca="false">C78+K78+L78</f>
        <v>-1</v>
      </c>
      <c r="E78" s="90" t="n">
        <f aca="false">K78/$B78</f>
        <v>0</v>
      </c>
      <c r="F78" s="47" t="n">
        <f aca="false">L78/$B78</f>
        <v>-8913.57142857143</v>
      </c>
      <c r="G78" s="105" t="n">
        <f aca="false">C78/$C$48</f>
        <v>0.174377570608736</v>
      </c>
      <c r="H78" s="114" t="n">
        <f aca="false">D78/$C$48</f>
        <v>-6.98686871125921E-007</v>
      </c>
      <c r="I78" s="47"/>
      <c r="J78" s="47"/>
      <c r="K78" s="115" t="n">
        <f aca="false">+I78</f>
        <v>0</v>
      </c>
      <c r="L78" s="136" t="n">
        <f aca="false">-249580-J78</f>
        <v>-249580</v>
      </c>
      <c r="M78" s="137"/>
      <c r="N78" s="117" t="n">
        <f aca="false">-SUM(K78:M78)</f>
        <v>249580</v>
      </c>
      <c r="O78" s="138" t="n">
        <v>-249580</v>
      </c>
      <c r="P78" s="139" t="n">
        <v>-249580</v>
      </c>
      <c r="Q78" s="139" t="n">
        <v>-249580</v>
      </c>
      <c r="R78" s="141" t="n">
        <f aca="false">O78-$L78</f>
        <v>0</v>
      </c>
      <c r="S78" s="142" t="n">
        <f aca="false">P78-$L78</f>
        <v>0</v>
      </c>
      <c r="T78" s="143" t="n">
        <f aca="false">Q78-$L78</f>
        <v>0</v>
      </c>
      <c r="U78" s="124"/>
      <c r="V78" s="44"/>
      <c r="W78" s="44"/>
      <c r="X78" s="44"/>
      <c r="Y78" s="44"/>
      <c r="Z78" s="44"/>
      <c r="AA78" s="44"/>
      <c r="AB78" s="44"/>
    </row>
    <row r="79" customFormat="false" ht="12.75" hidden="false" customHeight="false" outlineLevel="0" collapsed="false">
      <c r="A79" s="144"/>
      <c r="B79" s="145"/>
      <c r="C79" s="146" t="n">
        <f aca="false">D78</f>
        <v>-1</v>
      </c>
      <c r="D79" s="58"/>
      <c r="E79" s="147"/>
      <c r="F79" s="147"/>
      <c r="G79" s="147"/>
      <c r="H79" s="147"/>
      <c r="I79" s="147"/>
      <c r="J79" s="147"/>
      <c r="K79" s="147"/>
      <c r="L79" s="145"/>
      <c r="M79" s="106" t="n">
        <f aca="false">SUM(M52:M78)</f>
        <v>39256.4099694812</v>
      </c>
      <c r="N79" s="148"/>
      <c r="O79" s="57"/>
      <c r="P79" s="57"/>
      <c r="Q79" s="57"/>
      <c r="R79" s="149" t="n">
        <f aca="false">SUM(R51:R78)</f>
        <v>16177</v>
      </c>
      <c r="S79" s="150" t="n">
        <f aca="false">SUM(S51:S78)</f>
        <v>16177</v>
      </c>
      <c r="T79" s="151" t="n">
        <f aca="false">SUM(T51:T78)</f>
        <v>16177</v>
      </c>
      <c r="U79" s="57"/>
      <c r="V79" s="57"/>
      <c r="W79" s="57"/>
      <c r="X79" s="57"/>
      <c r="Y79" s="57"/>
      <c r="Z79" s="57"/>
      <c r="AA79" s="57"/>
      <c r="AB79" s="57"/>
    </row>
    <row r="88" customFormat="false" ht="12.75" hidden="false" customHeight="false" outlineLevel="0" collapsed="false">
      <c r="B88" s="0" t="n">
        <v>1000000</v>
      </c>
    </row>
  </sheetData>
  <mergeCells count="5">
    <mergeCell ref="D2:F2"/>
    <mergeCell ref="I2:K2"/>
    <mergeCell ref="O2:Q2"/>
    <mergeCell ref="E9:J9"/>
    <mergeCell ref="K9:M9"/>
  </mergeCells>
  <printOptions headings="false" gridLines="false" gridLinesSet="true" horizontalCentered="true" verticalCentered="tru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&amp;C&amp;"Arial,Bold"NGPL/STX Storage</oddHeader>
    <oddFooter>&amp;L&amp;D; &amp;T&amp;R&amp;F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30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D27" activeCellId="1" sqref="D14 D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99"/>
  </cols>
  <sheetData>
    <row r="1" customFormat="false" ht="12.75" hidden="false" customHeight="false" outlineLevel="0" collapsed="false">
      <c r="A1" s="3" t="s">
        <v>97</v>
      </c>
      <c r="D1" s="0" t="s">
        <v>98</v>
      </c>
    </row>
    <row r="3" customFormat="false" ht="12.75" hidden="false" customHeight="false" outlineLevel="0" collapsed="false">
      <c r="C3" s="160" t="s">
        <v>99</v>
      </c>
      <c r="D3" s="160" t="s">
        <v>76</v>
      </c>
      <c r="E3" s="160" t="s">
        <v>57</v>
      </c>
    </row>
    <row r="4" customFormat="false" ht="12.75" hidden="false" customHeight="false" outlineLevel="0" collapsed="false">
      <c r="B4" s="161" t="n">
        <v>36526</v>
      </c>
      <c r="C4" s="162" t="n">
        <f aca="false">-WIP2!L18</f>
        <v>425831</v>
      </c>
      <c r="D4" s="0" t="n">
        <v>0</v>
      </c>
      <c r="E4" s="162" t="n">
        <f aca="false">C4+D4</f>
        <v>425831</v>
      </c>
    </row>
    <row r="5" customFormat="false" ht="12.75" hidden="false" customHeight="false" outlineLevel="0" collapsed="false">
      <c r="B5" s="161" t="n">
        <v>36678</v>
      </c>
      <c r="C5" s="162" t="n">
        <f aca="false">-WIP2!K23</f>
        <v>-187752</v>
      </c>
      <c r="D5" s="162" t="n">
        <f aca="false">-WIP2!M23</f>
        <v>-3247</v>
      </c>
      <c r="E5" s="162" t="n">
        <f aca="false">C5+D5</f>
        <v>-190999</v>
      </c>
    </row>
    <row r="6" customFormat="false" ht="12.75" hidden="false" customHeight="false" outlineLevel="0" collapsed="false">
      <c r="B6" s="161" t="n">
        <v>36708</v>
      </c>
      <c r="C6" s="162" t="n">
        <f aca="false">-WIP2!K24</f>
        <v>-194010</v>
      </c>
      <c r="D6" s="162" t="n">
        <f aca="false">-WIP2!M24</f>
        <v>-3355</v>
      </c>
      <c r="E6" s="162" t="n">
        <f aca="false">C6+D6</f>
        <v>-197365</v>
      </c>
    </row>
    <row r="7" customFormat="false" ht="12.75" hidden="false" customHeight="false" outlineLevel="0" collapsed="false">
      <c r="B7" s="161" t="n">
        <v>36739</v>
      </c>
      <c r="C7" s="162" t="n">
        <f aca="false">-WIP2!K25</f>
        <v>-37904</v>
      </c>
      <c r="D7" s="162" t="n">
        <f aca="false">-WIP2!M25</f>
        <v>-653</v>
      </c>
      <c r="E7" s="162" t="n">
        <f aca="false">C7+D7</f>
        <v>-38557</v>
      </c>
    </row>
    <row r="8" customFormat="false" ht="13.5" hidden="false" customHeight="false" outlineLevel="0" collapsed="false"/>
    <row r="9" customFormat="false" ht="12.75" hidden="false" customHeight="false" outlineLevel="0" collapsed="false">
      <c r="B9" s="163" t="s">
        <v>100</v>
      </c>
      <c r="C9" s="164" t="s">
        <v>101</v>
      </c>
      <c r="D9" s="165" t="n">
        <v>419666</v>
      </c>
      <c r="E9" s="166" t="n">
        <v>36526</v>
      </c>
    </row>
    <row r="10" customFormat="false" ht="12.75" hidden="false" customHeight="false" outlineLevel="0" collapsed="false">
      <c r="B10" s="167"/>
      <c r="C10" s="168"/>
      <c r="D10" s="168"/>
      <c r="E10" s="169"/>
    </row>
    <row r="11" customFormat="false" ht="12.75" hidden="false" customHeight="false" outlineLevel="0" collapsed="false">
      <c r="B11" s="167"/>
      <c r="C11" s="170" t="s">
        <v>102</v>
      </c>
      <c r="D11" s="171" t="n">
        <f aca="false">C5+D5</f>
        <v>-190999</v>
      </c>
      <c r="E11" s="172" t="n">
        <v>36678</v>
      </c>
    </row>
    <row r="12" customFormat="false" ht="12.75" hidden="false" customHeight="false" outlineLevel="0" collapsed="false">
      <c r="B12" s="167"/>
      <c r="C12" s="170" t="s">
        <v>102</v>
      </c>
      <c r="D12" s="171" t="n">
        <f aca="false">C6+D6</f>
        <v>-197365</v>
      </c>
      <c r="E12" s="172" t="n">
        <v>36708</v>
      </c>
    </row>
    <row r="13" customFormat="false" ht="12.75" hidden="false" customHeight="false" outlineLevel="0" collapsed="false">
      <c r="B13" s="167"/>
      <c r="C13" s="170" t="s">
        <v>102</v>
      </c>
      <c r="D13" s="173" t="n">
        <f aca="false">C7+D7</f>
        <v>-38557</v>
      </c>
      <c r="E13" s="172" t="n">
        <v>36739</v>
      </c>
    </row>
    <row r="14" customFormat="false" ht="13.5" hidden="false" customHeight="false" outlineLevel="0" collapsed="false">
      <c r="B14" s="174"/>
      <c r="C14" s="175"/>
      <c r="D14" s="176" t="n">
        <f aca="false">SUM(D11:D13)</f>
        <v>-426921</v>
      </c>
      <c r="E14" s="177"/>
    </row>
    <row r="17" customFormat="false" ht="12.75" hidden="false" customHeight="false" outlineLevel="0" collapsed="false">
      <c r="A17" s="3" t="s">
        <v>103</v>
      </c>
    </row>
    <row r="19" customFormat="false" ht="12.75" hidden="false" customHeight="false" outlineLevel="0" collapsed="false">
      <c r="C19" s="160" t="s">
        <v>99</v>
      </c>
      <c r="D19" s="160" t="s">
        <v>76</v>
      </c>
      <c r="E19" s="160" t="s">
        <v>57</v>
      </c>
    </row>
    <row r="20" customFormat="false" ht="12.75" hidden="false" customHeight="false" outlineLevel="0" collapsed="false">
      <c r="B20" s="161" t="n">
        <v>36526</v>
      </c>
      <c r="C20" s="162" t="n">
        <f aca="false">-WIP2!L53</f>
        <v>181643</v>
      </c>
      <c r="D20" s="0" t="n">
        <v>0</v>
      </c>
      <c r="E20" s="162" t="n">
        <f aca="false">C20+D20</f>
        <v>181643</v>
      </c>
    </row>
    <row r="21" customFormat="false" ht="12.75" hidden="false" customHeight="false" outlineLevel="0" collapsed="false">
      <c r="B21" s="161" t="n">
        <v>36678</v>
      </c>
      <c r="C21" s="162" t="n">
        <f aca="false">-WIP2!K58</f>
        <v>-285888</v>
      </c>
      <c r="D21" s="162" t="n">
        <f aca="false">-WIP2!M58</f>
        <v>-4944</v>
      </c>
      <c r="E21" s="162" t="n">
        <f aca="false">C21+D21</f>
        <v>-290832</v>
      </c>
    </row>
    <row r="22" customFormat="false" ht="12.75" hidden="false" customHeight="false" outlineLevel="0" collapsed="false">
      <c r="B22" s="161" t="n">
        <v>36708</v>
      </c>
      <c r="C22" s="162" t="n">
        <f aca="false">-WIP2!K59</f>
        <v>-0</v>
      </c>
      <c r="D22" s="162" t="n">
        <f aca="false">-WIP2!M59</f>
        <v>-0</v>
      </c>
      <c r="E22" s="162" t="n">
        <f aca="false">C22+D22</f>
        <v>-0</v>
      </c>
    </row>
    <row r="23" customFormat="false" ht="12.75" hidden="false" customHeight="false" outlineLevel="0" collapsed="false">
      <c r="B23" s="161" t="n">
        <v>36739</v>
      </c>
      <c r="C23" s="162" t="n">
        <f aca="false">-WIP2!K60</f>
        <v>-57715</v>
      </c>
      <c r="D23" s="162" t="n">
        <f aca="false">-WIP2!M60</f>
        <v>-998</v>
      </c>
      <c r="E23" s="162" t="n">
        <f aca="false">C23+D23</f>
        <v>-58713</v>
      </c>
    </row>
    <row r="24" customFormat="false" ht="13.5" hidden="false" customHeight="false" outlineLevel="0" collapsed="false"/>
    <row r="25" customFormat="false" ht="12.75" hidden="false" customHeight="false" outlineLevel="0" collapsed="false">
      <c r="B25" s="163" t="s">
        <v>100</v>
      </c>
      <c r="C25" s="164" t="s">
        <v>101</v>
      </c>
      <c r="D25" s="165" t="n">
        <f aca="false">C20</f>
        <v>181643</v>
      </c>
      <c r="E25" s="166" t="n">
        <v>36526</v>
      </c>
    </row>
    <row r="26" customFormat="false" ht="12.75" hidden="false" customHeight="false" outlineLevel="0" collapsed="false">
      <c r="B26" s="167"/>
      <c r="C26" s="168"/>
      <c r="D26" s="168"/>
      <c r="E26" s="169"/>
    </row>
    <row r="27" customFormat="false" ht="12.75" hidden="false" customHeight="false" outlineLevel="0" collapsed="false">
      <c r="B27" s="167"/>
      <c r="C27" s="170" t="s">
        <v>102</v>
      </c>
      <c r="D27" s="171" t="n">
        <v>-184731</v>
      </c>
      <c r="E27" s="172" t="n">
        <v>36678</v>
      </c>
    </row>
    <row r="28" customFormat="false" ht="12.75" hidden="false" customHeight="false" outlineLevel="0" collapsed="false">
      <c r="B28" s="167"/>
      <c r="C28" s="170" t="s">
        <v>102</v>
      </c>
      <c r="D28" s="171" t="n">
        <f aca="false">C22+D22</f>
        <v>-0</v>
      </c>
      <c r="E28" s="172" t="n">
        <v>36708</v>
      </c>
    </row>
    <row r="29" customFormat="false" ht="12.75" hidden="false" customHeight="false" outlineLevel="0" collapsed="false">
      <c r="B29" s="167"/>
      <c r="C29" s="170" t="s">
        <v>102</v>
      </c>
      <c r="D29" s="173" t="n">
        <v>0</v>
      </c>
      <c r="E29" s="172" t="n">
        <v>36739</v>
      </c>
    </row>
    <row r="30" customFormat="false" ht="13.5" hidden="false" customHeight="false" outlineLevel="0" collapsed="false">
      <c r="B30" s="174"/>
      <c r="C30" s="175"/>
      <c r="D30" s="176" t="n">
        <f aca="false">SUM(D27:D29)</f>
        <v>-184731</v>
      </c>
      <c r="E30" s="177"/>
    </row>
  </sheetData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O44"/>
  <sheetViews>
    <sheetView showFormulas="false" showGridLines="true" showRowColHeaders="true" showZeros="true" rightToLeft="false" tabSelected="false" showOutlineSymbols="true" defaultGridColor="true" view="normal" topLeftCell="A13" colorId="64" zoomScale="75" zoomScaleNormal="75" zoomScalePageLayoutView="100" workbookViewId="0">
      <selection pane="topLeft" activeCell="I29" activeCellId="1" sqref="D10 I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1.56"/>
    <col collapsed="false" customWidth="true" hidden="false" outlineLevel="0" max="3" min="3" style="0" width="11.28"/>
    <col collapsed="false" customWidth="true" hidden="false" outlineLevel="0" max="7" min="4" style="0" width="9.99"/>
    <col collapsed="false" customWidth="true" hidden="false" outlineLevel="0" max="8" min="8" style="0" width="10.13"/>
    <col collapsed="false" customWidth="true" hidden="false" outlineLevel="0" max="14" min="9" style="0" width="9.99"/>
  </cols>
  <sheetData>
    <row r="2" customFormat="false" ht="12.75" hidden="false" customHeight="false" outlineLevel="0" collapsed="false">
      <c r="A2" s="178" t="s">
        <v>104</v>
      </c>
      <c r="B2" s="179" t="s">
        <v>105</v>
      </c>
    </row>
    <row r="4" customFormat="false" ht="12.75" hidden="false" customHeight="false" outlineLevel="0" collapsed="false">
      <c r="A4" s="178" t="s">
        <v>106</v>
      </c>
      <c r="B4" s="180" t="n">
        <v>36517</v>
      </c>
    </row>
    <row r="5" customFormat="false" ht="12.75" hidden="false" customHeight="false" outlineLevel="0" collapsed="false">
      <c r="A5" s="178"/>
      <c r="B5" s="181"/>
    </row>
    <row r="6" customFormat="false" ht="12.75" hidden="false" customHeight="false" outlineLevel="0" collapsed="false">
      <c r="A6" s="178" t="s">
        <v>107</v>
      </c>
      <c r="B6" s="182" t="n">
        <v>0</v>
      </c>
    </row>
    <row r="7" customFormat="false" ht="12.75" hidden="false" customHeight="false" outlineLevel="0" collapsed="false">
      <c r="A7" s="178" t="s">
        <v>108</v>
      </c>
      <c r="B7" s="182" t="n">
        <v>0</v>
      </c>
    </row>
    <row r="10" customFormat="false" ht="12.75" hidden="false" customHeight="false" outlineLevel="0" collapsed="false">
      <c r="A10" s="1" t="s">
        <v>97</v>
      </c>
    </row>
    <row r="11" customFormat="false" ht="12.75" hidden="false" customHeight="false" outlineLevel="0" collapsed="false">
      <c r="A11" s="183" t="s">
        <v>109</v>
      </c>
      <c r="B11" s="184" t="n">
        <f aca="false">B4+3</f>
        <v>36520</v>
      </c>
      <c r="C11" s="184" t="n">
        <f aca="false">IF(MONTH(B11)=12,DATE(YEAR(B11)+1,1,1),DATE(YEAR(B11),MONTH(B11)+1,1))</f>
        <v>36526</v>
      </c>
      <c r="D11" s="184" t="n">
        <f aca="false">IF(MONTH(C11)=12,DATE(YEAR(C11)+1,1,1),DATE(YEAR(C11),MONTH(C11)+1,1))</f>
        <v>36557</v>
      </c>
      <c r="E11" s="184" t="n">
        <f aca="false">IF(MONTH(D11)=12,DATE(YEAR(D11)+1,1,1),DATE(YEAR(D11),MONTH(D11)+1,1))</f>
        <v>36586</v>
      </c>
      <c r="F11" s="184" t="n">
        <f aca="false">IF(MONTH(E11)=12,DATE(YEAR(E11)+1,1,1),DATE(YEAR(E11),MONTH(E11)+1,1))</f>
        <v>36617</v>
      </c>
      <c r="G11" s="184" t="n">
        <f aca="false">IF(MONTH(F11)=12,DATE(YEAR(F11)+1,1,1),DATE(YEAR(F11),MONTH(F11)+1,1))</f>
        <v>36647</v>
      </c>
      <c r="H11" s="184" t="n">
        <f aca="false">IF(MONTH(G11)=12,DATE(YEAR(G11)+1,1,1),DATE(YEAR(G11),MONTH(G11)+1,1))</f>
        <v>36678</v>
      </c>
      <c r="I11" s="184" t="n">
        <f aca="false">IF(MONTH(H11)=12,DATE(YEAR(H11)+1,1,1),DATE(YEAR(H11),MONTH(H11)+1,1))</f>
        <v>36708</v>
      </c>
      <c r="J11" s="184" t="n">
        <f aca="false">IF(MONTH(I11)=12,DATE(YEAR(I11)+1,1,1),DATE(YEAR(I11),MONTH(I11)+1,1))</f>
        <v>36739</v>
      </c>
      <c r="K11" s="184" t="n">
        <f aca="false">IF(MONTH(J11)=12,DATE(YEAR(J11)+1,1,1),DATE(YEAR(J11),MONTH(J11)+1,1))</f>
        <v>36770</v>
      </c>
      <c r="L11" s="184" t="n">
        <f aca="false">IF(MONTH(K11)=12,DATE(YEAR(K11)+1,1,1),DATE(YEAR(K11),MONTH(K11)+1,1))</f>
        <v>36800</v>
      </c>
      <c r="M11" s="184" t="n">
        <f aca="false">IF(MONTH(L11)=12,DATE(YEAR(L11)+1,1,1),DATE(YEAR(L11),MONTH(L11)+1,1))</f>
        <v>36831</v>
      </c>
      <c r="N11" s="184" t="n">
        <f aca="false">IF(MONTH(M11)=12,DATE(YEAR(M11)+1,1,1),DATE(YEAR(M11),MONTH(M11)+1,1))</f>
        <v>36861</v>
      </c>
      <c r="O11" s="185" t="n">
        <f aca="false">IF(MONTH(N11)=12,DATE(YEAR(N11)+1,1,1),DATE(YEAR(N11),MONTH(N11)+1,1))</f>
        <v>36892</v>
      </c>
    </row>
    <row r="12" customFormat="false" ht="12.75" hidden="false" customHeight="false" outlineLevel="0" collapsed="false">
      <c r="A12" s="186" t="s">
        <v>83</v>
      </c>
      <c r="B12" s="187" t="n">
        <f aca="false">VLOOKUP($B$11,FetchMids!$U$8:$AI$81,5,FALSE())</f>
        <v>2.36</v>
      </c>
      <c r="C12" s="188" t="n">
        <v>2.3</v>
      </c>
      <c r="D12" s="189" t="n">
        <v>2.325</v>
      </c>
      <c r="E12" s="189" t="n">
        <v>2.32</v>
      </c>
      <c r="F12" s="189" t="n">
        <v>2.31</v>
      </c>
      <c r="G12" s="189" t="n">
        <v>2.325</v>
      </c>
      <c r="H12" s="188" t="n">
        <v>2.34</v>
      </c>
      <c r="I12" s="188" t="n">
        <v>2.36</v>
      </c>
      <c r="J12" s="189" t="n">
        <v>2.39</v>
      </c>
      <c r="K12" s="189" t="n">
        <v>2.41</v>
      </c>
      <c r="L12" s="189" t="n">
        <v>2.43</v>
      </c>
      <c r="M12" s="189" t="n">
        <v>2.555</v>
      </c>
      <c r="N12" s="189" t="n">
        <v>2.675</v>
      </c>
    </row>
    <row r="13" customFormat="false" ht="12.75" hidden="false" customHeight="false" outlineLevel="0" collapsed="false">
      <c r="A13" s="186" t="s">
        <v>84</v>
      </c>
      <c r="B13" s="190"/>
      <c r="C13" s="189" t="n">
        <f aca="false">VLOOKUP(C$11,FetchMids!$D$8:$S$357,9,FALSE())</f>
        <v>-0.0925</v>
      </c>
      <c r="D13" s="189" t="n">
        <f aca="false">VLOOKUP(D$11,FetchMids!$D$8:$S$357,9,FALSE())</f>
        <v>-0.0925</v>
      </c>
      <c r="E13" s="189" t="n">
        <f aca="false">VLOOKUP(E$11,FetchMids!$D$8:$S$357,9,FALSE())</f>
        <v>-0.0925</v>
      </c>
      <c r="F13" s="189" t="n">
        <f aca="false">VLOOKUP(F$11,FetchMids!$D$8:$S$357,9,FALSE())</f>
        <v>-0.0675</v>
      </c>
      <c r="G13" s="189" t="n">
        <f aca="false">VLOOKUP(G$11,FetchMids!$D$8:$S$357,9,FALSE())</f>
        <v>-0.0675</v>
      </c>
      <c r="H13" s="189" t="n">
        <f aca="false">VLOOKUP(H$11,FetchMids!$D$8:$S$357,9,FALSE())</f>
        <v>-0.065</v>
      </c>
      <c r="I13" s="189" t="n">
        <f aca="false">VLOOKUP(I$11,FetchMids!$D$8:$S$357,9,FALSE())</f>
        <v>-0.0575</v>
      </c>
      <c r="J13" s="189" t="n">
        <f aca="false">VLOOKUP(J$11,FetchMids!$D$8:$S$357,9,FALSE())</f>
        <v>-0.0575</v>
      </c>
      <c r="K13" s="189" t="n">
        <f aca="false">VLOOKUP(K$11,FetchMids!$D$8:$S$357,9,FALSE())</f>
        <v>-0.0675</v>
      </c>
      <c r="L13" s="189" t="n">
        <f aca="false">VLOOKUP(L$11,FetchMids!$D$8:$S$357,9,FALSE())</f>
        <v>-0.0725</v>
      </c>
      <c r="M13" s="189" t="n">
        <f aca="false">VLOOKUP(M$11,FetchMids!$D$8:$S$357,9,FALSE())</f>
        <v>-0.1</v>
      </c>
      <c r="N13" s="189" t="n">
        <f aca="false">VLOOKUP(N$11,FetchMids!$D$8:$S$357,9,FALSE())</f>
        <v>-0.13</v>
      </c>
    </row>
    <row r="14" customFormat="false" ht="12.75" hidden="false" customHeight="false" outlineLevel="0" collapsed="false">
      <c r="A14" s="186" t="s">
        <v>85</v>
      </c>
      <c r="B14" s="191"/>
      <c r="C14" s="192" t="n">
        <f aca="false">$B$6</f>
        <v>0</v>
      </c>
      <c r="D14" s="192" t="n">
        <f aca="false">$B$6</f>
        <v>0</v>
      </c>
      <c r="E14" s="192" t="n">
        <f aca="false">$B$6</f>
        <v>0</v>
      </c>
      <c r="F14" s="192" t="n">
        <f aca="false">$B$6</f>
        <v>0</v>
      </c>
      <c r="G14" s="192" t="n">
        <f aca="false">$B$6</f>
        <v>0</v>
      </c>
      <c r="H14" s="192" t="n">
        <f aca="false">$B$6</f>
        <v>0</v>
      </c>
      <c r="I14" s="192" t="n">
        <f aca="false">$B$6</f>
        <v>0</v>
      </c>
      <c r="J14" s="192" t="n">
        <f aca="false">$B$6</f>
        <v>0</v>
      </c>
      <c r="K14" s="192" t="n">
        <f aca="false">$B$6</f>
        <v>0</v>
      </c>
      <c r="L14" s="192" t="n">
        <f aca="false">$B$6</f>
        <v>0</v>
      </c>
      <c r="M14" s="192" t="n">
        <f aca="false">$B$6</f>
        <v>0</v>
      </c>
      <c r="N14" s="192" t="n">
        <f aca="false">$B$6</f>
        <v>0</v>
      </c>
    </row>
    <row r="15" customFormat="false" ht="12.75" hidden="false" customHeight="false" outlineLevel="0" collapsed="false">
      <c r="A15" s="193" t="s">
        <v>33</v>
      </c>
      <c r="B15" s="194" t="n">
        <f aca="false">SUM(B12:B14)</f>
        <v>2.36</v>
      </c>
      <c r="C15" s="194" t="n">
        <f aca="false">SUM(C12:C14)</f>
        <v>2.2075</v>
      </c>
      <c r="D15" s="194" t="n">
        <f aca="false">SUM(D12:D14)</f>
        <v>2.2325</v>
      </c>
      <c r="E15" s="194" t="n">
        <f aca="false">SUM(E12:E14)</f>
        <v>2.2275</v>
      </c>
      <c r="F15" s="194" t="n">
        <f aca="false">SUM(F12:F14)</f>
        <v>2.2425</v>
      </c>
      <c r="G15" s="194" t="n">
        <f aca="false">SUM(G12:G14)</f>
        <v>2.2575</v>
      </c>
      <c r="H15" s="194" t="n">
        <f aca="false">SUM(H12:H14)</f>
        <v>2.275</v>
      </c>
      <c r="I15" s="194" t="n">
        <f aca="false">SUM(I12:I14)</f>
        <v>2.3025</v>
      </c>
      <c r="J15" s="194" t="n">
        <f aca="false">SUM(J12:J14)</f>
        <v>2.3325</v>
      </c>
      <c r="K15" s="194" t="n">
        <f aca="false">SUM(K12:K14)</f>
        <v>2.3425</v>
      </c>
      <c r="L15" s="194" t="n">
        <f aca="false">SUM(L12:L14)</f>
        <v>2.3575</v>
      </c>
      <c r="M15" s="194" t="n">
        <f aca="false">SUM(M12:M14)</f>
        <v>2.455</v>
      </c>
      <c r="N15" s="194" t="n">
        <f aca="false">SUM(N12:N14)</f>
        <v>2.545</v>
      </c>
    </row>
    <row r="16" customFormat="false" ht="12.75" hidden="false" customHeight="false" outlineLevel="0" collapsed="false">
      <c r="A16" s="195" t="s">
        <v>110</v>
      </c>
      <c r="B16" s="196"/>
      <c r="C16" s="197" t="n">
        <f aca="false">VLOOKUP(C$11,FetchMids!$D$8:$S$226,15,FALSE())</f>
        <v>0.061415418030074</v>
      </c>
      <c r="D16" s="197" t="n">
        <f aca="false">VLOOKUP(D$11,FetchMids!$D$8:$S$226,15,FALSE())</f>
        <v>0.064923292627135</v>
      </c>
      <c r="E16" s="197" t="n">
        <f aca="false">VLOOKUP(E$11,FetchMids!$D$8:$S$226,15,FALSE())</f>
        <v>0.062900143894299</v>
      </c>
      <c r="F16" s="197" t="n">
        <f aca="false">VLOOKUP(F$11,FetchMids!$D$8:$S$226,15,FALSE())</f>
        <v>0.062756934263642</v>
      </c>
      <c r="G16" s="197" t="n">
        <f aca="false">VLOOKUP(G$11,FetchMids!$D$8:$S$226,15,FALSE())</f>
        <v>0.062765544495582</v>
      </c>
      <c r="H16" s="197" t="n">
        <f aca="false">VLOOKUP(H$11,FetchMids!$D$8:$S$226,15,FALSE())</f>
        <v>0.062774441735281</v>
      </c>
      <c r="I16" s="197" t="n">
        <f aca="false">VLOOKUP(I$11,FetchMids!$D$8:$S$226,15,FALSE())</f>
        <v>0.063014645434375</v>
      </c>
      <c r="J16" s="197" t="n">
        <f aca="false">VLOOKUP(J$11,FetchMids!$D$8:$S$226,15,FALSE())</f>
        <v>0.063365606875285</v>
      </c>
      <c r="K16" s="197" t="n">
        <f aca="false">VLOOKUP(K$11,FetchMids!$D$8:$S$226,15,FALSE())</f>
        <v>0.063716568357055</v>
      </c>
      <c r="L16" s="197" t="n">
        <f aca="false">VLOOKUP(L$11,FetchMids!$D$8:$S$226,15,FALSE())</f>
        <v>0.064050006641956</v>
      </c>
      <c r="M16" s="197" t="n">
        <f aca="false">VLOOKUP(M$11,FetchMids!$D$8:$S$226,15,FALSE())</f>
        <v>0.064383006015926</v>
      </c>
      <c r="N16" s="197" t="n">
        <f aca="false">VLOOKUP(N$11,FetchMids!$D$8:$S$226,15,FALSE())</f>
        <v>0.064705263509613</v>
      </c>
      <c r="O16" s="198" t="n">
        <f aca="false">VLOOKUP(O$11,FetchMids!$D$8:$S$226,15,FALSE())</f>
        <v>0.065044569527328</v>
      </c>
    </row>
    <row r="17" customFormat="false" ht="12.75" hidden="false" customHeight="false" outlineLevel="0" collapsed="false">
      <c r="A17" s="199" t="s">
        <v>111</v>
      </c>
      <c r="B17" s="200" t="n">
        <v>1</v>
      </c>
      <c r="C17" s="201" t="n">
        <f aca="false">IF($B$2="Phys",(1+(D16/2))^(-2*(D11+24-$B$4)/365.25),(1+(C16/2))^(-2*(C11-$B$4)/365.25))</f>
        <v>0.9985105643195</v>
      </c>
      <c r="D17" s="201" t="n">
        <f aca="false">IF($B$2="Phys",(1+(E16/2))^(-2*(E11+24-$B$4)/365.25),(1+(D16/2))^(-2*(D11-$B$4)/365.25))</f>
        <v>0.993027374028043</v>
      </c>
      <c r="E17" s="201" t="n">
        <f aca="false">IF($B$2="Phys",(1+(F16/2))^(-2*(F11+24-$B$4)/365.25),(1+(E16/2))^(-2*(E11-$B$4)/365.25))</f>
        <v>0.988368626515713</v>
      </c>
      <c r="F17" s="201" t="n">
        <f aca="false">IF($B$2="Phys",(1+(G16/2))^(-2*(G11+24-$B$4)/365.25),(1+(F16/2))^(-2*(F11-$B$4)/365.25))</f>
        <v>0.983224452380263</v>
      </c>
      <c r="G17" s="201" t="n">
        <f aca="false">IF($B$2="Phys",(1+(H16/2))^(-2*(H11+24-$B$4)/365.25),(1+(G16/2))^(-2*(G11-$B$4)/365.25))</f>
        <v>0.978243974470573</v>
      </c>
      <c r="H17" s="201" t="n">
        <f aca="false">IF($B$2="Phys",(1+(I16/2))^(-2*(I11+24-$B$4)/365.25),(1+(H16/2))^(-2*(H11-$B$4)/365.25))</f>
        <v>0.973122580981198</v>
      </c>
      <c r="I17" s="201" t="n">
        <f aca="false">IF($B$2="Phys",(1+(J16/2))^(-2*(J11+24-$B$4)/365.25),(1+(I16/2))^(-2*(I11-$B$4)/365.25))</f>
        <v>0.968076901020561</v>
      </c>
      <c r="J17" s="201" t="n">
        <f aca="false">IF($B$2="Phys",(1+(K16/2))^(-2*(K11+24-$B$4)/365.25),(1+(J16/2))^(-2*(J11-$B$4)/365.25))</f>
        <v>0.962793548815873</v>
      </c>
      <c r="K17" s="201" t="n">
        <f aca="false">IF($B$2="Phys",(1+(L16/2))^(-2*(L11+24-$B$4)/365.25),(1+(K16/2))^(-2*(K11-$B$4)/365.25))</f>
        <v>0.957483773016392</v>
      </c>
      <c r="L17" s="201" t="n">
        <f aca="false">IF($B$2="Phys",(1+(M16/2))^(-2*(M11+24-$B$4)/365.25),(1+(L16/2))^(-2*(L11-$B$4)/365.25))</f>
        <v>0.95232528179846</v>
      </c>
      <c r="M17" s="201" t="n">
        <f aca="false">IF($B$2="Phys",(1+(N16/2))^(-2*(N11+24-$B$4)/365.25),(1+(M16/2))^(-2*(M11-$B$4)/365.25))</f>
        <v>0.946980386047002</v>
      </c>
      <c r="N17" s="201" t="n">
        <f aca="false">IF($B$2="Phys",(1+(O16/2))^(-2*(O11+24-$B$4)/365.25),(1+(N16/2))^(-2*(N11-$B$4)/365.25))</f>
        <v>0.941787402771786</v>
      </c>
    </row>
    <row r="18" customFormat="false" ht="12.75" hidden="false" customHeight="false" outlineLevel="0" collapsed="false">
      <c r="A18" s="183" t="s">
        <v>112</v>
      </c>
      <c r="B18" s="202" t="n">
        <f aca="false">B15</f>
        <v>2.36</v>
      </c>
      <c r="C18" s="202" t="n">
        <f aca="false">C15*C17</f>
        <v>2.2042120707353</v>
      </c>
      <c r="D18" s="202" t="n">
        <f aca="false">D15*D17</f>
        <v>2.21693361251761</v>
      </c>
      <c r="E18" s="202" t="n">
        <f aca="false">E15*E17</f>
        <v>2.20159111556375</v>
      </c>
      <c r="F18" s="202" t="n">
        <f aca="false">F15*F17</f>
        <v>2.20488083446274</v>
      </c>
      <c r="G18" s="202" t="n">
        <f aca="false">G15*G17</f>
        <v>2.20838577236732</v>
      </c>
      <c r="H18" s="202" t="n">
        <f aca="false">H15*H17</f>
        <v>2.21385387173223</v>
      </c>
      <c r="I18" s="202" t="n">
        <f aca="false">I15*I17</f>
        <v>2.22899706459984</v>
      </c>
      <c r="J18" s="202" t="n">
        <f aca="false">J15*J17</f>
        <v>2.24571595261302</v>
      </c>
      <c r="K18" s="202" t="n">
        <f aca="false">K15*K17</f>
        <v>2.2429057382909</v>
      </c>
      <c r="L18" s="202" t="n">
        <f aca="false">L15*L17</f>
        <v>2.24510685183987</v>
      </c>
      <c r="M18" s="202" t="n">
        <f aca="false">M15*M17</f>
        <v>2.32483684774539</v>
      </c>
      <c r="N18" s="202" t="n">
        <f aca="false">N15*N17</f>
        <v>2.3968489400542</v>
      </c>
    </row>
    <row r="19" customFormat="false" ht="12.75" hidden="false" customHeight="false" outlineLevel="0" collapsed="false">
      <c r="A19" s="203" t="s">
        <v>113</v>
      </c>
      <c r="B19" s="204" t="n">
        <v>0.017</v>
      </c>
      <c r="C19" s="204" t="n">
        <v>0.017</v>
      </c>
      <c r="D19" s="204" t="n">
        <v>0.017</v>
      </c>
      <c r="E19" s="204" t="n">
        <v>0.017</v>
      </c>
      <c r="F19" s="204" t="n">
        <v>0.017</v>
      </c>
      <c r="G19" s="204" t="n">
        <v>0.017</v>
      </c>
      <c r="H19" s="204" t="n">
        <v>0.017</v>
      </c>
      <c r="I19" s="204" t="n">
        <v>0.017</v>
      </c>
      <c r="J19" s="204" t="n">
        <v>0.017</v>
      </c>
      <c r="K19" s="204" t="n">
        <v>0.017</v>
      </c>
      <c r="L19" s="204" t="n">
        <v>0.017</v>
      </c>
      <c r="M19" s="204" t="n">
        <v>0.017</v>
      </c>
      <c r="N19" s="204" t="n">
        <v>0.017</v>
      </c>
      <c r="O19" s="8"/>
    </row>
    <row r="20" customFormat="false" ht="12.75" hidden="false" customHeight="false" outlineLevel="0" collapsed="false">
      <c r="A20" s="203" t="s">
        <v>114</v>
      </c>
      <c r="B20" s="13" t="n">
        <f aca="false">(B15/(1-B19)-B15)*B17</f>
        <v>0.0408138351983722</v>
      </c>
      <c r="C20" s="13" t="n">
        <f aca="false">(C15/(1-C19)-C15)*C17</f>
        <v>0.0381196390666328</v>
      </c>
      <c r="D20" s="13" t="n">
        <f aca="false">(D15/(1-D19)-D15)*D17</f>
        <v>0.0383396453843331</v>
      </c>
      <c r="E20" s="13" t="n">
        <f aca="false">(E15/(1-E19)-E15)*E17</f>
        <v>0.0380743122732287</v>
      </c>
      <c r="F20" s="13" t="n">
        <f aca="false">(F15/(1-F19)-F15)*F17</f>
        <v>0.0381312046651747</v>
      </c>
      <c r="G20" s="13" t="n">
        <f aca="false">(G15/(1-G19)-G15)*G17</f>
        <v>0.0381918190541655</v>
      </c>
      <c r="H20" s="13" t="n">
        <f aca="false">(H15/(1-H19)-H15)*H17</f>
        <v>0.0382863843534565</v>
      </c>
      <c r="I20" s="13" t="n">
        <f aca="false">(I15/(1-I19)-I15)*I17</f>
        <v>0.038548270700099</v>
      </c>
      <c r="J20" s="13" t="n">
        <f aca="false">(J15/(1-J19)-J15)*J17</f>
        <v>0.0388374071153831</v>
      </c>
      <c r="K20" s="13" t="n">
        <f aca="false">(K15/(1-K19)-K15)*K17</f>
        <v>0.0387888072746139</v>
      </c>
      <c r="L20" s="13" t="n">
        <f aca="false">(L15/(1-L19)-L15)*L17</f>
        <v>0.0388268733278512</v>
      </c>
      <c r="M20" s="13" t="n">
        <f aca="false">(M15/(1-M19)-M15)*M17</f>
        <v>0.0402057237148236</v>
      </c>
      <c r="N20" s="13" t="n">
        <f aca="false">(N15/(1-N19)-N15)*N17</f>
        <v>0.0414511006926972</v>
      </c>
    </row>
    <row r="21" customFormat="false" ht="12.75" hidden="false" customHeight="false" outlineLevel="0" collapsed="false">
      <c r="A21" s="203" t="s">
        <v>115</v>
      </c>
      <c r="B21" s="13" t="n">
        <f aca="false">B20+B18</f>
        <v>2.40081383519837</v>
      </c>
      <c r="C21" s="13" t="n">
        <f aca="false">C20+C18</f>
        <v>2.24233170980193</v>
      </c>
      <c r="D21" s="13" t="n">
        <f aca="false">D20+D18</f>
        <v>2.25527325790194</v>
      </c>
      <c r="E21" s="13" t="n">
        <f aca="false">E20+E18</f>
        <v>2.23966542783698</v>
      </c>
      <c r="F21" s="13" t="n">
        <f aca="false">F20+F18</f>
        <v>2.24301203912791</v>
      </c>
      <c r="G21" s="13" t="n">
        <f aca="false">G20+G18</f>
        <v>2.24657759142148</v>
      </c>
      <c r="H21" s="13" t="n">
        <f aca="false">H20+H18</f>
        <v>2.25214025608568</v>
      </c>
      <c r="I21" s="13" t="n">
        <f aca="false">I20+I18</f>
        <v>2.26754533529994</v>
      </c>
      <c r="J21" s="13" t="n">
        <f aca="false">J20+J18</f>
        <v>2.28455335972841</v>
      </c>
      <c r="K21" s="13" t="n">
        <f aca="false">K20+K18</f>
        <v>2.28169454556551</v>
      </c>
      <c r="L21" s="13" t="n">
        <f aca="false">L20+L18</f>
        <v>2.28393372516772</v>
      </c>
      <c r="M21" s="13" t="n">
        <f aca="false">M20+M18</f>
        <v>2.36504257146021</v>
      </c>
      <c r="N21" s="13" t="n">
        <f aca="false">N20+N18</f>
        <v>2.43830004074689</v>
      </c>
    </row>
    <row r="22" customFormat="false" ht="12.75" hidden="false" customHeight="false" outlineLevel="0" collapsed="false">
      <c r="A22" s="203"/>
    </row>
    <row r="24" customFormat="false" ht="12.75" hidden="false" customHeight="false" outlineLevel="0" collapsed="false">
      <c r="A24" s="1" t="s">
        <v>103</v>
      </c>
    </row>
    <row r="25" customFormat="false" ht="12.75" hidden="false" customHeight="false" outlineLevel="0" collapsed="false">
      <c r="A25" s="183" t="s">
        <v>109</v>
      </c>
      <c r="B25" s="184" t="n">
        <f aca="false">B11</f>
        <v>36520</v>
      </c>
      <c r="C25" s="184" t="n">
        <f aca="false">C11</f>
        <v>36526</v>
      </c>
      <c r="D25" s="184" t="n">
        <f aca="false">D11</f>
        <v>36557</v>
      </c>
      <c r="E25" s="184" t="n">
        <f aca="false">E11</f>
        <v>36586</v>
      </c>
      <c r="F25" s="184" t="n">
        <f aca="false">F11</f>
        <v>36617</v>
      </c>
      <c r="G25" s="184" t="n">
        <f aca="false">G11</f>
        <v>36647</v>
      </c>
      <c r="H25" s="184" t="n">
        <f aca="false">H11</f>
        <v>36678</v>
      </c>
      <c r="I25" s="184" t="n">
        <f aca="false">I11</f>
        <v>36708</v>
      </c>
      <c r="J25" s="184" t="n">
        <f aca="false">J11</f>
        <v>36739</v>
      </c>
      <c r="K25" s="184" t="n">
        <f aca="false">K11</f>
        <v>36770</v>
      </c>
      <c r="L25" s="184" t="n">
        <f aca="false">L11</f>
        <v>36800</v>
      </c>
      <c r="M25" s="184" t="n">
        <f aca="false">M11</f>
        <v>36831</v>
      </c>
      <c r="N25" s="184" t="n">
        <f aca="false">N11</f>
        <v>36861</v>
      </c>
    </row>
    <row r="26" customFormat="false" ht="12.75" hidden="false" customHeight="false" outlineLevel="0" collapsed="false">
      <c r="A26" s="205" t="s">
        <v>83</v>
      </c>
      <c r="B26" s="187" t="n">
        <f aca="false">VLOOKUP($B$11,FetchMids!$U$8:$AI$81,3,FALSE())</f>
        <v>2.38</v>
      </c>
      <c r="C26" s="188" t="n">
        <v>2.29</v>
      </c>
      <c r="D26" s="189" t="n">
        <f aca="false">D12</f>
        <v>2.325</v>
      </c>
      <c r="E26" s="189" t="n">
        <f aca="false">E12</f>
        <v>2.32</v>
      </c>
      <c r="F26" s="189" t="n">
        <f aca="false">F12</f>
        <v>2.31</v>
      </c>
      <c r="G26" s="189" t="n">
        <v>2.3</v>
      </c>
      <c r="H26" s="188" t="n">
        <v>2.335</v>
      </c>
      <c r="I26" s="188" t="n">
        <f aca="false">I12</f>
        <v>2.36</v>
      </c>
      <c r="J26" s="188" t="n">
        <v>2.385</v>
      </c>
      <c r="K26" s="189" t="n">
        <f aca="false">K12</f>
        <v>2.41</v>
      </c>
      <c r="L26" s="189" t="n">
        <f aca="false">L12</f>
        <v>2.43</v>
      </c>
      <c r="M26" s="189" t="n">
        <f aca="false">M12</f>
        <v>2.555</v>
      </c>
      <c r="N26" s="189" t="n">
        <f aca="false">N12</f>
        <v>2.675</v>
      </c>
    </row>
    <row r="27" customFormat="false" ht="12.75" hidden="false" customHeight="false" outlineLevel="0" collapsed="false">
      <c r="A27" s="205" t="s">
        <v>84</v>
      </c>
      <c r="B27" s="186"/>
      <c r="C27" s="189" t="n">
        <v>-0.0475</v>
      </c>
      <c r="D27" s="189" t="n">
        <f aca="false">VLOOKUP(D$25,FetchMids!$D$8:$S$357,3,FALSE())</f>
        <v>-0.0675</v>
      </c>
      <c r="E27" s="189" t="n">
        <f aca="false">VLOOKUP(E$25,FetchMids!$D$8:$S$357,3,FALSE())</f>
        <v>-0.06</v>
      </c>
      <c r="F27" s="189" t="n">
        <f aca="false">VLOOKUP(F$25,FetchMids!$D$8:$S$357,3,FALSE())</f>
        <v>-0.06</v>
      </c>
      <c r="G27" s="189" t="n">
        <v>-0.065</v>
      </c>
      <c r="H27" s="189" t="n">
        <v>-0.055</v>
      </c>
      <c r="I27" s="189" t="n">
        <v>-0.055</v>
      </c>
      <c r="J27" s="189" t="n">
        <v>-0.055</v>
      </c>
      <c r="K27" s="189" t="n">
        <f aca="false">VLOOKUP(K$25,FetchMids!$D$8:$S$357,3,FALSE())</f>
        <v>-0.06</v>
      </c>
      <c r="L27" s="189" t="n">
        <f aca="false">VLOOKUP(L$25,FetchMids!$D$8:$S$357,3,FALSE())</f>
        <v>-0.06</v>
      </c>
      <c r="M27" s="189" t="n">
        <f aca="false">VLOOKUP(M$25,FetchMids!$D$8:$S$357,3,FALSE())</f>
        <v>-0.06</v>
      </c>
      <c r="N27" s="189" t="n">
        <f aca="false">VLOOKUP(N$25,FetchMids!$D$8:$S$357,3,FALSE())</f>
        <v>-0.06</v>
      </c>
    </row>
    <row r="28" customFormat="false" ht="12.75" hidden="false" customHeight="false" outlineLevel="0" collapsed="false">
      <c r="A28" s="205" t="s">
        <v>85</v>
      </c>
      <c r="B28" s="186"/>
      <c r="C28" s="192" t="n">
        <f aca="false">$B$7</f>
        <v>0</v>
      </c>
      <c r="D28" s="192" t="n">
        <f aca="false">$B$7</f>
        <v>0</v>
      </c>
      <c r="E28" s="192" t="n">
        <f aca="false">$B$7</f>
        <v>0</v>
      </c>
      <c r="F28" s="192" t="n">
        <f aca="false">$B$7</f>
        <v>0</v>
      </c>
      <c r="G28" s="192" t="n">
        <f aca="false">$B$7</f>
        <v>0</v>
      </c>
      <c r="H28" s="192" t="n">
        <f aca="false">$B$7</f>
        <v>0</v>
      </c>
      <c r="I28" s="192" t="n">
        <f aca="false">$B$7</f>
        <v>0</v>
      </c>
      <c r="J28" s="192" t="n">
        <f aca="false">$B$7</f>
        <v>0</v>
      </c>
      <c r="K28" s="192" t="n">
        <f aca="false">$B$7</f>
        <v>0</v>
      </c>
      <c r="L28" s="192" t="n">
        <f aca="false">$B$7</f>
        <v>0</v>
      </c>
      <c r="M28" s="192" t="n">
        <f aca="false">$B$7</f>
        <v>0</v>
      </c>
      <c r="N28" s="192" t="n">
        <f aca="false">$B$7</f>
        <v>0</v>
      </c>
    </row>
    <row r="29" customFormat="false" ht="12.75" hidden="false" customHeight="false" outlineLevel="0" collapsed="false">
      <c r="A29" s="206" t="s">
        <v>33</v>
      </c>
      <c r="B29" s="196" t="n">
        <f aca="false">SUM(B26:B28)</f>
        <v>2.38</v>
      </c>
      <c r="C29" s="196" t="n">
        <f aca="false">SUM(C26:C28)</f>
        <v>2.2425</v>
      </c>
      <c r="D29" s="196" t="n">
        <f aca="false">SUM(D26:D28)</f>
        <v>2.2575</v>
      </c>
      <c r="E29" s="196" t="n">
        <f aca="false">SUM(E26:E28)</f>
        <v>2.26</v>
      </c>
      <c r="F29" s="196" t="n">
        <f aca="false">SUM(F26:F28)</f>
        <v>2.25</v>
      </c>
      <c r="G29" s="196" t="n">
        <f aca="false">SUM(G26:G28)</f>
        <v>2.235</v>
      </c>
      <c r="H29" s="196" t="n">
        <f aca="false">SUM(H26:H28)</f>
        <v>2.28</v>
      </c>
      <c r="I29" s="196" t="n">
        <f aca="false">SUM(I26:I28)</f>
        <v>2.305</v>
      </c>
      <c r="J29" s="196" t="n">
        <f aca="false">SUM(J26:J28)</f>
        <v>2.33</v>
      </c>
      <c r="K29" s="196" t="n">
        <f aca="false">SUM(K26:K28)</f>
        <v>2.35</v>
      </c>
      <c r="L29" s="196" t="n">
        <f aca="false">SUM(L26:L28)</f>
        <v>2.37</v>
      </c>
      <c r="M29" s="196" t="n">
        <f aca="false">SUM(M26:M28)</f>
        <v>2.495</v>
      </c>
      <c r="N29" s="196" t="n">
        <f aca="false">SUM(N26:N28)</f>
        <v>2.615</v>
      </c>
    </row>
    <row r="30" customFormat="false" ht="12.75" hidden="false" customHeight="false" outlineLevel="0" collapsed="false">
      <c r="A30" s="195" t="s">
        <v>110</v>
      </c>
      <c r="B30" s="186"/>
      <c r="C30" s="197" t="n">
        <f aca="false">C16</f>
        <v>0.061415418030074</v>
      </c>
      <c r="D30" s="197" t="n">
        <f aca="false">D16</f>
        <v>0.064923292627135</v>
      </c>
      <c r="E30" s="197" t="n">
        <f aca="false">E16</f>
        <v>0.062900143894299</v>
      </c>
      <c r="F30" s="197" t="n">
        <f aca="false">F16</f>
        <v>0.062756934263642</v>
      </c>
      <c r="G30" s="197" t="n">
        <f aca="false">G16</f>
        <v>0.062765544495582</v>
      </c>
      <c r="H30" s="197" t="n">
        <f aca="false">H16</f>
        <v>0.062774441735281</v>
      </c>
      <c r="I30" s="197" t="n">
        <f aca="false">I16</f>
        <v>0.063014645434375</v>
      </c>
      <c r="J30" s="197" t="n">
        <f aca="false">J16</f>
        <v>0.063365606875285</v>
      </c>
      <c r="K30" s="197" t="n">
        <f aca="false">K16</f>
        <v>0.063716568357055</v>
      </c>
      <c r="L30" s="197" t="n">
        <f aca="false">L16</f>
        <v>0.064050006641956</v>
      </c>
      <c r="M30" s="197" t="n">
        <f aca="false">M17</f>
        <v>0.946980386047002</v>
      </c>
      <c r="N30" s="197" t="n">
        <f aca="false">N16</f>
        <v>0.064705263509613</v>
      </c>
    </row>
    <row r="31" customFormat="false" ht="12.75" hidden="false" customHeight="false" outlineLevel="0" collapsed="false">
      <c r="A31" s="199" t="s">
        <v>111</v>
      </c>
      <c r="B31" s="207" t="n">
        <v>1</v>
      </c>
      <c r="C31" s="208" t="n">
        <f aca="false">C17</f>
        <v>0.9985105643195</v>
      </c>
      <c r="D31" s="208" t="n">
        <f aca="false">D17</f>
        <v>0.993027374028043</v>
      </c>
      <c r="E31" s="208" t="n">
        <f aca="false">E17</f>
        <v>0.988368626515713</v>
      </c>
      <c r="F31" s="208" t="n">
        <f aca="false">F17</f>
        <v>0.983224452380263</v>
      </c>
      <c r="G31" s="208" t="n">
        <f aca="false">G17</f>
        <v>0.978243974470573</v>
      </c>
      <c r="H31" s="208" t="n">
        <f aca="false">H17</f>
        <v>0.973122580981198</v>
      </c>
      <c r="I31" s="208" t="n">
        <f aca="false">I17</f>
        <v>0.968076901020561</v>
      </c>
      <c r="J31" s="208" t="n">
        <f aca="false">J17</f>
        <v>0.962793548815873</v>
      </c>
      <c r="K31" s="208" t="n">
        <f aca="false">K17</f>
        <v>0.957483773016392</v>
      </c>
      <c r="L31" s="208" t="n">
        <f aca="false">L17</f>
        <v>0.95232528179846</v>
      </c>
      <c r="M31" s="208" t="n">
        <f aca="false">M17</f>
        <v>0.946980386047002</v>
      </c>
      <c r="N31" s="201" t="n">
        <f aca="false">N17</f>
        <v>0.941787402771786</v>
      </c>
    </row>
    <row r="32" customFormat="false" ht="12.75" hidden="false" customHeight="false" outlineLevel="0" collapsed="false">
      <c r="A32" s="183" t="s">
        <v>112</v>
      </c>
      <c r="B32" s="202" t="n">
        <f aca="false">B29</f>
        <v>2.38</v>
      </c>
      <c r="C32" s="202" t="n">
        <f aca="false">C29*C31</f>
        <v>2.23915994048648</v>
      </c>
      <c r="D32" s="202" t="n">
        <f aca="false">D29*D31</f>
        <v>2.24175929686831</v>
      </c>
      <c r="E32" s="202" t="n">
        <f aca="false">E29*E31</f>
        <v>2.23371309592551</v>
      </c>
      <c r="F32" s="202" t="n">
        <f aca="false">F29*F31</f>
        <v>2.21225501785559</v>
      </c>
      <c r="G32" s="202" t="n">
        <f aca="false">G29*G31</f>
        <v>2.18637528294173</v>
      </c>
      <c r="H32" s="202" t="n">
        <f aca="false">H29*H31</f>
        <v>2.21871948463713</v>
      </c>
      <c r="I32" s="202" t="n">
        <f aca="false">I29*I31</f>
        <v>2.23141725685239</v>
      </c>
      <c r="J32" s="202" t="n">
        <f aca="false">J29*J31</f>
        <v>2.24330896874098</v>
      </c>
      <c r="K32" s="202" t="n">
        <f aca="false">K29*K31</f>
        <v>2.25008686658852</v>
      </c>
      <c r="L32" s="202" t="n">
        <f aca="false">L29*L31</f>
        <v>2.25701091786235</v>
      </c>
      <c r="M32" s="202" t="n">
        <f aca="false">M29*M31</f>
        <v>2.36271606318727</v>
      </c>
      <c r="N32" s="202" t="n">
        <f aca="false">N29*N31</f>
        <v>2.46277405824822</v>
      </c>
    </row>
    <row r="33" customFormat="false" ht="12.75" hidden="false" customHeight="false" outlineLevel="0" collapsed="false">
      <c r="A33" s="203" t="s">
        <v>113</v>
      </c>
      <c r="B33" s="204" t="n">
        <v>0.017</v>
      </c>
      <c r="C33" s="204" t="n">
        <v>0.017</v>
      </c>
      <c r="D33" s="204" t="n">
        <v>0.017</v>
      </c>
      <c r="E33" s="204" t="n">
        <v>0.017</v>
      </c>
      <c r="F33" s="204" t="n">
        <v>0.017</v>
      </c>
      <c r="G33" s="204" t="n">
        <v>0.017</v>
      </c>
      <c r="H33" s="204" t="n">
        <v>0.017</v>
      </c>
      <c r="I33" s="204" t="n">
        <v>0.017</v>
      </c>
      <c r="J33" s="204" t="n">
        <v>0.017</v>
      </c>
      <c r="K33" s="204" t="n">
        <v>0.017</v>
      </c>
      <c r="L33" s="204" t="n">
        <v>0.017</v>
      </c>
      <c r="M33" s="204" t="n">
        <v>0.017</v>
      </c>
      <c r="N33" s="204" t="n">
        <v>0.017</v>
      </c>
    </row>
    <row r="34" customFormat="false" ht="12.75" hidden="false" customHeight="false" outlineLevel="0" collapsed="false">
      <c r="A34" s="203" t="s">
        <v>114</v>
      </c>
      <c r="B34" s="13" t="n">
        <f aca="false">(B29/(1-B33)-B29)*B31</f>
        <v>0.0411597151576806</v>
      </c>
      <c r="C34" s="13" t="n">
        <f aca="false">(C29/(1-C33)-C29)*C31</f>
        <v>0.0387240274550054</v>
      </c>
      <c r="D34" s="13" t="n">
        <f aca="false">(D29/(1-D33)-D29)*D31</f>
        <v>0.0387689807189842</v>
      </c>
      <c r="E34" s="13" t="n">
        <f aca="false">(E29/(1-E33)-E29)*E31</f>
        <v>0.0386298297362502</v>
      </c>
      <c r="F34" s="13" t="n">
        <f aca="false">(F29/(1-F33)-F29)*F31</f>
        <v>0.0382587337777673</v>
      </c>
      <c r="G34" s="13" t="n">
        <f aca="false">(G29/(1-G33)-G29)*G31</f>
        <v>0.0378111696948215</v>
      </c>
      <c r="H34" s="13" t="n">
        <f aca="false">(H29/(1-H33)-H29)*H31</f>
        <v>0.0383705302531344</v>
      </c>
      <c r="I34" s="13" t="n">
        <f aca="false">(I29/(1-I33)-I29)*I31</f>
        <v>0.0385901254999906</v>
      </c>
      <c r="J34" s="13" t="n">
        <f aca="false">(J29/(1-J33)-J29)*J31</f>
        <v>0.0387957807411973</v>
      </c>
      <c r="K34" s="13" t="n">
        <f aca="false">(K29/(1-K33)-K29)*K31</f>
        <v>0.038912997692782</v>
      </c>
      <c r="L34" s="13" t="n">
        <f aca="false">(L29/(1-L33)-L29)*L31</f>
        <v>0.0390327422214241</v>
      </c>
      <c r="M34" s="13" t="n">
        <f aca="false">(M29/(1-M33)-M29)*M31</f>
        <v>0.0408608067896071</v>
      </c>
      <c r="N34" s="13" t="n">
        <f aca="false">(N29/(1-N33)-N29)*N31</f>
        <v>0.0425912095526141</v>
      </c>
    </row>
    <row r="35" customFormat="false" ht="12.75" hidden="false" customHeight="false" outlineLevel="0" collapsed="false">
      <c r="A35" s="203" t="s">
        <v>115</v>
      </c>
      <c r="B35" s="13" t="n">
        <f aca="false">B34+B32</f>
        <v>2.42115971515768</v>
      </c>
      <c r="C35" s="13" t="n">
        <f aca="false">C34+C32</f>
        <v>2.27788396794149</v>
      </c>
      <c r="D35" s="13" t="n">
        <f aca="false">D34+D32</f>
        <v>2.28052827758729</v>
      </c>
      <c r="E35" s="13" t="n">
        <f aca="false">E34+E32</f>
        <v>2.27234292566176</v>
      </c>
      <c r="F35" s="13" t="n">
        <f aca="false">F34+F32</f>
        <v>2.25051375163336</v>
      </c>
      <c r="G35" s="13" t="n">
        <f aca="false">G34+G32</f>
        <v>2.22418645263655</v>
      </c>
      <c r="H35" s="13" t="n">
        <f aca="false">H34+H32</f>
        <v>2.25709001489027</v>
      </c>
      <c r="I35" s="13" t="n">
        <f aca="false">I34+I32</f>
        <v>2.27000738235238</v>
      </c>
      <c r="J35" s="13" t="n">
        <f aca="false">J34+J32</f>
        <v>2.28210474948218</v>
      </c>
      <c r="K35" s="13" t="n">
        <f aca="false">K34+K32</f>
        <v>2.2889998642813</v>
      </c>
      <c r="L35" s="13" t="n">
        <f aca="false">L34+L32</f>
        <v>2.29604366008378</v>
      </c>
      <c r="M35" s="13" t="n">
        <f aca="false">M34+M32</f>
        <v>2.40357686997688</v>
      </c>
      <c r="N35" s="13" t="n">
        <f aca="false">N34+N32</f>
        <v>2.50536526780083</v>
      </c>
    </row>
    <row r="36" customFormat="false" ht="12.75" hidden="false" customHeight="false" outlineLevel="0" collapsed="false">
      <c r="A36" s="203"/>
    </row>
    <row r="38" customFormat="false" ht="12.75" hidden="false" customHeight="false" outlineLevel="0" collapsed="false">
      <c r="A38" s="1" t="s">
        <v>116</v>
      </c>
      <c r="B38" s="209" t="n">
        <f aca="false">B25</f>
        <v>36520</v>
      </c>
      <c r="C38" s="209" t="n">
        <f aca="false">C25</f>
        <v>36526</v>
      </c>
      <c r="D38" s="209" t="n">
        <f aca="false">D25</f>
        <v>36557</v>
      </c>
      <c r="E38" s="209" t="n">
        <f aca="false">E25</f>
        <v>36586</v>
      </c>
      <c r="F38" s="209" t="n">
        <f aca="false">F25</f>
        <v>36617</v>
      </c>
      <c r="G38" s="209" t="n">
        <f aca="false">G25</f>
        <v>36647</v>
      </c>
      <c r="H38" s="209" t="n">
        <f aca="false">H25</f>
        <v>36678</v>
      </c>
      <c r="I38" s="209" t="n">
        <f aca="false">I25</f>
        <v>36708</v>
      </c>
      <c r="J38" s="209" t="n">
        <f aca="false">J25</f>
        <v>36739</v>
      </c>
      <c r="K38" s="209" t="n">
        <f aca="false">K25</f>
        <v>36770</v>
      </c>
      <c r="L38" s="209" t="n">
        <f aca="false">L25</f>
        <v>36800</v>
      </c>
      <c r="M38" s="209" t="n">
        <f aca="false">M25</f>
        <v>36831</v>
      </c>
      <c r="N38" s="209" t="n">
        <f aca="false">N25</f>
        <v>36861</v>
      </c>
    </row>
    <row r="39" customFormat="false" ht="12.75" hidden="false" customHeight="false" outlineLevel="0" collapsed="false">
      <c r="A39" s="210" t="s">
        <v>117</v>
      </c>
      <c r="B39" s="211" t="n">
        <f aca="false">B32</f>
        <v>2.38</v>
      </c>
      <c r="C39" s="211" t="n">
        <f aca="false">C32</f>
        <v>2.23915994048648</v>
      </c>
      <c r="D39" s="211" t="n">
        <f aca="false">D32</f>
        <v>2.24175929686831</v>
      </c>
      <c r="E39" s="211" t="n">
        <f aca="false">E32</f>
        <v>2.23371309592551</v>
      </c>
      <c r="F39" s="211" t="n">
        <f aca="false">F32</f>
        <v>2.21225501785559</v>
      </c>
      <c r="G39" s="211" t="n">
        <f aca="false">G32</f>
        <v>2.18637528294173</v>
      </c>
      <c r="H39" s="211" t="n">
        <f aca="false">H32</f>
        <v>2.21871948463713</v>
      </c>
      <c r="I39" s="211" t="n">
        <f aca="false">I32</f>
        <v>2.23141725685239</v>
      </c>
      <c r="J39" s="211" t="n">
        <f aca="false">J32</f>
        <v>2.24330896874098</v>
      </c>
      <c r="K39" s="211" t="n">
        <f aca="false">K32</f>
        <v>2.25008686658852</v>
      </c>
      <c r="L39" s="211" t="n">
        <f aca="false">L32</f>
        <v>2.25701091786235</v>
      </c>
      <c r="M39" s="211" t="n">
        <f aca="false">M32</f>
        <v>2.36271606318727</v>
      </c>
      <c r="N39" s="211" t="n">
        <f aca="false">N32</f>
        <v>2.46277405824822</v>
      </c>
    </row>
    <row r="40" customFormat="false" ht="12.75" hidden="false" customHeight="false" outlineLevel="0" collapsed="false">
      <c r="A40" s="212" t="s">
        <v>118</v>
      </c>
      <c r="B40" s="213" t="n">
        <f aca="false">B18</f>
        <v>2.36</v>
      </c>
      <c r="C40" s="213" t="n">
        <f aca="false">C18</f>
        <v>2.2042120707353</v>
      </c>
      <c r="D40" s="213" t="n">
        <f aca="false">D18</f>
        <v>2.21693361251761</v>
      </c>
      <c r="E40" s="213" t="n">
        <f aca="false">E18</f>
        <v>2.20159111556375</v>
      </c>
      <c r="F40" s="213" t="n">
        <f aca="false">F18</f>
        <v>2.20488083446274</v>
      </c>
      <c r="G40" s="213" t="n">
        <f aca="false">G18</f>
        <v>2.20838577236732</v>
      </c>
      <c r="H40" s="213" t="n">
        <f aca="false">H18</f>
        <v>2.21385387173223</v>
      </c>
      <c r="I40" s="213" t="n">
        <f aca="false">I18</f>
        <v>2.22899706459984</v>
      </c>
      <c r="J40" s="213" t="n">
        <f aca="false">J18</f>
        <v>2.24571595261302</v>
      </c>
      <c r="K40" s="213" t="n">
        <f aca="false">K18</f>
        <v>2.2429057382909</v>
      </c>
      <c r="L40" s="213" t="n">
        <f aca="false">L18</f>
        <v>2.24510685183987</v>
      </c>
      <c r="M40" s="213" t="n">
        <f aca="false">M18</f>
        <v>2.32483684774539</v>
      </c>
      <c r="N40" s="213" t="n">
        <f aca="false">N18</f>
        <v>2.3968489400542</v>
      </c>
    </row>
    <row r="42" customFormat="false" ht="12.75" hidden="false" customHeight="false" outlineLevel="0" collapsed="false">
      <c r="A42" s="1" t="s">
        <v>119</v>
      </c>
    </row>
    <row r="43" customFormat="false" ht="12.75" hidden="false" customHeight="false" outlineLevel="0" collapsed="false">
      <c r="A43" s="210" t="s">
        <v>117</v>
      </c>
      <c r="B43" s="211" t="n">
        <f aca="false">B35</f>
        <v>2.42115971515768</v>
      </c>
      <c r="C43" s="211" t="n">
        <f aca="false">C35</f>
        <v>2.27788396794149</v>
      </c>
      <c r="D43" s="211" t="n">
        <f aca="false">D35</f>
        <v>2.28052827758729</v>
      </c>
      <c r="E43" s="211" t="n">
        <f aca="false">E35</f>
        <v>2.27234292566176</v>
      </c>
      <c r="F43" s="211" t="n">
        <f aca="false">F35</f>
        <v>2.25051375163336</v>
      </c>
      <c r="G43" s="211" t="n">
        <f aca="false">G35</f>
        <v>2.22418645263655</v>
      </c>
      <c r="H43" s="211" t="n">
        <f aca="false">H35</f>
        <v>2.25709001489027</v>
      </c>
      <c r="I43" s="211" t="n">
        <f aca="false">I35</f>
        <v>2.27000738235238</v>
      </c>
      <c r="J43" s="211" t="n">
        <f aca="false">J35</f>
        <v>2.28210474948218</v>
      </c>
      <c r="K43" s="211" t="n">
        <f aca="false">K35</f>
        <v>2.2889998642813</v>
      </c>
      <c r="L43" s="211" t="n">
        <f aca="false">L35</f>
        <v>2.29604366008378</v>
      </c>
      <c r="M43" s="211" t="n">
        <f aca="false">M35</f>
        <v>2.40357686997688</v>
      </c>
      <c r="N43" s="211" t="n">
        <f aca="false">N35</f>
        <v>2.50536526780083</v>
      </c>
    </row>
    <row r="44" customFormat="false" ht="12.75" hidden="false" customHeight="false" outlineLevel="0" collapsed="false">
      <c r="A44" s="212" t="s">
        <v>118</v>
      </c>
      <c r="B44" s="213" t="n">
        <f aca="false">B21</f>
        <v>2.40081383519837</v>
      </c>
      <c r="C44" s="213" t="n">
        <f aca="false">C21</f>
        <v>2.24233170980193</v>
      </c>
      <c r="D44" s="213" t="n">
        <f aca="false">D21</f>
        <v>2.25527325790194</v>
      </c>
      <c r="E44" s="213" t="n">
        <f aca="false">E21</f>
        <v>2.23966542783698</v>
      </c>
      <c r="F44" s="213" t="n">
        <f aca="false">F21</f>
        <v>2.24301203912791</v>
      </c>
      <c r="G44" s="213" t="n">
        <f aca="false">G21</f>
        <v>2.24657759142148</v>
      </c>
      <c r="H44" s="213" t="n">
        <f aca="false">H21</f>
        <v>2.25214025608568</v>
      </c>
      <c r="I44" s="213" t="n">
        <f aca="false">I21</f>
        <v>2.26754533529994</v>
      </c>
      <c r="J44" s="213" t="n">
        <f aca="false">J21</f>
        <v>2.28455335972841</v>
      </c>
      <c r="K44" s="213" t="n">
        <f aca="false">K21</f>
        <v>2.28169454556551</v>
      </c>
      <c r="L44" s="213" t="n">
        <f aca="false">L21</f>
        <v>2.28393372516772</v>
      </c>
      <c r="M44" s="213" t="n">
        <f aca="false">M21</f>
        <v>2.36504257146021</v>
      </c>
      <c r="N44" s="213" t="n">
        <f aca="false">N21</f>
        <v>2.43830004074689</v>
      </c>
    </row>
  </sheetData>
  <dataValidations count="1">
    <dataValidation allowBlank="true" errorStyle="stop" operator="between" showDropDown="false" showErrorMessage="true" showInputMessage="false" sqref="B2" type="list">
      <formula1>"Phys,Fin"</formula1>
      <formula2>0</formula2>
    </dataValidation>
  </dataValidations>
  <printOptions headings="false" gridLines="false" gridLinesSet="true" horizontalCentered="true" verticalCentered="tru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Roman,Bold"NGPL
Storage Calculations</oddHeader>
    <oddFooter>&amp;L&amp;D; &amp;T&amp;R&amp;F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4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1" sqref="G13 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3.7"/>
    <col collapsed="false" customWidth="true" hidden="false" outlineLevel="0" max="3" min="3" style="0" width="9.41"/>
    <col collapsed="false" customWidth="true" hidden="false" outlineLevel="0" max="4" min="4" style="0" width="11.13"/>
    <col collapsed="false" customWidth="true" hidden="false" outlineLevel="0" max="5" min="5" style="214" width="15.99"/>
    <col collapsed="false" customWidth="true" hidden="false" outlineLevel="0" max="6" min="6" style="0" width="13.41"/>
    <col collapsed="false" customWidth="true" hidden="false" outlineLevel="0" max="7" min="7" style="0" width="15.41"/>
    <col collapsed="false" customWidth="true" hidden="false" outlineLevel="0" max="9" min="8" style="0" width="13.41"/>
    <col collapsed="false" customWidth="true" hidden="false" outlineLevel="0" max="10" min="10" style="0" width="10.41"/>
    <col collapsed="false" customWidth="true" hidden="false" outlineLevel="0" max="12" min="11" style="0" width="11.42"/>
    <col collapsed="false" customWidth="true" hidden="false" outlineLevel="0" max="14" min="13" style="0" width="14.28"/>
    <col collapsed="false" customWidth="true" hidden="false" outlineLevel="0" max="15" min="15" style="0" width="13.56"/>
    <col collapsed="false" customWidth="true" hidden="false" outlineLevel="0" max="17" min="16" style="0" width="13.41"/>
    <col collapsed="false" customWidth="true" hidden="false" outlineLevel="0" max="19" min="19" style="0" width="13.41"/>
  </cols>
  <sheetData>
    <row r="1" customFormat="false" ht="12.75" hidden="false" customHeight="false" outlineLevel="0" collapsed="false">
      <c r="E1" s="0"/>
    </row>
    <row r="2" customFormat="false" ht="12.75" hidden="false" customHeight="false" outlineLevel="0" collapsed="false">
      <c r="A2" s="203" t="s">
        <v>120</v>
      </c>
      <c r="B2" s="215" t="n">
        <v>36506</v>
      </c>
      <c r="E2" s="0"/>
      <c r="F2" s="216" t="s">
        <v>51</v>
      </c>
      <c r="G2" s="216"/>
      <c r="H2" s="216" t="s">
        <v>47</v>
      </c>
      <c r="I2" s="216"/>
      <c r="L2" s="217" t="s">
        <v>121</v>
      </c>
      <c r="M2" s="217"/>
      <c r="N2" s="217" t="s">
        <v>122</v>
      </c>
      <c r="O2" s="217"/>
    </row>
    <row r="3" customFormat="false" ht="12.75" hidden="false" customHeight="false" outlineLevel="0" collapsed="false">
      <c r="E3" s="0"/>
      <c r="F3" s="218" t="n">
        <v>1</v>
      </c>
      <c r="G3" s="218" t="n">
        <v>0.7</v>
      </c>
      <c r="H3" s="218" t="n">
        <v>0.5</v>
      </c>
      <c r="I3" s="218" t="n">
        <v>0.33</v>
      </c>
      <c r="L3" s="219" t="n">
        <v>1371225</v>
      </c>
      <c r="M3" s="219"/>
      <c r="N3" s="219" t="n">
        <v>999975</v>
      </c>
      <c r="O3" s="219"/>
    </row>
    <row r="4" customFormat="false" ht="12.75" hidden="false" customHeight="false" outlineLevel="0" collapsed="false">
      <c r="E4" s="0"/>
      <c r="F4" s="220" t="s">
        <v>123</v>
      </c>
      <c r="G4" s="220" t="s">
        <v>124</v>
      </c>
      <c r="H4" s="220" t="s">
        <v>125</v>
      </c>
      <c r="I4" s="220" t="s">
        <v>126</v>
      </c>
      <c r="J4" s="221"/>
      <c r="K4" s="221"/>
      <c r="L4" s="48" t="s">
        <v>127</v>
      </c>
      <c r="M4" s="48" t="s">
        <v>128</v>
      </c>
      <c r="N4" s="48" t="s">
        <v>127</v>
      </c>
      <c r="O4" s="48" t="s">
        <v>128</v>
      </c>
    </row>
    <row r="5" customFormat="false" ht="12.75" hidden="false" customHeight="false" outlineLevel="0" collapsed="false">
      <c r="E5" s="222" t="s">
        <v>55</v>
      </c>
      <c r="F5" s="43" t="n">
        <v>18243</v>
      </c>
      <c r="G5" s="43" t="n">
        <v>12770</v>
      </c>
      <c r="H5" s="43" t="n">
        <v>9122</v>
      </c>
      <c r="I5" s="43" t="n">
        <v>6020</v>
      </c>
      <c r="J5" s="221"/>
      <c r="K5" s="221"/>
      <c r="L5" s="47" t="n">
        <f aca="false">491318+33032</f>
        <v>524350</v>
      </c>
      <c r="M5" s="47" t="n">
        <v>488691</v>
      </c>
      <c r="N5" s="47" t="n">
        <f aca="false">333276+(999975-992271)</f>
        <v>340980</v>
      </c>
      <c r="O5" s="47" t="n">
        <v>672328</v>
      </c>
    </row>
    <row r="6" customFormat="false" ht="12.75" hidden="false" customHeight="false" outlineLevel="0" collapsed="false">
      <c r="E6" s="222" t="s">
        <v>56</v>
      </c>
      <c r="F6" s="43" t="n">
        <v>13333</v>
      </c>
      <c r="G6" s="43" t="n">
        <v>9333</v>
      </c>
      <c r="H6" s="43" t="n">
        <v>6667</v>
      </c>
      <c r="I6" s="43" t="n">
        <v>4400</v>
      </c>
      <c r="J6" s="221"/>
      <c r="K6" s="221"/>
      <c r="L6" s="221"/>
    </row>
    <row r="7" customFormat="false" ht="12.75" hidden="false" customHeight="false" outlineLevel="0" collapsed="false">
      <c r="E7" s="222" t="s">
        <v>129</v>
      </c>
      <c r="F7" s="223" t="n">
        <f aca="false">F5+F6</f>
        <v>31576</v>
      </c>
      <c r="G7" s="223" t="n">
        <f aca="false">G5+G6</f>
        <v>22103</v>
      </c>
      <c r="H7" s="223" t="n">
        <f aca="false">H5+H6</f>
        <v>15789</v>
      </c>
      <c r="I7" s="151" t="n">
        <f aca="false">I5+I6</f>
        <v>10420</v>
      </c>
      <c r="J7" s="221"/>
      <c r="K7" s="221"/>
      <c r="L7" s="221"/>
    </row>
    <row r="8" customFormat="false" ht="12.75" hidden="false" customHeight="false" outlineLevel="0" collapsed="false">
      <c r="E8" s="0"/>
    </row>
    <row r="9" customFormat="false" ht="12.75" hidden="false" customHeight="false" outlineLevel="0" collapsed="false">
      <c r="E9" s="0"/>
      <c r="N9" s="224"/>
      <c r="O9" s="224"/>
      <c r="P9" s="224"/>
      <c r="Q9" s="224"/>
    </row>
    <row r="10" customFormat="false" ht="12.75" hidden="false" customHeight="false" outlineLevel="0" collapsed="false">
      <c r="E10" s="0"/>
      <c r="N10" s="224"/>
      <c r="O10" s="224"/>
      <c r="P10" s="224"/>
      <c r="Q10" s="224"/>
    </row>
    <row r="11" customFormat="false" ht="12.75" hidden="false" customHeight="false" outlineLevel="0" collapsed="false">
      <c r="E11" s="0"/>
    </row>
    <row r="12" customFormat="false" ht="12.75" hidden="false" customHeight="false" outlineLevel="0" collapsed="false">
      <c r="C12" s="39"/>
      <c r="D12" s="225" t="n">
        <v>2371200</v>
      </c>
      <c r="E12" s="39"/>
      <c r="F12" s="226"/>
      <c r="G12" s="226"/>
      <c r="H12" s="39"/>
      <c r="I12" s="39"/>
      <c r="J12" s="39"/>
      <c r="K12" s="39"/>
      <c r="L12" s="226"/>
    </row>
    <row r="13" customFormat="false" ht="12.75" hidden="false" customHeight="false" outlineLevel="0" collapsed="false">
      <c r="C13" s="42"/>
      <c r="D13" s="42" t="s">
        <v>130</v>
      </c>
      <c r="E13" s="42" t="s">
        <v>131</v>
      </c>
      <c r="F13" s="42"/>
      <c r="G13" s="42" t="s">
        <v>132</v>
      </c>
      <c r="H13" s="42" t="s">
        <v>133</v>
      </c>
      <c r="I13" s="48" t="s">
        <v>134</v>
      </c>
      <c r="J13" s="42" t="s">
        <v>80</v>
      </c>
      <c r="K13" s="42" t="s">
        <v>80</v>
      </c>
      <c r="L13" s="42" t="s">
        <v>135</v>
      </c>
      <c r="M13" s="42" t="s">
        <v>136</v>
      </c>
      <c r="N13" s="42" t="s">
        <v>137</v>
      </c>
    </row>
    <row r="14" customFormat="false" ht="13.5" hidden="false" customHeight="false" outlineLevel="0" collapsed="false">
      <c r="A14" s="0" t="s">
        <v>138</v>
      </c>
      <c r="B14" s="0" t="s">
        <v>78</v>
      </c>
      <c r="C14" s="87" t="s">
        <v>139</v>
      </c>
      <c r="D14" s="87" t="s">
        <v>140</v>
      </c>
      <c r="E14" s="160" t="s">
        <v>141</v>
      </c>
      <c r="F14" s="87" t="s">
        <v>142</v>
      </c>
      <c r="G14" s="160" t="s">
        <v>141</v>
      </c>
      <c r="H14" s="87" t="s">
        <v>140</v>
      </c>
      <c r="I14" s="227" t="s">
        <v>143</v>
      </c>
      <c r="J14" s="87" t="s">
        <v>72</v>
      </c>
      <c r="K14" s="87" t="s">
        <v>73</v>
      </c>
      <c r="L14" s="87" t="s">
        <v>141</v>
      </c>
      <c r="M14" s="87" t="s">
        <v>141</v>
      </c>
      <c r="N14" s="87" t="s">
        <v>141</v>
      </c>
    </row>
    <row r="15" customFormat="false" ht="12.75" hidden="false" customHeight="false" outlineLevel="0" collapsed="false">
      <c r="A15" s="0" t="n">
        <f aca="false">MONTH(C15)</f>
        <v>12</v>
      </c>
      <c r="B15" s="0" t="str">
        <f aca="false">VLOOKUP(A15,MonthTable,2,FALSE())</f>
        <v>Dec</v>
      </c>
      <c r="C15" s="228" t="n">
        <f aca="false">B2</f>
        <v>36506</v>
      </c>
      <c r="D15" s="229" t="n">
        <f aca="false">999973+980009</f>
        <v>1979982</v>
      </c>
      <c r="E15" s="230" t="n">
        <v>4129</v>
      </c>
      <c r="F15" s="231" t="n">
        <v>0</v>
      </c>
      <c r="G15" s="231" t="n">
        <f aca="false">SUM(E15:F15)</f>
        <v>4129</v>
      </c>
      <c r="H15" s="231" t="n">
        <f aca="false">D15+G15</f>
        <v>1984111</v>
      </c>
      <c r="I15" s="232" t="n">
        <f aca="false">$D$12-H15</f>
        <v>387089</v>
      </c>
      <c r="J15" s="233" t="n">
        <f aca="false">D15/$D$12</f>
        <v>0.835012651821862</v>
      </c>
      <c r="K15" s="234" t="n">
        <f aca="false">H15/$D$12</f>
        <v>0.836753964237517</v>
      </c>
      <c r="L15" s="44" t="n">
        <f aca="false">IF($E15&lt;0,IF($K15&gt;0.5,-$F$7,-$G$7),IF($E15&gt;0,IF($K15&gt;0.67,$I$7,$H$7),0))</f>
        <v>10420</v>
      </c>
      <c r="M15" s="44" t="n">
        <f aca="false">IF($E15&lt;0,IF($K15&gt;0.5,-$F$5,-$G$5),IF($E15&gt;0,IF($K15&gt;0.67,$I$5,$H$5),0))</f>
        <v>6020</v>
      </c>
      <c r="N15" s="44" t="n">
        <f aca="false">IF($E15&lt;0,IF($K15&gt;0.5,-$F$6,-$G$6),IF($E15&gt;0,IF($K15&gt;0.67,$I$6,$H$6),0))</f>
        <v>4400</v>
      </c>
    </row>
    <row r="16" customFormat="false" ht="12.75" hidden="false" customHeight="false" outlineLevel="0" collapsed="false">
      <c r="A16" s="0" t="n">
        <f aca="false">MONTH(C16)</f>
        <v>12</v>
      </c>
      <c r="B16" s="0" t="str">
        <f aca="false">VLOOKUP(A16,MonthTable,2,FALSE())</f>
        <v>Dec</v>
      </c>
      <c r="C16" s="235" t="n">
        <f aca="false">C15+1</f>
        <v>36507</v>
      </c>
      <c r="D16" s="236" t="n">
        <f aca="false">H15</f>
        <v>1984111</v>
      </c>
      <c r="E16" s="237" t="n">
        <v>4129</v>
      </c>
      <c r="F16" s="44" t="n">
        <v>0</v>
      </c>
      <c r="G16" s="44" t="n">
        <f aca="false">SUM(E16:F16)</f>
        <v>4129</v>
      </c>
      <c r="H16" s="44" t="n">
        <f aca="false">D16+G16</f>
        <v>1988240</v>
      </c>
      <c r="I16" s="232" t="n">
        <f aca="false">$D$12-H16</f>
        <v>382960</v>
      </c>
      <c r="J16" s="238" t="n">
        <f aca="false">D16/$D$12</f>
        <v>0.836753964237517</v>
      </c>
      <c r="K16" s="239" t="n">
        <f aca="false">H16/$D$12</f>
        <v>0.838495276653171</v>
      </c>
      <c r="L16" s="44" t="n">
        <f aca="false">IF($E16&lt;0,IF($K16&gt;0.5,-$F$7,-$G$7),IF($E16&gt;0,IF($K16&gt;0.67,$I$7,$H$7),0))</f>
        <v>10420</v>
      </c>
      <c r="M16" s="44" t="n">
        <f aca="false">IF($E16&lt;0,IF($K16&gt;0.5,-$F$5,-$G$5),IF($E16&gt;0,IF($K16&gt;0.67,$I$5,$H$5),0))</f>
        <v>6020</v>
      </c>
      <c r="N16" s="44" t="n">
        <f aca="false">IF($E16&lt;0,IF($K16&gt;0.5,-$F$6,-$G$6),IF($E16&gt;0,IF($K16&gt;0.67,$I$6,$H$6),0))</f>
        <v>4400</v>
      </c>
      <c r="P16" s="47"/>
      <c r="Q16" s="47"/>
      <c r="T16" s="171"/>
      <c r="U16" s="171"/>
    </row>
    <row r="17" customFormat="false" ht="12.75" hidden="false" customHeight="false" outlineLevel="0" collapsed="false">
      <c r="A17" s="0" t="n">
        <f aca="false">MONTH(C17)</f>
        <v>12</v>
      </c>
      <c r="B17" s="0" t="str">
        <f aca="false">VLOOKUP(A17,MonthTable,2,FALSE())</f>
        <v>Dec</v>
      </c>
      <c r="C17" s="235" t="n">
        <f aca="false">C16+1</f>
        <v>36508</v>
      </c>
      <c r="D17" s="236" t="n">
        <f aca="false">H16</f>
        <v>1988240</v>
      </c>
      <c r="E17" s="237" t="n">
        <v>4129</v>
      </c>
      <c r="F17" s="44" t="n">
        <v>0</v>
      </c>
      <c r="G17" s="44" t="n">
        <f aca="false">SUM(E17:F17)</f>
        <v>4129</v>
      </c>
      <c r="H17" s="44" t="n">
        <f aca="false">D17+G17</f>
        <v>1992369</v>
      </c>
      <c r="I17" s="232" t="n">
        <f aca="false">$D$12-H17</f>
        <v>378831</v>
      </c>
      <c r="J17" s="238" t="n">
        <f aca="false">D17/$D$12</f>
        <v>0.838495276653171</v>
      </c>
      <c r="K17" s="239" t="n">
        <f aca="false">H17/$D$12</f>
        <v>0.840236589068826</v>
      </c>
      <c r="L17" s="44" t="n">
        <f aca="false">IF($E17&lt;0,IF($K17&gt;0.5,-$F$7,-$G$7),IF($E17&gt;0,IF($K17&gt;0.67,$I$7,$H$7),0))</f>
        <v>10420</v>
      </c>
      <c r="M17" s="44" t="n">
        <f aca="false">IF($E17&lt;0,IF($K17&gt;0.5,-$F$5,-$G$5),IF($E17&gt;0,IF($K17&gt;0.67,$I$5,$H$5),0))</f>
        <v>6020</v>
      </c>
      <c r="N17" s="44" t="n">
        <f aca="false">IF($E17&lt;0,IF($K17&gt;0.5,-$F$6,-$G$6),IF($E17&gt;0,IF($K17&gt;0.67,$I$6,$H$6),0))</f>
        <v>4400</v>
      </c>
      <c r="P17" s="47"/>
      <c r="Q17" s="47"/>
      <c r="T17" s="171"/>
      <c r="U17" s="171"/>
    </row>
    <row r="18" customFormat="false" ht="12.75" hidden="false" customHeight="false" outlineLevel="0" collapsed="false">
      <c r="A18" s="0" t="n">
        <f aca="false">MONTH(C18)</f>
        <v>12</v>
      </c>
      <c r="B18" s="0" t="str">
        <f aca="false">VLOOKUP(A18,MonthTable,2,FALSE())</f>
        <v>Dec</v>
      </c>
      <c r="C18" s="235" t="n">
        <f aca="false">C17+1</f>
        <v>36509</v>
      </c>
      <c r="D18" s="236" t="n">
        <f aca="false">H17</f>
        <v>1992369</v>
      </c>
      <c r="E18" s="237" t="n">
        <v>4129</v>
      </c>
      <c r="F18" s="44" t="n">
        <v>0</v>
      </c>
      <c r="G18" s="44" t="n">
        <f aca="false">SUM(E18:F18)</f>
        <v>4129</v>
      </c>
      <c r="H18" s="44" t="n">
        <f aca="false">D18+G18</f>
        <v>1996498</v>
      </c>
      <c r="I18" s="232" t="n">
        <f aca="false">$D$12-H18</f>
        <v>374702</v>
      </c>
      <c r="J18" s="238" t="n">
        <f aca="false">D18/$D$12</f>
        <v>0.840236589068826</v>
      </c>
      <c r="K18" s="239" t="n">
        <f aca="false">H18/$D$12</f>
        <v>0.841977901484481</v>
      </c>
      <c r="L18" s="44" t="n">
        <f aca="false">IF($E18&lt;0,IF($K18&gt;0.5,-$F$7,-$G$7),IF($E18&gt;0,IF($K18&gt;0.67,$I$7,$H$7),0))</f>
        <v>10420</v>
      </c>
      <c r="M18" s="44" t="n">
        <f aca="false">IF($E18&lt;0,IF($K18&gt;0.5,-$F$5,-$G$5),IF($E18&gt;0,IF($K18&gt;0.67,$I$5,$H$5),0))</f>
        <v>6020</v>
      </c>
      <c r="N18" s="44" t="n">
        <f aca="false">IF($E18&lt;0,IF($K18&gt;0.5,-$F$6,-$G$6),IF($E18&gt;0,IF($K18&gt;0.67,$I$6,$H$6),0))</f>
        <v>4400</v>
      </c>
      <c r="P18" s="47"/>
      <c r="Q18" s="47"/>
      <c r="T18" s="171"/>
      <c r="U18" s="171"/>
    </row>
    <row r="19" customFormat="false" ht="12.75" hidden="false" customHeight="false" outlineLevel="0" collapsed="false">
      <c r="A19" s="0" t="n">
        <f aca="false">MONTH(C19)</f>
        <v>12</v>
      </c>
      <c r="B19" s="0" t="str">
        <f aca="false">VLOOKUP(A19,MonthTable,2,FALSE())</f>
        <v>Dec</v>
      </c>
      <c r="C19" s="235" t="n">
        <f aca="false">C18+1</f>
        <v>36510</v>
      </c>
      <c r="D19" s="236" t="n">
        <f aca="false">H18</f>
        <v>1996498</v>
      </c>
      <c r="E19" s="237" t="n">
        <v>4129</v>
      </c>
      <c r="F19" s="44" t="n">
        <v>0</v>
      </c>
      <c r="G19" s="44" t="n">
        <f aca="false">SUM(E19:F19)</f>
        <v>4129</v>
      </c>
      <c r="H19" s="44" t="n">
        <f aca="false">D19+G19</f>
        <v>2000627</v>
      </c>
      <c r="I19" s="232" t="n">
        <f aca="false">$D$12-H19</f>
        <v>370573</v>
      </c>
      <c r="J19" s="238" t="n">
        <f aca="false">D19/$D$12</f>
        <v>0.841977901484481</v>
      </c>
      <c r="K19" s="239" t="n">
        <f aca="false">H19/$D$12</f>
        <v>0.843719213900135</v>
      </c>
      <c r="L19" s="44" t="n">
        <f aca="false">IF($E19&lt;0,IF($K19&gt;0.5,-$F$7,-$G$7),IF($E19&gt;0,IF($K19&gt;0.67,$I$7,$H$7),0))</f>
        <v>10420</v>
      </c>
      <c r="M19" s="44" t="n">
        <f aca="false">IF($E19&lt;0,IF($K19&gt;0.5,-$F$5,-$G$5),IF($E19&gt;0,IF($K19&gt;0.67,$I$5,$H$5),0))</f>
        <v>6020</v>
      </c>
      <c r="N19" s="44" t="n">
        <f aca="false">IF($E19&lt;0,IF($K19&gt;0.5,-$F$6,-$G$6),IF($E19&gt;0,IF($K19&gt;0.67,$I$6,$H$6),0))</f>
        <v>4400</v>
      </c>
      <c r="P19" s="47"/>
      <c r="Q19" s="47"/>
      <c r="T19" s="171"/>
      <c r="U19" s="171"/>
    </row>
    <row r="20" customFormat="false" ht="12.75" hidden="false" customHeight="false" outlineLevel="0" collapsed="false">
      <c r="A20" s="0" t="n">
        <f aca="false">MONTH(C20)</f>
        <v>12</v>
      </c>
      <c r="B20" s="0" t="str">
        <f aca="false">VLOOKUP(A20,MonthTable,2,FALSE())</f>
        <v>Dec</v>
      </c>
      <c r="C20" s="235" t="n">
        <f aca="false">C19+1</f>
        <v>36511</v>
      </c>
      <c r="D20" s="236" t="n">
        <f aca="false">H19</f>
        <v>2000627</v>
      </c>
      <c r="E20" s="237" t="n">
        <v>4129</v>
      </c>
      <c r="F20" s="44" t="n">
        <v>0</v>
      </c>
      <c r="G20" s="44" t="n">
        <f aca="false">SUM(E20:F20)</f>
        <v>4129</v>
      </c>
      <c r="H20" s="44" t="n">
        <f aca="false">D20+G20</f>
        <v>2004756</v>
      </c>
      <c r="I20" s="232" t="n">
        <f aca="false">$D$12-H20</f>
        <v>366444</v>
      </c>
      <c r="J20" s="238" t="n">
        <f aca="false">D20/$D$12</f>
        <v>0.843719213900135</v>
      </c>
      <c r="K20" s="239" t="n">
        <f aca="false">H20/$D$12</f>
        <v>0.84546052631579</v>
      </c>
      <c r="L20" s="44" t="n">
        <f aca="false">IF($E20&lt;0,IF($K20&gt;0.5,-$F$7,-$G$7),IF($E20&gt;0,IF($K20&gt;0.67,$I$7,$H$7),0))</f>
        <v>10420</v>
      </c>
      <c r="M20" s="44" t="n">
        <f aca="false">IF($E20&lt;0,IF($K20&gt;0.5,-$F$5,-$G$5),IF($E20&gt;0,IF($K20&gt;0.67,$I$5,$H$5),0))</f>
        <v>6020</v>
      </c>
      <c r="N20" s="44" t="n">
        <f aca="false">IF($E20&lt;0,IF($K20&gt;0.5,-$F$6,-$G$6),IF($E20&gt;0,IF($K20&gt;0.67,$I$6,$H$6),0))</f>
        <v>4400</v>
      </c>
      <c r="P20" s="47"/>
      <c r="Q20" s="47"/>
      <c r="T20" s="171"/>
      <c r="U20" s="171"/>
    </row>
    <row r="21" customFormat="false" ht="12.75" hidden="false" customHeight="false" outlineLevel="0" collapsed="false">
      <c r="A21" s="0" t="n">
        <f aca="false">MONTH(C21)</f>
        <v>12</v>
      </c>
      <c r="B21" s="0" t="str">
        <f aca="false">VLOOKUP(A21,MonthTable,2,FALSE())</f>
        <v>Dec</v>
      </c>
      <c r="C21" s="235" t="n">
        <f aca="false">C20+1</f>
        <v>36512</v>
      </c>
      <c r="D21" s="236" t="n">
        <f aca="false">H20</f>
        <v>2004756</v>
      </c>
      <c r="E21" s="237" t="n">
        <v>4129</v>
      </c>
      <c r="F21" s="44" t="n">
        <v>0</v>
      </c>
      <c r="G21" s="44" t="n">
        <f aca="false">SUM(E21:F21)</f>
        <v>4129</v>
      </c>
      <c r="H21" s="44" t="n">
        <f aca="false">D21+G21</f>
        <v>2008885</v>
      </c>
      <c r="I21" s="232" t="n">
        <f aca="false">$D$12-H21</f>
        <v>362315</v>
      </c>
      <c r="J21" s="238" t="n">
        <f aca="false">D21/$D$12</f>
        <v>0.84546052631579</v>
      </c>
      <c r="K21" s="239" t="n">
        <f aca="false">H21/$D$12</f>
        <v>0.847201838731444</v>
      </c>
      <c r="L21" s="44" t="n">
        <f aca="false">IF($E21&lt;0,IF($K21&gt;0.5,-$F$7,-$G$7),IF($E21&gt;0,IF($K21&gt;0.67,$I$7,$H$7),0))</f>
        <v>10420</v>
      </c>
      <c r="M21" s="44" t="n">
        <f aca="false">IF($E21&lt;0,IF($K21&gt;0.5,-$F$5,-$G$5),IF($E21&gt;0,IF($K21&gt;0.67,$I$5,$H$5),0))</f>
        <v>6020</v>
      </c>
      <c r="N21" s="44" t="n">
        <f aca="false">IF($E21&lt;0,IF($K21&gt;0.5,-$F$6,-$G$6),IF($E21&gt;0,IF($K21&gt;0.67,$I$6,$H$6),0))</f>
        <v>4400</v>
      </c>
      <c r="P21" s="47"/>
      <c r="Q21" s="47"/>
      <c r="T21" s="171"/>
      <c r="U21" s="171"/>
    </row>
    <row r="22" customFormat="false" ht="12.75" hidden="false" customHeight="false" outlineLevel="0" collapsed="false">
      <c r="A22" s="0" t="n">
        <f aca="false">MONTH(C22)</f>
        <v>12</v>
      </c>
      <c r="B22" s="0" t="str">
        <f aca="false">VLOOKUP(A22,MonthTable,2,FALSE())</f>
        <v>Dec</v>
      </c>
      <c r="C22" s="235" t="n">
        <f aca="false">C21+1</f>
        <v>36513</v>
      </c>
      <c r="D22" s="236" t="n">
        <f aca="false">H21</f>
        <v>2008885</v>
      </c>
      <c r="E22" s="237" t="n">
        <v>4129</v>
      </c>
      <c r="F22" s="44" t="n">
        <v>0</v>
      </c>
      <c r="G22" s="44" t="n">
        <f aca="false">SUM(E22:F22)</f>
        <v>4129</v>
      </c>
      <c r="H22" s="44" t="n">
        <f aca="false">D22+G22</f>
        <v>2013014</v>
      </c>
      <c r="I22" s="232" t="n">
        <f aca="false">$D$12-H22</f>
        <v>358186</v>
      </c>
      <c r="J22" s="238" t="n">
        <f aca="false">D22/$D$12</f>
        <v>0.847201838731444</v>
      </c>
      <c r="K22" s="239" t="n">
        <f aca="false">H22/$D$12</f>
        <v>0.848943151147099</v>
      </c>
      <c r="L22" s="44" t="n">
        <f aca="false">IF($E22&lt;0,IF($K22&gt;0.5,-$F$7,-$G$7),IF($E22&gt;0,IF($K22&gt;0.67,$I$7,$H$7),0))</f>
        <v>10420</v>
      </c>
      <c r="M22" s="44" t="n">
        <f aca="false">IF($E22&lt;0,IF($K22&gt;0.5,-$F$5,-$G$5),IF($E22&gt;0,IF($K22&gt;0.67,$I$5,$H$5),0))</f>
        <v>6020</v>
      </c>
      <c r="N22" s="44" t="n">
        <f aca="false">IF($E22&lt;0,IF($K22&gt;0.5,-$F$6,-$G$6),IF($E22&gt;0,IF($K22&gt;0.67,$I$6,$H$6),0))</f>
        <v>4400</v>
      </c>
      <c r="P22" s="47"/>
      <c r="Q22" s="47"/>
      <c r="T22" s="171"/>
      <c r="U22" s="171"/>
    </row>
    <row r="23" customFormat="false" ht="12.75" hidden="false" customHeight="false" outlineLevel="0" collapsed="false">
      <c r="A23" s="0" t="n">
        <f aca="false">MONTH(C23)</f>
        <v>12</v>
      </c>
      <c r="B23" s="0" t="str">
        <f aca="false">VLOOKUP(A23,MonthTable,2,FALSE())</f>
        <v>Dec</v>
      </c>
      <c r="C23" s="235" t="n">
        <f aca="false">C22+1</f>
        <v>36514</v>
      </c>
      <c r="D23" s="236" t="n">
        <f aca="false">H22</f>
        <v>2013014</v>
      </c>
      <c r="E23" s="237" t="n">
        <v>4129</v>
      </c>
      <c r="F23" s="44" t="n">
        <v>0</v>
      </c>
      <c r="G23" s="44" t="n">
        <f aca="false">SUM(E23:F23)</f>
        <v>4129</v>
      </c>
      <c r="H23" s="44" t="n">
        <f aca="false">D23+G23</f>
        <v>2017143</v>
      </c>
      <c r="I23" s="232" t="n">
        <f aca="false">$D$12-H23</f>
        <v>354057</v>
      </c>
      <c r="J23" s="238" t="n">
        <f aca="false">D23/$D$12</f>
        <v>0.848943151147099</v>
      </c>
      <c r="K23" s="239" t="n">
        <f aca="false">H23/$D$12</f>
        <v>0.850684463562753</v>
      </c>
      <c r="L23" s="44" t="n">
        <f aca="false">IF($E23&lt;0,IF($K23&gt;0.5,-$F$7,-$G$7),IF($E23&gt;0,IF($K23&gt;0.67,$I$7,$H$7),0))</f>
        <v>10420</v>
      </c>
      <c r="M23" s="44" t="n">
        <f aca="false">IF($E23&lt;0,IF($K23&gt;0.5,-$F$5,-$G$5),IF($E23&gt;0,IF($K23&gt;0.67,$I$5,$H$5),0))</f>
        <v>6020</v>
      </c>
      <c r="N23" s="44" t="n">
        <f aca="false">IF($E23&lt;0,IF($K23&gt;0.5,-$F$6,-$G$6),IF($E23&gt;0,IF($K23&gt;0.67,$I$6,$H$6),0))</f>
        <v>4400</v>
      </c>
      <c r="P23" s="47"/>
      <c r="Q23" s="47"/>
      <c r="T23" s="171"/>
      <c r="U23" s="171"/>
    </row>
    <row r="24" customFormat="false" ht="12.75" hidden="false" customHeight="false" outlineLevel="0" collapsed="false">
      <c r="A24" s="0" t="n">
        <f aca="false">MONTH(C24)</f>
        <v>12</v>
      </c>
      <c r="B24" s="0" t="str">
        <f aca="false">VLOOKUP(A24,MonthTable,2,FALSE())</f>
        <v>Dec</v>
      </c>
      <c r="C24" s="235" t="n">
        <f aca="false">C23+1</f>
        <v>36515</v>
      </c>
      <c r="D24" s="236" t="n">
        <f aca="false">H23</f>
        <v>2017143</v>
      </c>
      <c r="E24" s="237" t="n">
        <v>4129</v>
      </c>
      <c r="F24" s="44" t="n">
        <v>0</v>
      </c>
      <c r="G24" s="44" t="n">
        <f aca="false">SUM(E24:F24)</f>
        <v>4129</v>
      </c>
      <c r="H24" s="44" t="n">
        <f aca="false">D24+G24</f>
        <v>2021272</v>
      </c>
      <c r="I24" s="232" t="n">
        <f aca="false">$D$12-H24</f>
        <v>349928</v>
      </c>
      <c r="J24" s="238" t="n">
        <f aca="false">D24/$D$12</f>
        <v>0.850684463562753</v>
      </c>
      <c r="K24" s="239" t="n">
        <f aca="false">H24/$D$12</f>
        <v>0.852425775978408</v>
      </c>
      <c r="L24" s="44" t="n">
        <f aca="false">IF($E24&lt;0,IF($K24&gt;0.5,-$F$7,-$G$7),IF($E24&gt;0,IF($K24&gt;0.67,$I$7,$H$7),0))</f>
        <v>10420</v>
      </c>
      <c r="M24" s="44" t="n">
        <f aca="false">IF($E24&lt;0,IF($K24&gt;0.5,-$F$5,-$G$5),IF($E24&gt;0,IF($K24&gt;0.67,$I$5,$H$5),0))</f>
        <v>6020</v>
      </c>
      <c r="N24" s="44" t="n">
        <f aca="false">IF($E24&lt;0,IF($K24&gt;0.5,-$F$6,-$G$6),IF($E24&gt;0,IF($K24&gt;0.67,$I$6,$H$6),0))</f>
        <v>4400</v>
      </c>
      <c r="P24" s="47"/>
      <c r="Q24" s="47"/>
      <c r="T24" s="171"/>
      <c r="U24" s="171"/>
    </row>
    <row r="25" customFormat="false" ht="12.75" hidden="false" customHeight="false" outlineLevel="0" collapsed="false">
      <c r="A25" s="0" t="n">
        <f aca="false">MONTH(C25)</f>
        <v>12</v>
      </c>
      <c r="B25" s="0" t="str">
        <f aca="false">VLOOKUP(A25,MonthTable,2,FALSE())</f>
        <v>Dec</v>
      </c>
      <c r="C25" s="235" t="n">
        <f aca="false">C24+1</f>
        <v>36516</v>
      </c>
      <c r="D25" s="236" t="n">
        <f aca="false">H24</f>
        <v>2021272</v>
      </c>
      <c r="E25" s="237" t="n">
        <v>4129</v>
      </c>
      <c r="F25" s="44" t="n">
        <v>0</v>
      </c>
      <c r="G25" s="44" t="n">
        <f aca="false">SUM(E25:F25)</f>
        <v>4129</v>
      </c>
      <c r="H25" s="44" t="n">
        <f aca="false">D25+G25</f>
        <v>2025401</v>
      </c>
      <c r="I25" s="232" t="n">
        <f aca="false">$D$12-H25</f>
        <v>345799</v>
      </c>
      <c r="J25" s="238" t="n">
        <f aca="false">D25/$D$12</f>
        <v>0.852425775978408</v>
      </c>
      <c r="K25" s="239" t="n">
        <f aca="false">H25/$D$12</f>
        <v>0.854167088394062</v>
      </c>
      <c r="L25" s="44" t="n">
        <f aca="false">IF($E25&lt;0,IF($K25&gt;0.5,-$F$7,-$G$7),IF($E25&gt;0,IF($K25&gt;0.67,$I$7,$H$7),0))</f>
        <v>10420</v>
      </c>
      <c r="M25" s="44" t="n">
        <f aca="false">IF($E25&lt;0,IF($K25&gt;0.5,-$F$5,-$G$5),IF($E25&gt;0,IF($K25&gt;0.67,$I$5,$H$5),0))</f>
        <v>6020</v>
      </c>
      <c r="N25" s="44" t="n">
        <f aca="false">IF($E25&lt;0,IF($K25&gt;0.5,-$F$6,-$G$6),IF($E25&gt;0,IF($K25&gt;0.67,$I$6,$H$6),0))</f>
        <v>4400</v>
      </c>
      <c r="P25" s="47"/>
      <c r="Q25" s="47"/>
      <c r="T25" s="171"/>
      <c r="U25" s="171"/>
    </row>
    <row r="26" customFormat="false" ht="12.75" hidden="false" customHeight="false" outlineLevel="0" collapsed="false">
      <c r="A26" s="0" t="n">
        <f aca="false">MONTH(C26)</f>
        <v>12</v>
      </c>
      <c r="B26" s="0" t="str">
        <f aca="false">VLOOKUP(A26,MonthTable,2,FALSE())</f>
        <v>Dec</v>
      </c>
      <c r="C26" s="235" t="n">
        <f aca="false">C25+1</f>
        <v>36517</v>
      </c>
      <c r="D26" s="236" t="n">
        <f aca="false">H25</f>
        <v>2025401</v>
      </c>
      <c r="E26" s="237" t="n">
        <v>4129</v>
      </c>
      <c r="F26" s="44" t="n">
        <v>0</v>
      </c>
      <c r="G26" s="44" t="n">
        <f aca="false">SUM(E26:F26)</f>
        <v>4129</v>
      </c>
      <c r="H26" s="44" t="n">
        <f aca="false">D26+G26</f>
        <v>2029530</v>
      </c>
      <c r="I26" s="232" t="n">
        <f aca="false">$D$12-H26</f>
        <v>341670</v>
      </c>
      <c r="J26" s="238" t="n">
        <f aca="false">D26/$D$12</f>
        <v>0.854167088394062</v>
      </c>
      <c r="K26" s="239" t="n">
        <f aca="false">H26/$D$12</f>
        <v>0.855908400809717</v>
      </c>
      <c r="L26" s="44" t="n">
        <f aca="false">IF($E26&lt;0,IF($K26&gt;0.5,-$F$7,-$G$7),IF($E26&gt;0,IF($K26&gt;0.67,$I$7,$H$7),0))</f>
        <v>10420</v>
      </c>
      <c r="M26" s="44" t="n">
        <f aca="false">IF($E26&lt;0,IF($K26&gt;0.5,-$F$5,-$G$5),IF($E26&gt;0,IF($K26&gt;0.67,$I$5,$H$5),0))</f>
        <v>6020</v>
      </c>
      <c r="N26" s="44" t="n">
        <f aca="false">IF($E26&lt;0,IF($K26&gt;0.5,-$F$6,-$G$6),IF($E26&gt;0,IF($K26&gt;0.67,$I$6,$H$6),0))</f>
        <v>4400</v>
      </c>
      <c r="P26" s="47"/>
      <c r="Q26" s="47"/>
      <c r="T26" s="171"/>
      <c r="U26" s="171"/>
    </row>
    <row r="27" customFormat="false" ht="12.75" hidden="false" customHeight="false" outlineLevel="0" collapsed="false">
      <c r="A27" s="0" t="n">
        <f aca="false">MONTH(C27)</f>
        <v>12</v>
      </c>
      <c r="B27" s="0" t="str">
        <f aca="false">VLOOKUP(A27,MonthTable,2,FALSE())</f>
        <v>Dec</v>
      </c>
      <c r="C27" s="235" t="n">
        <f aca="false">C26+1</f>
        <v>36518</v>
      </c>
      <c r="D27" s="236" t="n">
        <f aca="false">H26</f>
        <v>2029530</v>
      </c>
      <c r="E27" s="237" t="n">
        <v>4129</v>
      </c>
      <c r="F27" s="44" t="n">
        <v>0</v>
      </c>
      <c r="G27" s="44" t="n">
        <f aca="false">SUM(E27:F27)</f>
        <v>4129</v>
      </c>
      <c r="H27" s="44" t="n">
        <f aca="false">D27+G27</f>
        <v>2033659</v>
      </c>
      <c r="I27" s="232" t="n">
        <f aca="false">$D$12-H27</f>
        <v>337541</v>
      </c>
      <c r="J27" s="238" t="n">
        <f aca="false">D27/$D$12</f>
        <v>0.855908400809717</v>
      </c>
      <c r="K27" s="239" t="n">
        <f aca="false">H27/$D$12</f>
        <v>0.857649713225371</v>
      </c>
      <c r="L27" s="44" t="n">
        <f aca="false">IF($E27&lt;0,IF($K27&gt;0.5,-$F$7,-$G$7),IF($E27&gt;0,IF($K27&gt;0.67,$I$7,$H$7),0))</f>
        <v>10420</v>
      </c>
      <c r="M27" s="44" t="n">
        <f aca="false">IF($E27&lt;0,IF($K27&gt;0.5,-$F$5,-$G$5),IF($E27&gt;0,IF($K27&gt;0.67,$I$5,$H$5),0))</f>
        <v>6020</v>
      </c>
      <c r="N27" s="44" t="n">
        <f aca="false">IF($E27&lt;0,IF($K27&gt;0.5,-$F$6,-$G$6),IF($E27&gt;0,IF($K27&gt;0.67,$I$6,$H$6),0))</f>
        <v>4400</v>
      </c>
      <c r="P27" s="47"/>
      <c r="Q27" s="47"/>
      <c r="T27" s="171"/>
      <c r="U27" s="171"/>
    </row>
    <row r="28" customFormat="false" ht="12.75" hidden="false" customHeight="false" outlineLevel="0" collapsed="false">
      <c r="A28" s="0" t="n">
        <f aca="false">MONTH(C28)</f>
        <v>12</v>
      </c>
      <c r="B28" s="0" t="str">
        <f aca="false">VLOOKUP(A28,MonthTable,2,FALSE())</f>
        <v>Dec</v>
      </c>
      <c r="C28" s="235" t="n">
        <f aca="false">C27+1</f>
        <v>36519</v>
      </c>
      <c r="D28" s="236" t="n">
        <f aca="false">H27</f>
        <v>2033659</v>
      </c>
      <c r="E28" s="237" t="n">
        <v>4129</v>
      </c>
      <c r="F28" s="44" t="n">
        <v>0</v>
      </c>
      <c r="G28" s="44" t="n">
        <f aca="false">SUM(E28:F28)</f>
        <v>4129</v>
      </c>
      <c r="H28" s="44" t="n">
        <f aca="false">D28+G28</f>
        <v>2037788</v>
      </c>
      <c r="I28" s="232" t="n">
        <f aca="false">$D$12-H28</f>
        <v>333412</v>
      </c>
      <c r="J28" s="238" t="n">
        <f aca="false">D28/$D$12</f>
        <v>0.857649713225371</v>
      </c>
      <c r="K28" s="239" t="n">
        <f aca="false">H28/$D$12</f>
        <v>0.859391025641026</v>
      </c>
      <c r="L28" s="44" t="n">
        <f aca="false">IF($E28&lt;0,IF($K28&gt;0.5,-$F$7,-$G$7),IF($E28&gt;0,IF($K28&gt;0.67,$I$7,$H$7),0))</f>
        <v>10420</v>
      </c>
      <c r="M28" s="44" t="n">
        <f aca="false">IF($E28&lt;0,IF($K28&gt;0.5,-$F$5,-$G$5),IF($E28&gt;0,IF($K28&gt;0.67,$I$5,$H$5),0))</f>
        <v>6020</v>
      </c>
      <c r="N28" s="44" t="n">
        <f aca="false">IF($E28&lt;0,IF($K28&gt;0.5,-$F$6,-$G$6),IF($E28&gt;0,IF($K28&gt;0.67,$I$6,$H$6),0))</f>
        <v>4400</v>
      </c>
      <c r="P28" s="47"/>
      <c r="Q28" s="47"/>
      <c r="T28" s="171"/>
      <c r="U28" s="171"/>
    </row>
    <row r="29" customFormat="false" ht="12.75" hidden="false" customHeight="false" outlineLevel="0" collapsed="false">
      <c r="A29" s="0" t="n">
        <f aca="false">MONTH(C29)</f>
        <v>12</v>
      </c>
      <c r="B29" s="0" t="str">
        <f aca="false">VLOOKUP(A29,MonthTable,2,FALSE())</f>
        <v>Dec</v>
      </c>
      <c r="C29" s="235" t="n">
        <f aca="false">C28+1</f>
        <v>36520</v>
      </c>
      <c r="D29" s="236" t="n">
        <f aca="false">H28</f>
        <v>2037788</v>
      </c>
      <c r="E29" s="237" t="n">
        <v>4129</v>
      </c>
      <c r="F29" s="44" t="n">
        <v>0</v>
      </c>
      <c r="G29" s="44" t="n">
        <f aca="false">SUM(E29:F29)</f>
        <v>4129</v>
      </c>
      <c r="H29" s="44" t="n">
        <f aca="false">D29+G29</f>
        <v>2041917</v>
      </c>
      <c r="I29" s="232" t="n">
        <f aca="false">$D$12-H29</f>
        <v>329283</v>
      </c>
      <c r="J29" s="238" t="n">
        <f aca="false">D29/$D$12</f>
        <v>0.859391025641026</v>
      </c>
      <c r="K29" s="239" t="n">
        <f aca="false">H29/$D$12</f>
        <v>0.86113233805668</v>
      </c>
      <c r="L29" s="44" t="n">
        <f aca="false">IF($E29&lt;0,IF($K29&gt;0.5,-$F$7,-$G$7),IF($E29&gt;0,IF($K29&gt;0.67,$I$7,$H$7),0))</f>
        <v>10420</v>
      </c>
      <c r="M29" s="44" t="n">
        <f aca="false">IF($E29&lt;0,IF($K29&gt;0.5,-$F$5,-$G$5),IF($E29&gt;0,IF($K29&gt;0.67,$I$5,$H$5),0))</f>
        <v>6020</v>
      </c>
      <c r="N29" s="44" t="n">
        <f aca="false">IF($E29&lt;0,IF($K29&gt;0.5,-$F$6,-$G$6),IF($E29&gt;0,IF($K29&gt;0.67,$I$6,$H$6),0))</f>
        <v>4400</v>
      </c>
      <c r="P29" s="47"/>
      <c r="Q29" s="47"/>
      <c r="T29" s="171"/>
      <c r="U29" s="171"/>
    </row>
    <row r="30" customFormat="false" ht="12.75" hidden="false" customHeight="false" outlineLevel="0" collapsed="false">
      <c r="A30" s="0" t="n">
        <f aca="false">MONTH(C30)</f>
        <v>12</v>
      </c>
      <c r="B30" s="0" t="str">
        <f aca="false">VLOOKUP(A30,MonthTable,2,FALSE())</f>
        <v>Dec</v>
      </c>
      <c r="C30" s="235" t="n">
        <f aca="false">C29+1</f>
        <v>36521</v>
      </c>
      <c r="D30" s="236" t="n">
        <f aca="false">H29</f>
        <v>2041917</v>
      </c>
      <c r="E30" s="237" t="n">
        <v>4129</v>
      </c>
      <c r="F30" s="44" t="n">
        <v>0</v>
      </c>
      <c r="G30" s="44" t="n">
        <f aca="false">SUM(E30:F30)</f>
        <v>4129</v>
      </c>
      <c r="H30" s="44" t="n">
        <f aca="false">D30+G30</f>
        <v>2046046</v>
      </c>
      <c r="I30" s="232" t="n">
        <f aca="false">$D$12-H30</f>
        <v>325154</v>
      </c>
      <c r="J30" s="238" t="n">
        <f aca="false">D30/$D$12</f>
        <v>0.86113233805668</v>
      </c>
      <c r="K30" s="239" t="n">
        <f aca="false">H30/$D$12</f>
        <v>0.862873650472335</v>
      </c>
      <c r="L30" s="44" t="n">
        <f aca="false">IF($E30&lt;0,IF($K30&gt;0.5,-$F$7,-$G$7),IF($E30&gt;0,IF($K30&gt;0.67,$I$7,$H$7),0))</f>
        <v>10420</v>
      </c>
      <c r="M30" s="44" t="n">
        <f aca="false">IF($E30&lt;0,IF($K30&gt;0.5,-$F$5,-$G$5),IF($E30&gt;0,IF($K30&gt;0.67,$I$5,$H$5),0))</f>
        <v>6020</v>
      </c>
      <c r="N30" s="44" t="n">
        <f aca="false">IF($E30&lt;0,IF($K30&gt;0.5,-$F$6,-$G$6),IF($E30&gt;0,IF($K30&gt;0.67,$I$6,$H$6),0))</f>
        <v>4400</v>
      </c>
      <c r="P30" s="47"/>
      <c r="Q30" s="47"/>
      <c r="T30" s="171"/>
      <c r="U30" s="171"/>
    </row>
    <row r="31" customFormat="false" ht="12.75" hidden="false" customHeight="false" outlineLevel="0" collapsed="false">
      <c r="A31" s="0" t="n">
        <f aca="false">MONTH(C31)</f>
        <v>12</v>
      </c>
      <c r="B31" s="0" t="str">
        <f aca="false">VLOOKUP(A31,MonthTable,2,FALSE())</f>
        <v>Dec</v>
      </c>
      <c r="C31" s="235" t="n">
        <f aca="false">C30+1</f>
        <v>36522</v>
      </c>
      <c r="D31" s="236" t="n">
        <f aca="false">H30</f>
        <v>2046046</v>
      </c>
      <c r="E31" s="237" t="n">
        <v>4129</v>
      </c>
      <c r="F31" s="44" t="n">
        <v>0</v>
      </c>
      <c r="G31" s="44" t="n">
        <f aca="false">SUM(E31:F31)</f>
        <v>4129</v>
      </c>
      <c r="H31" s="44" t="n">
        <f aca="false">D31+G31</f>
        <v>2050175</v>
      </c>
      <c r="I31" s="232" t="n">
        <f aca="false">$D$12-H31</f>
        <v>321025</v>
      </c>
      <c r="J31" s="238" t="n">
        <f aca="false">D31/$D$12</f>
        <v>0.862873650472335</v>
      </c>
      <c r="K31" s="239" t="n">
        <f aca="false">H31/$D$12</f>
        <v>0.864614962887989</v>
      </c>
      <c r="L31" s="44" t="n">
        <f aca="false">IF($E31&lt;0,IF($K31&gt;0.5,-$F$7,-$G$7),IF($E31&gt;0,IF($K31&gt;0.67,$I$7,$H$7),0))</f>
        <v>10420</v>
      </c>
      <c r="M31" s="44" t="n">
        <f aca="false">IF($E31&lt;0,IF($K31&gt;0.5,-$F$5,-$G$5),IF($E31&gt;0,IF($K31&gt;0.67,$I$5,$H$5),0))</f>
        <v>6020</v>
      </c>
      <c r="N31" s="44" t="n">
        <f aca="false">IF($E31&lt;0,IF($K31&gt;0.5,-$F$6,-$G$6),IF($E31&gt;0,IF($K31&gt;0.67,$I$6,$H$6),0))</f>
        <v>4400</v>
      </c>
      <c r="P31" s="47"/>
      <c r="Q31" s="47"/>
      <c r="T31" s="171"/>
      <c r="U31" s="171"/>
    </row>
    <row r="32" customFormat="false" ht="12.75" hidden="false" customHeight="false" outlineLevel="0" collapsed="false">
      <c r="A32" s="0" t="n">
        <f aca="false">MONTH(C32)</f>
        <v>12</v>
      </c>
      <c r="B32" s="0" t="str">
        <f aca="false">VLOOKUP(A32,MonthTable,2,FALSE())</f>
        <v>Dec</v>
      </c>
      <c r="C32" s="235" t="n">
        <f aca="false">C31+1</f>
        <v>36523</v>
      </c>
      <c r="D32" s="236" t="n">
        <f aca="false">H31</f>
        <v>2050175</v>
      </c>
      <c r="E32" s="237" t="n">
        <v>4129</v>
      </c>
      <c r="F32" s="44" t="n">
        <v>0</v>
      </c>
      <c r="G32" s="44" t="n">
        <f aca="false">SUM(E32:F32)</f>
        <v>4129</v>
      </c>
      <c r="H32" s="44" t="n">
        <f aca="false">D32+G32</f>
        <v>2054304</v>
      </c>
      <c r="I32" s="232" t="n">
        <f aca="false">$D$12-H32</f>
        <v>316896</v>
      </c>
      <c r="J32" s="238" t="n">
        <f aca="false">D32/$D$12</f>
        <v>0.864614962887989</v>
      </c>
      <c r="K32" s="239" t="n">
        <f aca="false">H32/$D$12</f>
        <v>0.866356275303644</v>
      </c>
      <c r="L32" s="44" t="n">
        <f aca="false">IF($E32&lt;0,IF($K32&gt;0.5,-$F$7,-$G$7),IF($E32&gt;0,IF($K32&gt;0.67,$I$7,$H$7),0))</f>
        <v>10420</v>
      </c>
      <c r="M32" s="44" t="n">
        <f aca="false">IF($E32&lt;0,IF($K32&gt;0.5,-$F$5,-$G$5),IF($E32&gt;0,IF($K32&gt;0.67,$I$5,$H$5),0))</f>
        <v>6020</v>
      </c>
      <c r="N32" s="44" t="n">
        <f aca="false">IF($E32&lt;0,IF($K32&gt;0.5,-$F$6,-$G$6),IF($E32&gt;0,IF($K32&gt;0.67,$I$6,$H$6),0))</f>
        <v>4400</v>
      </c>
      <c r="P32" s="47"/>
      <c r="Q32" s="47"/>
      <c r="T32" s="171"/>
      <c r="U32" s="171"/>
    </row>
    <row r="33" customFormat="false" ht="12.75" hidden="false" customHeight="false" outlineLevel="0" collapsed="false">
      <c r="A33" s="0" t="n">
        <f aca="false">MONTH(C33)</f>
        <v>12</v>
      </c>
      <c r="B33" s="0" t="str">
        <f aca="false">VLOOKUP(A33,MonthTable,2,FALSE())</f>
        <v>Dec</v>
      </c>
      <c r="C33" s="235" t="n">
        <f aca="false">C32+1</f>
        <v>36524</v>
      </c>
      <c r="D33" s="236" t="n">
        <f aca="false">H32</f>
        <v>2054304</v>
      </c>
      <c r="E33" s="237" t="n">
        <v>4129</v>
      </c>
      <c r="F33" s="44" t="n">
        <v>0</v>
      </c>
      <c r="G33" s="44" t="n">
        <f aca="false">SUM(E33:F33)</f>
        <v>4129</v>
      </c>
      <c r="H33" s="44" t="n">
        <f aca="false">D33+G33</f>
        <v>2058433</v>
      </c>
      <c r="I33" s="232" t="n">
        <f aca="false">$D$12-H33</f>
        <v>312767</v>
      </c>
      <c r="J33" s="238" t="n">
        <f aca="false">D33/$D$12</f>
        <v>0.866356275303644</v>
      </c>
      <c r="K33" s="239" t="n">
        <f aca="false">H33/$D$12</f>
        <v>0.868097587719298</v>
      </c>
      <c r="L33" s="44" t="n">
        <f aca="false">IF($E33&lt;0,IF($K33&gt;0.5,-$F$7,-$G$7),IF($E33&gt;0,IF($K33&gt;0.67,$I$7,$H$7),0))</f>
        <v>10420</v>
      </c>
      <c r="M33" s="44" t="n">
        <f aca="false">IF($E33&lt;0,IF($K33&gt;0.5,-$F$5,-$G$5),IF($E33&gt;0,IF($K33&gt;0.67,$I$5,$H$5),0))</f>
        <v>6020</v>
      </c>
      <c r="N33" s="44" t="n">
        <f aca="false">IF($E33&lt;0,IF($K33&gt;0.5,-$F$6,-$G$6),IF($E33&gt;0,IF($K33&gt;0.67,$I$6,$H$6),0))</f>
        <v>4400</v>
      </c>
      <c r="P33" s="47"/>
      <c r="Q33" s="47"/>
      <c r="T33" s="171"/>
      <c r="U33" s="171"/>
    </row>
    <row r="34" customFormat="false" ht="12.75" hidden="false" customHeight="false" outlineLevel="0" collapsed="false">
      <c r="A34" s="0" t="n">
        <f aca="false">MONTH(C34)</f>
        <v>12</v>
      </c>
      <c r="B34" s="0" t="str">
        <f aca="false">VLOOKUP(A34,MonthTable,2,FALSE())</f>
        <v>Dec</v>
      </c>
      <c r="C34" s="235" t="n">
        <f aca="false">C33+1</f>
        <v>36525</v>
      </c>
      <c r="D34" s="236" t="n">
        <f aca="false">H33</f>
        <v>2058433</v>
      </c>
      <c r="E34" s="237" t="n">
        <v>4129</v>
      </c>
      <c r="F34" s="44" t="n">
        <v>0</v>
      </c>
      <c r="G34" s="44" t="n">
        <f aca="false">SUM(E34:F34)</f>
        <v>4129</v>
      </c>
      <c r="H34" s="44" t="n">
        <f aca="false">D34+G34</f>
        <v>2062562</v>
      </c>
      <c r="I34" s="232" t="n">
        <f aca="false">$D$12-H34</f>
        <v>308638</v>
      </c>
      <c r="J34" s="238" t="n">
        <f aca="false">D34/$D$12</f>
        <v>0.868097587719298</v>
      </c>
      <c r="K34" s="239" t="n">
        <f aca="false">H34/$D$12</f>
        <v>0.869838900134953</v>
      </c>
      <c r="L34" s="44" t="n">
        <f aca="false">IF($E34&lt;0,IF($K34&gt;0.5,-$F$7,-$G$7),IF($E34&gt;0,IF($K34&gt;0.67,$I$7,$H$7),0))</f>
        <v>10420</v>
      </c>
      <c r="M34" s="44" t="n">
        <f aca="false">IF($E34&lt;0,IF($K34&gt;0.5,-$F$5,-$G$5),IF($E34&gt;0,IF($K34&gt;0.67,$I$5,$H$5),0))</f>
        <v>6020</v>
      </c>
      <c r="N34" s="44" t="n">
        <f aca="false">IF($E34&lt;0,IF($K34&gt;0.5,-$F$6,-$G$6),IF($E34&gt;0,IF($K34&gt;0.67,$I$6,$H$6),0))</f>
        <v>4400</v>
      </c>
      <c r="P34" s="47"/>
      <c r="Q34" s="47"/>
      <c r="T34" s="171"/>
      <c r="U34" s="171"/>
    </row>
    <row r="35" customFormat="false" ht="12.75" hidden="false" customHeight="false" outlineLevel="0" collapsed="false">
      <c r="A35" s="0" t="n">
        <f aca="false">MONTH(C35)</f>
        <v>1</v>
      </c>
      <c r="B35" s="0" t="str">
        <f aca="false">VLOOKUP(A35,MonthTable,2,FALSE())</f>
        <v>Jan</v>
      </c>
      <c r="C35" s="240" t="n">
        <f aca="false">C34+1</f>
        <v>36526</v>
      </c>
      <c r="D35" s="236" t="n">
        <f aca="false">H34</f>
        <v>2062562</v>
      </c>
      <c r="E35" s="237" t="n">
        <f aca="false">-12517-15389</f>
        <v>-27906</v>
      </c>
      <c r="F35" s="44" t="n">
        <v>-1220</v>
      </c>
      <c r="G35" s="44" t="n">
        <f aca="false">SUM(E35:F35)</f>
        <v>-29126</v>
      </c>
      <c r="H35" s="44" t="n">
        <f aca="false">D35+G35</f>
        <v>2033436</v>
      </c>
      <c r="I35" s="232" t="n">
        <f aca="false">$D$12-H35</f>
        <v>337764</v>
      </c>
      <c r="J35" s="238" t="n">
        <f aca="false">D35/$D$12</f>
        <v>0.869838900134953</v>
      </c>
      <c r="K35" s="239" t="n">
        <f aca="false">H35/$D$12</f>
        <v>0.857555668016194</v>
      </c>
      <c r="L35" s="44" t="n">
        <f aca="false">IF($E35&lt;0,IF($K35&gt;0.5,-$F$7,-$G$7),IF($E35&gt;0,IF($K35&gt;0.67,$I$7,$H$7),0))</f>
        <v>-31576</v>
      </c>
      <c r="M35" s="44" t="n">
        <f aca="false">IF($E35&lt;0,IF($K35&gt;0.5,-$F$5,-$G$5),IF($E35&gt;0,IF($K35&gt;0.67,$I$5,$H$5),0))</f>
        <v>-18243</v>
      </c>
      <c r="N35" s="44" t="n">
        <f aca="false">IF($E35&lt;0,IF($K35&gt;0.5,-$F$6,-$G$6),IF($E35&gt;0,IF($K35&gt;0.67,$I$6,$H$6),0))</f>
        <v>-13333</v>
      </c>
    </row>
    <row r="36" customFormat="false" ht="12.75" hidden="false" customHeight="false" outlineLevel="0" collapsed="false">
      <c r="A36" s="0" t="n">
        <f aca="false">MONTH(C36)</f>
        <v>1</v>
      </c>
      <c r="B36" s="0" t="str">
        <f aca="false">VLOOKUP(A36,MonthTable,2,FALSE())</f>
        <v>Jan</v>
      </c>
      <c r="C36" s="235" t="n">
        <f aca="false">C35+1</f>
        <v>36527</v>
      </c>
      <c r="D36" s="236" t="n">
        <f aca="false">H35</f>
        <v>2033436</v>
      </c>
      <c r="E36" s="237" t="n">
        <f aca="false">-12517-15389</f>
        <v>-27906</v>
      </c>
      <c r="F36" s="44" t="n">
        <v>-1220</v>
      </c>
      <c r="G36" s="44" t="n">
        <f aca="false">SUM(E36:F36)</f>
        <v>-29126</v>
      </c>
      <c r="H36" s="44" t="n">
        <f aca="false">D36+G36</f>
        <v>2004310</v>
      </c>
      <c r="I36" s="232" t="n">
        <f aca="false">$D$12-H36</f>
        <v>366890</v>
      </c>
      <c r="J36" s="238" t="n">
        <f aca="false">D36/$D$12</f>
        <v>0.857555668016194</v>
      </c>
      <c r="K36" s="239" t="n">
        <f aca="false">H36/$D$12</f>
        <v>0.845272435897436</v>
      </c>
      <c r="L36" s="44" t="n">
        <f aca="false">IF($E36&lt;0,IF($K36&gt;0.5,-$F$7,-$G$7),IF($E36&gt;0,IF($K36&gt;0.67,$I$7,$H$7),0))</f>
        <v>-31576</v>
      </c>
      <c r="M36" s="44" t="n">
        <f aca="false">IF($E36&lt;0,IF($K36&gt;0.5,-$F$5,-$G$5),IF($E36&gt;0,IF($K36&gt;0.67,$I$5,$H$5),0))</f>
        <v>-18243</v>
      </c>
      <c r="N36" s="44" t="n">
        <f aca="false">IF($E36&lt;0,IF($K36&gt;0.5,-$F$6,-$G$6),IF($E36&gt;0,IF($K36&gt;0.67,$I$6,$H$6),0))</f>
        <v>-13333</v>
      </c>
    </row>
    <row r="37" customFormat="false" ht="12.75" hidden="false" customHeight="false" outlineLevel="0" collapsed="false">
      <c r="A37" s="0" t="n">
        <f aca="false">MONTH(C37)</f>
        <v>1</v>
      </c>
      <c r="B37" s="0" t="str">
        <f aca="false">VLOOKUP(A37,MonthTable,2,FALSE())</f>
        <v>Jan</v>
      </c>
      <c r="C37" s="235" t="n">
        <f aca="false">C36+1</f>
        <v>36528</v>
      </c>
      <c r="D37" s="236" t="n">
        <f aca="false">H36</f>
        <v>2004310</v>
      </c>
      <c r="E37" s="237" t="n">
        <f aca="false">-12517-15389</f>
        <v>-27906</v>
      </c>
      <c r="F37" s="44" t="n">
        <v>-1220</v>
      </c>
      <c r="G37" s="44" t="n">
        <f aca="false">SUM(E37:F37)</f>
        <v>-29126</v>
      </c>
      <c r="H37" s="44" t="n">
        <f aca="false">D37+G37</f>
        <v>1975184</v>
      </c>
      <c r="I37" s="232" t="n">
        <f aca="false">$D$12-H37</f>
        <v>396016</v>
      </c>
      <c r="J37" s="238" t="n">
        <f aca="false">D37/$D$12</f>
        <v>0.845272435897436</v>
      </c>
      <c r="K37" s="239" t="n">
        <f aca="false">H37/$D$12</f>
        <v>0.832989203778678</v>
      </c>
      <c r="L37" s="44" t="n">
        <f aca="false">IF($E37&lt;0,IF($K37&gt;0.5,-$F$7,-$G$7),IF($E37&gt;0,IF($K37&gt;0.67,$I$7,$H$7),0))</f>
        <v>-31576</v>
      </c>
      <c r="M37" s="44" t="n">
        <f aca="false">IF($E37&lt;0,IF($K37&gt;0.5,-$F$5,-$G$5),IF($E37&gt;0,IF($K37&gt;0.67,$I$5,$H$5),0))</f>
        <v>-18243</v>
      </c>
      <c r="N37" s="44" t="n">
        <f aca="false">IF($E37&lt;0,IF($K37&gt;0.5,-$F$6,-$G$6),IF($E37&gt;0,IF($K37&gt;0.67,$I$6,$H$6),0))</f>
        <v>-13333</v>
      </c>
    </row>
    <row r="38" customFormat="false" ht="12.75" hidden="false" customHeight="false" outlineLevel="0" collapsed="false">
      <c r="A38" s="0" t="n">
        <f aca="false">MONTH(C38)</f>
        <v>1</v>
      </c>
      <c r="B38" s="0" t="str">
        <f aca="false">VLOOKUP(A38,MonthTable,2,FALSE())</f>
        <v>Jan</v>
      </c>
      <c r="C38" s="235" t="n">
        <f aca="false">C37+1</f>
        <v>36529</v>
      </c>
      <c r="D38" s="236" t="n">
        <f aca="false">H37</f>
        <v>1975184</v>
      </c>
      <c r="E38" s="237" t="n">
        <f aca="false">-12517-15389</f>
        <v>-27906</v>
      </c>
      <c r="F38" s="44" t="n">
        <v>-1220</v>
      </c>
      <c r="G38" s="44" t="n">
        <f aca="false">SUM(E38:F38)</f>
        <v>-29126</v>
      </c>
      <c r="H38" s="44" t="n">
        <f aca="false">D38+G38</f>
        <v>1946058</v>
      </c>
      <c r="I38" s="232" t="n">
        <f aca="false">$D$12-H38</f>
        <v>425142</v>
      </c>
      <c r="J38" s="238" t="n">
        <f aca="false">D38/$D$12</f>
        <v>0.832989203778678</v>
      </c>
      <c r="K38" s="239" t="n">
        <f aca="false">H38/$D$12</f>
        <v>0.820705971659919</v>
      </c>
      <c r="L38" s="44" t="n">
        <f aca="false">IF($E38&lt;0,IF($K38&gt;0.5,-$F$7,-$G$7),IF($E38&gt;0,IF($K38&gt;0.67,$I$7,$H$7),0))</f>
        <v>-31576</v>
      </c>
      <c r="M38" s="44" t="n">
        <f aca="false">IF($E38&lt;0,IF($K38&gt;0.5,-$F$5,-$G$5),IF($E38&gt;0,IF($K38&gt;0.67,$I$5,$H$5),0))</f>
        <v>-18243</v>
      </c>
      <c r="N38" s="44" t="n">
        <f aca="false">IF($E38&lt;0,IF($K38&gt;0.5,-$F$6,-$G$6),IF($E38&gt;0,IF($K38&gt;0.67,$I$6,$H$6),0))</f>
        <v>-13333</v>
      </c>
    </row>
    <row r="39" customFormat="false" ht="12.75" hidden="false" customHeight="false" outlineLevel="0" collapsed="false">
      <c r="A39" s="0" t="n">
        <f aca="false">MONTH(C39)</f>
        <v>1</v>
      </c>
      <c r="B39" s="0" t="str">
        <f aca="false">VLOOKUP(A39,MonthTable,2,FALSE())</f>
        <v>Jan</v>
      </c>
      <c r="C39" s="235" t="n">
        <f aca="false">C38+1</f>
        <v>36530</v>
      </c>
      <c r="D39" s="236" t="n">
        <f aca="false">H38</f>
        <v>1946058</v>
      </c>
      <c r="E39" s="237" t="n">
        <f aca="false">-12517-15389</f>
        <v>-27906</v>
      </c>
      <c r="F39" s="44" t="n">
        <v>-1220</v>
      </c>
      <c r="G39" s="44" t="n">
        <f aca="false">SUM(E39:F39)</f>
        <v>-29126</v>
      </c>
      <c r="H39" s="44" t="n">
        <f aca="false">D39+G39</f>
        <v>1916932</v>
      </c>
      <c r="I39" s="232" t="n">
        <f aca="false">$D$12-H39</f>
        <v>454268</v>
      </c>
      <c r="J39" s="238" t="n">
        <f aca="false">D39/$D$12</f>
        <v>0.820705971659919</v>
      </c>
      <c r="K39" s="239" t="n">
        <f aca="false">H39/$D$12</f>
        <v>0.808422739541161</v>
      </c>
      <c r="L39" s="44" t="n">
        <f aca="false">IF($E39&lt;0,IF($K39&gt;0.5,-$F$7,-$G$7),IF($E39&gt;0,IF($K39&gt;0.67,$I$7,$H$7),0))</f>
        <v>-31576</v>
      </c>
      <c r="M39" s="44" t="n">
        <f aca="false">IF($E39&lt;0,IF($K39&gt;0.5,-$F$5,-$G$5),IF($E39&gt;0,IF($K39&gt;0.67,$I$5,$H$5),0))</f>
        <v>-18243</v>
      </c>
      <c r="N39" s="44" t="n">
        <f aca="false">IF($E39&lt;0,IF($K39&gt;0.5,-$F$6,-$G$6),IF($E39&gt;0,IF($K39&gt;0.67,$I$6,$H$6),0))</f>
        <v>-13333</v>
      </c>
    </row>
    <row r="40" customFormat="false" ht="12.75" hidden="false" customHeight="false" outlineLevel="0" collapsed="false">
      <c r="A40" s="0" t="n">
        <f aca="false">MONTH(C40)</f>
        <v>1</v>
      </c>
      <c r="B40" s="0" t="str">
        <f aca="false">VLOOKUP(A40,MonthTable,2,FALSE())</f>
        <v>Jan</v>
      </c>
      <c r="C40" s="235" t="n">
        <f aca="false">C39+1</f>
        <v>36531</v>
      </c>
      <c r="D40" s="236" t="n">
        <f aca="false">H39</f>
        <v>1916932</v>
      </c>
      <c r="E40" s="237" t="n">
        <f aca="false">-12517-15389</f>
        <v>-27906</v>
      </c>
      <c r="F40" s="44" t="n">
        <v>-1220</v>
      </c>
      <c r="G40" s="44" t="n">
        <f aca="false">SUM(E40:F40)</f>
        <v>-29126</v>
      </c>
      <c r="H40" s="44" t="n">
        <f aca="false">D40+G40</f>
        <v>1887806</v>
      </c>
      <c r="I40" s="232" t="n">
        <f aca="false">$D$12-H40</f>
        <v>483394</v>
      </c>
      <c r="J40" s="238" t="n">
        <f aca="false">D40/$D$12</f>
        <v>0.808422739541161</v>
      </c>
      <c r="K40" s="239" t="n">
        <f aca="false">H40/$D$12</f>
        <v>0.796139507422402</v>
      </c>
      <c r="L40" s="44" t="n">
        <f aca="false">IF($E40&lt;0,IF($K40&gt;0.5,-$F$7,-$G$7),IF($E40&gt;0,IF($K40&gt;0.67,$I$7,$H$7),0))</f>
        <v>-31576</v>
      </c>
      <c r="M40" s="44" t="n">
        <f aca="false">IF($E40&lt;0,IF($K40&gt;0.5,-$F$5,-$G$5),IF($E40&gt;0,IF($K40&gt;0.67,$I$5,$H$5),0))</f>
        <v>-18243</v>
      </c>
      <c r="N40" s="44" t="n">
        <f aca="false">IF($E40&lt;0,IF($K40&gt;0.5,-$F$6,-$G$6),IF($E40&gt;0,IF($K40&gt;0.67,$I$6,$H$6),0))</f>
        <v>-13333</v>
      </c>
    </row>
    <row r="41" customFormat="false" ht="12.75" hidden="false" customHeight="false" outlineLevel="0" collapsed="false">
      <c r="A41" s="0" t="n">
        <f aca="false">MONTH(C41)</f>
        <v>1</v>
      </c>
      <c r="B41" s="0" t="str">
        <f aca="false">VLOOKUP(A41,MonthTable,2,FALSE())</f>
        <v>Jan</v>
      </c>
      <c r="C41" s="235" t="n">
        <f aca="false">C40+1</f>
        <v>36532</v>
      </c>
      <c r="D41" s="236" t="n">
        <f aca="false">H40</f>
        <v>1887806</v>
      </c>
      <c r="E41" s="237" t="n">
        <f aca="false">-12517-15389</f>
        <v>-27906</v>
      </c>
      <c r="F41" s="44" t="n">
        <v>-1220</v>
      </c>
      <c r="G41" s="44" t="n">
        <f aca="false">SUM(E41:F41)</f>
        <v>-29126</v>
      </c>
      <c r="H41" s="44" t="n">
        <f aca="false">D41+G41</f>
        <v>1858680</v>
      </c>
      <c r="I41" s="232" t="n">
        <f aca="false">$D$12-H41</f>
        <v>512520</v>
      </c>
      <c r="J41" s="238" t="n">
        <f aca="false">D41/$D$12</f>
        <v>0.796139507422402</v>
      </c>
      <c r="K41" s="239" t="n">
        <f aca="false">H41/$D$12</f>
        <v>0.783856275303644</v>
      </c>
      <c r="L41" s="44" t="n">
        <f aca="false">IF($E41&lt;0,IF($K41&gt;0.5,-$F$7,-$G$7),IF($E41&gt;0,IF($K41&gt;0.67,$I$7,$H$7),0))</f>
        <v>-31576</v>
      </c>
      <c r="M41" s="44" t="n">
        <f aca="false">IF($E41&lt;0,IF($K41&gt;0.5,-$F$5,-$G$5),IF($E41&gt;0,IF($K41&gt;0.67,$I$5,$H$5),0))</f>
        <v>-18243</v>
      </c>
      <c r="N41" s="44" t="n">
        <f aca="false">IF($E41&lt;0,IF($K41&gt;0.5,-$F$6,-$G$6),IF($E41&gt;0,IF($K41&gt;0.67,$I$6,$H$6),0))</f>
        <v>-13333</v>
      </c>
    </row>
    <row r="42" customFormat="false" ht="12.75" hidden="false" customHeight="false" outlineLevel="0" collapsed="false">
      <c r="A42" s="0" t="n">
        <f aca="false">MONTH(C42)</f>
        <v>1</v>
      </c>
      <c r="B42" s="0" t="str">
        <f aca="false">VLOOKUP(A42,MonthTable,2,FALSE())</f>
        <v>Jan</v>
      </c>
      <c r="C42" s="235" t="n">
        <f aca="false">C41+1</f>
        <v>36533</v>
      </c>
      <c r="D42" s="236" t="n">
        <f aca="false">H41</f>
        <v>1858680</v>
      </c>
      <c r="E42" s="237" t="n">
        <f aca="false">-12517-15389</f>
        <v>-27906</v>
      </c>
      <c r="F42" s="44" t="n">
        <v>-1220</v>
      </c>
      <c r="G42" s="44" t="n">
        <f aca="false">SUM(E42:F42)</f>
        <v>-29126</v>
      </c>
      <c r="H42" s="44" t="n">
        <f aca="false">D42+G42</f>
        <v>1829554</v>
      </c>
      <c r="I42" s="232" t="n">
        <f aca="false">$D$12-H42</f>
        <v>541646</v>
      </c>
      <c r="J42" s="238" t="n">
        <f aca="false">D42/$D$12</f>
        <v>0.783856275303644</v>
      </c>
      <c r="K42" s="239" t="n">
        <f aca="false">H42/$D$12</f>
        <v>0.771573043184885</v>
      </c>
      <c r="L42" s="44" t="n">
        <f aca="false">IF($E42&lt;0,IF($K42&gt;0.5,-$F$7,-$G$7),IF($E42&gt;0,IF($K42&gt;0.67,$I$7,$H$7),0))</f>
        <v>-31576</v>
      </c>
      <c r="M42" s="44" t="n">
        <f aca="false">IF($E42&lt;0,IF($K42&gt;0.5,-$F$5,-$G$5),IF($E42&gt;0,IF($K42&gt;0.67,$I$5,$H$5),0))</f>
        <v>-18243</v>
      </c>
      <c r="N42" s="44" t="n">
        <f aca="false">IF($E42&lt;0,IF($K42&gt;0.5,-$F$6,-$G$6),IF($E42&gt;0,IF($K42&gt;0.67,$I$6,$H$6),0))</f>
        <v>-13333</v>
      </c>
    </row>
    <row r="43" customFormat="false" ht="12.75" hidden="false" customHeight="false" outlineLevel="0" collapsed="false">
      <c r="A43" s="0" t="n">
        <f aca="false">MONTH(C43)</f>
        <v>1</v>
      </c>
      <c r="B43" s="0" t="str">
        <f aca="false">VLOOKUP(A43,MonthTable,2,FALSE())</f>
        <v>Jan</v>
      </c>
      <c r="C43" s="235" t="n">
        <f aca="false">C42+1</f>
        <v>36534</v>
      </c>
      <c r="D43" s="236" t="n">
        <f aca="false">H42</f>
        <v>1829554</v>
      </c>
      <c r="E43" s="237" t="n">
        <f aca="false">-12517-15389</f>
        <v>-27906</v>
      </c>
      <c r="F43" s="44" t="n">
        <v>-1220</v>
      </c>
      <c r="G43" s="44" t="n">
        <f aca="false">SUM(E43:F43)</f>
        <v>-29126</v>
      </c>
      <c r="H43" s="44" t="n">
        <f aca="false">D43+G43</f>
        <v>1800428</v>
      </c>
      <c r="I43" s="232" t="n">
        <f aca="false">$D$12-H43</f>
        <v>570772</v>
      </c>
      <c r="J43" s="238" t="n">
        <f aca="false">D43/$D$12</f>
        <v>0.771573043184885</v>
      </c>
      <c r="K43" s="239" t="n">
        <f aca="false">H43/$D$12</f>
        <v>0.759289811066127</v>
      </c>
      <c r="L43" s="44" t="n">
        <f aca="false">IF($E43&lt;0,IF($K43&gt;0.5,-$F$7,-$G$7),IF($E43&gt;0,IF($K43&gt;0.67,$I$7,$H$7),0))</f>
        <v>-31576</v>
      </c>
      <c r="M43" s="44" t="n">
        <f aca="false">IF($E43&lt;0,IF($K43&gt;0.5,-$F$5,-$G$5),IF($E43&gt;0,IF($K43&gt;0.67,$I$5,$H$5),0))</f>
        <v>-18243</v>
      </c>
      <c r="N43" s="44" t="n">
        <f aca="false">IF($E43&lt;0,IF($K43&gt;0.5,-$F$6,-$G$6),IF($E43&gt;0,IF($K43&gt;0.67,$I$6,$H$6),0))</f>
        <v>-13333</v>
      </c>
    </row>
    <row r="44" customFormat="false" ht="12.75" hidden="false" customHeight="false" outlineLevel="0" collapsed="false">
      <c r="A44" s="0" t="n">
        <f aca="false">MONTH(C44)</f>
        <v>1</v>
      </c>
      <c r="B44" s="0" t="str">
        <f aca="false">VLOOKUP(A44,MonthTable,2,FALSE())</f>
        <v>Jan</v>
      </c>
      <c r="C44" s="235" t="n">
        <f aca="false">C43+1</f>
        <v>36535</v>
      </c>
      <c r="D44" s="236" t="n">
        <f aca="false">H43</f>
        <v>1800428</v>
      </c>
      <c r="E44" s="237" t="n">
        <f aca="false">-12517-15389</f>
        <v>-27906</v>
      </c>
      <c r="F44" s="44" t="n">
        <v>-1220</v>
      </c>
      <c r="G44" s="44" t="n">
        <f aca="false">SUM(E44:F44)</f>
        <v>-29126</v>
      </c>
      <c r="H44" s="44" t="n">
        <f aca="false">D44+G44</f>
        <v>1771302</v>
      </c>
      <c r="I44" s="232" t="n">
        <f aca="false">$D$12-H44</f>
        <v>599898</v>
      </c>
      <c r="J44" s="238" t="n">
        <f aca="false">D44/$D$12</f>
        <v>0.759289811066127</v>
      </c>
      <c r="K44" s="239" t="n">
        <f aca="false">H44/$D$12</f>
        <v>0.747006578947368</v>
      </c>
      <c r="L44" s="44" t="n">
        <f aca="false">IF($E44&lt;0,IF($K44&gt;0.5,-$F$7,-$G$7),IF($E44&gt;0,IF($K44&gt;0.67,$I$7,$H$7),0))</f>
        <v>-31576</v>
      </c>
      <c r="M44" s="44" t="n">
        <f aca="false">IF($E44&lt;0,IF($K44&gt;0.5,-$F$5,-$G$5),IF($E44&gt;0,IF($K44&gt;0.67,$I$5,$H$5),0))</f>
        <v>-18243</v>
      </c>
      <c r="N44" s="44" t="n">
        <f aca="false">IF($E44&lt;0,IF($K44&gt;0.5,-$F$6,-$G$6),IF($E44&gt;0,IF($K44&gt;0.67,$I$6,$H$6),0))</f>
        <v>-13333</v>
      </c>
    </row>
    <row r="45" customFormat="false" ht="12.75" hidden="false" customHeight="false" outlineLevel="0" collapsed="false">
      <c r="A45" s="0" t="n">
        <f aca="false">MONTH(C45)</f>
        <v>1</v>
      </c>
      <c r="B45" s="0" t="str">
        <f aca="false">VLOOKUP(A45,MonthTable,2,FALSE())</f>
        <v>Jan</v>
      </c>
      <c r="C45" s="235" t="n">
        <f aca="false">C44+1</f>
        <v>36536</v>
      </c>
      <c r="D45" s="236" t="n">
        <f aca="false">H44</f>
        <v>1771302</v>
      </c>
      <c r="E45" s="237" t="n">
        <f aca="false">-12517-15389</f>
        <v>-27906</v>
      </c>
      <c r="F45" s="44" t="n">
        <v>-1220</v>
      </c>
      <c r="G45" s="44" t="n">
        <f aca="false">SUM(E45:F45)</f>
        <v>-29126</v>
      </c>
      <c r="H45" s="44" t="n">
        <f aca="false">D45+G45</f>
        <v>1742176</v>
      </c>
      <c r="I45" s="232" t="n">
        <f aca="false">$D$12-H45</f>
        <v>629024</v>
      </c>
      <c r="J45" s="238" t="n">
        <f aca="false">D45/$D$12</f>
        <v>0.747006578947368</v>
      </c>
      <c r="K45" s="239" t="n">
        <f aca="false">H45/$D$12</f>
        <v>0.73472334682861</v>
      </c>
      <c r="L45" s="44" t="n">
        <f aca="false">IF($E45&lt;0,IF($K45&gt;0.5,-$F$7,-$G$7),IF($E45&gt;0,IF($K45&gt;0.67,$I$7,$H$7),0))</f>
        <v>-31576</v>
      </c>
      <c r="M45" s="44" t="n">
        <f aca="false">IF($E45&lt;0,IF($K45&gt;0.5,-$F$5,-$G$5),IF($E45&gt;0,IF($K45&gt;0.67,$I$5,$H$5),0))</f>
        <v>-18243</v>
      </c>
      <c r="N45" s="44" t="n">
        <f aca="false">IF($E45&lt;0,IF($K45&gt;0.5,-$F$6,-$G$6),IF($E45&gt;0,IF($K45&gt;0.67,$I$6,$H$6),0))</f>
        <v>-13333</v>
      </c>
    </row>
    <row r="46" customFormat="false" ht="12.75" hidden="false" customHeight="false" outlineLevel="0" collapsed="false">
      <c r="A46" s="0" t="n">
        <f aca="false">MONTH(C46)</f>
        <v>1</v>
      </c>
      <c r="B46" s="0" t="str">
        <f aca="false">VLOOKUP(A46,MonthTable,2,FALSE())</f>
        <v>Jan</v>
      </c>
      <c r="C46" s="235" t="n">
        <f aca="false">C45+1</f>
        <v>36537</v>
      </c>
      <c r="D46" s="236" t="n">
        <f aca="false">H45</f>
        <v>1742176</v>
      </c>
      <c r="E46" s="237" t="n">
        <f aca="false">-12517-15389</f>
        <v>-27906</v>
      </c>
      <c r="F46" s="44" t="n">
        <v>-1220</v>
      </c>
      <c r="G46" s="44" t="n">
        <f aca="false">SUM(E46:F46)</f>
        <v>-29126</v>
      </c>
      <c r="H46" s="44" t="n">
        <f aca="false">D46+G46</f>
        <v>1713050</v>
      </c>
      <c r="I46" s="232" t="n">
        <f aca="false">$D$12-H46</f>
        <v>658150</v>
      </c>
      <c r="J46" s="238" t="n">
        <f aca="false">D46/$D$12</f>
        <v>0.73472334682861</v>
      </c>
      <c r="K46" s="239" t="n">
        <f aca="false">H46/$D$12</f>
        <v>0.722440114709852</v>
      </c>
      <c r="L46" s="44" t="n">
        <f aca="false">IF($E46&lt;0,IF($K46&gt;0.5,-$F$7,-$G$7),IF($E46&gt;0,IF($K46&gt;0.67,$I$7,$H$7),0))</f>
        <v>-31576</v>
      </c>
      <c r="M46" s="44" t="n">
        <f aca="false">IF($E46&lt;0,IF($K46&gt;0.5,-$F$5,-$G$5),IF($E46&gt;0,IF($K46&gt;0.67,$I$5,$H$5),0))</f>
        <v>-18243</v>
      </c>
      <c r="N46" s="44" t="n">
        <f aca="false">IF($E46&lt;0,IF($K46&gt;0.5,-$F$6,-$G$6),IF($E46&gt;0,IF($K46&gt;0.67,$I$6,$H$6),0))</f>
        <v>-13333</v>
      </c>
    </row>
    <row r="47" customFormat="false" ht="12.75" hidden="false" customHeight="false" outlineLevel="0" collapsed="false">
      <c r="A47" s="0" t="n">
        <f aca="false">MONTH(C47)</f>
        <v>1</v>
      </c>
      <c r="B47" s="0" t="str">
        <f aca="false">VLOOKUP(A47,MonthTable,2,FALSE())</f>
        <v>Jan</v>
      </c>
      <c r="C47" s="235" t="n">
        <f aca="false">C46+1</f>
        <v>36538</v>
      </c>
      <c r="D47" s="236" t="n">
        <f aca="false">H46</f>
        <v>1713050</v>
      </c>
      <c r="E47" s="237" t="n">
        <f aca="false">-12517-15389</f>
        <v>-27906</v>
      </c>
      <c r="F47" s="44" t="n">
        <v>-1220</v>
      </c>
      <c r="G47" s="44" t="n">
        <f aca="false">SUM(E47:F47)</f>
        <v>-29126</v>
      </c>
      <c r="H47" s="44" t="n">
        <f aca="false">D47+G47</f>
        <v>1683924</v>
      </c>
      <c r="I47" s="232" t="n">
        <f aca="false">$D$12-H47</f>
        <v>687276</v>
      </c>
      <c r="J47" s="238" t="n">
        <f aca="false">D47/$D$12</f>
        <v>0.722440114709852</v>
      </c>
      <c r="K47" s="239" t="n">
        <f aca="false">H47/$D$12</f>
        <v>0.710156882591093</v>
      </c>
      <c r="L47" s="44" t="n">
        <f aca="false">IF($E47&lt;0,IF($K47&gt;0.5,-$F$7,-$G$7),IF($E47&gt;0,IF($K47&gt;0.67,$I$7,$H$7),0))</f>
        <v>-31576</v>
      </c>
      <c r="M47" s="44" t="n">
        <f aca="false">IF($E47&lt;0,IF($K47&gt;0.5,-$F$5,-$G$5),IF($E47&gt;0,IF($K47&gt;0.67,$I$5,$H$5),0))</f>
        <v>-18243</v>
      </c>
      <c r="N47" s="44" t="n">
        <f aca="false">IF($E47&lt;0,IF($K47&gt;0.5,-$F$6,-$G$6),IF($E47&gt;0,IF($K47&gt;0.67,$I$6,$H$6),0))</f>
        <v>-13333</v>
      </c>
    </row>
    <row r="48" customFormat="false" ht="12.75" hidden="false" customHeight="false" outlineLevel="0" collapsed="false">
      <c r="A48" s="0" t="n">
        <f aca="false">MONTH(C48)</f>
        <v>1</v>
      </c>
      <c r="B48" s="0" t="str">
        <f aca="false">VLOOKUP(A48,MonthTable,2,FALSE())</f>
        <v>Jan</v>
      </c>
      <c r="C48" s="235" t="n">
        <f aca="false">C47+1</f>
        <v>36539</v>
      </c>
      <c r="D48" s="236" t="n">
        <f aca="false">H47</f>
        <v>1683924</v>
      </c>
      <c r="E48" s="237" t="n">
        <f aca="false">-12517-15389</f>
        <v>-27906</v>
      </c>
      <c r="F48" s="44" t="n">
        <v>-1220</v>
      </c>
      <c r="G48" s="44" t="n">
        <f aca="false">SUM(E48:F48)</f>
        <v>-29126</v>
      </c>
      <c r="H48" s="44" t="n">
        <f aca="false">D48+G48</f>
        <v>1654798</v>
      </c>
      <c r="I48" s="232" t="n">
        <f aca="false">$D$12-H48</f>
        <v>716402</v>
      </c>
      <c r="J48" s="238" t="n">
        <f aca="false">D48/$D$12</f>
        <v>0.710156882591093</v>
      </c>
      <c r="K48" s="239" t="n">
        <f aca="false">H48/$D$12</f>
        <v>0.697873650472335</v>
      </c>
      <c r="L48" s="44" t="n">
        <f aca="false">IF($E48&lt;0,IF($K48&gt;0.5,-$F$7,-$G$7),IF($E48&gt;0,IF($K48&gt;0.67,$I$7,$H$7),0))</f>
        <v>-31576</v>
      </c>
      <c r="M48" s="44" t="n">
        <f aca="false">IF($E48&lt;0,IF($K48&gt;0.5,-$F$5,-$G$5),IF($E48&gt;0,IF($K48&gt;0.67,$I$5,$H$5),0))</f>
        <v>-18243</v>
      </c>
      <c r="N48" s="44" t="n">
        <f aca="false">IF($E48&lt;0,IF($K48&gt;0.5,-$F$6,-$G$6),IF($E48&gt;0,IF($K48&gt;0.67,$I$6,$H$6),0))</f>
        <v>-13333</v>
      </c>
    </row>
    <row r="49" customFormat="false" ht="12.75" hidden="false" customHeight="false" outlineLevel="0" collapsed="false">
      <c r="A49" s="0" t="n">
        <f aca="false">MONTH(C49)</f>
        <v>1</v>
      </c>
      <c r="B49" s="0" t="str">
        <f aca="false">VLOOKUP(A49,MonthTable,2,FALSE())</f>
        <v>Jan</v>
      </c>
      <c r="C49" s="235" t="n">
        <f aca="false">C48+1</f>
        <v>36540</v>
      </c>
      <c r="D49" s="236" t="n">
        <f aca="false">H48</f>
        <v>1654798</v>
      </c>
      <c r="E49" s="237" t="n">
        <f aca="false">-12517-15389</f>
        <v>-27906</v>
      </c>
      <c r="F49" s="44" t="n">
        <v>-1220</v>
      </c>
      <c r="G49" s="44" t="n">
        <f aca="false">SUM(E49:F49)</f>
        <v>-29126</v>
      </c>
      <c r="H49" s="44" t="n">
        <f aca="false">D49+G49</f>
        <v>1625672</v>
      </c>
      <c r="I49" s="232" t="n">
        <f aca="false">$D$12-H49</f>
        <v>745528</v>
      </c>
      <c r="J49" s="238" t="n">
        <f aca="false">D49/$D$12</f>
        <v>0.697873650472335</v>
      </c>
      <c r="K49" s="239" t="n">
        <f aca="false">H49/$D$12</f>
        <v>0.685590418353576</v>
      </c>
      <c r="L49" s="44" t="n">
        <f aca="false">IF($E49&lt;0,IF($K49&gt;0.5,-$F$7,-$G$7),IF($E49&gt;0,IF($K49&gt;0.67,$I$7,$H$7),0))</f>
        <v>-31576</v>
      </c>
      <c r="M49" s="44" t="n">
        <f aca="false">IF($E49&lt;0,IF($K49&gt;0.5,-$F$5,-$G$5),IF($E49&gt;0,IF($K49&gt;0.67,$I$5,$H$5),0))</f>
        <v>-18243</v>
      </c>
      <c r="N49" s="44" t="n">
        <f aca="false">IF($E49&lt;0,IF($K49&gt;0.5,-$F$6,-$G$6),IF($E49&gt;0,IF($K49&gt;0.67,$I$6,$H$6),0))</f>
        <v>-13333</v>
      </c>
    </row>
    <row r="50" customFormat="false" ht="12.75" hidden="false" customHeight="false" outlineLevel="0" collapsed="false">
      <c r="A50" s="0" t="n">
        <f aca="false">MONTH(C50)</f>
        <v>1</v>
      </c>
      <c r="B50" s="0" t="str">
        <f aca="false">VLOOKUP(A50,MonthTable,2,FALSE())</f>
        <v>Jan</v>
      </c>
      <c r="C50" s="235" t="n">
        <f aca="false">C49+1</f>
        <v>36541</v>
      </c>
      <c r="D50" s="236" t="n">
        <f aca="false">H49</f>
        <v>1625672</v>
      </c>
      <c r="E50" s="237" t="n">
        <f aca="false">-12517-15389</f>
        <v>-27906</v>
      </c>
      <c r="F50" s="44" t="n">
        <v>-1220</v>
      </c>
      <c r="G50" s="44" t="n">
        <f aca="false">SUM(E50:F50)</f>
        <v>-29126</v>
      </c>
      <c r="H50" s="44" t="n">
        <f aca="false">D50+G50</f>
        <v>1596546</v>
      </c>
      <c r="I50" s="232" t="n">
        <f aca="false">$D$12-H50</f>
        <v>774654</v>
      </c>
      <c r="J50" s="238" t="n">
        <f aca="false">D50/$D$12</f>
        <v>0.685590418353576</v>
      </c>
      <c r="K50" s="239" t="n">
        <f aca="false">H50/$D$12</f>
        <v>0.673307186234818</v>
      </c>
      <c r="L50" s="44" t="n">
        <f aca="false">IF($E50&lt;0,IF($K50&gt;0.5,-$F$7,-$G$7),IF($E50&gt;0,IF($K50&gt;0.67,$I$7,$H$7),0))</f>
        <v>-31576</v>
      </c>
      <c r="M50" s="44" t="n">
        <f aca="false">IF($E50&lt;0,IF($K50&gt;0.5,-$F$5,-$G$5),IF($E50&gt;0,IF($K50&gt;0.67,$I$5,$H$5),0))</f>
        <v>-18243</v>
      </c>
      <c r="N50" s="44" t="n">
        <f aca="false">IF($E50&lt;0,IF($K50&gt;0.5,-$F$6,-$G$6),IF($E50&gt;0,IF($K50&gt;0.67,$I$6,$H$6),0))</f>
        <v>-13333</v>
      </c>
    </row>
    <row r="51" customFormat="false" ht="12.75" hidden="false" customHeight="false" outlineLevel="0" collapsed="false">
      <c r="A51" s="0" t="n">
        <f aca="false">MONTH(C51)</f>
        <v>1</v>
      </c>
      <c r="B51" s="0" t="str">
        <f aca="false">VLOOKUP(A51,MonthTable,2,FALSE())</f>
        <v>Jan</v>
      </c>
      <c r="C51" s="235" t="n">
        <f aca="false">C50+1</f>
        <v>36542</v>
      </c>
      <c r="D51" s="236" t="n">
        <f aca="false">H50</f>
        <v>1596546</v>
      </c>
      <c r="E51" s="237" t="n">
        <f aca="false">-12517-15389</f>
        <v>-27906</v>
      </c>
      <c r="F51" s="44" t="n">
        <v>-1220</v>
      </c>
      <c r="G51" s="44" t="n">
        <f aca="false">SUM(E51:F51)</f>
        <v>-29126</v>
      </c>
      <c r="H51" s="44" t="n">
        <f aca="false">D51+G51</f>
        <v>1567420</v>
      </c>
      <c r="I51" s="232" t="n">
        <f aca="false">$D$12-H51</f>
        <v>803780</v>
      </c>
      <c r="J51" s="238" t="n">
        <f aca="false">D51/$D$12</f>
        <v>0.673307186234818</v>
      </c>
      <c r="K51" s="239" t="n">
        <f aca="false">H51/$D$12</f>
        <v>0.661023954116059</v>
      </c>
      <c r="L51" s="44" t="n">
        <f aca="false">IF($E51&lt;0,IF($K51&gt;0.5,-$F$7,-$G$7),IF($E51&gt;0,IF($K51&gt;0.67,$I$7,$H$7),0))</f>
        <v>-31576</v>
      </c>
      <c r="M51" s="44" t="n">
        <f aca="false">IF($E51&lt;0,IF($K51&gt;0.5,-$F$5,-$G$5),IF($E51&gt;0,IF($K51&gt;0.67,$I$5,$H$5),0))</f>
        <v>-18243</v>
      </c>
      <c r="N51" s="44" t="n">
        <f aca="false">IF($E51&lt;0,IF($K51&gt;0.5,-$F$6,-$G$6),IF($E51&gt;0,IF($K51&gt;0.67,$I$6,$H$6),0))</f>
        <v>-13333</v>
      </c>
    </row>
    <row r="52" customFormat="false" ht="12.75" hidden="false" customHeight="false" outlineLevel="0" collapsed="false">
      <c r="A52" s="0" t="n">
        <f aca="false">MONTH(C52)</f>
        <v>1</v>
      </c>
      <c r="B52" s="0" t="str">
        <f aca="false">VLOOKUP(A52,MonthTable,2,FALSE())</f>
        <v>Jan</v>
      </c>
      <c r="C52" s="235" t="n">
        <f aca="false">C51+1</f>
        <v>36543</v>
      </c>
      <c r="D52" s="236" t="n">
        <f aca="false">H51</f>
        <v>1567420</v>
      </c>
      <c r="E52" s="237" t="n">
        <f aca="false">-12517-15389</f>
        <v>-27906</v>
      </c>
      <c r="F52" s="44" t="n">
        <v>-1220</v>
      </c>
      <c r="G52" s="44" t="n">
        <f aca="false">SUM(E52:F52)</f>
        <v>-29126</v>
      </c>
      <c r="H52" s="44" t="n">
        <f aca="false">D52+G52</f>
        <v>1538294</v>
      </c>
      <c r="I52" s="232" t="n">
        <f aca="false">$D$12-H52</f>
        <v>832906</v>
      </c>
      <c r="J52" s="238" t="n">
        <f aca="false">D52/$D$12</f>
        <v>0.661023954116059</v>
      </c>
      <c r="K52" s="239" t="n">
        <f aca="false">H52/$D$12</f>
        <v>0.648740721997301</v>
      </c>
      <c r="L52" s="44" t="n">
        <f aca="false">IF($E52&lt;0,IF($K52&gt;0.5,-$F$7,-$G$7),IF($E52&gt;0,IF($K52&gt;0.67,$I$7,$H$7),0))</f>
        <v>-31576</v>
      </c>
      <c r="M52" s="44" t="n">
        <f aca="false">IF($E52&lt;0,IF($K52&gt;0.5,-$F$5,-$G$5),IF($E52&gt;0,IF($K52&gt;0.67,$I$5,$H$5),0))</f>
        <v>-18243</v>
      </c>
      <c r="N52" s="44" t="n">
        <f aca="false">IF($E52&lt;0,IF($K52&gt;0.5,-$F$6,-$G$6),IF($E52&gt;0,IF($K52&gt;0.67,$I$6,$H$6),0))</f>
        <v>-13333</v>
      </c>
    </row>
    <row r="53" customFormat="false" ht="12.75" hidden="false" customHeight="false" outlineLevel="0" collapsed="false">
      <c r="A53" s="0" t="n">
        <f aca="false">MONTH(C53)</f>
        <v>1</v>
      </c>
      <c r="B53" s="0" t="str">
        <f aca="false">VLOOKUP(A53,MonthTable,2,FALSE())</f>
        <v>Jan</v>
      </c>
      <c r="C53" s="235" t="n">
        <f aca="false">C52+1</f>
        <v>36544</v>
      </c>
      <c r="D53" s="236" t="n">
        <f aca="false">H52</f>
        <v>1538294</v>
      </c>
      <c r="E53" s="237" t="n">
        <f aca="false">-12517-15389</f>
        <v>-27906</v>
      </c>
      <c r="F53" s="44" t="n">
        <v>-1220</v>
      </c>
      <c r="G53" s="44" t="n">
        <f aca="false">SUM(E53:F53)</f>
        <v>-29126</v>
      </c>
      <c r="H53" s="44" t="n">
        <f aca="false">D53+G53</f>
        <v>1509168</v>
      </c>
      <c r="I53" s="232" t="n">
        <f aca="false">$D$12-H53</f>
        <v>862032</v>
      </c>
      <c r="J53" s="238" t="n">
        <f aca="false">D53/$D$12</f>
        <v>0.648740721997301</v>
      </c>
      <c r="K53" s="239" t="n">
        <f aca="false">H53/$D$12</f>
        <v>0.636457489878543</v>
      </c>
      <c r="L53" s="44" t="n">
        <f aca="false">IF($E53&lt;0,IF($K53&gt;0.5,-$F$7,-$G$7),IF($E53&gt;0,IF($K53&gt;0.67,$I$7,$H$7),0))</f>
        <v>-31576</v>
      </c>
      <c r="M53" s="44" t="n">
        <f aca="false">IF($E53&lt;0,IF($K53&gt;0.5,-$F$5,-$G$5),IF($E53&gt;0,IF($K53&gt;0.67,$I$5,$H$5),0))</f>
        <v>-18243</v>
      </c>
      <c r="N53" s="44" t="n">
        <f aca="false">IF($E53&lt;0,IF($K53&gt;0.5,-$F$6,-$G$6),IF($E53&gt;0,IF($K53&gt;0.67,$I$6,$H$6),0))</f>
        <v>-13333</v>
      </c>
    </row>
    <row r="54" customFormat="false" ht="12.75" hidden="false" customHeight="false" outlineLevel="0" collapsed="false">
      <c r="A54" s="0" t="n">
        <f aca="false">MONTH(C54)</f>
        <v>1</v>
      </c>
      <c r="B54" s="0" t="str">
        <f aca="false">VLOOKUP(A54,MonthTable,2,FALSE())</f>
        <v>Jan</v>
      </c>
      <c r="C54" s="235" t="n">
        <f aca="false">C53+1</f>
        <v>36545</v>
      </c>
      <c r="D54" s="236" t="n">
        <f aca="false">H53</f>
        <v>1509168</v>
      </c>
      <c r="E54" s="237" t="n">
        <f aca="false">-12517-15389</f>
        <v>-27906</v>
      </c>
      <c r="F54" s="44" t="n">
        <v>-1220</v>
      </c>
      <c r="G54" s="44" t="n">
        <f aca="false">SUM(E54:F54)</f>
        <v>-29126</v>
      </c>
      <c r="H54" s="44" t="n">
        <f aca="false">D54+G54</f>
        <v>1480042</v>
      </c>
      <c r="I54" s="232" t="n">
        <f aca="false">$D$12-H54</f>
        <v>891158</v>
      </c>
      <c r="J54" s="238" t="n">
        <f aca="false">D54/$D$12</f>
        <v>0.636457489878543</v>
      </c>
      <c r="K54" s="239" t="n">
        <f aca="false">H54/$D$12</f>
        <v>0.624174257759784</v>
      </c>
      <c r="L54" s="44" t="n">
        <f aca="false">IF($E54&lt;0,IF($K54&gt;0.5,-$F$7,-$G$7),IF($E54&gt;0,IF($K54&gt;0.67,$I$7,$H$7),0))</f>
        <v>-31576</v>
      </c>
      <c r="M54" s="44" t="n">
        <f aca="false">IF($E54&lt;0,IF($K54&gt;0.5,-$F$5,-$G$5),IF($E54&gt;0,IF($K54&gt;0.67,$I$5,$H$5),0))</f>
        <v>-18243</v>
      </c>
      <c r="N54" s="44" t="n">
        <f aca="false">IF($E54&lt;0,IF($K54&gt;0.5,-$F$6,-$G$6),IF($E54&gt;0,IF($K54&gt;0.67,$I$6,$H$6),0))</f>
        <v>-13333</v>
      </c>
    </row>
    <row r="55" customFormat="false" ht="12.75" hidden="false" customHeight="false" outlineLevel="0" collapsed="false">
      <c r="A55" s="0" t="n">
        <f aca="false">MONTH(C55)</f>
        <v>1</v>
      </c>
      <c r="B55" s="0" t="str">
        <f aca="false">VLOOKUP(A55,MonthTable,2,FALSE())</f>
        <v>Jan</v>
      </c>
      <c r="C55" s="235" t="n">
        <f aca="false">C54+1</f>
        <v>36546</v>
      </c>
      <c r="D55" s="236" t="n">
        <f aca="false">H54</f>
        <v>1480042</v>
      </c>
      <c r="E55" s="237" t="n">
        <f aca="false">-12517-15389</f>
        <v>-27906</v>
      </c>
      <c r="F55" s="44" t="n">
        <v>-1220</v>
      </c>
      <c r="G55" s="44" t="n">
        <f aca="false">SUM(E55:F55)</f>
        <v>-29126</v>
      </c>
      <c r="H55" s="44" t="n">
        <f aca="false">D55+G55</f>
        <v>1450916</v>
      </c>
      <c r="I55" s="232" t="n">
        <f aca="false">$D$12-H55</f>
        <v>920284</v>
      </c>
      <c r="J55" s="238" t="n">
        <f aca="false">D55/$D$12</f>
        <v>0.624174257759784</v>
      </c>
      <c r="K55" s="239" t="n">
        <f aca="false">H55/$D$12</f>
        <v>0.611891025641026</v>
      </c>
      <c r="L55" s="44" t="n">
        <f aca="false">IF($E55&lt;0,IF($K55&gt;0.5,-$F$7,-$G$7),IF($E55&gt;0,IF($K55&gt;0.67,$I$7,$H$7),0))</f>
        <v>-31576</v>
      </c>
      <c r="M55" s="44" t="n">
        <f aca="false">IF($E55&lt;0,IF($K55&gt;0.5,-$F$5,-$G$5),IF($E55&gt;0,IF($K55&gt;0.67,$I$5,$H$5),0))</f>
        <v>-18243</v>
      </c>
      <c r="N55" s="44" t="n">
        <f aca="false">IF($E55&lt;0,IF($K55&gt;0.5,-$F$6,-$G$6),IF($E55&gt;0,IF($K55&gt;0.67,$I$6,$H$6),0))</f>
        <v>-13333</v>
      </c>
    </row>
    <row r="56" customFormat="false" ht="12.75" hidden="false" customHeight="false" outlineLevel="0" collapsed="false">
      <c r="A56" s="0" t="n">
        <f aca="false">MONTH(C56)</f>
        <v>1</v>
      </c>
      <c r="B56" s="0" t="str">
        <f aca="false">VLOOKUP(A56,MonthTable,2,FALSE())</f>
        <v>Jan</v>
      </c>
      <c r="C56" s="235" t="n">
        <f aca="false">C55+1</f>
        <v>36547</v>
      </c>
      <c r="D56" s="236" t="n">
        <f aca="false">H55</f>
        <v>1450916</v>
      </c>
      <c r="E56" s="237" t="n">
        <f aca="false">-12517-15389</f>
        <v>-27906</v>
      </c>
      <c r="F56" s="44" t="n">
        <v>-1220</v>
      </c>
      <c r="G56" s="44" t="n">
        <f aca="false">SUM(E56:F56)</f>
        <v>-29126</v>
      </c>
      <c r="H56" s="44" t="n">
        <f aca="false">D56+G56</f>
        <v>1421790</v>
      </c>
      <c r="I56" s="232" t="n">
        <f aca="false">$D$12-H56</f>
        <v>949410</v>
      </c>
      <c r="J56" s="238" t="n">
        <f aca="false">D56/$D$12</f>
        <v>0.611891025641026</v>
      </c>
      <c r="K56" s="239" t="n">
        <f aca="false">H56/$D$12</f>
        <v>0.599607793522267</v>
      </c>
      <c r="L56" s="44" t="n">
        <f aca="false">IF($E56&lt;0,IF($K56&gt;0.5,-$F$7,-$G$7),IF($E56&gt;0,IF($K56&gt;0.67,$I$7,$H$7),0))</f>
        <v>-31576</v>
      </c>
      <c r="M56" s="44" t="n">
        <f aca="false">IF($E56&lt;0,IF($K56&gt;0.5,-$F$5,-$G$5),IF($E56&gt;0,IF($K56&gt;0.67,$I$5,$H$5),0))</f>
        <v>-18243</v>
      </c>
      <c r="N56" s="44" t="n">
        <f aca="false">IF($E56&lt;0,IF($K56&gt;0.5,-$F$6,-$G$6),IF($E56&gt;0,IF($K56&gt;0.67,$I$6,$H$6),0))</f>
        <v>-13333</v>
      </c>
    </row>
    <row r="57" customFormat="false" ht="12.75" hidden="false" customHeight="false" outlineLevel="0" collapsed="false">
      <c r="A57" s="0" t="n">
        <f aca="false">MONTH(C57)</f>
        <v>1</v>
      </c>
      <c r="B57" s="0" t="str">
        <f aca="false">VLOOKUP(A57,MonthTable,2,FALSE())</f>
        <v>Jan</v>
      </c>
      <c r="C57" s="235" t="n">
        <f aca="false">C56+1</f>
        <v>36548</v>
      </c>
      <c r="D57" s="236" t="n">
        <f aca="false">H56</f>
        <v>1421790</v>
      </c>
      <c r="E57" s="237" t="n">
        <f aca="false">-12517-15389</f>
        <v>-27906</v>
      </c>
      <c r="F57" s="44" t="n">
        <v>-1220</v>
      </c>
      <c r="G57" s="44" t="n">
        <f aca="false">SUM(E57:F57)</f>
        <v>-29126</v>
      </c>
      <c r="H57" s="44" t="n">
        <f aca="false">D57+G57</f>
        <v>1392664</v>
      </c>
      <c r="I57" s="232" t="n">
        <f aca="false">$D$12-H57</f>
        <v>978536</v>
      </c>
      <c r="J57" s="238" t="n">
        <f aca="false">D57/$D$12</f>
        <v>0.599607793522267</v>
      </c>
      <c r="K57" s="239" t="n">
        <f aca="false">H57/$D$12</f>
        <v>0.587324561403509</v>
      </c>
      <c r="L57" s="44" t="n">
        <f aca="false">IF($E57&lt;0,IF($K57&gt;0.5,-$F$7,-$G$7),IF($E57&gt;0,IF($K57&gt;0.67,$I$7,$H$7),0))</f>
        <v>-31576</v>
      </c>
      <c r="M57" s="44" t="n">
        <f aca="false">IF($E57&lt;0,IF($K57&gt;0.5,-$F$5,-$G$5),IF($E57&gt;0,IF($K57&gt;0.67,$I$5,$H$5),0))</f>
        <v>-18243</v>
      </c>
      <c r="N57" s="44" t="n">
        <f aca="false">IF($E57&lt;0,IF($K57&gt;0.5,-$F$6,-$G$6),IF($E57&gt;0,IF($K57&gt;0.67,$I$6,$H$6),0))</f>
        <v>-13333</v>
      </c>
    </row>
    <row r="58" customFormat="false" ht="12.75" hidden="false" customHeight="false" outlineLevel="0" collapsed="false">
      <c r="A58" s="0" t="n">
        <f aca="false">MONTH(C58)</f>
        <v>1</v>
      </c>
      <c r="B58" s="0" t="str">
        <f aca="false">VLOOKUP(A58,MonthTable,2,FALSE())</f>
        <v>Jan</v>
      </c>
      <c r="C58" s="235" t="n">
        <f aca="false">C57+1</f>
        <v>36549</v>
      </c>
      <c r="D58" s="236" t="n">
        <f aca="false">H57</f>
        <v>1392664</v>
      </c>
      <c r="E58" s="237" t="n">
        <f aca="false">-12517-15389</f>
        <v>-27906</v>
      </c>
      <c r="F58" s="44" t="n">
        <v>-1220</v>
      </c>
      <c r="G58" s="44" t="n">
        <f aca="false">SUM(E58:F58)</f>
        <v>-29126</v>
      </c>
      <c r="H58" s="44" t="n">
        <f aca="false">D58+G58</f>
        <v>1363538</v>
      </c>
      <c r="I58" s="232" t="n">
        <f aca="false">$D$12-H58</f>
        <v>1007662</v>
      </c>
      <c r="J58" s="238" t="n">
        <f aca="false">D58/$D$12</f>
        <v>0.587324561403509</v>
      </c>
      <c r="K58" s="239" t="n">
        <f aca="false">H58/$D$12</f>
        <v>0.57504132928475</v>
      </c>
      <c r="L58" s="44" t="n">
        <f aca="false">IF($E58&lt;0,IF($K58&gt;0.5,-$F$7,-$G$7),IF($E58&gt;0,IF($K58&gt;0.67,$I$7,$H$7),0))</f>
        <v>-31576</v>
      </c>
      <c r="M58" s="44" t="n">
        <f aca="false">IF($E58&lt;0,IF($K58&gt;0.5,-$F$5,-$G$5),IF($E58&gt;0,IF($K58&gt;0.67,$I$5,$H$5),0))</f>
        <v>-18243</v>
      </c>
      <c r="N58" s="44" t="n">
        <f aca="false">IF($E58&lt;0,IF($K58&gt;0.5,-$F$6,-$G$6),IF($E58&gt;0,IF($K58&gt;0.67,$I$6,$H$6),0))</f>
        <v>-13333</v>
      </c>
    </row>
    <row r="59" customFormat="false" ht="12.75" hidden="false" customHeight="false" outlineLevel="0" collapsed="false">
      <c r="A59" s="0" t="n">
        <f aca="false">MONTH(C59)</f>
        <v>1</v>
      </c>
      <c r="B59" s="0" t="str">
        <f aca="false">VLOOKUP(A59,MonthTable,2,FALSE())</f>
        <v>Jan</v>
      </c>
      <c r="C59" s="235" t="n">
        <f aca="false">C58+1</f>
        <v>36550</v>
      </c>
      <c r="D59" s="236" t="n">
        <f aca="false">H58</f>
        <v>1363538</v>
      </c>
      <c r="E59" s="237" t="n">
        <f aca="false">-12517-15389</f>
        <v>-27906</v>
      </c>
      <c r="F59" s="44" t="n">
        <v>-1220</v>
      </c>
      <c r="G59" s="44" t="n">
        <f aca="false">SUM(E59:F59)</f>
        <v>-29126</v>
      </c>
      <c r="H59" s="44" t="n">
        <f aca="false">D59+G59</f>
        <v>1334412</v>
      </c>
      <c r="I59" s="232" t="n">
        <f aca="false">$D$12-H59</f>
        <v>1036788</v>
      </c>
      <c r="J59" s="238" t="n">
        <f aca="false">D59/$D$12</f>
        <v>0.57504132928475</v>
      </c>
      <c r="K59" s="239" t="n">
        <f aca="false">H59/$D$12</f>
        <v>0.562758097165992</v>
      </c>
      <c r="L59" s="44" t="n">
        <f aca="false">IF($E59&lt;0,IF($K59&gt;0.5,-$F$7,-$G$7),IF($E59&gt;0,IF($K59&gt;0.67,$I$7,$H$7),0))</f>
        <v>-31576</v>
      </c>
      <c r="M59" s="44" t="n">
        <f aca="false">IF($E59&lt;0,IF($K59&gt;0.5,-$F$5,-$G$5),IF($E59&gt;0,IF($K59&gt;0.67,$I$5,$H$5),0))</f>
        <v>-18243</v>
      </c>
      <c r="N59" s="44" t="n">
        <f aca="false">IF($E59&lt;0,IF($K59&gt;0.5,-$F$6,-$G$6),IF($E59&gt;0,IF($K59&gt;0.67,$I$6,$H$6),0))</f>
        <v>-13333</v>
      </c>
    </row>
    <row r="60" customFormat="false" ht="12.75" hidden="false" customHeight="false" outlineLevel="0" collapsed="false">
      <c r="A60" s="0" t="n">
        <f aca="false">MONTH(C60)</f>
        <v>1</v>
      </c>
      <c r="B60" s="0" t="str">
        <f aca="false">VLOOKUP(A60,MonthTable,2,FALSE())</f>
        <v>Jan</v>
      </c>
      <c r="C60" s="235" t="n">
        <f aca="false">C59+1</f>
        <v>36551</v>
      </c>
      <c r="D60" s="236" t="n">
        <f aca="false">H59</f>
        <v>1334412</v>
      </c>
      <c r="E60" s="237" t="n">
        <f aca="false">-12517-15389</f>
        <v>-27906</v>
      </c>
      <c r="F60" s="44" t="n">
        <v>-1220</v>
      </c>
      <c r="G60" s="44" t="n">
        <f aca="false">SUM(E60:F60)</f>
        <v>-29126</v>
      </c>
      <c r="H60" s="44" t="n">
        <f aca="false">D60+G60</f>
        <v>1305286</v>
      </c>
      <c r="I60" s="232" t="n">
        <f aca="false">$D$12-H60</f>
        <v>1065914</v>
      </c>
      <c r="J60" s="238" t="n">
        <f aca="false">D60/$D$12</f>
        <v>0.562758097165992</v>
      </c>
      <c r="K60" s="239" t="n">
        <f aca="false">H60/$D$12</f>
        <v>0.550474865047233</v>
      </c>
      <c r="L60" s="44" t="n">
        <f aca="false">IF($E60&lt;0,IF($K60&gt;0.5,-$F$7,-$G$7),IF($E60&gt;0,IF($K60&gt;0.67,$I$7,$H$7),0))</f>
        <v>-31576</v>
      </c>
      <c r="M60" s="44" t="n">
        <f aca="false">IF($E60&lt;0,IF($K60&gt;0.5,-$F$5,-$G$5),IF($E60&gt;0,IF($K60&gt;0.67,$I$5,$H$5),0))</f>
        <v>-18243</v>
      </c>
      <c r="N60" s="44" t="n">
        <f aca="false">IF($E60&lt;0,IF($K60&gt;0.5,-$F$6,-$G$6),IF($E60&gt;0,IF($K60&gt;0.67,$I$6,$H$6),0))</f>
        <v>-13333</v>
      </c>
    </row>
    <row r="61" customFormat="false" ht="12.75" hidden="false" customHeight="false" outlineLevel="0" collapsed="false">
      <c r="A61" s="0" t="n">
        <f aca="false">MONTH(C61)</f>
        <v>1</v>
      </c>
      <c r="B61" s="0" t="str">
        <f aca="false">VLOOKUP(A61,MonthTable,2,FALSE())</f>
        <v>Jan</v>
      </c>
      <c r="C61" s="235" t="n">
        <f aca="false">C60+1</f>
        <v>36552</v>
      </c>
      <c r="D61" s="236" t="n">
        <f aca="false">H60</f>
        <v>1305286</v>
      </c>
      <c r="E61" s="237" t="n">
        <f aca="false">-12517-15389</f>
        <v>-27906</v>
      </c>
      <c r="F61" s="44" t="n">
        <v>-1220</v>
      </c>
      <c r="G61" s="44" t="n">
        <f aca="false">SUM(E61:F61)</f>
        <v>-29126</v>
      </c>
      <c r="H61" s="44" t="n">
        <f aca="false">D61+G61</f>
        <v>1276160</v>
      </c>
      <c r="I61" s="232" t="n">
        <f aca="false">$D$12-H61</f>
        <v>1095040</v>
      </c>
      <c r="J61" s="238" t="n">
        <f aca="false">D61/$D$12</f>
        <v>0.550474865047233</v>
      </c>
      <c r="K61" s="239" t="n">
        <f aca="false">H61/$D$12</f>
        <v>0.538191632928475</v>
      </c>
      <c r="L61" s="44" t="n">
        <f aca="false">IF($E61&lt;0,IF($K61&gt;0.5,-$F$7,-$G$7),IF($E61&gt;0,IF($K61&gt;0.67,$I$7,$H$7),0))</f>
        <v>-31576</v>
      </c>
      <c r="M61" s="44" t="n">
        <f aca="false">IF($E61&lt;0,IF($K61&gt;0.5,-$F$5,-$G$5),IF($E61&gt;0,IF($K61&gt;0.67,$I$5,$H$5),0))</f>
        <v>-18243</v>
      </c>
      <c r="N61" s="44" t="n">
        <f aca="false">IF($E61&lt;0,IF($K61&gt;0.5,-$F$6,-$G$6),IF($E61&gt;0,IF($K61&gt;0.67,$I$6,$H$6),0))</f>
        <v>-13333</v>
      </c>
    </row>
    <row r="62" customFormat="false" ht="12.75" hidden="false" customHeight="false" outlineLevel="0" collapsed="false">
      <c r="A62" s="0" t="n">
        <f aca="false">MONTH(C62)</f>
        <v>1</v>
      </c>
      <c r="B62" s="0" t="str">
        <f aca="false">VLOOKUP(A62,MonthTable,2,FALSE())</f>
        <v>Jan</v>
      </c>
      <c r="C62" s="235" t="n">
        <f aca="false">C61+1</f>
        <v>36553</v>
      </c>
      <c r="D62" s="236" t="n">
        <f aca="false">H61</f>
        <v>1276160</v>
      </c>
      <c r="E62" s="237" t="n">
        <f aca="false">-12517-15389</f>
        <v>-27906</v>
      </c>
      <c r="F62" s="44" t="n">
        <v>-1220</v>
      </c>
      <c r="G62" s="44" t="n">
        <f aca="false">SUM(E62:F62)</f>
        <v>-29126</v>
      </c>
      <c r="H62" s="44" t="n">
        <f aca="false">D62+G62</f>
        <v>1247034</v>
      </c>
      <c r="I62" s="232" t="n">
        <f aca="false">$D$12-H62</f>
        <v>1124166</v>
      </c>
      <c r="J62" s="238" t="n">
        <f aca="false">D62/$D$12</f>
        <v>0.538191632928475</v>
      </c>
      <c r="K62" s="239" t="n">
        <f aca="false">H62/$D$12</f>
        <v>0.525908400809717</v>
      </c>
      <c r="L62" s="44" t="n">
        <f aca="false">IF($E62&lt;0,IF($K62&gt;0.5,-$F$7,-$G$7),IF($E62&gt;0,IF($K62&gt;0.67,$I$7,$H$7),0))</f>
        <v>-31576</v>
      </c>
      <c r="M62" s="44" t="n">
        <f aca="false">IF($E62&lt;0,IF($K62&gt;0.5,-$F$5,-$G$5),IF($E62&gt;0,IF($K62&gt;0.67,$I$5,$H$5),0))</f>
        <v>-18243</v>
      </c>
      <c r="N62" s="44" t="n">
        <f aca="false">IF($E62&lt;0,IF($K62&gt;0.5,-$F$6,-$G$6),IF($E62&gt;0,IF($K62&gt;0.67,$I$6,$H$6),0))</f>
        <v>-13333</v>
      </c>
    </row>
    <row r="63" customFormat="false" ht="12.75" hidden="false" customHeight="false" outlineLevel="0" collapsed="false">
      <c r="A63" s="0" t="n">
        <f aca="false">MONTH(C63)</f>
        <v>1</v>
      </c>
      <c r="B63" s="0" t="str">
        <f aca="false">VLOOKUP(A63,MonthTable,2,FALSE())</f>
        <v>Jan</v>
      </c>
      <c r="C63" s="235" t="n">
        <f aca="false">C62+1</f>
        <v>36554</v>
      </c>
      <c r="D63" s="236" t="n">
        <f aca="false">H62</f>
        <v>1247034</v>
      </c>
      <c r="E63" s="237" t="n">
        <f aca="false">-12517-15389</f>
        <v>-27906</v>
      </c>
      <c r="F63" s="44" t="n">
        <v>-1220</v>
      </c>
      <c r="G63" s="44" t="n">
        <f aca="false">SUM(E63:F63)</f>
        <v>-29126</v>
      </c>
      <c r="H63" s="44" t="n">
        <f aca="false">D63+G63</f>
        <v>1217908</v>
      </c>
      <c r="I63" s="232" t="n">
        <f aca="false">$D$12-H63</f>
        <v>1153292</v>
      </c>
      <c r="J63" s="238" t="n">
        <f aca="false">D63/$D$12</f>
        <v>0.525908400809717</v>
      </c>
      <c r="K63" s="239" t="n">
        <f aca="false">H63/$D$12</f>
        <v>0.513625168690958</v>
      </c>
      <c r="L63" s="44" t="n">
        <f aca="false">IF($E63&lt;0,IF($K63&gt;0.5,-$F$7,-$G$7),IF($E63&gt;0,IF($K63&gt;0.67,$I$7,$H$7),0))</f>
        <v>-31576</v>
      </c>
      <c r="M63" s="44" t="n">
        <f aca="false">IF($E63&lt;0,IF($K63&gt;0.5,-$F$5,-$G$5),IF($E63&gt;0,IF($K63&gt;0.67,$I$5,$H$5),0))</f>
        <v>-18243</v>
      </c>
      <c r="N63" s="44" t="n">
        <f aca="false">IF($E63&lt;0,IF($K63&gt;0.5,-$F$6,-$G$6),IF($E63&gt;0,IF($K63&gt;0.67,$I$6,$H$6),0))</f>
        <v>-13333</v>
      </c>
    </row>
    <row r="64" customFormat="false" ht="12.75" hidden="false" customHeight="false" outlineLevel="0" collapsed="false">
      <c r="A64" s="0" t="n">
        <f aca="false">MONTH(C64)</f>
        <v>1</v>
      </c>
      <c r="B64" s="0" t="str">
        <f aca="false">VLOOKUP(A64,MonthTable,2,FALSE())</f>
        <v>Jan</v>
      </c>
      <c r="C64" s="235" t="n">
        <f aca="false">C63+1</f>
        <v>36555</v>
      </c>
      <c r="D64" s="236" t="n">
        <f aca="false">H63</f>
        <v>1217908</v>
      </c>
      <c r="E64" s="237" t="n">
        <f aca="false">-12517-15389</f>
        <v>-27906</v>
      </c>
      <c r="F64" s="44" t="n">
        <v>-1220</v>
      </c>
      <c r="G64" s="44" t="n">
        <f aca="false">SUM(E64:F64)</f>
        <v>-29126</v>
      </c>
      <c r="H64" s="44" t="n">
        <f aca="false">D64+G64</f>
        <v>1188782</v>
      </c>
      <c r="I64" s="232" t="n">
        <f aca="false">$D$12-H64</f>
        <v>1182418</v>
      </c>
      <c r="J64" s="238" t="n">
        <f aca="false">D64/$D$12</f>
        <v>0.513625168690958</v>
      </c>
      <c r="K64" s="239" t="n">
        <f aca="false">H64/$D$12</f>
        <v>0.5013419365722</v>
      </c>
      <c r="L64" s="44" t="n">
        <f aca="false">IF($E64&lt;0,IF($K64&gt;0.5,-$F$7,-$G$7),IF($E64&gt;0,IF($K64&gt;0.67,$I$7,$H$7),0))</f>
        <v>-31576</v>
      </c>
      <c r="M64" s="44" t="n">
        <f aca="false">IF($E64&lt;0,IF($K64&gt;0.5,-$F$5,-$G$5),IF($E64&gt;0,IF($K64&gt;0.67,$I$5,$H$5),0))</f>
        <v>-18243</v>
      </c>
      <c r="N64" s="44" t="n">
        <f aca="false">IF($E64&lt;0,IF($K64&gt;0.5,-$F$6,-$G$6),IF($E64&gt;0,IF($K64&gt;0.67,$I$6,$H$6),0))</f>
        <v>-13333</v>
      </c>
    </row>
    <row r="65" customFormat="false" ht="12.75" hidden="false" customHeight="false" outlineLevel="0" collapsed="false">
      <c r="A65" s="0" t="n">
        <f aca="false">MONTH(C65)</f>
        <v>1</v>
      </c>
      <c r="B65" s="0" t="str">
        <f aca="false">VLOOKUP(A65,MonthTable,2,FALSE())</f>
        <v>Jan</v>
      </c>
      <c r="C65" s="235" t="n">
        <f aca="false">C64+1</f>
        <v>36556</v>
      </c>
      <c r="D65" s="236" t="n">
        <f aca="false">H64</f>
        <v>1188782</v>
      </c>
      <c r="E65" s="237" t="n">
        <f aca="false">-12517-15389</f>
        <v>-27906</v>
      </c>
      <c r="F65" s="44" t="n">
        <v>-1220</v>
      </c>
      <c r="G65" s="44" t="n">
        <f aca="false">SUM(E65:F65)</f>
        <v>-29126</v>
      </c>
      <c r="H65" s="44" t="n">
        <f aca="false">D65+G65</f>
        <v>1159656</v>
      </c>
      <c r="I65" s="232" t="n">
        <f aca="false">$D$12-H65</f>
        <v>1211544</v>
      </c>
      <c r="J65" s="238" t="n">
        <f aca="false">D65/$D$12</f>
        <v>0.5013419365722</v>
      </c>
      <c r="K65" s="239" t="n">
        <f aca="false">H65/$D$12</f>
        <v>0.489058704453441</v>
      </c>
      <c r="L65" s="44" t="n">
        <f aca="false">IF($E65&lt;0,IF($K65&gt;0.5,-$F$7,-$G$7),IF($E65&gt;0,IF($K65&gt;0.67,$I$7,$H$7),0))</f>
        <v>-22103</v>
      </c>
      <c r="M65" s="44" t="n">
        <f aca="false">IF($E65&lt;0,IF($K65&gt;0.5,-$F$5,-$G$5),IF($E65&gt;0,IF($K65&gt;0.67,$I$5,$H$5),0))</f>
        <v>-12770</v>
      </c>
      <c r="N65" s="44" t="n">
        <f aca="false">IF($E65&lt;0,IF($K65&gt;0.5,-$F$6,-$G$6),IF($E65&gt;0,IF($K65&gt;0.67,$I$6,$H$6),0))</f>
        <v>-9333</v>
      </c>
    </row>
    <row r="66" customFormat="false" ht="12.75" hidden="false" customHeight="false" outlineLevel="0" collapsed="false">
      <c r="A66" s="0" t="n">
        <f aca="false">MONTH(C66)</f>
        <v>2</v>
      </c>
      <c r="B66" s="0" t="str">
        <f aca="false">VLOOKUP(A66,MonthTable,2,FALSE())</f>
        <v>Feb</v>
      </c>
      <c r="C66" s="235" t="n">
        <f aca="false">C65+1</f>
        <v>36557</v>
      </c>
      <c r="D66" s="236" t="n">
        <f aca="false">H65</f>
        <v>1159656</v>
      </c>
      <c r="E66" s="237" t="n">
        <f aca="false">-8762-13341</f>
        <v>-22103</v>
      </c>
      <c r="F66" s="103" t="n">
        <v>0</v>
      </c>
      <c r="G66" s="44" t="n">
        <f aca="false">SUM(E66:F66)</f>
        <v>-22103</v>
      </c>
      <c r="H66" s="44" t="n">
        <f aca="false">D66+G66</f>
        <v>1137553</v>
      </c>
      <c r="I66" s="232" t="n">
        <f aca="false">$D$12-H66</f>
        <v>1233647</v>
      </c>
      <c r="J66" s="238" t="n">
        <f aca="false">D66/$D$12</f>
        <v>0.489058704453441</v>
      </c>
      <c r="K66" s="239" t="n">
        <f aca="false">H66/$D$12</f>
        <v>0.479737263832659</v>
      </c>
      <c r="L66" s="44" t="n">
        <f aca="false">IF($E66&lt;0,IF($K66&gt;0.5,-$F$7,-$G$7),IF($E66&gt;0,IF($K66&gt;0.67,$I$7,$H$7),0))</f>
        <v>-22103</v>
      </c>
      <c r="M66" s="44" t="n">
        <f aca="false">IF($E66&lt;0,IF($K66&gt;0.5,-$F$5,-$G$5),IF($E66&gt;0,IF($K66&gt;0.67,$I$5,$H$5),0))</f>
        <v>-12770</v>
      </c>
      <c r="N66" s="44" t="n">
        <f aca="false">IF($E66&lt;0,IF($K66&gt;0.5,-$F$6,-$G$6),IF($E66&gt;0,IF($K66&gt;0.67,$I$6,$H$6),0))</f>
        <v>-9333</v>
      </c>
    </row>
    <row r="67" customFormat="false" ht="12.75" hidden="false" customHeight="false" outlineLevel="0" collapsed="false">
      <c r="A67" s="0" t="n">
        <f aca="false">MONTH(C67)</f>
        <v>2</v>
      </c>
      <c r="B67" s="0" t="str">
        <f aca="false">VLOOKUP(A67,MonthTable,2,FALSE())</f>
        <v>Feb</v>
      </c>
      <c r="C67" s="235" t="n">
        <f aca="false">C66+1</f>
        <v>36558</v>
      </c>
      <c r="D67" s="236" t="n">
        <f aca="false">H66</f>
        <v>1137553</v>
      </c>
      <c r="E67" s="237" t="n">
        <f aca="false">E66</f>
        <v>-22103</v>
      </c>
      <c r="F67" s="103" t="n">
        <v>0</v>
      </c>
      <c r="G67" s="44" t="n">
        <f aca="false">SUM(E67:F67)</f>
        <v>-22103</v>
      </c>
      <c r="H67" s="44" t="n">
        <f aca="false">D67+G67</f>
        <v>1115450</v>
      </c>
      <c r="I67" s="232" t="n">
        <f aca="false">$D$12-H67</f>
        <v>1255750</v>
      </c>
      <c r="J67" s="238" t="n">
        <f aca="false">D67/$D$12</f>
        <v>0.479737263832659</v>
      </c>
      <c r="K67" s="239" t="n">
        <f aca="false">H67/$D$12</f>
        <v>0.470415823211876</v>
      </c>
      <c r="L67" s="44" t="n">
        <f aca="false">IF($E67&lt;0,IF($K67&gt;0.5,-$F$7,-$G$7),IF($E67&gt;0,IF($K67&gt;0.67,$I$7,$H$7),0))</f>
        <v>-22103</v>
      </c>
      <c r="M67" s="44" t="n">
        <f aca="false">IF($E67&lt;0,IF($K67&gt;0.5,-$F$5,-$G$5),IF($E67&gt;0,IF($K67&gt;0.67,$I$5,$H$5),0))</f>
        <v>-12770</v>
      </c>
      <c r="N67" s="44" t="n">
        <f aca="false">IF($E67&lt;0,IF($K67&gt;0.5,-$F$6,-$G$6),IF($E67&gt;0,IF($K67&gt;0.67,$I$6,$H$6),0))</f>
        <v>-9333</v>
      </c>
    </row>
    <row r="68" customFormat="false" ht="12.75" hidden="false" customHeight="false" outlineLevel="0" collapsed="false">
      <c r="A68" s="0" t="n">
        <f aca="false">MONTH(C68)</f>
        <v>2</v>
      </c>
      <c r="B68" s="0" t="str">
        <f aca="false">VLOOKUP(A68,MonthTable,2,FALSE())</f>
        <v>Feb</v>
      </c>
      <c r="C68" s="235" t="n">
        <f aca="false">C67+1</f>
        <v>36559</v>
      </c>
      <c r="D68" s="236" t="n">
        <f aca="false">H67</f>
        <v>1115450</v>
      </c>
      <c r="E68" s="237" t="n">
        <f aca="false">E67</f>
        <v>-22103</v>
      </c>
      <c r="F68" s="103" t="n">
        <v>0</v>
      </c>
      <c r="G68" s="44" t="n">
        <f aca="false">SUM(E68:F68)</f>
        <v>-22103</v>
      </c>
      <c r="H68" s="44" t="n">
        <f aca="false">D68+G68</f>
        <v>1093347</v>
      </c>
      <c r="I68" s="232" t="n">
        <f aca="false">$D$12-H68</f>
        <v>1277853</v>
      </c>
      <c r="J68" s="238" t="n">
        <f aca="false">D68/$D$12</f>
        <v>0.470415823211876</v>
      </c>
      <c r="K68" s="239" t="n">
        <f aca="false">H68/$D$12</f>
        <v>0.461094382591093</v>
      </c>
      <c r="L68" s="44" t="n">
        <f aca="false">IF($E68&lt;0,IF($K68&gt;0.5,-$F$7,-$G$7),IF($E68&gt;0,IF($K68&gt;0.67,$I$7,$H$7),0))</f>
        <v>-22103</v>
      </c>
      <c r="M68" s="44" t="n">
        <f aca="false">IF($E68&lt;0,IF($K68&gt;0.5,-$F$5,-$G$5),IF($E68&gt;0,IF($K68&gt;0.67,$I$5,$H$5),0))</f>
        <v>-12770</v>
      </c>
      <c r="N68" s="44" t="n">
        <f aca="false">IF($E68&lt;0,IF($K68&gt;0.5,-$F$6,-$G$6),IF($E68&gt;0,IF($K68&gt;0.67,$I$6,$H$6),0))</f>
        <v>-9333</v>
      </c>
    </row>
    <row r="69" customFormat="false" ht="12.75" hidden="false" customHeight="false" outlineLevel="0" collapsed="false">
      <c r="A69" s="0" t="n">
        <f aca="false">MONTH(C69)</f>
        <v>2</v>
      </c>
      <c r="B69" s="0" t="str">
        <f aca="false">VLOOKUP(A69,MonthTable,2,FALSE())</f>
        <v>Feb</v>
      </c>
      <c r="C69" s="235" t="n">
        <f aca="false">C68+1</f>
        <v>36560</v>
      </c>
      <c r="D69" s="236" t="n">
        <f aca="false">H68</f>
        <v>1093347</v>
      </c>
      <c r="E69" s="237" t="n">
        <f aca="false">E68</f>
        <v>-22103</v>
      </c>
      <c r="F69" s="103" t="n">
        <v>0</v>
      </c>
      <c r="G69" s="44" t="n">
        <f aca="false">SUM(E69:F69)</f>
        <v>-22103</v>
      </c>
      <c r="H69" s="44" t="n">
        <f aca="false">D69+G69</f>
        <v>1071244</v>
      </c>
      <c r="I69" s="232" t="n">
        <f aca="false">$D$12-H69</f>
        <v>1299956</v>
      </c>
      <c r="J69" s="238" t="n">
        <f aca="false">D69/$D$12</f>
        <v>0.461094382591093</v>
      </c>
      <c r="K69" s="239" t="n">
        <f aca="false">H69/$D$12</f>
        <v>0.45177294197031</v>
      </c>
      <c r="L69" s="44" t="n">
        <f aca="false">IF($E69&lt;0,IF($K69&gt;0.5,-$F$7,-$G$7),IF($E69&gt;0,IF($K69&gt;0.67,$I$7,$H$7),0))</f>
        <v>-22103</v>
      </c>
      <c r="M69" s="44" t="n">
        <f aca="false">IF($E69&lt;0,IF($K69&gt;0.5,-$F$5,-$G$5),IF($E69&gt;0,IF($K69&gt;0.67,$I$5,$H$5),0))</f>
        <v>-12770</v>
      </c>
      <c r="N69" s="44" t="n">
        <f aca="false">IF($E69&lt;0,IF($K69&gt;0.5,-$F$6,-$G$6),IF($E69&gt;0,IF($K69&gt;0.67,$I$6,$H$6),0))</f>
        <v>-9333</v>
      </c>
    </row>
    <row r="70" customFormat="false" ht="12.75" hidden="false" customHeight="false" outlineLevel="0" collapsed="false">
      <c r="A70" s="0" t="n">
        <f aca="false">MONTH(C70)</f>
        <v>2</v>
      </c>
      <c r="B70" s="0" t="str">
        <f aca="false">VLOOKUP(A70,MonthTable,2,FALSE())</f>
        <v>Feb</v>
      </c>
      <c r="C70" s="235" t="n">
        <f aca="false">C69+1</f>
        <v>36561</v>
      </c>
      <c r="D70" s="236" t="n">
        <f aca="false">H69</f>
        <v>1071244</v>
      </c>
      <c r="E70" s="237" t="n">
        <f aca="false">E69</f>
        <v>-22103</v>
      </c>
      <c r="F70" s="103" t="n">
        <v>0</v>
      </c>
      <c r="G70" s="44" t="n">
        <f aca="false">SUM(E70:F70)</f>
        <v>-22103</v>
      </c>
      <c r="H70" s="44" t="n">
        <f aca="false">D70+G70</f>
        <v>1049141</v>
      </c>
      <c r="I70" s="232" t="n">
        <f aca="false">$D$12-H70</f>
        <v>1322059</v>
      </c>
      <c r="J70" s="238" t="n">
        <f aca="false">D70/$D$12</f>
        <v>0.45177294197031</v>
      </c>
      <c r="K70" s="239" t="n">
        <f aca="false">H70/$D$12</f>
        <v>0.442451501349528</v>
      </c>
      <c r="L70" s="44" t="n">
        <f aca="false">IF($E70&lt;0,IF($K70&gt;0.5,-$F$7,-$G$7),IF($E70&gt;0,IF($K70&gt;0.67,$I$7,$H$7),0))</f>
        <v>-22103</v>
      </c>
      <c r="M70" s="44" t="n">
        <f aca="false">IF($E70&lt;0,IF($K70&gt;0.5,-$F$5,-$G$5),IF($E70&gt;0,IF($K70&gt;0.67,$I$5,$H$5),0))</f>
        <v>-12770</v>
      </c>
      <c r="N70" s="44" t="n">
        <f aca="false">IF($E70&lt;0,IF($K70&gt;0.5,-$F$6,-$G$6),IF($E70&gt;0,IF($K70&gt;0.67,$I$6,$H$6),0))</f>
        <v>-9333</v>
      </c>
    </row>
    <row r="71" customFormat="false" ht="12.75" hidden="false" customHeight="false" outlineLevel="0" collapsed="false">
      <c r="A71" s="0" t="n">
        <f aca="false">MONTH(C71)</f>
        <v>2</v>
      </c>
      <c r="B71" s="0" t="str">
        <f aca="false">VLOOKUP(A71,MonthTable,2,FALSE())</f>
        <v>Feb</v>
      </c>
      <c r="C71" s="235" t="n">
        <f aca="false">C70+1</f>
        <v>36562</v>
      </c>
      <c r="D71" s="236" t="n">
        <f aca="false">H70</f>
        <v>1049141</v>
      </c>
      <c r="E71" s="237" t="n">
        <f aca="false">E70</f>
        <v>-22103</v>
      </c>
      <c r="F71" s="103" t="n">
        <v>0</v>
      </c>
      <c r="G71" s="44" t="n">
        <f aca="false">SUM(E71:F71)</f>
        <v>-22103</v>
      </c>
      <c r="H71" s="44" t="n">
        <f aca="false">D71+G71</f>
        <v>1027038</v>
      </c>
      <c r="I71" s="232" t="n">
        <f aca="false">$D$12-H71</f>
        <v>1344162</v>
      </c>
      <c r="J71" s="238" t="n">
        <f aca="false">D71/$D$12</f>
        <v>0.442451501349528</v>
      </c>
      <c r="K71" s="239" t="n">
        <f aca="false">H71/$D$12</f>
        <v>0.433130060728745</v>
      </c>
      <c r="L71" s="44" t="n">
        <f aca="false">IF($E71&lt;0,IF($K71&gt;0.5,-$F$7,-$G$7),IF($E71&gt;0,IF($K71&gt;0.67,$I$7,$H$7),0))</f>
        <v>-22103</v>
      </c>
      <c r="M71" s="44" t="n">
        <f aca="false">IF($E71&lt;0,IF($K71&gt;0.5,-$F$5,-$G$5),IF($E71&gt;0,IF($K71&gt;0.67,$I$5,$H$5),0))</f>
        <v>-12770</v>
      </c>
      <c r="N71" s="44" t="n">
        <f aca="false">IF($E71&lt;0,IF($K71&gt;0.5,-$F$6,-$G$6),IF($E71&gt;0,IF($K71&gt;0.67,$I$6,$H$6),0))</f>
        <v>-9333</v>
      </c>
    </row>
    <row r="72" customFormat="false" ht="12.75" hidden="false" customHeight="false" outlineLevel="0" collapsed="false">
      <c r="A72" s="0" t="n">
        <f aca="false">MONTH(C72)</f>
        <v>2</v>
      </c>
      <c r="B72" s="0" t="str">
        <f aca="false">VLOOKUP(A72,MonthTable,2,FALSE())</f>
        <v>Feb</v>
      </c>
      <c r="C72" s="235" t="n">
        <f aca="false">C71+1</f>
        <v>36563</v>
      </c>
      <c r="D72" s="236" t="n">
        <f aca="false">H71</f>
        <v>1027038</v>
      </c>
      <c r="E72" s="237" t="n">
        <f aca="false">E71</f>
        <v>-22103</v>
      </c>
      <c r="F72" s="103" t="n">
        <v>0</v>
      </c>
      <c r="G72" s="44" t="n">
        <f aca="false">SUM(E72:F72)</f>
        <v>-22103</v>
      </c>
      <c r="H72" s="44" t="n">
        <f aca="false">D72+G72</f>
        <v>1004935</v>
      </c>
      <c r="I72" s="232" t="n">
        <f aca="false">$D$12-H72</f>
        <v>1366265</v>
      </c>
      <c r="J72" s="238" t="n">
        <f aca="false">D72/$D$12</f>
        <v>0.433130060728745</v>
      </c>
      <c r="K72" s="239" t="n">
        <f aca="false">H72/$D$12</f>
        <v>0.423808620107962</v>
      </c>
      <c r="L72" s="44" t="n">
        <f aca="false">IF($E72&lt;0,IF($K72&gt;0.5,-$F$7,-$G$7),IF($E72&gt;0,IF($K72&gt;0.67,$I$7,$H$7),0))</f>
        <v>-22103</v>
      </c>
      <c r="M72" s="44" t="n">
        <f aca="false">IF($E72&lt;0,IF($K72&gt;0.5,-$F$5,-$G$5),IF($E72&gt;0,IF($K72&gt;0.67,$I$5,$H$5),0))</f>
        <v>-12770</v>
      </c>
      <c r="N72" s="44" t="n">
        <f aca="false">IF($E72&lt;0,IF($K72&gt;0.5,-$F$6,-$G$6),IF($E72&gt;0,IF($K72&gt;0.67,$I$6,$H$6),0))</f>
        <v>-9333</v>
      </c>
    </row>
    <row r="73" customFormat="false" ht="12.75" hidden="false" customHeight="false" outlineLevel="0" collapsed="false">
      <c r="A73" s="0" t="n">
        <f aca="false">MONTH(C73)</f>
        <v>2</v>
      </c>
      <c r="B73" s="0" t="str">
        <f aca="false">VLOOKUP(A73,MonthTable,2,FALSE())</f>
        <v>Feb</v>
      </c>
      <c r="C73" s="235" t="n">
        <f aca="false">C72+1</f>
        <v>36564</v>
      </c>
      <c r="D73" s="236" t="n">
        <f aca="false">H72</f>
        <v>1004935</v>
      </c>
      <c r="E73" s="237" t="n">
        <f aca="false">E72</f>
        <v>-22103</v>
      </c>
      <c r="F73" s="103" t="n">
        <v>0</v>
      </c>
      <c r="G73" s="44" t="n">
        <f aca="false">SUM(E73:F73)</f>
        <v>-22103</v>
      </c>
      <c r="H73" s="44" t="n">
        <f aca="false">D73+G73</f>
        <v>982832</v>
      </c>
      <c r="I73" s="232" t="n">
        <f aca="false">$D$12-H73</f>
        <v>1388368</v>
      </c>
      <c r="J73" s="238" t="n">
        <f aca="false">D73/$D$12</f>
        <v>0.423808620107962</v>
      </c>
      <c r="K73" s="239" t="n">
        <f aca="false">H73/$D$12</f>
        <v>0.41448717948718</v>
      </c>
      <c r="L73" s="44" t="n">
        <f aca="false">IF($E73&lt;0,IF($K73&gt;0.5,-$F$7,-$G$7),IF($E73&gt;0,IF($K73&gt;0.67,$I$7,$H$7),0))</f>
        <v>-22103</v>
      </c>
      <c r="M73" s="44" t="n">
        <f aca="false">IF($E73&lt;0,IF($K73&gt;0.5,-$F$5,-$G$5),IF($E73&gt;0,IF($K73&gt;0.67,$I$5,$H$5),0))</f>
        <v>-12770</v>
      </c>
      <c r="N73" s="44" t="n">
        <f aca="false">IF($E73&lt;0,IF($K73&gt;0.5,-$F$6,-$G$6),IF($E73&gt;0,IF($K73&gt;0.67,$I$6,$H$6),0))</f>
        <v>-9333</v>
      </c>
    </row>
    <row r="74" customFormat="false" ht="12.75" hidden="false" customHeight="false" outlineLevel="0" collapsed="false">
      <c r="A74" s="0" t="n">
        <f aca="false">MONTH(C74)</f>
        <v>2</v>
      </c>
      <c r="B74" s="0" t="str">
        <f aca="false">VLOOKUP(A74,MonthTable,2,FALSE())</f>
        <v>Feb</v>
      </c>
      <c r="C74" s="235" t="n">
        <f aca="false">C73+1</f>
        <v>36565</v>
      </c>
      <c r="D74" s="236" t="n">
        <f aca="false">H73</f>
        <v>982832</v>
      </c>
      <c r="E74" s="237" t="n">
        <f aca="false">E73</f>
        <v>-22103</v>
      </c>
      <c r="F74" s="103" t="n">
        <v>0</v>
      </c>
      <c r="G74" s="44" t="n">
        <f aca="false">SUM(E74:F74)</f>
        <v>-22103</v>
      </c>
      <c r="H74" s="44" t="n">
        <f aca="false">D74+G74</f>
        <v>960729</v>
      </c>
      <c r="I74" s="232" t="n">
        <f aca="false">$D$12-H74</f>
        <v>1410471</v>
      </c>
      <c r="J74" s="238" t="n">
        <f aca="false">D74/$D$12</f>
        <v>0.41448717948718</v>
      </c>
      <c r="K74" s="239" t="n">
        <f aca="false">H74/$D$12</f>
        <v>0.405165738866397</v>
      </c>
      <c r="L74" s="44" t="n">
        <f aca="false">IF($E74&lt;0,IF($K74&gt;0.5,-$F$7,-$G$7),IF($E74&gt;0,IF($K74&gt;0.67,$I$7,$H$7),0))</f>
        <v>-22103</v>
      </c>
      <c r="M74" s="44" t="n">
        <f aca="false">IF($E74&lt;0,IF($K74&gt;0.5,-$F$5,-$G$5),IF($E74&gt;0,IF($K74&gt;0.67,$I$5,$H$5),0))</f>
        <v>-12770</v>
      </c>
      <c r="N74" s="44" t="n">
        <f aca="false">IF($E74&lt;0,IF($K74&gt;0.5,-$F$6,-$G$6),IF($E74&gt;0,IF($K74&gt;0.67,$I$6,$H$6),0))</f>
        <v>-9333</v>
      </c>
    </row>
    <row r="75" customFormat="false" ht="12.75" hidden="false" customHeight="false" outlineLevel="0" collapsed="false">
      <c r="A75" s="0" t="n">
        <f aca="false">MONTH(C75)</f>
        <v>2</v>
      </c>
      <c r="B75" s="0" t="str">
        <f aca="false">VLOOKUP(A75,MonthTable,2,FALSE())</f>
        <v>Feb</v>
      </c>
      <c r="C75" s="235" t="n">
        <f aca="false">C74+1</f>
        <v>36566</v>
      </c>
      <c r="D75" s="236" t="n">
        <f aca="false">H74</f>
        <v>960729</v>
      </c>
      <c r="E75" s="237" t="n">
        <f aca="false">E74</f>
        <v>-22103</v>
      </c>
      <c r="F75" s="103" t="n">
        <v>0</v>
      </c>
      <c r="G75" s="44" t="n">
        <f aca="false">SUM(E75:F75)</f>
        <v>-22103</v>
      </c>
      <c r="H75" s="44" t="n">
        <f aca="false">D75+G75</f>
        <v>938626</v>
      </c>
      <c r="I75" s="232" t="n">
        <f aca="false">$D$12-H75</f>
        <v>1432574</v>
      </c>
      <c r="J75" s="238" t="n">
        <f aca="false">D75/$D$12</f>
        <v>0.405165738866397</v>
      </c>
      <c r="K75" s="239" t="n">
        <f aca="false">H75/$D$12</f>
        <v>0.395844298245614</v>
      </c>
      <c r="L75" s="44" t="n">
        <f aca="false">IF($E75&lt;0,IF($K75&gt;0.5,-$F$7,-$G$7),IF($E75&gt;0,IF($K75&gt;0.67,$I$7,$H$7),0))</f>
        <v>-22103</v>
      </c>
      <c r="M75" s="44" t="n">
        <f aca="false">IF($E75&lt;0,IF($K75&gt;0.5,-$F$5,-$G$5),IF($E75&gt;0,IF($K75&gt;0.67,$I$5,$H$5),0))</f>
        <v>-12770</v>
      </c>
      <c r="N75" s="44" t="n">
        <f aca="false">IF($E75&lt;0,IF($K75&gt;0.5,-$F$6,-$G$6),IF($E75&gt;0,IF($K75&gt;0.67,$I$6,$H$6),0))</f>
        <v>-9333</v>
      </c>
    </row>
    <row r="76" customFormat="false" ht="12.75" hidden="false" customHeight="false" outlineLevel="0" collapsed="false">
      <c r="A76" s="0" t="n">
        <f aca="false">MONTH(C76)</f>
        <v>2</v>
      </c>
      <c r="B76" s="0" t="str">
        <f aca="false">VLOOKUP(A76,MonthTable,2,FALSE())</f>
        <v>Feb</v>
      </c>
      <c r="C76" s="235" t="n">
        <f aca="false">C75+1</f>
        <v>36567</v>
      </c>
      <c r="D76" s="236" t="n">
        <f aca="false">H75</f>
        <v>938626</v>
      </c>
      <c r="E76" s="237" t="n">
        <f aca="false">E75</f>
        <v>-22103</v>
      </c>
      <c r="F76" s="103" t="n">
        <v>0</v>
      </c>
      <c r="G76" s="44" t="n">
        <f aca="false">SUM(E76:F76)</f>
        <v>-22103</v>
      </c>
      <c r="H76" s="44" t="n">
        <f aca="false">D76+G76</f>
        <v>916523</v>
      </c>
      <c r="I76" s="232" t="n">
        <f aca="false">$D$12-H76</f>
        <v>1454677</v>
      </c>
      <c r="J76" s="238" t="n">
        <f aca="false">D76/$D$12</f>
        <v>0.395844298245614</v>
      </c>
      <c r="K76" s="239" t="n">
        <f aca="false">H76/$D$12</f>
        <v>0.386522857624831</v>
      </c>
      <c r="L76" s="44" t="n">
        <f aca="false">IF($E76&lt;0,IF($K76&gt;0.5,-$F$7,-$G$7),IF($E76&gt;0,IF($K76&gt;0.67,$I$7,$H$7),0))</f>
        <v>-22103</v>
      </c>
      <c r="M76" s="44" t="n">
        <f aca="false">IF($E76&lt;0,IF($K76&gt;0.5,-$F$5,-$G$5),IF($E76&gt;0,IF($K76&gt;0.67,$I$5,$H$5),0))</f>
        <v>-12770</v>
      </c>
      <c r="N76" s="44" t="n">
        <f aca="false">IF($E76&lt;0,IF($K76&gt;0.5,-$F$6,-$G$6),IF($E76&gt;0,IF($K76&gt;0.67,$I$6,$H$6),0))</f>
        <v>-9333</v>
      </c>
    </row>
    <row r="77" customFormat="false" ht="12.75" hidden="false" customHeight="false" outlineLevel="0" collapsed="false">
      <c r="A77" s="0" t="n">
        <f aca="false">MONTH(C77)</f>
        <v>2</v>
      </c>
      <c r="B77" s="0" t="str">
        <f aca="false">VLOOKUP(A77,MonthTable,2,FALSE())</f>
        <v>Feb</v>
      </c>
      <c r="C77" s="235" t="n">
        <f aca="false">C76+1</f>
        <v>36568</v>
      </c>
      <c r="D77" s="236" t="n">
        <f aca="false">H76</f>
        <v>916523</v>
      </c>
      <c r="E77" s="237" t="n">
        <f aca="false">E76</f>
        <v>-22103</v>
      </c>
      <c r="F77" s="103" t="n">
        <v>0</v>
      </c>
      <c r="G77" s="44" t="n">
        <f aca="false">SUM(E77:F77)</f>
        <v>-22103</v>
      </c>
      <c r="H77" s="44" t="n">
        <f aca="false">D77+G77</f>
        <v>894420</v>
      </c>
      <c r="I77" s="232" t="n">
        <f aca="false">$D$12-H77</f>
        <v>1476780</v>
      </c>
      <c r="J77" s="238" t="n">
        <f aca="false">D77/$D$12</f>
        <v>0.386522857624831</v>
      </c>
      <c r="K77" s="239" t="n">
        <f aca="false">H77/$D$12</f>
        <v>0.377201417004049</v>
      </c>
      <c r="L77" s="44" t="n">
        <f aca="false">IF($E77&lt;0,IF($K77&gt;0.5,-$F$7,-$G$7),IF($E77&gt;0,IF($K77&gt;0.67,$I$7,$H$7),0))</f>
        <v>-22103</v>
      </c>
      <c r="M77" s="44" t="n">
        <f aca="false">IF($E77&lt;0,IF($K77&gt;0.5,-$F$5,-$G$5),IF($E77&gt;0,IF($K77&gt;0.67,$I$5,$H$5),0))</f>
        <v>-12770</v>
      </c>
      <c r="N77" s="44" t="n">
        <f aca="false">IF($E77&lt;0,IF($K77&gt;0.5,-$F$6,-$G$6),IF($E77&gt;0,IF($K77&gt;0.67,$I$6,$H$6),0))</f>
        <v>-9333</v>
      </c>
    </row>
    <row r="78" customFormat="false" ht="12.75" hidden="false" customHeight="false" outlineLevel="0" collapsed="false">
      <c r="A78" s="0" t="n">
        <f aca="false">MONTH(C78)</f>
        <v>2</v>
      </c>
      <c r="B78" s="0" t="str">
        <f aca="false">VLOOKUP(A78,MonthTable,2,FALSE())</f>
        <v>Feb</v>
      </c>
      <c r="C78" s="235" t="n">
        <f aca="false">C77+1</f>
        <v>36569</v>
      </c>
      <c r="D78" s="236" t="n">
        <f aca="false">H77</f>
        <v>894420</v>
      </c>
      <c r="E78" s="237" t="n">
        <f aca="false">E77</f>
        <v>-22103</v>
      </c>
      <c r="F78" s="103" t="n">
        <v>0</v>
      </c>
      <c r="G78" s="44" t="n">
        <f aca="false">SUM(E78:F78)</f>
        <v>-22103</v>
      </c>
      <c r="H78" s="44" t="n">
        <f aca="false">D78+G78</f>
        <v>872317</v>
      </c>
      <c r="I78" s="232" t="n">
        <f aca="false">$D$12-H78</f>
        <v>1498883</v>
      </c>
      <c r="J78" s="238" t="n">
        <f aca="false">D78/$D$12</f>
        <v>0.377201417004049</v>
      </c>
      <c r="K78" s="239" t="n">
        <f aca="false">H78/$D$12</f>
        <v>0.367879976383266</v>
      </c>
      <c r="L78" s="44" t="n">
        <f aca="false">IF($E78&lt;0,IF($K78&gt;0.5,-$F$7,-$G$7),IF($E78&gt;0,IF($K78&gt;0.67,$I$7,$H$7),0))</f>
        <v>-22103</v>
      </c>
      <c r="M78" s="44" t="n">
        <f aca="false">IF($E78&lt;0,IF($K78&gt;0.5,-$F$5,-$G$5),IF($E78&gt;0,IF($K78&gt;0.67,$I$5,$H$5),0))</f>
        <v>-12770</v>
      </c>
      <c r="N78" s="44" t="n">
        <f aca="false">IF($E78&lt;0,IF($K78&gt;0.5,-$F$6,-$G$6),IF($E78&gt;0,IF($K78&gt;0.67,$I$6,$H$6),0))</f>
        <v>-9333</v>
      </c>
    </row>
    <row r="79" customFormat="false" ht="12.75" hidden="false" customHeight="false" outlineLevel="0" collapsed="false">
      <c r="A79" s="0" t="n">
        <f aca="false">MONTH(C79)</f>
        <v>2</v>
      </c>
      <c r="B79" s="0" t="str">
        <f aca="false">VLOOKUP(A79,MonthTable,2,FALSE())</f>
        <v>Feb</v>
      </c>
      <c r="C79" s="235" t="n">
        <f aca="false">C78+1</f>
        <v>36570</v>
      </c>
      <c r="D79" s="236" t="n">
        <f aca="false">H78</f>
        <v>872317</v>
      </c>
      <c r="E79" s="237" t="n">
        <f aca="false">E78</f>
        <v>-22103</v>
      </c>
      <c r="F79" s="103" t="n">
        <v>0</v>
      </c>
      <c r="G79" s="44" t="n">
        <f aca="false">SUM(E79:F79)</f>
        <v>-22103</v>
      </c>
      <c r="H79" s="44" t="n">
        <f aca="false">D79+G79</f>
        <v>850214</v>
      </c>
      <c r="I79" s="232" t="n">
        <f aca="false">$D$12-H79</f>
        <v>1520986</v>
      </c>
      <c r="J79" s="238" t="n">
        <f aca="false">D79/$D$12</f>
        <v>0.367879976383266</v>
      </c>
      <c r="K79" s="239" t="n">
        <f aca="false">H79/$D$12</f>
        <v>0.358558535762483</v>
      </c>
      <c r="L79" s="44" t="n">
        <f aca="false">IF($E79&lt;0,IF($K79&gt;0.5,-$F$7,-$G$7),IF($E79&gt;0,IF($K79&gt;0.67,$I$7,$H$7),0))</f>
        <v>-22103</v>
      </c>
      <c r="M79" s="44" t="n">
        <f aca="false">IF($E79&lt;0,IF($K79&gt;0.5,-$F$5,-$G$5),IF($E79&gt;0,IF($K79&gt;0.67,$I$5,$H$5),0))</f>
        <v>-12770</v>
      </c>
      <c r="N79" s="44" t="n">
        <f aca="false">IF($E79&lt;0,IF($K79&gt;0.5,-$F$6,-$G$6),IF($E79&gt;0,IF($K79&gt;0.67,$I$6,$H$6),0))</f>
        <v>-9333</v>
      </c>
    </row>
    <row r="80" customFormat="false" ht="12.75" hidden="false" customHeight="false" outlineLevel="0" collapsed="false">
      <c r="A80" s="0" t="n">
        <f aca="false">MONTH(C80)</f>
        <v>2</v>
      </c>
      <c r="B80" s="0" t="str">
        <f aca="false">VLOOKUP(A80,MonthTable,2,FALSE())</f>
        <v>Feb</v>
      </c>
      <c r="C80" s="235" t="n">
        <f aca="false">C79+1</f>
        <v>36571</v>
      </c>
      <c r="D80" s="236" t="n">
        <f aca="false">H79</f>
        <v>850214</v>
      </c>
      <c r="E80" s="237" t="n">
        <f aca="false">E79</f>
        <v>-22103</v>
      </c>
      <c r="F80" s="103" t="n">
        <v>0</v>
      </c>
      <c r="G80" s="44" t="n">
        <f aca="false">SUM(E80:F80)</f>
        <v>-22103</v>
      </c>
      <c r="H80" s="44" t="n">
        <f aca="false">D80+G80</f>
        <v>828111</v>
      </c>
      <c r="I80" s="232" t="n">
        <f aca="false">$D$12-H80</f>
        <v>1543089</v>
      </c>
      <c r="J80" s="238" t="n">
        <f aca="false">D80/$D$12</f>
        <v>0.358558535762483</v>
      </c>
      <c r="K80" s="239" t="n">
        <f aca="false">H80/$D$12</f>
        <v>0.3492370951417</v>
      </c>
      <c r="L80" s="44" t="n">
        <f aca="false">IF($E80&lt;0,IF($K80&gt;0.5,-$F$7,-$G$7),IF($E80&gt;0,IF($K80&gt;0.67,$I$7,$H$7),0))</f>
        <v>-22103</v>
      </c>
      <c r="M80" s="44" t="n">
        <f aca="false">IF($E80&lt;0,IF($K80&gt;0.5,-$F$5,-$G$5),IF($E80&gt;0,IF($K80&gt;0.67,$I$5,$H$5),0))</f>
        <v>-12770</v>
      </c>
      <c r="N80" s="44" t="n">
        <f aca="false">IF($E80&lt;0,IF($K80&gt;0.5,-$F$6,-$G$6),IF($E80&gt;0,IF($K80&gt;0.67,$I$6,$H$6),0))</f>
        <v>-9333</v>
      </c>
    </row>
    <row r="81" customFormat="false" ht="12.75" hidden="false" customHeight="false" outlineLevel="0" collapsed="false">
      <c r="A81" s="0" t="n">
        <f aca="false">MONTH(C81)</f>
        <v>2</v>
      </c>
      <c r="B81" s="0" t="str">
        <f aca="false">VLOOKUP(A81,MonthTable,2,FALSE())</f>
        <v>Feb</v>
      </c>
      <c r="C81" s="235" t="n">
        <f aca="false">C80+1</f>
        <v>36572</v>
      </c>
      <c r="D81" s="236" t="n">
        <f aca="false">H80</f>
        <v>828111</v>
      </c>
      <c r="E81" s="237" t="n">
        <f aca="false">E80</f>
        <v>-22103</v>
      </c>
      <c r="F81" s="103" t="n">
        <v>0</v>
      </c>
      <c r="G81" s="44" t="n">
        <f aca="false">SUM(E81:F81)</f>
        <v>-22103</v>
      </c>
      <c r="H81" s="44" t="n">
        <f aca="false">D81+G81</f>
        <v>806008</v>
      </c>
      <c r="I81" s="232" t="n">
        <f aca="false">$D$12-H81</f>
        <v>1565192</v>
      </c>
      <c r="J81" s="238" t="n">
        <f aca="false">D81/$D$12</f>
        <v>0.3492370951417</v>
      </c>
      <c r="K81" s="239" t="n">
        <f aca="false">H81/$D$12</f>
        <v>0.339915654520918</v>
      </c>
      <c r="L81" s="44" t="n">
        <f aca="false">IF($E81&lt;0,IF($K81&gt;0.5,-$F$7,-$G$7),IF($E81&gt;0,IF($K81&gt;0.67,$I$7,$H$7),0))</f>
        <v>-22103</v>
      </c>
      <c r="M81" s="44" t="n">
        <f aca="false">IF($E81&lt;0,IF($K81&gt;0.5,-$F$5,-$G$5),IF($E81&gt;0,IF($K81&gt;0.67,$I$5,$H$5),0))</f>
        <v>-12770</v>
      </c>
      <c r="N81" s="44" t="n">
        <f aca="false">IF($E81&lt;0,IF($K81&gt;0.5,-$F$6,-$G$6),IF($E81&gt;0,IF($K81&gt;0.67,$I$6,$H$6),0))</f>
        <v>-9333</v>
      </c>
    </row>
    <row r="82" customFormat="false" ht="12.75" hidden="false" customHeight="false" outlineLevel="0" collapsed="false">
      <c r="A82" s="0" t="n">
        <f aca="false">MONTH(C82)</f>
        <v>2</v>
      </c>
      <c r="B82" s="0" t="str">
        <f aca="false">VLOOKUP(A82,MonthTable,2,FALSE())</f>
        <v>Feb</v>
      </c>
      <c r="C82" s="235" t="n">
        <f aca="false">C81+1</f>
        <v>36573</v>
      </c>
      <c r="D82" s="236" t="n">
        <f aca="false">H81</f>
        <v>806008</v>
      </c>
      <c r="E82" s="237" t="n">
        <f aca="false">E81</f>
        <v>-22103</v>
      </c>
      <c r="F82" s="103" t="n">
        <v>0</v>
      </c>
      <c r="G82" s="44" t="n">
        <f aca="false">SUM(E82:F82)</f>
        <v>-22103</v>
      </c>
      <c r="H82" s="44" t="n">
        <f aca="false">D82+G82</f>
        <v>783905</v>
      </c>
      <c r="I82" s="232" t="n">
        <f aca="false">$D$12-H82</f>
        <v>1587295</v>
      </c>
      <c r="J82" s="238" t="n">
        <f aca="false">D82/$D$12</f>
        <v>0.339915654520918</v>
      </c>
      <c r="K82" s="239" t="n">
        <f aca="false">H82/$D$12</f>
        <v>0.330594213900135</v>
      </c>
      <c r="L82" s="44" t="n">
        <f aca="false">IF($E82&lt;0,IF($K82&gt;0.5,-$F$7,-$G$7),IF($E82&gt;0,IF($K82&gt;0.67,$I$7,$H$7),0))</f>
        <v>-22103</v>
      </c>
      <c r="M82" s="44" t="n">
        <f aca="false">IF($E82&lt;0,IF($K82&gt;0.5,-$F$5,-$G$5),IF($E82&gt;0,IF($K82&gt;0.67,$I$5,$H$5),0))</f>
        <v>-12770</v>
      </c>
      <c r="N82" s="44" t="n">
        <f aca="false">IF($E82&lt;0,IF($K82&gt;0.5,-$F$6,-$G$6),IF($E82&gt;0,IF($K82&gt;0.67,$I$6,$H$6),0))</f>
        <v>-9333</v>
      </c>
    </row>
    <row r="83" customFormat="false" ht="12.75" hidden="false" customHeight="false" outlineLevel="0" collapsed="false">
      <c r="A83" s="0" t="n">
        <f aca="false">MONTH(C83)</f>
        <v>2</v>
      </c>
      <c r="B83" s="0" t="str">
        <f aca="false">VLOOKUP(A83,MonthTable,2,FALSE())</f>
        <v>Feb</v>
      </c>
      <c r="C83" s="235" t="n">
        <f aca="false">C82+1</f>
        <v>36574</v>
      </c>
      <c r="D83" s="236" t="n">
        <f aca="false">H82</f>
        <v>783905</v>
      </c>
      <c r="E83" s="237" t="n">
        <f aca="false">E82</f>
        <v>-22103</v>
      </c>
      <c r="F83" s="103" t="n">
        <v>0</v>
      </c>
      <c r="G83" s="44" t="n">
        <f aca="false">SUM(E83:F83)</f>
        <v>-22103</v>
      </c>
      <c r="H83" s="44" t="n">
        <f aca="false">D83+G83</f>
        <v>761802</v>
      </c>
      <c r="I83" s="232" t="n">
        <f aca="false">$D$12-H83</f>
        <v>1609398</v>
      </c>
      <c r="J83" s="238" t="n">
        <f aca="false">D83/$D$12</f>
        <v>0.330594213900135</v>
      </c>
      <c r="K83" s="239" t="n">
        <f aca="false">H83/$D$12</f>
        <v>0.321272773279352</v>
      </c>
      <c r="L83" s="44" t="n">
        <f aca="false">IF($E83&lt;0,IF($K83&gt;0.5,-$F$7,-$G$7),IF($E83&gt;0,IF($K83&gt;0.67,$I$7,$H$7),0))</f>
        <v>-22103</v>
      </c>
      <c r="M83" s="44" t="n">
        <f aca="false">IF($E83&lt;0,IF($K83&gt;0.5,-$F$5,-$G$5),IF($E83&gt;0,IF($K83&gt;0.67,$I$5,$H$5),0))</f>
        <v>-12770</v>
      </c>
      <c r="N83" s="44" t="n">
        <f aca="false">IF($E83&lt;0,IF($K83&gt;0.5,-$F$6,-$G$6),IF($E83&gt;0,IF($K83&gt;0.67,$I$6,$H$6),0))</f>
        <v>-9333</v>
      </c>
    </row>
    <row r="84" customFormat="false" ht="12.75" hidden="false" customHeight="false" outlineLevel="0" collapsed="false">
      <c r="A84" s="0" t="n">
        <f aca="false">MONTH(C84)</f>
        <v>2</v>
      </c>
      <c r="B84" s="0" t="str">
        <f aca="false">VLOOKUP(A84,MonthTable,2,FALSE())</f>
        <v>Feb</v>
      </c>
      <c r="C84" s="235" t="n">
        <f aca="false">C83+1</f>
        <v>36575</v>
      </c>
      <c r="D84" s="236" t="n">
        <f aca="false">H83</f>
        <v>761802</v>
      </c>
      <c r="E84" s="237" t="n">
        <f aca="false">E83</f>
        <v>-22103</v>
      </c>
      <c r="F84" s="103" t="n">
        <v>0</v>
      </c>
      <c r="G84" s="44" t="n">
        <f aca="false">SUM(E84:F84)</f>
        <v>-22103</v>
      </c>
      <c r="H84" s="44" t="n">
        <f aca="false">D84+G84</f>
        <v>739699</v>
      </c>
      <c r="I84" s="232" t="n">
        <f aca="false">$D$12-H84</f>
        <v>1631501</v>
      </c>
      <c r="J84" s="238" t="n">
        <f aca="false">D84/$D$12</f>
        <v>0.321272773279352</v>
      </c>
      <c r="K84" s="239" t="n">
        <f aca="false">H84/$D$12</f>
        <v>0.31195133265857</v>
      </c>
      <c r="L84" s="44" t="n">
        <f aca="false">IF($E84&lt;0,IF($K84&gt;0.5,-$F$7,-$G$7),IF($E84&gt;0,IF($K84&gt;0.67,$I$7,$H$7),0))</f>
        <v>-22103</v>
      </c>
      <c r="M84" s="44" t="n">
        <f aca="false">IF($E84&lt;0,IF($K84&gt;0.5,-$F$5,-$G$5),IF($E84&gt;0,IF($K84&gt;0.67,$I$5,$H$5),0))</f>
        <v>-12770</v>
      </c>
      <c r="N84" s="44" t="n">
        <f aca="false">IF($E84&lt;0,IF($K84&gt;0.5,-$F$6,-$G$6),IF($E84&gt;0,IF($K84&gt;0.67,$I$6,$H$6),0))</f>
        <v>-9333</v>
      </c>
    </row>
    <row r="85" customFormat="false" ht="12.75" hidden="false" customHeight="false" outlineLevel="0" collapsed="false">
      <c r="A85" s="0" t="n">
        <f aca="false">MONTH(C85)</f>
        <v>2</v>
      </c>
      <c r="B85" s="0" t="str">
        <f aca="false">VLOOKUP(A85,MonthTable,2,FALSE())</f>
        <v>Feb</v>
      </c>
      <c r="C85" s="235" t="n">
        <f aca="false">C84+1</f>
        <v>36576</v>
      </c>
      <c r="D85" s="236" t="n">
        <f aca="false">H84</f>
        <v>739699</v>
      </c>
      <c r="E85" s="237" t="n">
        <f aca="false">E84</f>
        <v>-22103</v>
      </c>
      <c r="F85" s="103" t="n">
        <v>0</v>
      </c>
      <c r="G85" s="44" t="n">
        <f aca="false">SUM(E85:F85)</f>
        <v>-22103</v>
      </c>
      <c r="H85" s="44" t="n">
        <f aca="false">D85+G85</f>
        <v>717596</v>
      </c>
      <c r="I85" s="232" t="n">
        <f aca="false">$D$12-H85</f>
        <v>1653604</v>
      </c>
      <c r="J85" s="238" t="n">
        <f aca="false">D85/$D$12</f>
        <v>0.31195133265857</v>
      </c>
      <c r="K85" s="239" t="n">
        <f aca="false">H85/$D$12</f>
        <v>0.302629892037787</v>
      </c>
      <c r="L85" s="44" t="n">
        <f aca="false">IF($E85&lt;0,IF($K85&gt;0.5,-$F$7,-$G$7),IF($E85&gt;0,IF($K85&gt;0.67,$I$7,$H$7),0))</f>
        <v>-22103</v>
      </c>
      <c r="M85" s="44" t="n">
        <f aca="false">IF($E85&lt;0,IF($K85&gt;0.5,-$F$5,-$G$5),IF($E85&gt;0,IF($K85&gt;0.67,$I$5,$H$5),0))</f>
        <v>-12770</v>
      </c>
      <c r="N85" s="44" t="n">
        <f aca="false">IF($E85&lt;0,IF($K85&gt;0.5,-$F$6,-$G$6),IF($E85&gt;0,IF($K85&gt;0.67,$I$6,$H$6),0))</f>
        <v>-9333</v>
      </c>
    </row>
    <row r="86" customFormat="false" ht="12.75" hidden="false" customHeight="false" outlineLevel="0" collapsed="false">
      <c r="A86" s="0" t="n">
        <f aca="false">MONTH(C86)</f>
        <v>2</v>
      </c>
      <c r="B86" s="0" t="str">
        <f aca="false">VLOOKUP(A86,MonthTable,2,FALSE())</f>
        <v>Feb</v>
      </c>
      <c r="C86" s="235" t="n">
        <f aca="false">C85+1</f>
        <v>36577</v>
      </c>
      <c r="D86" s="236" t="n">
        <f aca="false">H85</f>
        <v>717596</v>
      </c>
      <c r="E86" s="237" t="n">
        <f aca="false">E85</f>
        <v>-22103</v>
      </c>
      <c r="F86" s="103" t="n">
        <v>0</v>
      </c>
      <c r="G86" s="44" t="n">
        <f aca="false">SUM(E86:F86)</f>
        <v>-22103</v>
      </c>
      <c r="H86" s="44" t="n">
        <f aca="false">D86+G86</f>
        <v>695493</v>
      </c>
      <c r="I86" s="232" t="n">
        <f aca="false">$D$12-H86</f>
        <v>1675707</v>
      </c>
      <c r="J86" s="238" t="n">
        <f aca="false">D86/$D$12</f>
        <v>0.302629892037787</v>
      </c>
      <c r="K86" s="239" t="n">
        <f aca="false">H86/$D$12</f>
        <v>0.293308451417004</v>
      </c>
      <c r="L86" s="44" t="n">
        <f aca="false">IF($E86&lt;0,IF($K86&gt;0.5,-$F$7,-$G$7),IF($E86&gt;0,IF($K86&gt;0.67,$I$7,$H$7),0))</f>
        <v>-22103</v>
      </c>
      <c r="M86" s="44" t="n">
        <f aca="false">IF($E86&lt;0,IF($K86&gt;0.5,-$F$5,-$G$5),IF($E86&gt;0,IF($K86&gt;0.67,$I$5,$H$5),0))</f>
        <v>-12770</v>
      </c>
      <c r="N86" s="44" t="n">
        <f aca="false">IF($E86&lt;0,IF($K86&gt;0.5,-$F$6,-$G$6),IF($E86&gt;0,IF($K86&gt;0.67,$I$6,$H$6),0))</f>
        <v>-9333</v>
      </c>
    </row>
    <row r="87" customFormat="false" ht="12.75" hidden="false" customHeight="false" outlineLevel="0" collapsed="false">
      <c r="A87" s="0" t="n">
        <f aca="false">MONTH(C87)</f>
        <v>2</v>
      </c>
      <c r="B87" s="0" t="str">
        <f aca="false">VLOOKUP(A87,MonthTable,2,FALSE())</f>
        <v>Feb</v>
      </c>
      <c r="C87" s="235" t="n">
        <f aca="false">C86+1</f>
        <v>36578</v>
      </c>
      <c r="D87" s="236" t="n">
        <f aca="false">H86</f>
        <v>695493</v>
      </c>
      <c r="E87" s="237" t="n">
        <f aca="false">E86</f>
        <v>-22103</v>
      </c>
      <c r="F87" s="103" t="n">
        <v>0</v>
      </c>
      <c r="G87" s="44" t="n">
        <f aca="false">SUM(E87:F87)</f>
        <v>-22103</v>
      </c>
      <c r="H87" s="44" t="n">
        <f aca="false">D87+G87</f>
        <v>673390</v>
      </c>
      <c r="I87" s="232" t="n">
        <f aca="false">$D$12-H87</f>
        <v>1697810</v>
      </c>
      <c r="J87" s="238" t="n">
        <f aca="false">D87/$D$12</f>
        <v>0.293308451417004</v>
      </c>
      <c r="K87" s="239" t="n">
        <f aca="false">H87/$D$12</f>
        <v>0.283987010796221</v>
      </c>
      <c r="L87" s="44" t="n">
        <f aca="false">IF($E87&lt;0,IF($K87&gt;0.5,-$F$7,-$G$7),IF($E87&gt;0,IF($K87&gt;0.67,$I$7,$H$7),0))</f>
        <v>-22103</v>
      </c>
      <c r="M87" s="44" t="n">
        <f aca="false">IF($E87&lt;0,IF($K87&gt;0.5,-$F$5,-$G$5),IF($E87&gt;0,IF($K87&gt;0.67,$I$5,$H$5),0))</f>
        <v>-12770</v>
      </c>
      <c r="N87" s="44" t="n">
        <f aca="false">IF($E87&lt;0,IF($K87&gt;0.5,-$F$6,-$G$6),IF($E87&gt;0,IF($K87&gt;0.67,$I$6,$H$6),0))</f>
        <v>-9333</v>
      </c>
    </row>
    <row r="88" customFormat="false" ht="12.75" hidden="false" customHeight="false" outlineLevel="0" collapsed="false">
      <c r="A88" s="0" t="n">
        <f aca="false">MONTH(C88)</f>
        <v>2</v>
      </c>
      <c r="B88" s="0" t="str">
        <f aca="false">VLOOKUP(A88,MonthTable,2,FALSE())</f>
        <v>Feb</v>
      </c>
      <c r="C88" s="235" t="n">
        <f aca="false">C87+1</f>
        <v>36579</v>
      </c>
      <c r="D88" s="236" t="n">
        <f aca="false">H87</f>
        <v>673390</v>
      </c>
      <c r="E88" s="237" t="n">
        <f aca="false">E87</f>
        <v>-22103</v>
      </c>
      <c r="F88" s="103" t="n">
        <v>0</v>
      </c>
      <c r="G88" s="44" t="n">
        <f aca="false">SUM(E88:F88)</f>
        <v>-22103</v>
      </c>
      <c r="H88" s="44" t="n">
        <f aca="false">D88+G88</f>
        <v>651287</v>
      </c>
      <c r="I88" s="232" t="n">
        <f aca="false">$D$12-H88</f>
        <v>1719913</v>
      </c>
      <c r="J88" s="238" t="n">
        <f aca="false">D88/$D$12</f>
        <v>0.283987010796221</v>
      </c>
      <c r="K88" s="239" t="n">
        <f aca="false">H88/$D$12</f>
        <v>0.274665570175439</v>
      </c>
      <c r="L88" s="44" t="n">
        <f aca="false">IF($E88&lt;0,IF($K88&gt;0.5,-$F$7,-$G$7),IF($E88&gt;0,IF($K88&gt;0.67,$I$7,$H$7),0))</f>
        <v>-22103</v>
      </c>
      <c r="M88" s="44" t="n">
        <f aca="false">IF($E88&lt;0,IF($K88&gt;0.5,-$F$5,-$G$5),IF($E88&gt;0,IF($K88&gt;0.67,$I$5,$H$5),0))</f>
        <v>-12770</v>
      </c>
      <c r="N88" s="44" t="n">
        <f aca="false">IF($E88&lt;0,IF($K88&gt;0.5,-$F$6,-$G$6),IF($E88&gt;0,IF($K88&gt;0.67,$I$6,$H$6),0))</f>
        <v>-9333</v>
      </c>
    </row>
    <row r="89" customFormat="false" ht="12.75" hidden="false" customHeight="false" outlineLevel="0" collapsed="false">
      <c r="A89" s="0" t="n">
        <f aca="false">MONTH(C89)</f>
        <v>2</v>
      </c>
      <c r="B89" s="0" t="str">
        <f aca="false">VLOOKUP(A89,MonthTable,2,FALSE())</f>
        <v>Feb</v>
      </c>
      <c r="C89" s="235" t="n">
        <f aca="false">C88+1</f>
        <v>36580</v>
      </c>
      <c r="D89" s="236" t="n">
        <f aca="false">H88</f>
        <v>651287</v>
      </c>
      <c r="E89" s="237" t="n">
        <f aca="false">E88</f>
        <v>-22103</v>
      </c>
      <c r="F89" s="103" t="n">
        <v>0</v>
      </c>
      <c r="G89" s="44" t="n">
        <f aca="false">SUM(E89:F89)</f>
        <v>-22103</v>
      </c>
      <c r="H89" s="44" t="n">
        <f aca="false">D89+G89</f>
        <v>629184</v>
      </c>
      <c r="I89" s="232" t="n">
        <f aca="false">$D$12-H89</f>
        <v>1742016</v>
      </c>
      <c r="J89" s="238" t="n">
        <f aca="false">D89/$D$12</f>
        <v>0.274665570175439</v>
      </c>
      <c r="K89" s="239" t="n">
        <f aca="false">H89/$D$12</f>
        <v>0.265344129554656</v>
      </c>
      <c r="L89" s="44" t="n">
        <f aca="false">IF($E89&lt;0,IF($K89&gt;0.5,-$F$7,-$G$7),IF($E89&gt;0,IF($K89&gt;0.67,$I$7,$H$7),0))</f>
        <v>-22103</v>
      </c>
      <c r="M89" s="44" t="n">
        <f aca="false">IF($E89&lt;0,IF($K89&gt;0.5,-$F$5,-$G$5),IF($E89&gt;0,IF($K89&gt;0.67,$I$5,$H$5),0))</f>
        <v>-12770</v>
      </c>
      <c r="N89" s="44" t="n">
        <f aca="false">IF($E89&lt;0,IF($K89&gt;0.5,-$F$6,-$G$6),IF($E89&gt;0,IF($K89&gt;0.67,$I$6,$H$6),0))</f>
        <v>-9333</v>
      </c>
    </row>
    <row r="90" customFormat="false" ht="12.75" hidden="false" customHeight="false" outlineLevel="0" collapsed="false">
      <c r="A90" s="0" t="n">
        <f aca="false">MONTH(C90)</f>
        <v>2</v>
      </c>
      <c r="B90" s="0" t="str">
        <f aca="false">VLOOKUP(A90,MonthTable,2,FALSE())</f>
        <v>Feb</v>
      </c>
      <c r="C90" s="235" t="n">
        <f aca="false">C89+1</f>
        <v>36581</v>
      </c>
      <c r="D90" s="236" t="n">
        <f aca="false">H89</f>
        <v>629184</v>
      </c>
      <c r="E90" s="237" t="n">
        <f aca="false">E89</f>
        <v>-22103</v>
      </c>
      <c r="F90" s="103" t="n">
        <v>0</v>
      </c>
      <c r="G90" s="44" t="n">
        <f aca="false">SUM(E90:F90)</f>
        <v>-22103</v>
      </c>
      <c r="H90" s="44" t="n">
        <f aca="false">D90+G90</f>
        <v>607081</v>
      </c>
      <c r="I90" s="232" t="n">
        <f aca="false">$D$12-H90</f>
        <v>1764119</v>
      </c>
      <c r="J90" s="238" t="n">
        <f aca="false">D90/$D$12</f>
        <v>0.265344129554656</v>
      </c>
      <c r="K90" s="239" t="n">
        <f aca="false">H90/$D$12</f>
        <v>0.256022688933873</v>
      </c>
      <c r="L90" s="44" t="n">
        <f aca="false">IF($E90&lt;0,IF($K90&gt;0.5,-$F$7,-$G$7),IF($E90&gt;0,IF($K90&gt;0.67,$I$7,$H$7),0))</f>
        <v>-22103</v>
      </c>
      <c r="M90" s="44" t="n">
        <f aca="false">IF($E90&lt;0,IF($K90&gt;0.5,-$F$5,-$G$5),IF($E90&gt;0,IF($K90&gt;0.67,$I$5,$H$5),0))</f>
        <v>-12770</v>
      </c>
      <c r="N90" s="44" t="n">
        <f aca="false">IF($E90&lt;0,IF($K90&gt;0.5,-$F$6,-$G$6),IF($E90&gt;0,IF($K90&gt;0.67,$I$6,$H$6),0))</f>
        <v>-9333</v>
      </c>
    </row>
    <row r="91" customFormat="false" ht="12.75" hidden="false" customHeight="false" outlineLevel="0" collapsed="false">
      <c r="A91" s="0" t="n">
        <f aca="false">MONTH(C91)</f>
        <v>2</v>
      </c>
      <c r="B91" s="0" t="str">
        <f aca="false">VLOOKUP(A91,MonthTable,2,FALSE())</f>
        <v>Feb</v>
      </c>
      <c r="C91" s="235" t="n">
        <f aca="false">C90+1</f>
        <v>36582</v>
      </c>
      <c r="D91" s="236" t="n">
        <f aca="false">H90</f>
        <v>607081</v>
      </c>
      <c r="E91" s="237" t="n">
        <f aca="false">E90</f>
        <v>-22103</v>
      </c>
      <c r="F91" s="103" t="n">
        <v>0</v>
      </c>
      <c r="G91" s="44" t="n">
        <f aca="false">SUM(E91:F91)</f>
        <v>-22103</v>
      </c>
      <c r="H91" s="44" t="n">
        <f aca="false">D91+G91</f>
        <v>584978</v>
      </c>
      <c r="I91" s="232" t="n">
        <f aca="false">$D$12-H91</f>
        <v>1786222</v>
      </c>
      <c r="J91" s="238" t="n">
        <f aca="false">D91/$D$12</f>
        <v>0.256022688933873</v>
      </c>
      <c r="K91" s="239" t="n">
        <f aca="false">H91/$D$12</f>
        <v>0.24670124831309</v>
      </c>
      <c r="L91" s="44" t="n">
        <f aca="false">IF($E91&lt;0,IF($K91&gt;0.5,-$F$7,-$G$7),IF($E91&gt;0,IF($K91&gt;0.67,$I$7,$H$7),0))</f>
        <v>-22103</v>
      </c>
      <c r="M91" s="44" t="n">
        <f aca="false">IF($E91&lt;0,IF($K91&gt;0.5,-$F$5,-$G$5),IF($E91&gt;0,IF($K91&gt;0.67,$I$5,$H$5),0))</f>
        <v>-12770</v>
      </c>
      <c r="N91" s="44" t="n">
        <f aca="false">IF($E91&lt;0,IF($K91&gt;0.5,-$F$6,-$G$6),IF($E91&gt;0,IF($K91&gt;0.67,$I$6,$H$6),0))</f>
        <v>-9333</v>
      </c>
    </row>
    <row r="92" customFormat="false" ht="12.75" hidden="false" customHeight="false" outlineLevel="0" collapsed="false">
      <c r="A92" s="0" t="n">
        <f aca="false">MONTH(C92)</f>
        <v>2</v>
      </c>
      <c r="B92" s="0" t="str">
        <f aca="false">VLOOKUP(A92,MonthTable,2,FALSE())</f>
        <v>Feb</v>
      </c>
      <c r="C92" s="235" t="n">
        <f aca="false">C91+1</f>
        <v>36583</v>
      </c>
      <c r="D92" s="236" t="n">
        <f aca="false">H91</f>
        <v>584978</v>
      </c>
      <c r="E92" s="237" t="n">
        <f aca="false">E91</f>
        <v>-22103</v>
      </c>
      <c r="F92" s="103" t="n">
        <v>0</v>
      </c>
      <c r="G92" s="44" t="n">
        <f aca="false">SUM(E92:F92)</f>
        <v>-22103</v>
      </c>
      <c r="H92" s="44" t="n">
        <f aca="false">D92+G92</f>
        <v>562875</v>
      </c>
      <c r="I92" s="232" t="n">
        <f aca="false">$D$12-H92</f>
        <v>1808325</v>
      </c>
      <c r="J92" s="238" t="n">
        <f aca="false">D92/$D$12</f>
        <v>0.24670124831309</v>
      </c>
      <c r="K92" s="239" t="n">
        <f aca="false">H92/$D$12</f>
        <v>0.237379807692308</v>
      </c>
      <c r="L92" s="44" t="n">
        <f aca="false">IF($E92&lt;0,IF($K92&gt;0.5,-$F$7,-$G$7),IF($E92&gt;0,IF($K92&gt;0.67,$I$7,$H$7),0))</f>
        <v>-22103</v>
      </c>
      <c r="M92" s="44" t="n">
        <f aca="false">IF($E92&lt;0,IF($K92&gt;0.5,-$F$5,-$G$5),IF($E92&gt;0,IF($K92&gt;0.67,$I$5,$H$5),0))</f>
        <v>-12770</v>
      </c>
      <c r="N92" s="44" t="n">
        <f aca="false">IF($E92&lt;0,IF($K92&gt;0.5,-$F$6,-$G$6),IF($E92&gt;0,IF($K92&gt;0.67,$I$6,$H$6),0))</f>
        <v>-9333</v>
      </c>
    </row>
    <row r="93" customFormat="false" ht="12.75" hidden="false" customHeight="false" outlineLevel="0" collapsed="false">
      <c r="A93" s="0" t="n">
        <f aca="false">MONTH(C93)</f>
        <v>2</v>
      </c>
      <c r="B93" s="0" t="str">
        <f aca="false">VLOOKUP(A93,MonthTable,2,FALSE())</f>
        <v>Feb</v>
      </c>
      <c r="C93" s="235" t="n">
        <f aca="false">C92+1</f>
        <v>36584</v>
      </c>
      <c r="D93" s="236" t="n">
        <f aca="false">H92</f>
        <v>562875</v>
      </c>
      <c r="E93" s="237" t="n">
        <f aca="false">E92</f>
        <v>-22103</v>
      </c>
      <c r="F93" s="103" t="n">
        <v>0</v>
      </c>
      <c r="G93" s="44" t="n">
        <f aca="false">SUM(E93:F93)</f>
        <v>-22103</v>
      </c>
      <c r="H93" s="44" t="n">
        <f aca="false">D93+G93</f>
        <v>540772</v>
      </c>
      <c r="I93" s="232" t="n">
        <f aca="false">$D$12-H93</f>
        <v>1830428</v>
      </c>
      <c r="J93" s="238" t="n">
        <f aca="false">D93/$D$12</f>
        <v>0.237379807692308</v>
      </c>
      <c r="K93" s="239" t="n">
        <f aca="false">H93/$D$12</f>
        <v>0.228058367071525</v>
      </c>
      <c r="L93" s="44" t="n">
        <f aca="false">IF($E93&lt;0,IF($K93&gt;0.5,-$F$7,-$G$7),IF($E93&gt;0,IF($K93&gt;0.67,$I$7,$H$7),0))</f>
        <v>-22103</v>
      </c>
      <c r="M93" s="44" t="n">
        <f aca="false">IF($E93&lt;0,IF($K93&gt;0.5,-$F$5,-$G$5),IF($E93&gt;0,IF($K93&gt;0.67,$I$5,$H$5),0))</f>
        <v>-12770</v>
      </c>
      <c r="N93" s="44" t="n">
        <f aca="false">IF($E93&lt;0,IF($K93&gt;0.5,-$F$6,-$G$6),IF($E93&gt;0,IF($K93&gt;0.67,$I$6,$H$6),0))</f>
        <v>-9333</v>
      </c>
    </row>
    <row r="94" customFormat="false" ht="12.75" hidden="false" customHeight="false" outlineLevel="0" collapsed="false">
      <c r="A94" s="0" t="n">
        <f aca="false">MONTH(C94)</f>
        <v>2</v>
      </c>
      <c r="B94" s="0" t="str">
        <f aca="false">VLOOKUP(A94,MonthTable,2,FALSE())</f>
        <v>Feb</v>
      </c>
      <c r="C94" s="235" t="n">
        <f aca="false">C93+1</f>
        <v>36585</v>
      </c>
      <c r="D94" s="236" t="n">
        <f aca="false">H93</f>
        <v>540772</v>
      </c>
      <c r="E94" s="237" t="n">
        <f aca="false">E93</f>
        <v>-22103</v>
      </c>
      <c r="F94" s="103" t="n">
        <v>0</v>
      </c>
      <c r="G94" s="44" t="n">
        <f aca="false">SUM(E94:F94)</f>
        <v>-22103</v>
      </c>
      <c r="H94" s="44" t="n">
        <f aca="false">D94+G94</f>
        <v>518669</v>
      </c>
      <c r="I94" s="232" t="n">
        <f aca="false">$D$12-H94</f>
        <v>1852531</v>
      </c>
      <c r="J94" s="238" t="n">
        <f aca="false">D94/$D$12</f>
        <v>0.228058367071525</v>
      </c>
      <c r="K94" s="239" t="n">
        <f aca="false">H94/$D$12</f>
        <v>0.218736926450742</v>
      </c>
      <c r="L94" s="44" t="n">
        <f aca="false">IF($E94&lt;0,IF($K94&gt;0.5,-$F$7,-$G$7),IF($E94&gt;0,IF($K94&gt;0.67,$I$7,$H$7),0))</f>
        <v>-22103</v>
      </c>
      <c r="M94" s="44" t="n">
        <f aca="false">IF($E94&lt;0,IF($K94&gt;0.5,-$F$5,-$G$5),IF($E94&gt;0,IF($K94&gt;0.67,$I$5,$H$5),0))</f>
        <v>-12770</v>
      </c>
      <c r="N94" s="44" t="n">
        <f aca="false">IF($E94&lt;0,IF($K94&gt;0.5,-$F$6,-$G$6),IF($E94&gt;0,IF($K94&gt;0.67,$I$6,$H$6),0))</f>
        <v>-9333</v>
      </c>
    </row>
    <row r="95" customFormat="false" ht="12.75" hidden="false" customHeight="false" outlineLevel="0" collapsed="false">
      <c r="A95" s="0" t="n">
        <f aca="false">MONTH(C95)</f>
        <v>3</v>
      </c>
      <c r="B95" s="0" t="str">
        <f aca="false">VLOOKUP(A95,MonthTable,2,FALSE())</f>
        <v>Mar</v>
      </c>
      <c r="C95" s="235" t="n">
        <f aca="false">C94+1</f>
        <v>36586</v>
      </c>
      <c r="D95" s="236" t="n">
        <f aca="false">H94</f>
        <v>518669</v>
      </c>
      <c r="E95" s="237" t="n">
        <v>-1220</v>
      </c>
      <c r="F95" s="44" t="n">
        <v>1220</v>
      </c>
      <c r="G95" s="44" t="n">
        <f aca="false">SUM(E95:F95)</f>
        <v>0</v>
      </c>
      <c r="H95" s="44" t="n">
        <f aca="false">D95+G95</f>
        <v>518669</v>
      </c>
      <c r="I95" s="232" t="n">
        <f aca="false">$D$12-H95</f>
        <v>1852531</v>
      </c>
      <c r="J95" s="238" t="n">
        <f aca="false">D95/$D$12</f>
        <v>0.218736926450742</v>
      </c>
      <c r="K95" s="239" t="n">
        <f aca="false">H95/$D$12</f>
        <v>0.218736926450742</v>
      </c>
      <c r="L95" s="44" t="n">
        <f aca="false">IF($E95&lt;0,IF($K95&gt;0.5,-$F$7,-$G$7),IF($E95&gt;0,IF($K95&gt;0.67,$I$7,$H$7),0))</f>
        <v>-22103</v>
      </c>
      <c r="M95" s="44" t="n">
        <f aca="false">IF($E95&lt;0,IF($K95&gt;0.5,-$F$5,-$G$5),IF($E95&gt;0,IF($K95&gt;0.67,$I$5,$H$5),0))</f>
        <v>-12770</v>
      </c>
      <c r="N95" s="44" t="n">
        <f aca="false">IF($E95&lt;0,IF($K95&gt;0.5,-$F$6,-$G$6),IF($E95&gt;0,IF($K95&gt;0.67,$I$6,$H$6),0))</f>
        <v>-9333</v>
      </c>
    </row>
    <row r="96" customFormat="false" ht="12.75" hidden="false" customHeight="false" outlineLevel="0" collapsed="false">
      <c r="A96" s="0" t="n">
        <f aca="false">MONTH(C96)</f>
        <v>3</v>
      </c>
      <c r="B96" s="0" t="str">
        <f aca="false">VLOOKUP(A96,MonthTable,2,FALSE())</f>
        <v>Mar</v>
      </c>
      <c r="C96" s="235" t="n">
        <f aca="false">C95+1</f>
        <v>36587</v>
      </c>
      <c r="D96" s="236" t="n">
        <f aca="false">H95</f>
        <v>518669</v>
      </c>
      <c r="E96" s="237" t="n">
        <v>-1220</v>
      </c>
      <c r="F96" s="44" t="n">
        <v>1220</v>
      </c>
      <c r="G96" s="44" t="n">
        <f aca="false">SUM(E96:F96)</f>
        <v>0</v>
      </c>
      <c r="H96" s="44" t="n">
        <f aca="false">D96+G96</f>
        <v>518669</v>
      </c>
      <c r="I96" s="232" t="n">
        <f aca="false">$D$12-H96</f>
        <v>1852531</v>
      </c>
      <c r="J96" s="238" t="n">
        <f aca="false">D96/$D$12</f>
        <v>0.218736926450742</v>
      </c>
      <c r="K96" s="239" t="n">
        <f aca="false">H96/$D$12</f>
        <v>0.218736926450742</v>
      </c>
      <c r="L96" s="44" t="n">
        <f aca="false">IF($E96&lt;0,IF($K96&gt;0.5,-$F$7,-$G$7),IF($E96&gt;0,IF($K96&gt;0.67,$I$7,$H$7),0))</f>
        <v>-22103</v>
      </c>
      <c r="M96" s="44" t="n">
        <f aca="false">IF($E96&lt;0,IF($K96&gt;0.5,-$F$5,-$G$5),IF($E96&gt;0,IF($K96&gt;0.67,$I$5,$H$5),0))</f>
        <v>-12770</v>
      </c>
      <c r="N96" s="44" t="n">
        <f aca="false">IF($E96&lt;0,IF($K96&gt;0.5,-$F$6,-$G$6),IF($E96&gt;0,IF($K96&gt;0.67,$I$6,$H$6),0))</f>
        <v>-9333</v>
      </c>
    </row>
    <row r="97" customFormat="false" ht="12.75" hidden="false" customHeight="false" outlineLevel="0" collapsed="false">
      <c r="A97" s="0" t="n">
        <f aca="false">MONTH(C97)</f>
        <v>3</v>
      </c>
      <c r="B97" s="0" t="str">
        <f aca="false">VLOOKUP(A97,MonthTable,2,FALSE())</f>
        <v>Mar</v>
      </c>
      <c r="C97" s="235" t="n">
        <f aca="false">C96+1</f>
        <v>36588</v>
      </c>
      <c r="D97" s="236" t="n">
        <f aca="false">H96</f>
        <v>518669</v>
      </c>
      <c r="E97" s="237" t="n">
        <v>-1220</v>
      </c>
      <c r="F97" s="44" t="n">
        <v>1220</v>
      </c>
      <c r="G97" s="44" t="n">
        <f aca="false">SUM(E97:F97)</f>
        <v>0</v>
      </c>
      <c r="H97" s="44" t="n">
        <f aca="false">D97+G97</f>
        <v>518669</v>
      </c>
      <c r="I97" s="232" t="n">
        <f aca="false">$D$12-H97</f>
        <v>1852531</v>
      </c>
      <c r="J97" s="238" t="n">
        <f aca="false">D97/$D$12</f>
        <v>0.218736926450742</v>
      </c>
      <c r="K97" s="239" t="n">
        <f aca="false">H97/$D$12</f>
        <v>0.218736926450742</v>
      </c>
      <c r="L97" s="44" t="n">
        <f aca="false">IF($E97&lt;0,IF($K97&gt;0.5,-$F$7,-$G$7),IF($E97&gt;0,IF($K97&gt;0.67,$I$7,$H$7),0))</f>
        <v>-22103</v>
      </c>
      <c r="M97" s="44" t="n">
        <f aca="false">IF($E97&lt;0,IF($K97&gt;0.5,-$F$5,-$G$5),IF($E97&gt;0,IF($K97&gt;0.67,$I$5,$H$5),0))</f>
        <v>-12770</v>
      </c>
      <c r="N97" s="44" t="n">
        <f aca="false">IF($E97&lt;0,IF($K97&gt;0.5,-$F$6,-$G$6),IF($E97&gt;0,IF($K97&gt;0.67,$I$6,$H$6),0))</f>
        <v>-9333</v>
      </c>
    </row>
    <row r="98" customFormat="false" ht="12.75" hidden="false" customHeight="false" outlineLevel="0" collapsed="false">
      <c r="A98" s="0" t="n">
        <f aca="false">MONTH(C98)</f>
        <v>3</v>
      </c>
      <c r="B98" s="0" t="str">
        <f aca="false">VLOOKUP(A98,MonthTable,2,FALSE())</f>
        <v>Mar</v>
      </c>
      <c r="C98" s="235" t="n">
        <f aca="false">C97+1</f>
        <v>36589</v>
      </c>
      <c r="D98" s="236" t="n">
        <f aca="false">H97</f>
        <v>518669</v>
      </c>
      <c r="E98" s="237" t="n">
        <v>-1220</v>
      </c>
      <c r="F98" s="44" t="n">
        <v>1220</v>
      </c>
      <c r="G98" s="44" t="n">
        <f aca="false">SUM(E98:F98)</f>
        <v>0</v>
      </c>
      <c r="H98" s="44" t="n">
        <f aca="false">D98+G98</f>
        <v>518669</v>
      </c>
      <c r="I98" s="232" t="n">
        <f aca="false">$D$12-H98</f>
        <v>1852531</v>
      </c>
      <c r="J98" s="238" t="n">
        <f aca="false">D98/$D$12</f>
        <v>0.218736926450742</v>
      </c>
      <c r="K98" s="239" t="n">
        <f aca="false">H98/$D$12</f>
        <v>0.218736926450742</v>
      </c>
      <c r="L98" s="44" t="n">
        <f aca="false">IF($E98&lt;0,IF($K98&gt;0.5,-$F$7,-$G$7),IF($E98&gt;0,IF($K98&gt;0.67,$I$7,$H$7),0))</f>
        <v>-22103</v>
      </c>
      <c r="M98" s="44" t="n">
        <f aca="false">IF($E98&lt;0,IF($K98&gt;0.5,-$F$5,-$G$5),IF($E98&gt;0,IF($K98&gt;0.67,$I$5,$H$5),0))</f>
        <v>-12770</v>
      </c>
      <c r="N98" s="44" t="n">
        <f aca="false">IF($E98&lt;0,IF($K98&gt;0.5,-$F$6,-$G$6),IF($E98&gt;0,IF($K98&gt;0.67,$I$6,$H$6),0))</f>
        <v>-9333</v>
      </c>
    </row>
    <row r="99" customFormat="false" ht="12.75" hidden="false" customHeight="false" outlineLevel="0" collapsed="false">
      <c r="A99" s="0" t="n">
        <f aca="false">MONTH(C99)</f>
        <v>3</v>
      </c>
      <c r="B99" s="0" t="str">
        <f aca="false">VLOOKUP(A99,MonthTable,2,FALSE())</f>
        <v>Mar</v>
      </c>
      <c r="C99" s="235" t="n">
        <f aca="false">C98+1</f>
        <v>36590</v>
      </c>
      <c r="D99" s="236" t="n">
        <f aca="false">H98</f>
        <v>518669</v>
      </c>
      <c r="E99" s="237" t="n">
        <v>-1220</v>
      </c>
      <c r="F99" s="44" t="n">
        <v>1220</v>
      </c>
      <c r="G99" s="44" t="n">
        <f aca="false">SUM(E99:F99)</f>
        <v>0</v>
      </c>
      <c r="H99" s="44" t="n">
        <f aca="false">D99+G99</f>
        <v>518669</v>
      </c>
      <c r="I99" s="232" t="n">
        <f aca="false">$D$12-H99</f>
        <v>1852531</v>
      </c>
      <c r="J99" s="238" t="n">
        <f aca="false">D99/$D$12</f>
        <v>0.218736926450742</v>
      </c>
      <c r="K99" s="239" t="n">
        <f aca="false">H99/$D$12</f>
        <v>0.218736926450742</v>
      </c>
      <c r="L99" s="44" t="n">
        <f aca="false">IF($E99&lt;0,IF($K99&gt;0.5,-$F$7,-$G$7),IF($E99&gt;0,IF($K99&gt;0.67,$I$7,$H$7),0))</f>
        <v>-22103</v>
      </c>
      <c r="M99" s="44" t="n">
        <f aca="false">IF($E99&lt;0,IF($K99&gt;0.5,-$F$5,-$G$5),IF($E99&gt;0,IF($K99&gt;0.67,$I$5,$H$5),0))</f>
        <v>-12770</v>
      </c>
      <c r="N99" s="44" t="n">
        <f aca="false">IF($E99&lt;0,IF($K99&gt;0.5,-$F$6,-$G$6),IF($E99&gt;0,IF($K99&gt;0.67,$I$6,$H$6),0))</f>
        <v>-9333</v>
      </c>
    </row>
    <row r="100" customFormat="false" ht="12.75" hidden="false" customHeight="false" outlineLevel="0" collapsed="false">
      <c r="A100" s="0" t="n">
        <f aca="false">MONTH(C100)</f>
        <v>3</v>
      </c>
      <c r="B100" s="0" t="str">
        <f aca="false">VLOOKUP(A100,MonthTable,2,FALSE())</f>
        <v>Mar</v>
      </c>
      <c r="C100" s="235" t="n">
        <f aca="false">C99+1</f>
        <v>36591</v>
      </c>
      <c r="D100" s="236" t="n">
        <f aca="false">H99</f>
        <v>518669</v>
      </c>
      <c r="E100" s="237" t="n">
        <v>-1220</v>
      </c>
      <c r="F100" s="44" t="n">
        <v>1220</v>
      </c>
      <c r="G100" s="44" t="n">
        <f aca="false">SUM(E100:F100)</f>
        <v>0</v>
      </c>
      <c r="H100" s="44" t="n">
        <f aca="false">D100+G100</f>
        <v>518669</v>
      </c>
      <c r="I100" s="232" t="n">
        <f aca="false">$D$12-H100</f>
        <v>1852531</v>
      </c>
      <c r="J100" s="238" t="n">
        <f aca="false">D100/$D$12</f>
        <v>0.218736926450742</v>
      </c>
      <c r="K100" s="239" t="n">
        <f aca="false">H100/$D$12</f>
        <v>0.218736926450742</v>
      </c>
      <c r="L100" s="44" t="n">
        <f aca="false">IF($E100&lt;0,IF($K100&gt;0.5,-$F$7,-$G$7),IF($E100&gt;0,IF($K100&gt;0.67,$I$7,$H$7),0))</f>
        <v>-22103</v>
      </c>
      <c r="M100" s="44" t="n">
        <f aca="false">IF($E100&lt;0,IF($K100&gt;0.5,-$F$5,-$G$5),IF($E100&gt;0,IF($K100&gt;0.67,$I$5,$H$5),0))</f>
        <v>-12770</v>
      </c>
      <c r="N100" s="44" t="n">
        <f aca="false">IF($E100&lt;0,IF($K100&gt;0.5,-$F$6,-$G$6),IF($E100&gt;0,IF($K100&gt;0.67,$I$6,$H$6),0))</f>
        <v>-9333</v>
      </c>
    </row>
    <row r="101" customFormat="false" ht="12.75" hidden="false" customHeight="false" outlineLevel="0" collapsed="false">
      <c r="A101" s="0" t="n">
        <f aca="false">MONTH(C101)</f>
        <v>3</v>
      </c>
      <c r="B101" s="0" t="str">
        <f aca="false">VLOOKUP(A101,MonthTable,2,FALSE())</f>
        <v>Mar</v>
      </c>
      <c r="C101" s="235" t="n">
        <f aca="false">C100+1</f>
        <v>36592</v>
      </c>
      <c r="D101" s="236" t="n">
        <f aca="false">H100</f>
        <v>518669</v>
      </c>
      <c r="E101" s="237" t="n">
        <v>-1220</v>
      </c>
      <c r="F101" s="44" t="n">
        <v>1220</v>
      </c>
      <c r="G101" s="44" t="n">
        <f aca="false">SUM(E101:F101)</f>
        <v>0</v>
      </c>
      <c r="H101" s="44" t="n">
        <f aca="false">D101+G101</f>
        <v>518669</v>
      </c>
      <c r="I101" s="232" t="n">
        <f aca="false">$D$12-H101</f>
        <v>1852531</v>
      </c>
      <c r="J101" s="238" t="n">
        <f aca="false">D101/$D$12</f>
        <v>0.218736926450742</v>
      </c>
      <c r="K101" s="239" t="n">
        <f aca="false">H101/$D$12</f>
        <v>0.218736926450742</v>
      </c>
      <c r="L101" s="44" t="n">
        <f aca="false">IF($E101&lt;0,IF($K101&gt;0.5,-$F$7,-$G$7),IF($E101&gt;0,IF($K101&gt;0.67,$I$7,$H$7),0))</f>
        <v>-22103</v>
      </c>
      <c r="M101" s="44" t="n">
        <f aca="false">IF($E101&lt;0,IF($K101&gt;0.5,-$F$5,-$G$5),IF($E101&gt;0,IF($K101&gt;0.67,$I$5,$H$5),0))</f>
        <v>-12770</v>
      </c>
      <c r="N101" s="44" t="n">
        <f aca="false">IF($E101&lt;0,IF($K101&gt;0.5,-$F$6,-$G$6),IF($E101&gt;0,IF($K101&gt;0.67,$I$6,$H$6),0))</f>
        <v>-9333</v>
      </c>
    </row>
    <row r="102" customFormat="false" ht="12.75" hidden="false" customHeight="false" outlineLevel="0" collapsed="false">
      <c r="A102" s="0" t="n">
        <f aca="false">MONTH(C102)</f>
        <v>3</v>
      </c>
      <c r="B102" s="0" t="str">
        <f aca="false">VLOOKUP(A102,MonthTable,2,FALSE())</f>
        <v>Mar</v>
      </c>
      <c r="C102" s="235" t="n">
        <f aca="false">C101+1</f>
        <v>36593</v>
      </c>
      <c r="D102" s="236" t="n">
        <f aca="false">H101</f>
        <v>518669</v>
      </c>
      <c r="E102" s="237" t="n">
        <v>-1220</v>
      </c>
      <c r="F102" s="44" t="n">
        <v>1220</v>
      </c>
      <c r="G102" s="44" t="n">
        <f aca="false">SUM(E102:F102)</f>
        <v>0</v>
      </c>
      <c r="H102" s="44" t="n">
        <f aca="false">D102+G102</f>
        <v>518669</v>
      </c>
      <c r="I102" s="232" t="n">
        <f aca="false">$D$12-H102</f>
        <v>1852531</v>
      </c>
      <c r="J102" s="238" t="n">
        <f aca="false">D102/$D$12</f>
        <v>0.218736926450742</v>
      </c>
      <c r="K102" s="239" t="n">
        <f aca="false">H102/$D$12</f>
        <v>0.218736926450742</v>
      </c>
      <c r="L102" s="44" t="n">
        <f aca="false">IF($E102&lt;0,IF($K102&gt;0.5,-$F$7,-$G$7),IF($E102&gt;0,IF($K102&gt;0.67,$I$7,$H$7),0))</f>
        <v>-22103</v>
      </c>
      <c r="M102" s="44" t="n">
        <f aca="false">IF($E102&lt;0,IF($K102&gt;0.5,-$F$5,-$G$5),IF($E102&gt;0,IF($K102&gt;0.67,$I$5,$H$5),0))</f>
        <v>-12770</v>
      </c>
      <c r="N102" s="44" t="n">
        <f aca="false">IF($E102&lt;0,IF($K102&gt;0.5,-$F$6,-$G$6),IF($E102&gt;0,IF($K102&gt;0.67,$I$6,$H$6),0))</f>
        <v>-9333</v>
      </c>
    </row>
    <row r="103" customFormat="false" ht="12.75" hidden="false" customHeight="false" outlineLevel="0" collapsed="false">
      <c r="A103" s="0" t="n">
        <f aca="false">MONTH(C103)</f>
        <v>3</v>
      </c>
      <c r="B103" s="0" t="str">
        <f aca="false">VLOOKUP(A103,MonthTable,2,FALSE())</f>
        <v>Mar</v>
      </c>
      <c r="C103" s="235" t="n">
        <f aca="false">C102+1</f>
        <v>36594</v>
      </c>
      <c r="D103" s="236" t="n">
        <f aca="false">H102</f>
        <v>518669</v>
      </c>
      <c r="E103" s="237" t="n">
        <v>-1220</v>
      </c>
      <c r="F103" s="44" t="n">
        <v>1220</v>
      </c>
      <c r="G103" s="44" t="n">
        <f aca="false">SUM(E103:F103)</f>
        <v>0</v>
      </c>
      <c r="H103" s="44" t="n">
        <f aca="false">D103+G103</f>
        <v>518669</v>
      </c>
      <c r="I103" s="232" t="n">
        <f aca="false">$D$12-H103</f>
        <v>1852531</v>
      </c>
      <c r="J103" s="238" t="n">
        <f aca="false">D103/$D$12</f>
        <v>0.218736926450742</v>
      </c>
      <c r="K103" s="239" t="n">
        <f aca="false">H103/$D$12</f>
        <v>0.218736926450742</v>
      </c>
      <c r="L103" s="44" t="n">
        <f aca="false">IF($E103&lt;0,IF($K103&gt;0.5,-$F$7,-$G$7),IF($E103&gt;0,IF($K103&gt;0.67,$I$7,$H$7),0))</f>
        <v>-22103</v>
      </c>
      <c r="M103" s="44" t="n">
        <f aca="false">IF($E103&lt;0,IF($K103&gt;0.5,-$F$5,-$G$5),IF($E103&gt;0,IF($K103&gt;0.67,$I$5,$H$5),0))</f>
        <v>-12770</v>
      </c>
      <c r="N103" s="44" t="n">
        <f aca="false">IF($E103&lt;0,IF($K103&gt;0.5,-$F$6,-$G$6),IF($E103&gt;0,IF($K103&gt;0.67,$I$6,$H$6),0))</f>
        <v>-9333</v>
      </c>
    </row>
    <row r="104" customFormat="false" ht="12.75" hidden="false" customHeight="false" outlineLevel="0" collapsed="false">
      <c r="A104" s="0" t="n">
        <f aca="false">MONTH(C104)</f>
        <v>3</v>
      </c>
      <c r="B104" s="0" t="str">
        <f aca="false">VLOOKUP(A104,MonthTable,2,FALSE())</f>
        <v>Mar</v>
      </c>
      <c r="C104" s="235" t="n">
        <f aca="false">C103+1</f>
        <v>36595</v>
      </c>
      <c r="D104" s="236" t="n">
        <f aca="false">H103</f>
        <v>518669</v>
      </c>
      <c r="E104" s="237" t="n">
        <v>-1220</v>
      </c>
      <c r="F104" s="44" t="n">
        <v>1220</v>
      </c>
      <c r="G104" s="44" t="n">
        <f aca="false">SUM(E104:F104)</f>
        <v>0</v>
      </c>
      <c r="H104" s="44" t="n">
        <f aca="false">D104+G104</f>
        <v>518669</v>
      </c>
      <c r="I104" s="232" t="n">
        <f aca="false">$D$12-H104</f>
        <v>1852531</v>
      </c>
      <c r="J104" s="238" t="n">
        <f aca="false">D104/$D$12</f>
        <v>0.218736926450742</v>
      </c>
      <c r="K104" s="239" t="n">
        <f aca="false">H104/$D$12</f>
        <v>0.218736926450742</v>
      </c>
      <c r="L104" s="44" t="n">
        <f aca="false">IF($E104&lt;0,IF($K104&gt;0.5,-$F$7,-$G$7),IF($E104&gt;0,IF($K104&gt;0.67,$I$7,$H$7),0))</f>
        <v>-22103</v>
      </c>
      <c r="M104" s="44" t="n">
        <f aca="false">IF($E104&lt;0,IF($K104&gt;0.5,-$F$5,-$G$5),IF($E104&gt;0,IF($K104&gt;0.67,$I$5,$H$5),0))</f>
        <v>-12770</v>
      </c>
      <c r="N104" s="44" t="n">
        <f aca="false">IF($E104&lt;0,IF($K104&gt;0.5,-$F$6,-$G$6),IF($E104&gt;0,IF($K104&gt;0.67,$I$6,$H$6),0))</f>
        <v>-9333</v>
      </c>
    </row>
    <row r="105" customFormat="false" ht="12.75" hidden="false" customHeight="false" outlineLevel="0" collapsed="false">
      <c r="A105" s="0" t="n">
        <f aca="false">MONTH(C105)</f>
        <v>3</v>
      </c>
      <c r="B105" s="0" t="str">
        <f aca="false">VLOOKUP(A105,MonthTable,2,FALSE())</f>
        <v>Mar</v>
      </c>
      <c r="C105" s="235" t="n">
        <f aca="false">C104+1</f>
        <v>36596</v>
      </c>
      <c r="D105" s="236" t="n">
        <f aca="false">H104</f>
        <v>518669</v>
      </c>
      <c r="E105" s="237" t="n">
        <v>-1220</v>
      </c>
      <c r="F105" s="44" t="n">
        <v>1220</v>
      </c>
      <c r="G105" s="44" t="n">
        <f aca="false">SUM(E105:F105)</f>
        <v>0</v>
      </c>
      <c r="H105" s="44" t="n">
        <f aca="false">D105+G105</f>
        <v>518669</v>
      </c>
      <c r="I105" s="232" t="n">
        <f aca="false">$D$12-H105</f>
        <v>1852531</v>
      </c>
      <c r="J105" s="238" t="n">
        <f aca="false">D105/$D$12</f>
        <v>0.218736926450742</v>
      </c>
      <c r="K105" s="239" t="n">
        <f aca="false">H105/$D$12</f>
        <v>0.218736926450742</v>
      </c>
      <c r="L105" s="44" t="n">
        <f aca="false">IF($E105&lt;0,IF($K105&gt;0.5,-$F$7,-$G$7),IF($E105&gt;0,IF($K105&gt;0.67,$I$7,$H$7),0))</f>
        <v>-22103</v>
      </c>
      <c r="M105" s="44" t="n">
        <f aca="false">IF($E105&lt;0,IF($K105&gt;0.5,-$F$5,-$G$5),IF($E105&gt;0,IF($K105&gt;0.67,$I$5,$H$5),0))</f>
        <v>-12770</v>
      </c>
      <c r="N105" s="44" t="n">
        <f aca="false">IF($E105&lt;0,IF($K105&gt;0.5,-$F$6,-$G$6),IF($E105&gt;0,IF($K105&gt;0.67,$I$6,$H$6),0))</f>
        <v>-9333</v>
      </c>
    </row>
    <row r="106" customFormat="false" ht="12.75" hidden="false" customHeight="false" outlineLevel="0" collapsed="false">
      <c r="A106" s="0" t="n">
        <f aca="false">MONTH(C106)</f>
        <v>3</v>
      </c>
      <c r="B106" s="0" t="str">
        <f aca="false">VLOOKUP(A106,MonthTable,2,FALSE())</f>
        <v>Mar</v>
      </c>
      <c r="C106" s="235" t="n">
        <f aca="false">C105+1</f>
        <v>36597</v>
      </c>
      <c r="D106" s="236" t="n">
        <f aca="false">H105</f>
        <v>518669</v>
      </c>
      <c r="E106" s="237" t="n">
        <v>-1220</v>
      </c>
      <c r="F106" s="44" t="n">
        <v>1220</v>
      </c>
      <c r="G106" s="44" t="n">
        <f aca="false">SUM(E106:F106)</f>
        <v>0</v>
      </c>
      <c r="H106" s="44" t="n">
        <f aca="false">D106+G106</f>
        <v>518669</v>
      </c>
      <c r="I106" s="232" t="n">
        <f aca="false">$D$12-H106</f>
        <v>1852531</v>
      </c>
      <c r="J106" s="238" t="n">
        <f aca="false">D106/$D$12</f>
        <v>0.218736926450742</v>
      </c>
      <c r="K106" s="239" t="n">
        <f aca="false">H106/$D$12</f>
        <v>0.218736926450742</v>
      </c>
      <c r="L106" s="44" t="n">
        <f aca="false">IF($E106&lt;0,IF($K106&gt;0.5,-$F$7,-$G$7),IF($E106&gt;0,IF($K106&gt;0.67,$I$7,$H$7),0))</f>
        <v>-22103</v>
      </c>
      <c r="M106" s="44" t="n">
        <f aca="false">IF($E106&lt;0,IF($K106&gt;0.5,-$F$5,-$G$5),IF($E106&gt;0,IF($K106&gt;0.67,$I$5,$H$5),0))</f>
        <v>-12770</v>
      </c>
      <c r="N106" s="44" t="n">
        <f aca="false">IF($E106&lt;0,IF($K106&gt;0.5,-$F$6,-$G$6),IF($E106&gt;0,IF($K106&gt;0.67,$I$6,$H$6),0))</f>
        <v>-9333</v>
      </c>
    </row>
    <row r="107" customFormat="false" ht="12.75" hidden="false" customHeight="false" outlineLevel="0" collapsed="false">
      <c r="A107" s="0" t="n">
        <f aca="false">MONTH(C107)</f>
        <v>3</v>
      </c>
      <c r="B107" s="0" t="str">
        <f aca="false">VLOOKUP(A107,MonthTable,2,FALSE())</f>
        <v>Mar</v>
      </c>
      <c r="C107" s="235" t="n">
        <f aca="false">C106+1</f>
        <v>36598</v>
      </c>
      <c r="D107" s="236" t="n">
        <f aca="false">H106</f>
        <v>518669</v>
      </c>
      <c r="E107" s="237" t="n">
        <v>-1220</v>
      </c>
      <c r="F107" s="44" t="n">
        <v>1220</v>
      </c>
      <c r="G107" s="44" t="n">
        <f aca="false">SUM(E107:F107)</f>
        <v>0</v>
      </c>
      <c r="H107" s="44" t="n">
        <f aca="false">D107+G107</f>
        <v>518669</v>
      </c>
      <c r="I107" s="232" t="n">
        <f aca="false">$D$12-H107</f>
        <v>1852531</v>
      </c>
      <c r="J107" s="238" t="n">
        <f aca="false">D107/$D$12</f>
        <v>0.218736926450742</v>
      </c>
      <c r="K107" s="239" t="n">
        <f aca="false">H107/$D$12</f>
        <v>0.218736926450742</v>
      </c>
      <c r="L107" s="44" t="n">
        <f aca="false">IF($E107&lt;0,IF($K107&gt;0.5,-$F$7,-$G$7),IF($E107&gt;0,IF($K107&gt;0.67,$I$7,$H$7),0))</f>
        <v>-22103</v>
      </c>
      <c r="M107" s="44" t="n">
        <f aca="false">IF($E107&lt;0,IF($K107&gt;0.5,-$F$5,-$G$5),IF($E107&gt;0,IF($K107&gt;0.67,$I$5,$H$5),0))</f>
        <v>-12770</v>
      </c>
      <c r="N107" s="44" t="n">
        <f aca="false">IF($E107&lt;0,IF($K107&gt;0.5,-$F$6,-$G$6),IF($E107&gt;0,IF($K107&gt;0.67,$I$6,$H$6),0))</f>
        <v>-9333</v>
      </c>
    </row>
    <row r="108" customFormat="false" ht="12.75" hidden="false" customHeight="false" outlineLevel="0" collapsed="false">
      <c r="A108" s="0" t="n">
        <f aca="false">MONTH(C108)</f>
        <v>3</v>
      </c>
      <c r="B108" s="0" t="str">
        <f aca="false">VLOOKUP(A108,MonthTable,2,FALSE())</f>
        <v>Mar</v>
      </c>
      <c r="C108" s="235" t="n">
        <f aca="false">C107+1</f>
        <v>36599</v>
      </c>
      <c r="D108" s="236" t="n">
        <f aca="false">H107</f>
        <v>518669</v>
      </c>
      <c r="E108" s="237" t="n">
        <v>-1220</v>
      </c>
      <c r="F108" s="44" t="n">
        <v>1220</v>
      </c>
      <c r="G108" s="44" t="n">
        <f aca="false">SUM(E108:F108)</f>
        <v>0</v>
      </c>
      <c r="H108" s="44" t="n">
        <f aca="false">D108+G108</f>
        <v>518669</v>
      </c>
      <c r="I108" s="232" t="n">
        <f aca="false">$D$12-H108</f>
        <v>1852531</v>
      </c>
      <c r="J108" s="238" t="n">
        <f aca="false">D108/$D$12</f>
        <v>0.218736926450742</v>
      </c>
      <c r="K108" s="239" t="n">
        <f aca="false">H108/$D$12</f>
        <v>0.218736926450742</v>
      </c>
      <c r="L108" s="44" t="n">
        <f aca="false">IF($E108&lt;0,IF($K108&gt;0.5,-$F$7,-$G$7),IF($E108&gt;0,IF($K108&gt;0.67,$I$7,$H$7),0))</f>
        <v>-22103</v>
      </c>
      <c r="M108" s="44" t="n">
        <f aca="false">IF($E108&lt;0,IF($K108&gt;0.5,-$F$5,-$G$5),IF($E108&gt;0,IF($K108&gt;0.67,$I$5,$H$5),0))</f>
        <v>-12770</v>
      </c>
      <c r="N108" s="44" t="n">
        <f aca="false">IF($E108&lt;0,IF($K108&gt;0.5,-$F$6,-$G$6),IF($E108&gt;0,IF($K108&gt;0.67,$I$6,$H$6),0))</f>
        <v>-9333</v>
      </c>
    </row>
    <row r="109" customFormat="false" ht="12.75" hidden="false" customHeight="false" outlineLevel="0" collapsed="false">
      <c r="A109" s="0" t="n">
        <f aca="false">MONTH(C109)</f>
        <v>3</v>
      </c>
      <c r="B109" s="0" t="str">
        <f aca="false">VLOOKUP(A109,MonthTable,2,FALSE())</f>
        <v>Mar</v>
      </c>
      <c r="C109" s="235" t="n">
        <f aca="false">C108+1</f>
        <v>36600</v>
      </c>
      <c r="D109" s="236" t="n">
        <f aca="false">H108</f>
        <v>518669</v>
      </c>
      <c r="E109" s="237" t="n">
        <v>-1220</v>
      </c>
      <c r="F109" s="44" t="n">
        <v>1220</v>
      </c>
      <c r="G109" s="44" t="n">
        <f aca="false">SUM(E109:F109)</f>
        <v>0</v>
      </c>
      <c r="H109" s="44" t="n">
        <f aca="false">D109+G109</f>
        <v>518669</v>
      </c>
      <c r="I109" s="232" t="n">
        <f aca="false">$D$12-H109</f>
        <v>1852531</v>
      </c>
      <c r="J109" s="238" t="n">
        <f aca="false">D109/$D$12</f>
        <v>0.218736926450742</v>
      </c>
      <c r="K109" s="239" t="n">
        <f aca="false">H109/$D$12</f>
        <v>0.218736926450742</v>
      </c>
      <c r="L109" s="44" t="n">
        <f aca="false">IF($E109&lt;0,IF($K109&gt;0.5,-$F$7,-$G$7),IF($E109&gt;0,IF($K109&gt;0.67,$I$7,$H$7),0))</f>
        <v>-22103</v>
      </c>
      <c r="M109" s="44" t="n">
        <f aca="false">IF($E109&lt;0,IF($K109&gt;0.5,-$F$5,-$G$5),IF($E109&gt;0,IF($K109&gt;0.67,$I$5,$H$5),0))</f>
        <v>-12770</v>
      </c>
      <c r="N109" s="44" t="n">
        <f aca="false">IF($E109&lt;0,IF($K109&gt;0.5,-$F$6,-$G$6),IF($E109&gt;0,IF($K109&gt;0.67,$I$6,$H$6),0))</f>
        <v>-9333</v>
      </c>
    </row>
    <row r="110" customFormat="false" ht="12.75" hidden="false" customHeight="false" outlineLevel="0" collapsed="false">
      <c r="A110" s="0" t="n">
        <f aca="false">MONTH(C110)</f>
        <v>3</v>
      </c>
      <c r="B110" s="0" t="str">
        <f aca="false">VLOOKUP(A110,MonthTable,2,FALSE())</f>
        <v>Mar</v>
      </c>
      <c r="C110" s="235" t="n">
        <f aca="false">C109+1</f>
        <v>36601</v>
      </c>
      <c r="D110" s="236" t="n">
        <f aca="false">H109</f>
        <v>518669</v>
      </c>
      <c r="E110" s="237" t="n">
        <v>-1220</v>
      </c>
      <c r="F110" s="44" t="n">
        <v>1220</v>
      </c>
      <c r="G110" s="44" t="n">
        <f aca="false">SUM(E110:F110)</f>
        <v>0</v>
      </c>
      <c r="H110" s="44" t="n">
        <f aca="false">D110+G110</f>
        <v>518669</v>
      </c>
      <c r="I110" s="232" t="n">
        <f aca="false">$D$12-H110</f>
        <v>1852531</v>
      </c>
      <c r="J110" s="238" t="n">
        <f aca="false">D110/$D$12</f>
        <v>0.218736926450742</v>
      </c>
      <c r="K110" s="239" t="n">
        <f aca="false">H110/$D$12</f>
        <v>0.218736926450742</v>
      </c>
      <c r="L110" s="44" t="n">
        <f aca="false">IF($E110&lt;0,IF($K110&gt;0.5,-$F$7,-$G$7),IF($E110&gt;0,IF($K110&gt;0.67,$I$7,$H$7),0))</f>
        <v>-22103</v>
      </c>
      <c r="M110" s="44" t="n">
        <f aca="false">IF($E110&lt;0,IF($K110&gt;0.5,-$F$5,-$G$5),IF($E110&gt;0,IF($K110&gt;0.67,$I$5,$H$5),0))</f>
        <v>-12770</v>
      </c>
      <c r="N110" s="44" t="n">
        <f aca="false">IF($E110&lt;0,IF($K110&gt;0.5,-$F$6,-$G$6),IF($E110&gt;0,IF($K110&gt;0.67,$I$6,$H$6),0))</f>
        <v>-9333</v>
      </c>
    </row>
    <row r="111" customFormat="false" ht="12.75" hidden="false" customHeight="false" outlineLevel="0" collapsed="false">
      <c r="A111" s="0" t="n">
        <f aca="false">MONTH(C111)</f>
        <v>3</v>
      </c>
      <c r="B111" s="0" t="str">
        <f aca="false">VLOOKUP(A111,MonthTable,2,FALSE())</f>
        <v>Mar</v>
      </c>
      <c r="C111" s="235" t="n">
        <f aca="false">C110+1</f>
        <v>36602</v>
      </c>
      <c r="D111" s="236" t="n">
        <f aca="false">H110</f>
        <v>518669</v>
      </c>
      <c r="E111" s="237" t="n">
        <v>-1220</v>
      </c>
      <c r="F111" s="44" t="n">
        <v>1220</v>
      </c>
      <c r="G111" s="44" t="n">
        <f aca="false">SUM(E111:F111)</f>
        <v>0</v>
      </c>
      <c r="H111" s="44" t="n">
        <f aca="false">D111+G111</f>
        <v>518669</v>
      </c>
      <c r="I111" s="232" t="n">
        <f aca="false">$D$12-H111</f>
        <v>1852531</v>
      </c>
      <c r="J111" s="238" t="n">
        <f aca="false">D111/$D$12</f>
        <v>0.218736926450742</v>
      </c>
      <c r="K111" s="239" t="n">
        <f aca="false">H111/$D$12</f>
        <v>0.218736926450742</v>
      </c>
      <c r="L111" s="44" t="n">
        <f aca="false">IF($E111&lt;0,IF($K111&gt;0.5,-$F$7,-$G$7),IF($E111&gt;0,IF($K111&gt;0.67,$I$7,$H$7),0))</f>
        <v>-22103</v>
      </c>
      <c r="M111" s="44" t="n">
        <f aca="false">IF($E111&lt;0,IF($K111&gt;0.5,-$F$5,-$G$5),IF($E111&gt;0,IF($K111&gt;0.67,$I$5,$H$5),0))</f>
        <v>-12770</v>
      </c>
      <c r="N111" s="44" t="n">
        <f aca="false">IF($E111&lt;0,IF($K111&gt;0.5,-$F$6,-$G$6),IF($E111&gt;0,IF($K111&gt;0.67,$I$6,$H$6),0))</f>
        <v>-9333</v>
      </c>
    </row>
    <row r="112" customFormat="false" ht="12.75" hidden="false" customHeight="false" outlineLevel="0" collapsed="false">
      <c r="A112" s="0" t="n">
        <f aca="false">MONTH(C112)</f>
        <v>3</v>
      </c>
      <c r="B112" s="0" t="str">
        <f aca="false">VLOOKUP(A112,MonthTable,2,FALSE())</f>
        <v>Mar</v>
      </c>
      <c r="C112" s="235" t="n">
        <f aca="false">C111+1</f>
        <v>36603</v>
      </c>
      <c r="D112" s="236" t="n">
        <f aca="false">H111</f>
        <v>518669</v>
      </c>
      <c r="E112" s="237" t="n">
        <v>-1220</v>
      </c>
      <c r="F112" s="44" t="n">
        <v>1220</v>
      </c>
      <c r="G112" s="44" t="n">
        <f aca="false">SUM(E112:F112)</f>
        <v>0</v>
      </c>
      <c r="H112" s="44" t="n">
        <f aca="false">D112+G112</f>
        <v>518669</v>
      </c>
      <c r="I112" s="232" t="n">
        <f aca="false">$D$12-H112</f>
        <v>1852531</v>
      </c>
      <c r="J112" s="238" t="n">
        <f aca="false">D112/$D$12</f>
        <v>0.218736926450742</v>
      </c>
      <c r="K112" s="239" t="n">
        <f aca="false">H112/$D$12</f>
        <v>0.218736926450742</v>
      </c>
      <c r="L112" s="44" t="n">
        <f aca="false">IF($E112&lt;0,IF($K112&gt;0.5,-$F$7,-$G$7),IF($E112&gt;0,IF($K112&gt;0.67,$I$7,$H$7),0))</f>
        <v>-22103</v>
      </c>
      <c r="M112" s="44" t="n">
        <f aca="false">IF($E112&lt;0,IF($K112&gt;0.5,-$F$5,-$G$5),IF($E112&gt;0,IF($K112&gt;0.67,$I$5,$H$5),0))</f>
        <v>-12770</v>
      </c>
      <c r="N112" s="44" t="n">
        <f aca="false">IF($E112&lt;0,IF($K112&gt;0.5,-$F$6,-$G$6),IF($E112&gt;0,IF($K112&gt;0.67,$I$6,$H$6),0))</f>
        <v>-9333</v>
      </c>
    </row>
    <row r="113" customFormat="false" ht="12.75" hidden="false" customHeight="false" outlineLevel="0" collapsed="false">
      <c r="A113" s="0" t="n">
        <f aca="false">MONTH(C113)</f>
        <v>3</v>
      </c>
      <c r="B113" s="0" t="str">
        <f aca="false">VLOOKUP(A113,MonthTable,2,FALSE())</f>
        <v>Mar</v>
      </c>
      <c r="C113" s="235" t="n">
        <f aca="false">C112+1</f>
        <v>36604</v>
      </c>
      <c r="D113" s="236" t="n">
        <f aca="false">H112</f>
        <v>518669</v>
      </c>
      <c r="E113" s="237" t="n">
        <v>-1220</v>
      </c>
      <c r="F113" s="44" t="n">
        <v>1220</v>
      </c>
      <c r="G113" s="44" t="n">
        <f aca="false">SUM(E113:F113)</f>
        <v>0</v>
      </c>
      <c r="H113" s="44" t="n">
        <f aca="false">D113+G113</f>
        <v>518669</v>
      </c>
      <c r="I113" s="232" t="n">
        <f aca="false">$D$12-H113</f>
        <v>1852531</v>
      </c>
      <c r="J113" s="238" t="n">
        <f aca="false">D113/$D$12</f>
        <v>0.218736926450742</v>
      </c>
      <c r="K113" s="239" t="n">
        <f aca="false">H113/$D$12</f>
        <v>0.218736926450742</v>
      </c>
      <c r="L113" s="44" t="n">
        <f aca="false">IF($E113&lt;0,IF($K113&gt;0.5,-$F$7,-$G$7),IF($E113&gt;0,IF($K113&gt;0.67,$I$7,$H$7),0))</f>
        <v>-22103</v>
      </c>
      <c r="M113" s="44" t="n">
        <f aca="false">IF($E113&lt;0,IF($K113&gt;0.5,-$F$5,-$G$5),IF($E113&gt;0,IF($K113&gt;0.67,$I$5,$H$5),0))</f>
        <v>-12770</v>
      </c>
      <c r="N113" s="44" t="n">
        <f aca="false">IF($E113&lt;0,IF($K113&gt;0.5,-$F$6,-$G$6),IF($E113&gt;0,IF($K113&gt;0.67,$I$6,$H$6),0))</f>
        <v>-9333</v>
      </c>
    </row>
    <row r="114" customFormat="false" ht="12.75" hidden="false" customHeight="false" outlineLevel="0" collapsed="false">
      <c r="A114" s="0" t="n">
        <f aca="false">MONTH(C114)</f>
        <v>3</v>
      </c>
      <c r="B114" s="0" t="str">
        <f aca="false">VLOOKUP(A114,MonthTable,2,FALSE())</f>
        <v>Mar</v>
      </c>
      <c r="C114" s="235" t="n">
        <f aca="false">C113+1</f>
        <v>36605</v>
      </c>
      <c r="D114" s="236" t="n">
        <f aca="false">H113</f>
        <v>518669</v>
      </c>
      <c r="E114" s="237" t="n">
        <v>-1220</v>
      </c>
      <c r="F114" s="44" t="n">
        <v>1220</v>
      </c>
      <c r="G114" s="44" t="n">
        <f aca="false">SUM(E114:F114)</f>
        <v>0</v>
      </c>
      <c r="H114" s="44" t="n">
        <f aca="false">D114+G114</f>
        <v>518669</v>
      </c>
      <c r="I114" s="232" t="n">
        <f aca="false">$D$12-H114</f>
        <v>1852531</v>
      </c>
      <c r="J114" s="238" t="n">
        <f aca="false">D114/$D$12</f>
        <v>0.218736926450742</v>
      </c>
      <c r="K114" s="239" t="n">
        <f aca="false">H114/$D$12</f>
        <v>0.218736926450742</v>
      </c>
      <c r="L114" s="44" t="n">
        <f aca="false">IF($E114&lt;0,IF($K114&gt;0.5,-$F$7,-$G$7),IF($E114&gt;0,IF($K114&gt;0.67,$I$7,$H$7),0))</f>
        <v>-22103</v>
      </c>
      <c r="M114" s="44" t="n">
        <f aca="false">IF($E114&lt;0,IF($K114&gt;0.5,-$F$5,-$G$5),IF($E114&gt;0,IF($K114&gt;0.67,$I$5,$H$5),0))</f>
        <v>-12770</v>
      </c>
      <c r="N114" s="44" t="n">
        <f aca="false">IF($E114&lt;0,IF($K114&gt;0.5,-$F$6,-$G$6),IF($E114&gt;0,IF($K114&gt;0.67,$I$6,$H$6),0))</f>
        <v>-9333</v>
      </c>
    </row>
    <row r="115" customFormat="false" ht="12.75" hidden="false" customHeight="false" outlineLevel="0" collapsed="false">
      <c r="A115" s="0" t="n">
        <f aca="false">MONTH(C115)</f>
        <v>3</v>
      </c>
      <c r="B115" s="0" t="str">
        <f aca="false">VLOOKUP(A115,MonthTable,2,FALSE())</f>
        <v>Mar</v>
      </c>
      <c r="C115" s="235" t="n">
        <f aca="false">C114+1</f>
        <v>36606</v>
      </c>
      <c r="D115" s="236" t="n">
        <f aca="false">H114</f>
        <v>518669</v>
      </c>
      <c r="E115" s="237" t="n">
        <v>-1220</v>
      </c>
      <c r="F115" s="44" t="n">
        <v>1220</v>
      </c>
      <c r="G115" s="44" t="n">
        <f aca="false">SUM(E115:F115)</f>
        <v>0</v>
      </c>
      <c r="H115" s="44" t="n">
        <f aca="false">D115+G115</f>
        <v>518669</v>
      </c>
      <c r="I115" s="232" t="n">
        <f aca="false">$D$12-H115</f>
        <v>1852531</v>
      </c>
      <c r="J115" s="238" t="n">
        <f aca="false">D115/$D$12</f>
        <v>0.218736926450742</v>
      </c>
      <c r="K115" s="239" t="n">
        <f aca="false">H115/$D$12</f>
        <v>0.218736926450742</v>
      </c>
      <c r="L115" s="44" t="n">
        <f aca="false">IF($E115&lt;0,IF($K115&gt;0.5,-$F$7,-$G$7),IF($E115&gt;0,IF($K115&gt;0.67,$I$7,$H$7),0))</f>
        <v>-22103</v>
      </c>
      <c r="M115" s="44" t="n">
        <f aca="false">IF($E115&lt;0,IF($K115&gt;0.5,-$F$5,-$G$5),IF($E115&gt;0,IF($K115&gt;0.67,$I$5,$H$5),0))</f>
        <v>-12770</v>
      </c>
      <c r="N115" s="44" t="n">
        <f aca="false">IF($E115&lt;0,IF($K115&gt;0.5,-$F$6,-$G$6),IF($E115&gt;0,IF($K115&gt;0.67,$I$6,$H$6),0))</f>
        <v>-9333</v>
      </c>
    </row>
    <row r="116" customFormat="false" ht="12.75" hidden="false" customHeight="false" outlineLevel="0" collapsed="false">
      <c r="A116" s="0" t="n">
        <f aca="false">MONTH(C116)</f>
        <v>3</v>
      </c>
      <c r="B116" s="0" t="str">
        <f aca="false">VLOOKUP(A116,MonthTable,2,FALSE())</f>
        <v>Mar</v>
      </c>
      <c r="C116" s="235" t="n">
        <f aca="false">C115+1</f>
        <v>36607</v>
      </c>
      <c r="D116" s="236" t="n">
        <f aca="false">H115</f>
        <v>518669</v>
      </c>
      <c r="E116" s="237" t="n">
        <v>-1220</v>
      </c>
      <c r="F116" s="44" t="n">
        <v>1220</v>
      </c>
      <c r="G116" s="44" t="n">
        <f aca="false">SUM(E116:F116)</f>
        <v>0</v>
      </c>
      <c r="H116" s="44" t="n">
        <f aca="false">D116+G116</f>
        <v>518669</v>
      </c>
      <c r="I116" s="232" t="n">
        <f aca="false">$D$12-H116</f>
        <v>1852531</v>
      </c>
      <c r="J116" s="238" t="n">
        <f aca="false">D116/$D$12</f>
        <v>0.218736926450742</v>
      </c>
      <c r="K116" s="239" t="n">
        <f aca="false">H116/$D$12</f>
        <v>0.218736926450742</v>
      </c>
      <c r="L116" s="44" t="n">
        <f aca="false">IF($E116&lt;0,IF($K116&gt;0.5,-$F$7,-$G$7),IF($E116&gt;0,IF($K116&gt;0.67,$I$7,$H$7),0))</f>
        <v>-22103</v>
      </c>
      <c r="M116" s="44" t="n">
        <f aca="false">IF($E116&lt;0,IF($K116&gt;0.5,-$F$5,-$G$5),IF($E116&gt;0,IF($K116&gt;0.67,$I$5,$H$5),0))</f>
        <v>-12770</v>
      </c>
      <c r="N116" s="44" t="n">
        <f aca="false">IF($E116&lt;0,IF($K116&gt;0.5,-$F$6,-$G$6),IF($E116&gt;0,IF($K116&gt;0.67,$I$6,$H$6),0))</f>
        <v>-9333</v>
      </c>
    </row>
    <row r="117" customFormat="false" ht="12.75" hidden="false" customHeight="false" outlineLevel="0" collapsed="false">
      <c r="A117" s="0" t="n">
        <f aca="false">MONTH(C117)</f>
        <v>3</v>
      </c>
      <c r="B117" s="0" t="str">
        <f aca="false">VLOOKUP(A117,MonthTable,2,FALSE())</f>
        <v>Mar</v>
      </c>
      <c r="C117" s="235" t="n">
        <f aca="false">C116+1</f>
        <v>36608</v>
      </c>
      <c r="D117" s="236" t="n">
        <f aca="false">H116</f>
        <v>518669</v>
      </c>
      <c r="E117" s="237" t="n">
        <v>-1220</v>
      </c>
      <c r="F117" s="44" t="n">
        <v>1220</v>
      </c>
      <c r="G117" s="44" t="n">
        <f aca="false">SUM(E117:F117)</f>
        <v>0</v>
      </c>
      <c r="H117" s="44" t="n">
        <f aca="false">D117+G117</f>
        <v>518669</v>
      </c>
      <c r="I117" s="232" t="n">
        <f aca="false">$D$12-H117</f>
        <v>1852531</v>
      </c>
      <c r="J117" s="238" t="n">
        <f aca="false">D117/$D$12</f>
        <v>0.218736926450742</v>
      </c>
      <c r="K117" s="239" t="n">
        <f aca="false">H117/$D$12</f>
        <v>0.218736926450742</v>
      </c>
      <c r="L117" s="44" t="n">
        <f aca="false">IF($E117&lt;0,IF($K117&gt;0.5,-$F$7,-$G$7),IF($E117&gt;0,IF($K117&gt;0.67,$I$7,$H$7),0))</f>
        <v>-22103</v>
      </c>
      <c r="M117" s="44" t="n">
        <f aca="false">IF($E117&lt;0,IF($K117&gt;0.5,-$F$5,-$G$5),IF($E117&gt;0,IF($K117&gt;0.67,$I$5,$H$5),0))</f>
        <v>-12770</v>
      </c>
      <c r="N117" s="44" t="n">
        <f aca="false">IF($E117&lt;0,IF($K117&gt;0.5,-$F$6,-$G$6),IF($E117&gt;0,IF($K117&gt;0.67,$I$6,$H$6),0))</f>
        <v>-9333</v>
      </c>
    </row>
    <row r="118" customFormat="false" ht="12.75" hidden="false" customHeight="false" outlineLevel="0" collapsed="false">
      <c r="A118" s="0" t="n">
        <f aca="false">MONTH(C118)</f>
        <v>3</v>
      </c>
      <c r="B118" s="0" t="str">
        <f aca="false">VLOOKUP(A118,MonthTable,2,FALSE())</f>
        <v>Mar</v>
      </c>
      <c r="C118" s="235" t="n">
        <f aca="false">C117+1</f>
        <v>36609</v>
      </c>
      <c r="D118" s="236" t="n">
        <f aca="false">H117</f>
        <v>518669</v>
      </c>
      <c r="E118" s="237" t="n">
        <v>-1220</v>
      </c>
      <c r="F118" s="44" t="n">
        <v>1220</v>
      </c>
      <c r="G118" s="44" t="n">
        <f aca="false">SUM(E118:F118)</f>
        <v>0</v>
      </c>
      <c r="H118" s="44" t="n">
        <f aca="false">D118+G118</f>
        <v>518669</v>
      </c>
      <c r="I118" s="232" t="n">
        <f aca="false">$D$12-H118</f>
        <v>1852531</v>
      </c>
      <c r="J118" s="238" t="n">
        <f aca="false">D118/$D$12</f>
        <v>0.218736926450742</v>
      </c>
      <c r="K118" s="239" t="n">
        <f aca="false">H118/$D$12</f>
        <v>0.218736926450742</v>
      </c>
      <c r="L118" s="44" t="n">
        <f aca="false">IF($E118&lt;0,IF($K118&gt;0.5,-$F$7,-$G$7),IF($E118&gt;0,IF($K118&gt;0.67,$I$7,$H$7),0))</f>
        <v>-22103</v>
      </c>
      <c r="M118" s="44" t="n">
        <f aca="false">IF($E118&lt;0,IF($K118&gt;0.5,-$F$5,-$G$5),IF($E118&gt;0,IF($K118&gt;0.67,$I$5,$H$5),0))</f>
        <v>-12770</v>
      </c>
      <c r="N118" s="44" t="n">
        <f aca="false">IF($E118&lt;0,IF($K118&gt;0.5,-$F$6,-$G$6),IF($E118&gt;0,IF($K118&gt;0.67,$I$6,$H$6),0))</f>
        <v>-9333</v>
      </c>
    </row>
    <row r="119" customFormat="false" ht="12.75" hidden="false" customHeight="false" outlineLevel="0" collapsed="false">
      <c r="A119" s="0" t="n">
        <f aca="false">MONTH(C119)</f>
        <v>3</v>
      </c>
      <c r="B119" s="0" t="str">
        <f aca="false">VLOOKUP(A119,MonthTable,2,FALSE())</f>
        <v>Mar</v>
      </c>
      <c r="C119" s="235" t="n">
        <f aca="false">C118+1</f>
        <v>36610</v>
      </c>
      <c r="D119" s="236" t="n">
        <f aca="false">H118</f>
        <v>518669</v>
      </c>
      <c r="E119" s="237" t="n">
        <v>-1220</v>
      </c>
      <c r="F119" s="44" t="n">
        <v>1220</v>
      </c>
      <c r="G119" s="44" t="n">
        <f aca="false">SUM(E119:F119)</f>
        <v>0</v>
      </c>
      <c r="H119" s="44" t="n">
        <f aca="false">D119+G119</f>
        <v>518669</v>
      </c>
      <c r="I119" s="232" t="n">
        <f aca="false">$D$12-H119</f>
        <v>1852531</v>
      </c>
      <c r="J119" s="238" t="n">
        <f aca="false">D119/$D$12</f>
        <v>0.218736926450742</v>
      </c>
      <c r="K119" s="239" t="n">
        <f aca="false">H119/$D$12</f>
        <v>0.218736926450742</v>
      </c>
      <c r="L119" s="44" t="n">
        <f aca="false">IF($E119&lt;0,IF($K119&gt;0.5,-$F$7,-$G$7),IF($E119&gt;0,IF($K119&gt;0.67,$I$7,$H$7),0))</f>
        <v>-22103</v>
      </c>
      <c r="M119" s="44" t="n">
        <f aca="false">IF($E119&lt;0,IF($K119&gt;0.5,-$F$5,-$G$5),IF($E119&gt;0,IF($K119&gt;0.67,$I$5,$H$5),0))</f>
        <v>-12770</v>
      </c>
      <c r="N119" s="44" t="n">
        <f aca="false">IF($E119&lt;0,IF($K119&gt;0.5,-$F$6,-$G$6),IF($E119&gt;0,IF($K119&gt;0.67,$I$6,$H$6),0))</f>
        <v>-9333</v>
      </c>
    </row>
    <row r="120" customFormat="false" ht="12.75" hidden="false" customHeight="false" outlineLevel="0" collapsed="false">
      <c r="A120" s="0" t="n">
        <f aca="false">MONTH(C120)</f>
        <v>3</v>
      </c>
      <c r="B120" s="0" t="str">
        <f aca="false">VLOOKUP(A120,MonthTable,2,FALSE())</f>
        <v>Mar</v>
      </c>
      <c r="C120" s="235" t="n">
        <f aca="false">C119+1</f>
        <v>36611</v>
      </c>
      <c r="D120" s="236" t="n">
        <f aca="false">H119</f>
        <v>518669</v>
      </c>
      <c r="E120" s="237" t="n">
        <v>-1220</v>
      </c>
      <c r="F120" s="44" t="n">
        <v>1220</v>
      </c>
      <c r="G120" s="44" t="n">
        <f aca="false">SUM(E120:F120)</f>
        <v>0</v>
      </c>
      <c r="H120" s="44" t="n">
        <f aca="false">D120+G120</f>
        <v>518669</v>
      </c>
      <c r="I120" s="232" t="n">
        <f aca="false">$D$12-H120</f>
        <v>1852531</v>
      </c>
      <c r="J120" s="238" t="n">
        <f aca="false">D120/$D$12</f>
        <v>0.218736926450742</v>
      </c>
      <c r="K120" s="239" t="n">
        <f aca="false">H120/$D$12</f>
        <v>0.218736926450742</v>
      </c>
      <c r="L120" s="44" t="n">
        <f aca="false">IF($E120&lt;0,IF($K120&gt;0.5,-$F$7,-$G$7),IF($E120&gt;0,IF($K120&gt;0.67,$I$7,$H$7),0))</f>
        <v>-22103</v>
      </c>
      <c r="M120" s="44" t="n">
        <f aca="false">IF($E120&lt;0,IF($K120&gt;0.5,-$F$5,-$G$5),IF($E120&gt;0,IF($K120&gt;0.67,$I$5,$H$5),0))</f>
        <v>-12770</v>
      </c>
      <c r="N120" s="44" t="n">
        <f aca="false">IF($E120&lt;0,IF($K120&gt;0.5,-$F$6,-$G$6),IF($E120&gt;0,IF($K120&gt;0.67,$I$6,$H$6),0))</f>
        <v>-9333</v>
      </c>
    </row>
    <row r="121" customFormat="false" ht="12.75" hidden="false" customHeight="false" outlineLevel="0" collapsed="false">
      <c r="A121" s="0" t="n">
        <f aca="false">MONTH(C121)</f>
        <v>3</v>
      </c>
      <c r="B121" s="0" t="str">
        <f aca="false">VLOOKUP(A121,MonthTable,2,FALSE())</f>
        <v>Mar</v>
      </c>
      <c r="C121" s="235" t="n">
        <f aca="false">C120+1</f>
        <v>36612</v>
      </c>
      <c r="D121" s="236" t="n">
        <f aca="false">H120</f>
        <v>518669</v>
      </c>
      <c r="E121" s="237" t="n">
        <v>-1220</v>
      </c>
      <c r="F121" s="44" t="n">
        <v>1220</v>
      </c>
      <c r="G121" s="44" t="n">
        <f aca="false">SUM(E121:F121)</f>
        <v>0</v>
      </c>
      <c r="H121" s="44" t="n">
        <f aca="false">D121+G121</f>
        <v>518669</v>
      </c>
      <c r="I121" s="232" t="n">
        <f aca="false">$D$12-H121</f>
        <v>1852531</v>
      </c>
      <c r="J121" s="238" t="n">
        <f aca="false">D121/$D$12</f>
        <v>0.218736926450742</v>
      </c>
      <c r="K121" s="239" t="n">
        <f aca="false">H121/$D$12</f>
        <v>0.218736926450742</v>
      </c>
      <c r="L121" s="44" t="n">
        <f aca="false">IF($E121&lt;0,IF($K121&gt;0.5,-$F$7,-$G$7),IF($E121&gt;0,IF($K121&gt;0.67,$I$7,$H$7),0))</f>
        <v>-22103</v>
      </c>
      <c r="M121" s="44" t="n">
        <f aca="false">IF($E121&lt;0,IF($K121&gt;0.5,-$F$5,-$G$5),IF($E121&gt;0,IF($K121&gt;0.67,$I$5,$H$5),0))</f>
        <v>-12770</v>
      </c>
      <c r="N121" s="44" t="n">
        <f aca="false">IF($E121&lt;0,IF($K121&gt;0.5,-$F$6,-$G$6),IF($E121&gt;0,IF($K121&gt;0.67,$I$6,$H$6),0))</f>
        <v>-9333</v>
      </c>
    </row>
    <row r="122" customFormat="false" ht="12.75" hidden="false" customHeight="false" outlineLevel="0" collapsed="false">
      <c r="A122" s="0" t="n">
        <f aca="false">MONTH(C122)</f>
        <v>3</v>
      </c>
      <c r="B122" s="0" t="str">
        <f aca="false">VLOOKUP(A122,MonthTable,2,FALSE())</f>
        <v>Mar</v>
      </c>
      <c r="C122" s="235" t="n">
        <f aca="false">C121+1</f>
        <v>36613</v>
      </c>
      <c r="D122" s="236" t="n">
        <f aca="false">H121</f>
        <v>518669</v>
      </c>
      <c r="E122" s="237" t="n">
        <v>-1220</v>
      </c>
      <c r="F122" s="44" t="n">
        <v>1220</v>
      </c>
      <c r="G122" s="44" t="n">
        <f aca="false">SUM(E122:F122)</f>
        <v>0</v>
      </c>
      <c r="H122" s="44" t="n">
        <f aca="false">D122+G122</f>
        <v>518669</v>
      </c>
      <c r="I122" s="232" t="n">
        <f aca="false">$D$12-H122</f>
        <v>1852531</v>
      </c>
      <c r="J122" s="238" t="n">
        <f aca="false">D122/$D$12</f>
        <v>0.218736926450742</v>
      </c>
      <c r="K122" s="239" t="n">
        <f aca="false">H122/$D$12</f>
        <v>0.218736926450742</v>
      </c>
      <c r="L122" s="44" t="n">
        <f aca="false">IF($E122&lt;0,IF($K122&gt;0.5,-$F$7,-$G$7),IF($E122&gt;0,IF($K122&gt;0.67,$I$7,$H$7),0))</f>
        <v>-22103</v>
      </c>
      <c r="M122" s="44" t="n">
        <f aca="false">IF($E122&lt;0,IF($K122&gt;0.5,-$F$5,-$G$5),IF($E122&gt;0,IF($K122&gt;0.67,$I$5,$H$5),0))</f>
        <v>-12770</v>
      </c>
      <c r="N122" s="44" t="n">
        <f aca="false">IF($E122&lt;0,IF($K122&gt;0.5,-$F$6,-$G$6),IF($E122&gt;0,IF($K122&gt;0.67,$I$6,$H$6),0))</f>
        <v>-9333</v>
      </c>
    </row>
    <row r="123" customFormat="false" ht="12.75" hidden="false" customHeight="false" outlineLevel="0" collapsed="false">
      <c r="A123" s="0" t="n">
        <f aca="false">MONTH(C123)</f>
        <v>3</v>
      </c>
      <c r="B123" s="0" t="str">
        <f aca="false">VLOOKUP(A123,MonthTable,2,FALSE())</f>
        <v>Mar</v>
      </c>
      <c r="C123" s="235" t="n">
        <f aca="false">C122+1</f>
        <v>36614</v>
      </c>
      <c r="D123" s="236" t="n">
        <f aca="false">H122</f>
        <v>518669</v>
      </c>
      <c r="E123" s="237" t="n">
        <v>-1220</v>
      </c>
      <c r="F123" s="44" t="n">
        <v>1220</v>
      </c>
      <c r="G123" s="44" t="n">
        <f aca="false">SUM(E123:F123)</f>
        <v>0</v>
      </c>
      <c r="H123" s="44" t="n">
        <f aca="false">D123+G123</f>
        <v>518669</v>
      </c>
      <c r="I123" s="232" t="n">
        <f aca="false">$D$12-H123</f>
        <v>1852531</v>
      </c>
      <c r="J123" s="238" t="n">
        <f aca="false">D123/$D$12</f>
        <v>0.218736926450742</v>
      </c>
      <c r="K123" s="239" t="n">
        <f aca="false">H123/$D$12</f>
        <v>0.218736926450742</v>
      </c>
      <c r="L123" s="44" t="n">
        <f aca="false">IF($E123&lt;0,IF($K123&gt;0.5,-$F$7,-$G$7),IF($E123&gt;0,IF($K123&gt;0.67,$I$7,$H$7),0))</f>
        <v>-22103</v>
      </c>
      <c r="M123" s="44" t="n">
        <f aca="false">IF($E123&lt;0,IF($K123&gt;0.5,-$F$5,-$G$5),IF($E123&gt;0,IF($K123&gt;0.67,$I$5,$H$5),0))</f>
        <v>-12770</v>
      </c>
      <c r="N123" s="44" t="n">
        <f aca="false">IF($E123&lt;0,IF($K123&gt;0.5,-$F$6,-$G$6),IF($E123&gt;0,IF($K123&gt;0.67,$I$6,$H$6),0))</f>
        <v>-9333</v>
      </c>
    </row>
    <row r="124" customFormat="false" ht="12.75" hidden="false" customHeight="false" outlineLevel="0" collapsed="false">
      <c r="A124" s="0" t="n">
        <f aca="false">MONTH(C124)</f>
        <v>3</v>
      </c>
      <c r="B124" s="0" t="str">
        <f aca="false">VLOOKUP(A124,MonthTable,2,FALSE())</f>
        <v>Mar</v>
      </c>
      <c r="C124" s="235" t="n">
        <f aca="false">C123+1</f>
        <v>36615</v>
      </c>
      <c r="D124" s="236" t="n">
        <f aca="false">H123</f>
        <v>518669</v>
      </c>
      <c r="E124" s="237" t="n">
        <v>-1220</v>
      </c>
      <c r="F124" s="44" t="n">
        <v>1220</v>
      </c>
      <c r="G124" s="44" t="n">
        <f aca="false">SUM(E124:F124)</f>
        <v>0</v>
      </c>
      <c r="H124" s="44" t="n">
        <f aca="false">D124+G124</f>
        <v>518669</v>
      </c>
      <c r="I124" s="232" t="n">
        <f aca="false">$D$12-H124</f>
        <v>1852531</v>
      </c>
      <c r="J124" s="238" t="n">
        <f aca="false">D124/$D$12</f>
        <v>0.218736926450742</v>
      </c>
      <c r="K124" s="239" t="n">
        <f aca="false">H124/$D$12</f>
        <v>0.218736926450742</v>
      </c>
      <c r="L124" s="44" t="n">
        <f aca="false">IF($E124&lt;0,IF($K124&gt;0.5,-$F$7,-$G$7),IF($E124&gt;0,IF($K124&gt;0.67,$I$7,$H$7),0))</f>
        <v>-22103</v>
      </c>
      <c r="M124" s="44" t="n">
        <f aca="false">IF($E124&lt;0,IF($K124&gt;0.5,-$F$5,-$G$5),IF($E124&gt;0,IF($K124&gt;0.67,$I$5,$H$5),0))</f>
        <v>-12770</v>
      </c>
      <c r="N124" s="44" t="n">
        <f aca="false">IF($E124&lt;0,IF($K124&gt;0.5,-$F$6,-$G$6),IF($E124&gt;0,IF($K124&gt;0.67,$I$6,$H$6),0))</f>
        <v>-9333</v>
      </c>
    </row>
    <row r="125" customFormat="false" ht="13.5" hidden="false" customHeight="false" outlineLevel="0" collapsed="false">
      <c r="A125" s="0" t="n">
        <f aca="false">MONTH(C125)</f>
        <v>3</v>
      </c>
      <c r="B125" s="0" t="str">
        <f aca="false">VLOOKUP(A125,MonthTable,2,FALSE())</f>
        <v>Mar</v>
      </c>
      <c r="C125" s="241" t="n">
        <f aca="false">C124+1</f>
        <v>36616</v>
      </c>
      <c r="D125" s="242" t="n">
        <f aca="false">H124</f>
        <v>518669</v>
      </c>
      <c r="E125" s="243" t="n">
        <v>-1220</v>
      </c>
      <c r="F125" s="244" t="n">
        <v>1220</v>
      </c>
      <c r="G125" s="244" t="n">
        <f aca="false">SUM(E125:F125)</f>
        <v>0</v>
      </c>
      <c r="H125" s="244" t="n">
        <f aca="false">D125+G125</f>
        <v>518669</v>
      </c>
      <c r="I125" s="245" t="n">
        <f aca="false">$D$12-H125</f>
        <v>1852531</v>
      </c>
      <c r="J125" s="246" t="n">
        <f aca="false">D125/$D$12</f>
        <v>0.218736926450742</v>
      </c>
      <c r="K125" s="247" t="n">
        <f aca="false">H125/$D$12</f>
        <v>0.218736926450742</v>
      </c>
      <c r="L125" s="44" t="n">
        <f aca="false">IF($E125&lt;0,IF($K125&gt;0.5,-$F$7,-$G$7),IF($E125&gt;0,IF($K125&gt;0.67,$I$7,$H$7),0))</f>
        <v>-22103</v>
      </c>
      <c r="M125" s="44" t="n">
        <f aca="false">IF($E125&lt;0,IF($K125&gt;0.5,-$F$5,-$G$5),IF($E125&gt;0,IF($K125&gt;0.67,$I$5,$H$5),0))</f>
        <v>-12770</v>
      </c>
      <c r="N125" s="44" t="n">
        <f aca="false">IF($E125&lt;0,IF($K125&gt;0.5,-$F$6,-$G$6),IF($E125&gt;0,IF($K125&gt;0.67,$I$6,$H$6),0))</f>
        <v>-9333</v>
      </c>
    </row>
    <row r="126" customFormat="false" ht="12.75" hidden="false" customHeight="false" outlineLevel="0" collapsed="false">
      <c r="A126" s="0" t="n">
        <f aca="false">MONTH(C126)</f>
        <v>4</v>
      </c>
      <c r="B126" s="0" t="str">
        <f aca="false">VLOOKUP(A126,MonthTable,2,FALSE())</f>
        <v>Apr</v>
      </c>
      <c r="C126" s="228" t="n">
        <f aca="false">C125+1</f>
        <v>36617</v>
      </c>
      <c r="D126" s="229" t="n">
        <f aca="false">H125</f>
        <v>518669</v>
      </c>
      <c r="E126" s="248" t="n">
        <f aca="false">4131+6290</f>
        <v>10421</v>
      </c>
      <c r="F126" s="249" t="n">
        <v>0</v>
      </c>
      <c r="G126" s="231" t="n">
        <f aca="false">SUM(E126:F126)</f>
        <v>10421</v>
      </c>
      <c r="H126" s="231" t="n">
        <f aca="false">D126+G126</f>
        <v>529090</v>
      </c>
      <c r="I126" s="232" t="n">
        <f aca="false">$D$12-H126</f>
        <v>1842110</v>
      </c>
      <c r="J126" s="233" t="n">
        <f aca="false">D126/$D$12</f>
        <v>0.218736926450742</v>
      </c>
      <c r="K126" s="234" t="n">
        <f aca="false">H126/$D$12</f>
        <v>0.223131747638327</v>
      </c>
      <c r="L126" s="44" t="n">
        <f aca="false">IF($E126&lt;0,IF($K126&gt;0.5,-$F$7,-$G$7),IF($E126&gt;0,IF($K126&gt;0.67,$I$7,$H$7),0))</f>
        <v>15789</v>
      </c>
      <c r="M126" s="44" t="n">
        <f aca="false">IF($E126&lt;0,IF($K126&gt;0.5,-$F$5,-$G$5),IF($E126&gt;0,IF($K126&gt;0.67,$I$5,$H$5),0))</f>
        <v>9122</v>
      </c>
      <c r="N126" s="44" t="n">
        <f aca="false">IF($E126&lt;0,IF($K126&gt;0.5,-$F$6,-$G$6),IF($E126&gt;0,IF($K126&gt;0.67,$I$6,$H$6),0))</f>
        <v>6667</v>
      </c>
    </row>
    <row r="127" customFormat="false" ht="12.75" hidden="false" customHeight="false" outlineLevel="0" collapsed="false">
      <c r="A127" s="0" t="n">
        <f aca="false">MONTH(C127)</f>
        <v>4</v>
      </c>
      <c r="B127" s="0" t="str">
        <f aca="false">VLOOKUP(A127,MonthTable,2,FALSE())</f>
        <v>Apr</v>
      </c>
      <c r="C127" s="235" t="n">
        <f aca="false">C126+1</f>
        <v>36618</v>
      </c>
      <c r="D127" s="236" t="n">
        <f aca="false">H126</f>
        <v>529090</v>
      </c>
      <c r="E127" s="250" t="n">
        <f aca="false">4131+6290</f>
        <v>10421</v>
      </c>
      <c r="F127" s="251" t="n">
        <v>0</v>
      </c>
      <c r="G127" s="44" t="n">
        <f aca="false">SUM(E127:F127)</f>
        <v>10421</v>
      </c>
      <c r="H127" s="44" t="n">
        <f aca="false">D127+G127</f>
        <v>539511</v>
      </c>
      <c r="I127" s="232" t="n">
        <f aca="false">$D$12-H127</f>
        <v>1831689</v>
      </c>
      <c r="J127" s="238" t="n">
        <f aca="false">D127/$D$12</f>
        <v>0.223131747638327</v>
      </c>
      <c r="K127" s="239" t="n">
        <f aca="false">H127/$D$12</f>
        <v>0.227526568825911</v>
      </c>
      <c r="L127" s="44" t="n">
        <f aca="false">IF($E127&lt;0,IF($K127&gt;0.5,-$F$7,-$G$7),IF($E127&gt;0,IF($K127&gt;0.67,$I$7,$H$7),0))</f>
        <v>15789</v>
      </c>
      <c r="M127" s="44" t="n">
        <f aca="false">IF($E127&lt;0,IF($K127&gt;0.5,-$F$5,-$G$5),IF($E127&gt;0,IF($K127&gt;0.67,$I$5,$H$5),0))</f>
        <v>9122</v>
      </c>
      <c r="N127" s="44" t="n">
        <f aca="false">IF($E127&lt;0,IF($K127&gt;0.5,-$F$6,-$G$6),IF($E127&gt;0,IF($K127&gt;0.67,$I$6,$H$6),0))</f>
        <v>6667</v>
      </c>
    </row>
    <row r="128" customFormat="false" ht="12.75" hidden="false" customHeight="false" outlineLevel="0" collapsed="false">
      <c r="A128" s="0" t="n">
        <f aca="false">MONTH(C128)</f>
        <v>4</v>
      </c>
      <c r="B128" s="0" t="str">
        <f aca="false">VLOOKUP(A128,MonthTable,2,FALSE())</f>
        <v>Apr</v>
      </c>
      <c r="C128" s="235" t="n">
        <f aca="false">C127+1</f>
        <v>36619</v>
      </c>
      <c r="D128" s="236" t="n">
        <f aca="false">H127</f>
        <v>539511</v>
      </c>
      <c r="E128" s="250" t="n">
        <f aca="false">4131+6290</f>
        <v>10421</v>
      </c>
      <c r="F128" s="251" t="n">
        <v>0</v>
      </c>
      <c r="G128" s="44" t="n">
        <f aca="false">SUM(E128:F128)</f>
        <v>10421</v>
      </c>
      <c r="H128" s="44" t="n">
        <f aca="false">D128+G128</f>
        <v>549932</v>
      </c>
      <c r="I128" s="232" t="n">
        <f aca="false">$D$12-H128</f>
        <v>1821268</v>
      </c>
      <c r="J128" s="238" t="n">
        <f aca="false">D128/$D$12</f>
        <v>0.227526568825911</v>
      </c>
      <c r="K128" s="239" t="n">
        <f aca="false">H128/$D$12</f>
        <v>0.231921390013495</v>
      </c>
      <c r="L128" s="44" t="n">
        <f aca="false">IF($E128&lt;0,IF($K128&gt;0.5,-$F$7,-$G$7),IF($E128&gt;0,IF($K128&gt;0.67,$I$7,$H$7),0))</f>
        <v>15789</v>
      </c>
      <c r="M128" s="44" t="n">
        <f aca="false">IF($E128&lt;0,IF($K128&gt;0.5,-$F$5,-$G$5),IF($E128&gt;0,IF($K128&gt;0.67,$I$5,$H$5),0))</f>
        <v>9122</v>
      </c>
      <c r="N128" s="44" t="n">
        <f aca="false">IF($E128&lt;0,IF($K128&gt;0.5,-$F$6,-$G$6),IF($E128&gt;0,IF($K128&gt;0.67,$I$6,$H$6),0))</f>
        <v>6667</v>
      </c>
    </row>
    <row r="129" customFormat="false" ht="12.75" hidden="false" customHeight="false" outlineLevel="0" collapsed="false">
      <c r="A129" s="0" t="n">
        <f aca="false">MONTH(C129)</f>
        <v>4</v>
      </c>
      <c r="B129" s="0" t="str">
        <f aca="false">VLOOKUP(A129,MonthTable,2,FALSE())</f>
        <v>Apr</v>
      </c>
      <c r="C129" s="235" t="n">
        <f aca="false">C128+1</f>
        <v>36620</v>
      </c>
      <c r="D129" s="236" t="n">
        <f aca="false">H128</f>
        <v>549932</v>
      </c>
      <c r="E129" s="250" t="n">
        <f aca="false">4131+6290</f>
        <v>10421</v>
      </c>
      <c r="F129" s="251" t="n">
        <v>0</v>
      </c>
      <c r="G129" s="44" t="n">
        <f aca="false">SUM(E129:F129)</f>
        <v>10421</v>
      </c>
      <c r="H129" s="44" t="n">
        <f aca="false">D129+G129</f>
        <v>560353</v>
      </c>
      <c r="I129" s="232" t="n">
        <f aca="false">$D$12-H129</f>
        <v>1810847</v>
      </c>
      <c r="J129" s="238" t="n">
        <f aca="false">D129/$D$12</f>
        <v>0.231921390013495</v>
      </c>
      <c r="K129" s="239" t="n">
        <f aca="false">H129/$D$12</f>
        <v>0.23631621120108</v>
      </c>
      <c r="L129" s="44" t="n">
        <f aca="false">IF($E129&lt;0,IF($K129&gt;0.5,-$F$7,-$G$7),IF($E129&gt;0,IF($K129&gt;0.67,$I$7,$H$7),0))</f>
        <v>15789</v>
      </c>
      <c r="M129" s="44" t="n">
        <f aca="false">IF($E129&lt;0,IF($K129&gt;0.5,-$F$5,-$G$5),IF($E129&gt;0,IF($K129&gt;0.67,$I$5,$H$5),0))</f>
        <v>9122</v>
      </c>
      <c r="N129" s="44" t="n">
        <f aca="false">IF($E129&lt;0,IF($K129&gt;0.5,-$F$6,-$G$6),IF($E129&gt;0,IF($K129&gt;0.67,$I$6,$H$6),0))</f>
        <v>6667</v>
      </c>
    </row>
    <row r="130" customFormat="false" ht="12.75" hidden="false" customHeight="false" outlineLevel="0" collapsed="false">
      <c r="A130" s="0" t="n">
        <f aca="false">MONTH(C130)</f>
        <v>4</v>
      </c>
      <c r="B130" s="0" t="str">
        <f aca="false">VLOOKUP(A130,MonthTable,2,FALSE())</f>
        <v>Apr</v>
      </c>
      <c r="C130" s="235" t="n">
        <f aca="false">C129+1</f>
        <v>36621</v>
      </c>
      <c r="D130" s="236" t="n">
        <f aca="false">H129</f>
        <v>560353</v>
      </c>
      <c r="E130" s="250" t="n">
        <f aca="false">4131+6290</f>
        <v>10421</v>
      </c>
      <c r="F130" s="251" t="n">
        <v>0</v>
      </c>
      <c r="G130" s="44" t="n">
        <f aca="false">SUM(E130:F130)</f>
        <v>10421</v>
      </c>
      <c r="H130" s="44" t="n">
        <f aca="false">D130+G130</f>
        <v>570774</v>
      </c>
      <c r="I130" s="232" t="n">
        <f aca="false">$D$12-H130</f>
        <v>1800426</v>
      </c>
      <c r="J130" s="238" t="n">
        <f aca="false">D130/$D$12</f>
        <v>0.23631621120108</v>
      </c>
      <c r="K130" s="239" t="n">
        <f aca="false">H130/$D$12</f>
        <v>0.240711032388664</v>
      </c>
      <c r="L130" s="44" t="n">
        <f aca="false">IF($E130&lt;0,IF($K130&gt;0.5,-$F$7,-$G$7),IF($E130&gt;0,IF($K130&gt;0.67,$I$7,$H$7),0))</f>
        <v>15789</v>
      </c>
      <c r="M130" s="44" t="n">
        <f aca="false">IF($E130&lt;0,IF($K130&gt;0.5,-$F$5,-$G$5),IF($E130&gt;0,IF($K130&gt;0.67,$I$5,$H$5),0))</f>
        <v>9122</v>
      </c>
      <c r="N130" s="44" t="n">
        <f aca="false">IF($E130&lt;0,IF($K130&gt;0.5,-$F$6,-$G$6),IF($E130&gt;0,IF($K130&gt;0.67,$I$6,$H$6),0))</f>
        <v>6667</v>
      </c>
    </row>
    <row r="131" customFormat="false" ht="12.75" hidden="false" customHeight="false" outlineLevel="0" collapsed="false">
      <c r="A131" s="0" t="n">
        <f aca="false">MONTH(C131)</f>
        <v>4</v>
      </c>
      <c r="B131" s="0" t="str">
        <f aca="false">VLOOKUP(A131,MonthTable,2,FALSE())</f>
        <v>Apr</v>
      </c>
      <c r="C131" s="235" t="n">
        <f aca="false">C130+1</f>
        <v>36622</v>
      </c>
      <c r="D131" s="236" t="n">
        <f aca="false">H130</f>
        <v>570774</v>
      </c>
      <c r="E131" s="250" t="n">
        <f aca="false">4131+6290</f>
        <v>10421</v>
      </c>
      <c r="F131" s="251" t="n">
        <v>0</v>
      </c>
      <c r="G131" s="44" t="n">
        <f aca="false">SUM(E131:F131)</f>
        <v>10421</v>
      </c>
      <c r="H131" s="44" t="n">
        <f aca="false">D131+G131</f>
        <v>581195</v>
      </c>
      <c r="I131" s="232" t="n">
        <f aca="false">$D$12-H131</f>
        <v>1790005</v>
      </c>
      <c r="J131" s="238" t="n">
        <f aca="false">D131/$D$12</f>
        <v>0.240711032388664</v>
      </c>
      <c r="K131" s="239" t="n">
        <f aca="false">H131/$D$12</f>
        <v>0.245105853576248</v>
      </c>
      <c r="L131" s="44" t="n">
        <f aca="false">IF($E131&lt;0,IF($K131&gt;0.5,-$F$7,-$G$7),IF($E131&gt;0,IF($K131&gt;0.67,$I$7,$H$7),0))</f>
        <v>15789</v>
      </c>
      <c r="M131" s="44" t="n">
        <f aca="false">IF($E131&lt;0,IF($K131&gt;0.5,-$F$5,-$G$5),IF($E131&gt;0,IF($K131&gt;0.67,$I$5,$H$5),0))</f>
        <v>9122</v>
      </c>
      <c r="N131" s="44" t="n">
        <f aca="false">IF($E131&lt;0,IF($K131&gt;0.5,-$F$6,-$G$6),IF($E131&gt;0,IF($K131&gt;0.67,$I$6,$H$6),0))</f>
        <v>6667</v>
      </c>
    </row>
    <row r="132" customFormat="false" ht="12.75" hidden="false" customHeight="false" outlineLevel="0" collapsed="false">
      <c r="A132" s="0" t="n">
        <f aca="false">MONTH(C132)</f>
        <v>4</v>
      </c>
      <c r="B132" s="0" t="str">
        <f aca="false">VLOOKUP(A132,MonthTable,2,FALSE())</f>
        <v>Apr</v>
      </c>
      <c r="C132" s="235" t="n">
        <f aca="false">C131+1</f>
        <v>36623</v>
      </c>
      <c r="D132" s="236" t="n">
        <f aca="false">H131</f>
        <v>581195</v>
      </c>
      <c r="E132" s="250" t="n">
        <f aca="false">4131+6290</f>
        <v>10421</v>
      </c>
      <c r="F132" s="251" t="n">
        <v>0</v>
      </c>
      <c r="G132" s="44" t="n">
        <f aca="false">SUM(E132:F132)</f>
        <v>10421</v>
      </c>
      <c r="H132" s="44" t="n">
        <f aca="false">D132+G132</f>
        <v>591616</v>
      </c>
      <c r="I132" s="232" t="n">
        <f aca="false">$D$12-H132</f>
        <v>1779584</v>
      </c>
      <c r="J132" s="238" t="n">
        <f aca="false">D132/$D$12</f>
        <v>0.245105853576248</v>
      </c>
      <c r="K132" s="239" t="n">
        <f aca="false">H132/$D$12</f>
        <v>0.249500674763833</v>
      </c>
      <c r="L132" s="44" t="n">
        <f aca="false">IF($E132&lt;0,IF($K132&gt;0.5,-$F$7,-$G$7),IF($E132&gt;0,IF($K132&gt;0.67,$I$7,$H$7),0))</f>
        <v>15789</v>
      </c>
      <c r="M132" s="44" t="n">
        <f aca="false">IF($E132&lt;0,IF($K132&gt;0.5,-$F$5,-$G$5),IF($E132&gt;0,IF($K132&gt;0.67,$I$5,$H$5),0))</f>
        <v>9122</v>
      </c>
      <c r="N132" s="44" t="n">
        <f aca="false">IF($E132&lt;0,IF($K132&gt;0.5,-$F$6,-$G$6),IF($E132&gt;0,IF($K132&gt;0.67,$I$6,$H$6),0))</f>
        <v>6667</v>
      </c>
    </row>
    <row r="133" customFormat="false" ht="12.75" hidden="false" customHeight="false" outlineLevel="0" collapsed="false">
      <c r="A133" s="0" t="n">
        <f aca="false">MONTH(C133)</f>
        <v>4</v>
      </c>
      <c r="B133" s="0" t="str">
        <f aca="false">VLOOKUP(A133,MonthTable,2,FALSE())</f>
        <v>Apr</v>
      </c>
      <c r="C133" s="235" t="n">
        <f aca="false">C132+1</f>
        <v>36624</v>
      </c>
      <c r="D133" s="236" t="n">
        <f aca="false">H132</f>
        <v>591616</v>
      </c>
      <c r="E133" s="250" t="n">
        <f aca="false">4131+6290</f>
        <v>10421</v>
      </c>
      <c r="F133" s="251" t="n">
        <v>0</v>
      </c>
      <c r="G133" s="44" t="n">
        <f aca="false">SUM(E133:F133)</f>
        <v>10421</v>
      </c>
      <c r="H133" s="44" t="n">
        <f aca="false">D133+G133</f>
        <v>602037</v>
      </c>
      <c r="I133" s="232" t="n">
        <f aca="false">$D$12-H133</f>
        <v>1769163</v>
      </c>
      <c r="J133" s="238" t="n">
        <f aca="false">D133/$D$12</f>
        <v>0.249500674763833</v>
      </c>
      <c r="K133" s="239" t="n">
        <f aca="false">H133/$D$12</f>
        <v>0.253895495951417</v>
      </c>
      <c r="L133" s="44" t="n">
        <f aca="false">IF($E133&lt;0,IF($K133&gt;0.5,-$F$7,-$G$7),IF($E133&gt;0,IF($K133&gt;0.67,$I$7,$H$7),0))</f>
        <v>15789</v>
      </c>
      <c r="M133" s="44" t="n">
        <f aca="false">IF($E133&lt;0,IF($K133&gt;0.5,-$F$5,-$G$5),IF($E133&gt;0,IF($K133&gt;0.67,$I$5,$H$5),0))</f>
        <v>9122</v>
      </c>
      <c r="N133" s="44" t="n">
        <f aca="false">IF($E133&lt;0,IF($K133&gt;0.5,-$F$6,-$G$6),IF($E133&gt;0,IF($K133&gt;0.67,$I$6,$H$6),0))</f>
        <v>6667</v>
      </c>
    </row>
    <row r="134" customFormat="false" ht="12.75" hidden="false" customHeight="false" outlineLevel="0" collapsed="false">
      <c r="A134" s="0" t="n">
        <f aca="false">MONTH(C134)</f>
        <v>4</v>
      </c>
      <c r="B134" s="0" t="str">
        <f aca="false">VLOOKUP(A134,MonthTable,2,FALSE())</f>
        <v>Apr</v>
      </c>
      <c r="C134" s="235" t="n">
        <f aca="false">C133+1</f>
        <v>36625</v>
      </c>
      <c r="D134" s="236" t="n">
        <f aca="false">H133</f>
        <v>602037</v>
      </c>
      <c r="E134" s="250" t="n">
        <f aca="false">4131+6290</f>
        <v>10421</v>
      </c>
      <c r="F134" s="251" t="n">
        <v>0</v>
      </c>
      <c r="G134" s="44" t="n">
        <f aca="false">SUM(E134:F134)</f>
        <v>10421</v>
      </c>
      <c r="H134" s="44" t="n">
        <f aca="false">D134+G134</f>
        <v>612458</v>
      </c>
      <c r="I134" s="232" t="n">
        <f aca="false">$D$12-H134</f>
        <v>1758742</v>
      </c>
      <c r="J134" s="238" t="n">
        <f aca="false">D134/$D$12</f>
        <v>0.253895495951417</v>
      </c>
      <c r="K134" s="239" t="n">
        <f aca="false">H134/$D$12</f>
        <v>0.258290317139001</v>
      </c>
      <c r="L134" s="44" t="n">
        <f aca="false">IF($E134&lt;0,IF($K134&gt;0.5,-$F$7,-$G$7),IF($E134&gt;0,IF($K134&gt;0.67,$I$7,$H$7),0))</f>
        <v>15789</v>
      </c>
      <c r="M134" s="44" t="n">
        <f aca="false">IF($E134&lt;0,IF($K134&gt;0.5,-$F$5,-$G$5),IF($E134&gt;0,IF($K134&gt;0.67,$I$5,$H$5),0))</f>
        <v>9122</v>
      </c>
      <c r="N134" s="44" t="n">
        <f aca="false">IF($E134&lt;0,IF($K134&gt;0.5,-$F$6,-$G$6),IF($E134&gt;0,IF($K134&gt;0.67,$I$6,$H$6),0))</f>
        <v>6667</v>
      </c>
    </row>
    <row r="135" customFormat="false" ht="12.75" hidden="false" customHeight="false" outlineLevel="0" collapsed="false">
      <c r="A135" s="0" t="n">
        <f aca="false">MONTH(C135)</f>
        <v>4</v>
      </c>
      <c r="B135" s="0" t="str">
        <f aca="false">VLOOKUP(A135,MonthTable,2,FALSE())</f>
        <v>Apr</v>
      </c>
      <c r="C135" s="235" t="n">
        <f aca="false">C134+1</f>
        <v>36626</v>
      </c>
      <c r="D135" s="236" t="n">
        <f aca="false">H134</f>
        <v>612458</v>
      </c>
      <c r="E135" s="250" t="n">
        <f aca="false">4131+6290</f>
        <v>10421</v>
      </c>
      <c r="F135" s="251" t="n">
        <v>0</v>
      </c>
      <c r="G135" s="44" t="n">
        <f aca="false">SUM(E135:F135)</f>
        <v>10421</v>
      </c>
      <c r="H135" s="44" t="n">
        <f aca="false">D135+G135</f>
        <v>622879</v>
      </c>
      <c r="I135" s="232" t="n">
        <f aca="false">$D$12-H135</f>
        <v>1748321</v>
      </c>
      <c r="J135" s="238" t="n">
        <f aca="false">D135/$D$12</f>
        <v>0.258290317139001</v>
      </c>
      <c r="K135" s="239" t="n">
        <f aca="false">H135/$D$12</f>
        <v>0.262685138326586</v>
      </c>
      <c r="L135" s="44" t="n">
        <f aca="false">IF($E135&lt;0,IF($K135&gt;0.5,-$F$7,-$G$7),IF($E135&gt;0,IF($K135&gt;0.67,$I$7,$H$7),0))</f>
        <v>15789</v>
      </c>
      <c r="M135" s="44" t="n">
        <f aca="false">IF($E135&lt;0,IF($K135&gt;0.5,-$F$5,-$G$5),IF($E135&gt;0,IF($K135&gt;0.67,$I$5,$H$5),0))</f>
        <v>9122</v>
      </c>
      <c r="N135" s="44" t="n">
        <f aca="false">IF($E135&lt;0,IF($K135&gt;0.5,-$F$6,-$G$6),IF($E135&gt;0,IF($K135&gt;0.67,$I$6,$H$6),0))</f>
        <v>6667</v>
      </c>
    </row>
    <row r="136" customFormat="false" ht="12.75" hidden="false" customHeight="false" outlineLevel="0" collapsed="false">
      <c r="A136" s="0" t="n">
        <f aca="false">MONTH(C136)</f>
        <v>4</v>
      </c>
      <c r="B136" s="0" t="str">
        <f aca="false">VLOOKUP(A136,MonthTable,2,FALSE())</f>
        <v>Apr</v>
      </c>
      <c r="C136" s="235" t="n">
        <f aca="false">C135+1</f>
        <v>36627</v>
      </c>
      <c r="D136" s="236" t="n">
        <f aca="false">H135</f>
        <v>622879</v>
      </c>
      <c r="E136" s="250" t="n">
        <f aca="false">4131+6290</f>
        <v>10421</v>
      </c>
      <c r="F136" s="251" t="n">
        <v>0</v>
      </c>
      <c r="G136" s="44" t="n">
        <f aca="false">SUM(E136:F136)</f>
        <v>10421</v>
      </c>
      <c r="H136" s="44" t="n">
        <f aca="false">D136+G136</f>
        <v>633300</v>
      </c>
      <c r="I136" s="232" t="n">
        <f aca="false">$D$12-H136</f>
        <v>1737900</v>
      </c>
      <c r="J136" s="238" t="n">
        <f aca="false">D136/$D$12</f>
        <v>0.262685138326586</v>
      </c>
      <c r="K136" s="239" t="n">
        <f aca="false">H136/$D$12</f>
        <v>0.26707995951417</v>
      </c>
      <c r="L136" s="44" t="n">
        <f aca="false">IF($E136&lt;0,IF($K136&gt;0.5,-$F$7,-$G$7),IF($E136&gt;0,IF($K136&gt;0.67,$I$7,$H$7),0))</f>
        <v>15789</v>
      </c>
      <c r="M136" s="44" t="n">
        <f aca="false">IF($E136&lt;0,IF($K136&gt;0.5,-$F$5,-$G$5),IF($E136&gt;0,IF($K136&gt;0.67,$I$5,$H$5),0))</f>
        <v>9122</v>
      </c>
      <c r="N136" s="44" t="n">
        <f aca="false">IF($E136&lt;0,IF($K136&gt;0.5,-$F$6,-$G$6),IF($E136&gt;0,IF($K136&gt;0.67,$I$6,$H$6),0))</f>
        <v>6667</v>
      </c>
    </row>
    <row r="137" customFormat="false" ht="12.75" hidden="false" customHeight="false" outlineLevel="0" collapsed="false">
      <c r="A137" s="0" t="n">
        <f aca="false">MONTH(C137)</f>
        <v>4</v>
      </c>
      <c r="B137" s="0" t="str">
        <f aca="false">VLOOKUP(A137,MonthTable,2,FALSE())</f>
        <v>Apr</v>
      </c>
      <c r="C137" s="235" t="n">
        <f aca="false">C136+1</f>
        <v>36628</v>
      </c>
      <c r="D137" s="236" t="n">
        <f aca="false">H136</f>
        <v>633300</v>
      </c>
      <c r="E137" s="250" t="n">
        <f aca="false">4131+6290</f>
        <v>10421</v>
      </c>
      <c r="F137" s="251" t="n">
        <v>0</v>
      </c>
      <c r="G137" s="44" t="n">
        <f aca="false">SUM(E137:F137)</f>
        <v>10421</v>
      </c>
      <c r="H137" s="44" t="n">
        <f aca="false">D137+G137</f>
        <v>643721</v>
      </c>
      <c r="I137" s="232" t="n">
        <f aca="false">$D$12-H137</f>
        <v>1727479</v>
      </c>
      <c r="J137" s="238" t="n">
        <f aca="false">D137/$D$12</f>
        <v>0.26707995951417</v>
      </c>
      <c r="K137" s="239" t="n">
        <f aca="false">H137/$D$12</f>
        <v>0.271474780701754</v>
      </c>
      <c r="L137" s="44" t="n">
        <f aca="false">IF($E137&lt;0,IF($K137&gt;0.5,-$F$7,-$G$7),IF($E137&gt;0,IF($K137&gt;0.67,$I$7,$H$7),0))</f>
        <v>15789</v>
      </c>
      <c r="M137" s="44" t="n">
        <f aca="false">IF($E137&lt;0,IF($K137&gt;0.5,-$F$5,-$G$5),IF($E137&gt;0,IF($K137&gt;0.67,$I$5,$H$5),0))</f>
        <v>9122</v>
      </c>
      <c r="N137" s="44" t="n">
        <f aca="false">IF($E137&lt;0,IF($K137&gt;0.5,-$F$6,-$G$6),IF($E137&gt;0,IF($K137&gt;0.67,$I$6,$H$6),0))</f>
        <v>6667</v>
      </c>
    </row>
    <row r="138" customFormat="false" ht="12.75" hidden="false" customHeight="false" outlineLevel="0" collapsed="false">
      <c r="A138" s="0" t="n">
        <f aca="false">MONTH(C138)</f>
        <v>4</v>
      </c>
      <c r="B138" s="0" t="str">
        <f aca="false">VLOOKUP(A138,MonthTable,2,FALSE())</f>
        <v>Apr</v>
      </c>
      <c r="C138" s="235" t="n">
        <f aca="false">C137+1</f>
        <v>36629</v>
      </c>
      <c r="D138" s="236" t="n">
        <f aca="false">H137</f>
        <v>643721</v>
      </c>
      <c r="E138" s="250" t="n">
        <f aca="false">4131+6290</f>
        <v>10421</v>
      </c>
      <c r="F138" s="251" t="n">
        <v>0</v>
      </c>
      <c r="G138" s="44" t="n">
        <f aca="false">SUM(E138:F138)</f>
        <v>10421</v>
      </c>
      <c r="H138" s="44" t="n">
        <f aca="false">D138+G138</f>
        <v>654142</v>
      </c>
      <c r="I138" s="232" t="n">
        <f aca="false">$D$12-H138</f>
        <v>1717058</v>
      </c>
      <c r="J138" s="238" t="n">
        <f aca="false">D138/$D$12</f>
        <v>0.271474780701754</v>
      </c>
      <c r="K138" s="239" t="n">
        <f aca="false">H138/$D$12</f>
        <v>0.275869601889339</v>
      </c>
      <c r="L138" s="44" t="n">
        <f aca="false">IF($E138&lt;0,IF($K138&gt;0.5,-$F$7,-$G$7),IF($E138&gt;0,IF($K138&gt;0.67,$I$7,$H$7),0))</f>
        <v>15789</v>
      </c>
      <c r="M138" s="44" t="n">
        <f aca="false">IF($E138&lt;0,IF($K138&gt;0.5,-$F$5,-$G$5),IF($E138&gt;0,IF($K138&gt;0.67,$I$5,$H$5),0))</f>
        <v>9122</v>
      </c>
      <c r="N138" s="44" t="n">
        <f aca="false">IF($E138&lt;0,IF($K138&gt;0.5,-$F$6,-$G$6),IF($E138&gt;0,IF($K138&gt;0.67,$I$6,$H$6),0))</f>
        <v>6667</v>
      </c>
    </row>
    <row r="139" customFormat="false" ht="12.75" hidden="false" customHeight="false" outlineLevel="0" collapsed="false">
      <c r="A139" s="0" t="n">
        <f aca="false">MONTH(C139)</f>
        <v>4</v>
      </c>
      <c r="B139" s="0" t="str">
        <f aca="false">VLOOKUP(A139,MonthTable,2,FALSE())</f>
        <v>Apr</v>
      </c>
      <c r="C139" s="235" t="n">
        <f aca="false">C138+1</f>
        <v>36630</v>
      </c>
      <c r="D139" s="236" t="n">
        <f aca="false">H138</f>
        <v>654142</v>
      </c>
      <c r="E139" s="250" t="n">
        <f aca="false">4131+6290</f>
        <v>10421</v>
      </c>
      <c r="F139" s="251" t="n">
        <v>0</v>
      </c>
      <c r="G139" s="44" t="n">
        <f aca="false">SUM(E139:F139)</f>
        <v>10421</v>
      </c>
      <c r="H139" s="44" t="n">
        <f aca="false">D139+G139</f>
        <v>664563</v>
      </c>
      <c r="I139" s="232" t="n">
        <f aca="false">$D$12-H139</f>
        <v>1706637</v>
      </c>
      <c r="J139" s="238" t="n">
        <f aca="false">D139/$D$12</f>
        <v>0.275869601889339</v>
      </c>
      <c r="K139" s="239" t="n">
        <f aca="false">H139/$D$12</f>
        <v>0.280264423076923</v>
      </c>
      <c r="L139" s="44" t="n">
        <f aca="false">IF($E139&lt;0,IF($K139&gt;0.5,-$F$7,-$G$7),IF($E139&gt;0,IF($K139&gt;0.67,$I$7,$H$7),0))</f>
        <v>15789</v>
      </c>
      <c r="M139" s="44" t="n">
        <f aca="false">IF($E139&lt;0,IF($K139&gt;0.5,-$F$5,-$G$5),IF($E139&gt;0,IF($K139&gt;0.67,$I$5,$H$5),0))</f>
        <v>9122</v>
      </c>
      <c r="N139" s="44" t="n">
        <f aca="false">IF($E139&lt;0,IF($K139&gt;0.5,-$F$6,-$G$6),IF($E139&gt;0,IF($K139&gt;0.67,$I$6,$H$6),0))</f>
        <v>6667</v>
      </c>
    </row>
    <row r="140" customFormat="false" ht="12.75" hidden="false" customHeight="false" outlineLevel="0" collapsed="false">
      <c r="A140" s="0" t="n">
        <f aca="false">MONTH(C140)</f>
        <v>4</v>
      </c>
      <c r="B140" s="0" t="str">
        <f aca="false">VLOOKUP(A140,MonthTable,2,FALSE())</f>
        <v>Apr</v>
      </c>
      <c r="C140" s="235" t="n">
        <f aca="false">C139+1</f>
        <v>36631</v>
      </c>
      <c r="D140" s="236" t="n">
        <f aca="false">H139</f>
        <v>664563</v>
      </c>
      <c r="E140" s="250" t="n">
        <f aca="false">4131+6290</f>
        <v>10421</v>
      </c>
      <c r="F140" s="251" t="n">
        <v>0</v>
      </c>
      <c r="G140" s="44" t="n">
        <f aca="false">SUM(E140:F140)</f>
        <v>10421</v>
      </c>
      <c r="H140" s="44" t="n">
        <f aca="false">D140+G140</f>
        <v>674984</v>
      </c>
      <c r="I140" s="232" t="n">
        <f aca="false">$D$12-H140</f>
        <v>1696216</v>
      </c>
      <c r="J140" s="238" t="n">
        <f aca="false">D140/$D$12</f>
        <v>0.280264423076923</v>
      </c>
      <c r="K140" s="239" t="n">
        <f aca="false">H140/$D$12</f>
        <v>0.284659244264507</v>
      </c>
      <c r="L140" s="44" t="n">
        <f aca="false">IF($E140&lt;0,IF($K140&gt;0.5,-$F$7,-$G$7),IF($E140&gt;0,IF($K140&gt;0.67,$I$7,$H$7),0))</f>
        <v>15789</v>
      </c>
      <c r="M140" s="44" t="n">
        <f aca="false">IF($E140&lt;0,IF($K140&gt;0.5,-$F$5,-$G$5),IF($E140&gt;0,IF($K140&gt;0.67,$I$5,$H$5),0))</f>
        <v>9122</v>
      </c>
      <c r="N140" s="44" t="n">
        <f aca="false">IF($E140&lt;0,IF($K140&gt;0.5,-$F$6,-$G$6),IF($E140&gt;0,IF($K140&gt;0.67,$I$6,$H$6),0))</f>
        <v>6667</v>
      </c>
    </row>
    <row r="141" customFormat="false" ht="12.75" hidden="false" customHeight="false" outlineLevel="0" collapsed="false">
      <c r="A141" s="0" t="n">
        <f aca="false">MONTH(C141)</f>
        <v>4</v>
      </c>
      <c r="B141" s="0" t="str">
        <f aca="false">VLOOKUP(A141,MonthTable,2,FALSE())</f>
        <v>Apr</v>
      </c>
      <c r="C141" s="235" t="n">
        <f aca="false">C140+1</f>
        <v>36632</v>
      </c>
      <c r="D141" s="236" t="n">
        <f aca="false">H140</f>
        <v>674984</v>
      </c>
      <c r="E141" s="250" t="n">
        <f aca="false">4131+6290</f>
        <v>10421</v>
      </c>
      <c r="F141" s="251" t="n">
        <v>0</v>
      </c>
      <c r="G141" s="44" t="n">
        <f aca="false">SUM(E141:F141)</f>
        <v>10421</v>
      </c>
      <c r="H141" s="44" t="n">
        <f aca="false">D141+G141</f>
        <v>685405</v>
      </c>
      <c r="I141" s="232" t="n">
        <f aca="false">$D$12-H141</f>
        <v>1685795</v>
      </c>
      <c r="J141" s="238" t="n">
        <f aca="false">D141/$D$12</f>
        <v>0.284659244264507</v>
      </c>
      <c r="K141" s="239" t="n">
        <f aca="false">H141/$D$12</f>
        <v>0.289054065452092</v>
      </c>
      <c r="L141" s="44" t="n">
        <f aca="false">IF($E141&lt;0,IF($K141&gt;0.5,-$F$7,-$G$7),IF($E141&gt;0,IF($K141&gt;0.67,$I$7,$H$7),0))</f>
        <v>15789</v>
      </c>
      <c r="M141" s="44" t="n">
        <f aca="false">IF($E141&lt;0,IF($K141&gt;0.5,-$F$5,-$G$5),IF($E141&gt;0,IF($K141&gt;0.67,$I$5,$H$5),0))</f>
        <v>9122</v>
      </c>
      <c r="N141" s="44" t="n">
        <f aca="false">IF($E141&lt;0,IF($K141&gt;0.5,-$F$6,-$G$6),IF($E141&gt;0,IF($K141&gt;0.67,$I$6,$H$6),0))</f>
        <v>6667</v>
      </c>
    </row>
    <row r="142" customFormat="false" ht="12.75" hidden="false" customHeight="false" outlineLevel="0" collapsed="false">
      <c r="A142" s="0" t="n">
        <f aca="false">MONTH(C142)</f>
        <v>4</v>
      </c>
      <c r="B142" s="0" t="str">
        <f aca="false">VLOOKUP(A142,MonthTable,2,FALSE())</f>
        <v>Apr</v>
      </c>
      <c r="C142" s="235" t="n">
        <f aca="false">C141+1</f>
        <v>36633</v>
      </c>
      <c r="D142" s="236" t="n">
        <f aca="false">H141</f>
        <v>685405</v>
      </c>
      <c r="E142" s="250" t="n">
        <f aca="false">4131+6290</f>
        <v>10421</v>
      </c>
      <c r="F142" s="251" t="n">
        <v>0</v>
      </c>
      <c r="G142" s="44" t="n">
        <f aca="false">SUM(E142:F142)</f>
        <v>10421</v>
      </c>
      <c r="H142" s="44" t="n">
        <f aca="false">D142+G142</f>
        <v>695826</v>
      </c>
      <c r="I142" s="232" t="n">
        <f aca="false">$D$12-H142</f>
        <v>1675374</v>
      </c>
      <c r="J142" s="238" t="n">
        <f aca="false">D142/$D$12</f>
        <v>0.289054065452092</v>
      </c>
      <c r="K142" s="239" t="n">
        <f aca="false">H142/$D$12</f>
        <v>0.293448886639676</v>
      </c>
      <c r="L142" s="44" t="n">
        <f aca="false">IF($E142&lt;0,IF($K142&gt;0.5,-$F$7,-$G$7),IF($E142&gt;0,IF($K142&gt;0.67,$I$7,$H$7),0))</f>
        <v>15789</v>
      </c>
      <c r="M142" s="44" t="n">
        <f aca="false">IF($E142&lt;0,IF($K142&gt;0.5,-$F$5,-$G$5),IF($E142&gt;0,IF($K142&gt;0.67,$I$5,$H$5),0))</f>
        <v>9122</v>
      </c>
      <c r="N142" s="44" t="n">
        <f aca="false">IF($E142&lt;0,IF($K142&gt;0.5,-$F$6,-$G$6),IF($E142&gt;0,IF($K142&gt;0.67,$I$6,$H$6),0))</f>
        <v>6667</v>
      </c>
    </row>
    <row r="143" customFormat="false" ht="12.75" hidden="false" customHeight="false" outlineLevel="0" collapsed="false">
      <c r="A143" s="0" t="n">
        <f aca="false">MONTH(C143)</f>
        <v>4</v>
      </c>
      <c r="B143" s="0" t="str">
        <f aca="false">VLOOKUP(A143,MonthTable,2,FALSE())</f>
        <v>Apr</v>
      </c>
      <c r="C143" s="235" t="n">
        <f aca="false">C142+1</f>
        <v>36634</v>
      </c>
      <c r="D143" s="236" t="n">
        <f aca="false">H142</f>
        <v>695826</v>
      </c>
      <c r="E143" s="250" t="n">
        <f aca="false">4131+6290</f>
        <v>10421</v>
      </c>
      <c r="F143" s="251" t="n">
        <v>0</v>
      </c>
      <c r="G143" s="44" t="n">
        <f aca="false">SUM(E143:F143)</f>
        <v>10421</v>
      </c>
      <c r="H143" s="44" t="n">
        <f aca="false">D143+G143</f>
        <v>706247</v>
      </c>
      <c r="I143" s="232" t="n">
        <f aca="false">$D$12-H143</f>
        <v>1664953</v>
      </c>
      <c r="J143" s="238" t="n">
        <f aca="false">D143/$D$12</f>
        <v>0.293448886639676</v>
      </c>
      <c r="K143" s="239" t="n">
        <f aca="false">H143/$D$12</f>
        <v>0.29784370782726</v>
      </c>
      <c r="L143" s="44" t="n">
        <f aca="false">IF($E143&lt;0,IF($K143&gt;0.5,-$F$7,-$G$7),IF($E143&gt;0,IF($K143&gt;0.67,$I$7,$H$7),0))</f>
        <v>15789</v>
      </c>
      <c r="M143" s="44" t="n">
        <f aca="false">IF($E143&lt;0,IF($K143&gt;0.5,-$F$5,-$G$5),IF($E143&gt;0,IF($K143&gt;0.67,$I$5,$H$5),0))</f>
        <v>9122</v>
      </c>
      <c r="N143" s="44" t="n">
        <f aca="false">IF($E143&lt;0,IF($K143&gt;0.5,-$F$6,-$G$6),IF($E143&gt;0,IF($K143&gt;0.67,$I$6,$H$6),0))</f>
        <v>6667</v>
      </c>
    </row>
    <row r="144" customFormat="false" ht="12.75" hidden="false" customHeight="false" outlineLevel="0" collapsed="false">
      <c r="A144" s="0" t="n">
        <f aca="false">MONTH(C144)</f>
        <v>4</v>
      </c>
      <c r="B144" s="0" t="str">
        <f aca="false">VLOOKUP(A144,MonthTable,2,FALSE())</f>
        <v>Apr</v>
      </c>
      <c r="C144" s="235" t="n">
        <f aca="false">C143+1</f>
        <v>36635</v>
      </c>
      <c r="D144" s="236" t="n">
        <f aca="false">H143</f>
        <v>706247</v>
      </c>
      <c r="E144" s="250" t="n">
        <f aca="false">4131+6290</f>
        <v>10421</v>
      </c>
      <c r="F144" s="251" t="n">
        <v>0</v>
      </c>
      <c r="G144" s="44" t="n">
        <f aca="false">SUM(E144:F144)</f>
        <v>10421</v>
      </c>
      <c r="H144" s="44" t="n">
        <f aca="false">D144+G144</f>
        <v>716668</v>
      </c>
      <c r="I144" s="232" t="n">
        <f aca="false">$D$12-H144</f>
        <v>1654532</v>
      </c>
      <c r="J144" s="238" t="n">
        <f aca="false">D144/$D$12</f>
        <v>0.29784370782726</v>
      </c>
      <c r="K144" s="239" t="n">
        <f aca="false">H144/$D$12</f>
        <v>0.302238529014845</v>
      </c>
      <c r="L144" s="44" t="n">
        <f aca="false">IF($E144&lt;0,IF($K144&gt;0.5,-$F$7,-$G$7),IF($E144&gt;0,IF($K144&gt;0.67,$I$7,$H$7),0))</f>
        <v>15789</v>
      </c>
      <c r="M144" s="44" t="n">
        <f aca="false">IF($E144&lt;0,IF($K144&gt;0.5,-$F$5,-$G$5),IF($E144&gt;0,IF($K144&gt;0.67,$I$5,$H$5),0))</f>
        <v>9122</v>
      </c>
      <c r="N144" s="44" t="n">
        <f aca="false">IF($E144&lt;0,IF($K144&gt;0.5,-$F$6,-$G$6),IF($E144&gt;0,IF($K144&gt;0.67,$I$6,$H$6),0))</f>
        <v>6667</v>
      </c>
    </row>
    <row r="145" customFormat="false" ht="12.75" hidden="false" customHeight="false" outlineLevel="0" collapsed="false">
      <c r="A145" s="0" t="n">
        <f aca="false">MONTH(C145)</f>
        <v>4</v>
      </c>
      <c r="B145" s="0" t="str">
        <f aca="false">VLOOKUP(A145,MonthTable,2,FALSE())</f>
        <v>Apr</v>
      </c>
      <c r="C145" s="235" t="n">
        <f aca="false">C144+1</f>
        <v>36636</v>
      </c>
      <c r="D145" s="236" t="n">
        <f aca="false">H144</f>
        <v>716668</v>
      </c>
      <c r="E145" s="250" t="n">
        <f aca="false">4131+6290</f>
        <v>10421</v>
      </c>
      <c r="F145" s="251" t="n">
        <v>0</v>
      </c>
      <c r="G145" s="44" t="n">
        <f aca="false">SUM(E145:F145)</f>
        <v>10421</v>
      </c>
      <c r="H145" s="44" t="n">
        <f aca="false">D145+G145</f>
        <v>727089</v>
      </c>
      <c r="I145" s="232" t="n">
        <f aca="false">$D$12-H145</f>
        <v>1644111</v>
      </c>
      <c r="J145" s="238" t="n">
        <f aca="false">D145/$D$12</f>
        <v>0.302238529014845</v>
      </c>
      <c r="K145" s="239" t="n">
        <f aca="false">H145/$D$12</f>
        <v>0.306633350202429</v>
      </c>
      <c r="L145" s="44" t="n">
        <f aca="false">IF($E145&lt;0,IF($K145&gt;0.5,-$F$7,-$G$7),IF($E145&gt;0,IF($K145&gt;0.67,$I$7,$H$7),0))</f>
        <v>15789</v>
      </c>
      <c r="M145" s="44" t="n">
        <f aca="false">IF($E145&lt;0,IF($K145&gt;0.5,-$F$5,-$G$5),IF($E145&gt;0,IF($K145&gt;0.67,$I$5,$H$5),0))</f>
        <v>9122</v>
      </c>
      <c r="N145" s="44" t="n">
        <f aca="false">IF($E145&lt;0,IF($K145&gt;0.5,-$F$6,-$G$6),IF($E145&gt;0,IF($K145&gt;0.67,$I$6,$H$6),0))</f>
        <v>6667</v>
      </c>
    </row>
    <row r="146" customFormat="false" ht="12.75" hidden="false" customHeight="false" outlineLevel="0" collapsed="false">
      <c r="A146" s="0" t="n">
        <f aca="false">MONTH(C146)</f>
        <v>4</v>
      </c>
      <c r="B146" s="0" t="str">
        <f aca="false">VLOOKUP(A146,MonthTable,2,FALSE())</f>
        <v>Apr</v>
      </c>
      <c r="C146" s="235" t="n">
        <f aca="false">C145+1</f>
        <v>36637</v>
      </c>
      <c r="D146" s="236" t="n">
        <f aca="false">H145</f>
        <v>727089</v>
      </c>
      <c r="E146" s="250" t="n">
        <f aca="false">4131+6290</f>
        <v>10421</v>
      </c>
      <c r="F146" s="251" t="n">
        <v>0</v>
      </c>
      <c r="G146" s="44" t="n">
        <f aca="false">SUM(E146:F146)</f>
        <v>10421</v>
      </c>
      <c r="H146" s="44" t="n">
        <f aca="false">D146+G146</f>
        <v>737510</v>
      </c>
      <c r="I146" s="232" t="n">
        <f aca="false">$D$12-H146</f>
        <v>1633690</v>
      </c>
      <c r="J146" s="238" t="n">
        <f aca="false">D146/$D$12</f>
        <v>0.306633350202429</v>
      </c>
      <c r="K146" s="239" t="n">
        <f aca="false">H146/$D$12</f>
        <v>0.311028171390014</v>
      </c>
      <c r="L146" s="44" t="n">
        <f aca="false">IF($E146&lt;0,IF($K146&gt;0.5,-$F$7,-$G$7),IF($E146&gt;0,IF($K146&gt;0.67,$I$7,$H$7),0))</f>
        <v>15789</v>
      </c>
      <c r="M146" s="44" t="n">
        <f aca="false">IF($E146&lt;0,IF($K146&gt;0.5,-$F$5,-$G$5),IF($E146&gt;0,IF($K146&gt;0.67,$I$5,$H$5),0))</f>
        <v>9122</v>
      </c>
      <c r="N146" s="44" t="n">
        <f aca="false">IF($E146&lt;0,IF($K146&gt;0.5,-$F$6,-$G$6),IF($E146&gt;0,IF($K146&gt;0.67,$I$6,$H$6),0))</f>
        <v>6667</v>
      </c>
    </row>
    <row r="147" customFormat="false" ht="12.75" hidden="false" customHeight="false" outlineLevel="0" collapsed="false">
      <c r="A147" s="0" t="n">
        <f aca="false">MONTH(C147)</f>
        <v>4</v>
      </c>
      <c r="B147" s="0" t="str">
        <f aca="false">VLOOKUP(A147,MonthTable,2,FALSE())</f>
        <v>Apr</v>
      </c>
      <c r="C147" s="235" t="n">
        <f aca="false">C146+1</f>
        <v>36638</v>
      </c>
      <c r="D147" s="236" t="n">
        <f aca="false">H146</f>
        <v>737510</v>
      </c>
      <c r="E147" s="250" t="n">
        <f aca="false">4131+6290</f>
        <v>10421</v>
      </c>
      <c r="F147" s="251" t="n">
        <v>0</v>
      </c>
      <c r="G147" s="44" t="n">
        <f aca="false">SUM(E147:F147)</f>
        <v>10421</v>
      </c>
      <c r="H147" s="44" t="n">
        <f aca="false">D147+G147</f>
        <v>747931</v>
      </c>
      <c r="I147" s="232" t="n">
        <f aca="false">$D$12-H147</f>
        <v>1623269</v>
      </c>
      <c r="J147" s="238" t="n">
        <f aca="false">D147/$D$12</f>
        <v>0.311028171390014</v>
      </c>
      <c r="K147" s="239" t="n">
        <f aca="false">H147/$D$12</f>
        <v>0.315422992577598</v>
      </c>
      <c r="L147" s="44" t="n">
        <f aca="false">IF($E147&lt;0,IF($K147&gt;0.5,-$F$7,-$G$7),IF($E147&gt;0,IF($K147&gt;0.67,$I$7,$H$7),0))</f>
        <v>15789</v>
      </c>
      <c r="M147" s="44" t="n">
        <f aca="false">IF($E147&lt;0,IF($K147&gt;0.5,-$F$5,-$G$5),IF($E147&gt;0,IF($K147&gt;0.67,$I$5,$H$5),0))</f>
        <v>9122</v>
      </c>
      <c r="N147" s="44" t="n">
        <f aca="false">IF($E147&lt;0,IF($K147&gt;0.5,-$F$6,-$G$6),IF($E147&gt;0,IF($K147&gt;0.67,$I$6,$H$6),0))</f>
        <v>6667</v>
      </c>
    </row>
    <row r="148" customFormat="false" ht="12.75" hidden="false" customHeight="false" outlineLevel="0" collapsed="false">
      <c r="A148" s="0" t="n">
        <f aca="false">MONTH(C148)</f>
        <v>4</v>
      </c>
      <c r="B148" s="0" t="str">
        <f aca="false">VLOOKUP(A148,MonthTable,2,FALSE())</f>
        <v>Apr</v>
      </c>
      <c r="C148" s="235" t="n">
        <f aca="false">C147+1</f>
        <v>36639</v>
      </c>
      <c r="D148" s="236" t="n">
        <f aca="false">H147</f>
        <v>747931</v>
      </c>
      <c r="E148" s="250" t="n">
        <f aca="false">4131+6290</f>
        <v>10421</v>
      </c>
      <c r="F148" s="251" t="n">
        <v>0</v>
      </c>
      <c r="G148" s="44" t="n">
        <f aca="false">SUM(E148:F148)</f>
        <v>10421</v>
      </c>
      <c r="H148" s="44" t="n">
        <f aca="false">D148+G148</f>
        <v>758352</v>
      </c>
      <c r="I148" s="232" t="n">
        <f aca="false">$D$12-H148</f>
        <v>1612848</v>
      </c>
      <c r="J148" s="238" t="n">
        <f aca="false">D148/$D$12</f>
        <v>0.315422992577598</v>
      </c>
      <c r="K148" s="239" t="n">
        <f aca="false">H148/$D$12</f>
        <v>0.319817813765182</v>
      </c>
      <c r="L148" s="44" t="n">
        <f aca="false">IF($E148&lt;0,IF($K148&gt;0.5,-$F$7,-$G$7),IF($E148&gt;0,IF($K148&gt;0.67,$I$7,$H$7),0))</f>
        <v>15789</v>
      </c>
      <c r="M148" s="44" t="n">
        <f aca="false">IF($E148&lt;0,IF($K148&gt;0.5,-$F$5,-$G$5),IF($E148&gt;0,IF($K148&gt;0.67,$I$5,$H$5),0))</f>
        <v>9122</v>
      </c>
      <c r="N148" s="44" t="n">
        <f aca="false">IF($E148&lt;0,IF($K148&gt;0.5,-$F$6,-$G$6),IF($E148&gt;0,IF($K148&gt;0.67,$I$6,$H$6),0))</f>
        <v>6667</v>
      </c>
    </row>
    <row r="149" customFormat="false" ht="12.75" hidden="false" customHeight="false" outlineLevel="0" collapsed="false">
      <c r="A149" s="0" t="n">
        <f aca="false">MONTH(C149)</f>
        <v>4</v>
      </c>
      <c r="B149" s="0" t="str">
        <f aca="false">VLOOKUP(A149,MonthTable,2,FALSE())</f>
        <v>Apr</v>
      </c>
      <c r="C149" s="235" t="n">
        <f aca="false">C148+1</f>
        <v>36640</v>
      </c>
      <c r="D149" s="236" t="n">
        <f aca="false">H148</f>
        <v>758352</v>
      </c>
      <c r="E149" s="250" t="n">
        <f aca="false">4131+6290</f>
        <v>10421</v>
      </c>
      <c r="F149" s="251" t="n">
        <v>0</v>
      </c>
      <c r="G149" s="44" t="n">
        <f aca="false">SUM(E149:F149)</f>
        <v>10421</v>
      </c>
      <c r="H149" s="44" t="n">
        <f aca="false">D149+G149</f>
        <v>768773</v>
      </c>
      <c r="I149" s="232" t="n">
        <f aca="false">$D$12-H149</f>
        <v>1602427</v>
      </c>
      <c r="J149" s="238" t="n">
        <f aca="false">D149/$D$12</f>
        <v>0.319817813765182</v>
      </c>
      <c r="K149" s="239" t="n">
        <f aca="false">H149/$D$12</f>
        <v>0.324212634952767</v>
      </c>
      <c r="L149" s="44" t="n">
        <f aca="false">IF($E149&lt;0,IF($K149&gt;0.5,-$F$7,-$G$7),IF($E149&gt;0,IF($K149&gt;0.67,$I$7,$H$7),0))</f>
        <v>15789</v>
      </c>
      <c r="M149" s="44" t="n">
        <f aca="false">IF($E149&lt;0,IF($K149&gt;0.5,-$F$5,-$G$5),IF($E149&gt;0,IF($K149&gt;0.67,$I$5,$H$5),0))</f>
        <v>9122</v>
      </c>
      <c r="N149" s="44" t="n">
        <f aca="false">IF($E149&lt;0,IF($K149&gt;0.5,-$F$6,-$G$6),IF($E149&gt;0,IF($K149&gt;0.67,$I$6,$H$6),0))</f>
        <v>6667</v>
      </c>
    </row>
    <row r="150" customFormat="false" ht="12.75" hidden="false" customHeight="false" outlineLevel="0" collapsed="false">
      <c r="A150" s="0" t="n">
        <f aca="false">MONTH(C150)</f>
        <v>4</v>
      </c>
      <c r="B150" s="0" t="str">
        <f aca="false">VLOOKUP(A150,MonthTable,2,FALSE())</f>
        <v>Apr</v>
      </c>
      <c r="C150" s="235" t="n">
        <f aca="false">C149+1</f>
        <v>36641</v>
      </c>
      <c r="D150" s="236" t="n">
        <f aca="false">H149</f>
        <v>768773</v>
      </c>
      <c r="E150" s="250" t="n">
        <f aca="false">4131+6290</f>
        <v>10421</v>
      </c>
      <c r="F150" s="251" t="n">
        <v>0</v>
      </c>
      <c r="G150" s="44" t="n">
        <f aca="false">SUM(E150:F150)</f>
        <v>10421</v>
      </c>
      <c r="H150" s="44" t="n">
        <f aca="false">D150+G150</f>
        <v>779194</v>
      </c>
      <c r="I150" s="232" t="n">
        <f aca="false">$D$12-H150</f>
        <v>1592006</v>
      </c>
      <c r="J150" s="238" t="n">
        <f aca="false">D150/$D$12</f>
        <v>0.324212634952767</v>
      </c>
      <c r="K150" s="239" t="n">
        <f aca="false">H150/$D$12</f>
        <v>0.328607456140351</v>
      </c>
      <c r="L150" s="44" t="n">
        <f aca="false">IF($E150&lt;0,IF($K150&gt;0.5,-$F$7,-$G$7),IF($E150&gt;0,IF($K150&gt;0.67,$I$7,$H$7),0))</f>
        <v>15789</v>
      </c>
      <c r="M150" s="44" t="n">
        <f aca="false">IF($E150&lt;0,IF($K150&gt;0.5,-$F$5,-$G$5),IF($E150&gt;0,IF($K150&gt;0.67,$I$5,$H$5),0))</f>
        <v>9122</v>
      </c>
      <c r="N150" s="44" t="n">
        <f aca="false">IF($E150&lt;0,IF($K150&gt;0.5,-$F$6,-$G$6),IF($E150&gt;0,IF($K150&gt;0.67,$I$6,$H$6),0))</f>
        <v>6667</v>
      </c>
    </row>
    <row r="151" customFormat="false" ht="12.75" hidden="false" customHeight="false" outlineLevel="0" collapsed="false">
      <c r="A151" s="0" t="n">
        <f aca="false">MONTH(C151)</f>
        <v>4</v>
      </c>
      <c r="B151" s="0" t="str">
        <f aca="false">VLOOKUP(A151,MonthTable,2,FALSE())</f>
        <v>Apr</v>
      </c>
      <c r="C151" s="235" t="n">
        <f aca="false">C150+1</f>
        <v>36642</v>
      </c>
      <c r="D151" s="236" t="n">
        <f aca="false">H150</f>
        <v>779194</v>
      </c>
      <c r="E151" s="250" t="n">
        <f aca="false">4131+6290</f>
        <v>10421</v>
      </c>
      <c r="F151" s="251" t="n">
        <v>0</v>
      </c>
      <c r="G151" s="44" t="n">
        <f aca="false">SUM(E151:F151)</f>
        <v>10421</v>
      </c>
      <c r="H151" s="44" t="n">
        <f aca="false">D151+G151</f>
        <v>789615</v>
      </c>
      <c r="I151" s="232" t="n">
        <f aca="false">$D$12-H151</f>
        <v>1581585</v>
      </c>
      <c r="J151" s="238" t="n">
        <f aca="false">D151/$D$12</f>
        <v>0.328607456140351</v>
      </c>
      <c r="K151" s="239" t="n">
        <f aca="false">H151/$D$12</f>
        <v>0.333002277327935</v>
      </c>
      <c r="L151" s="44" t="n">
        <f aca="false">IF($E151&lt;0,IF($K151&gt;0.5,-$F$7,-$G$7),IF($E151&gt;0,IF($K151&gt;0.67,$I$7,$H$7),0))</f>
        <v>15789</v>
      </c>
      <c r="M151" s="44" t="n">
        <f aca="false">IF($E151&lt;0,IF($K151&gt;0.5,-$F$5,-$G$5),IF($E151&gt;0,IF($K151&gt;0.67,$I$5,$H$5),0))</f>
        <v>9122</v>
      </c>
      <c r="N151" s="44" t="n">
        <f aca="false">IF($E151&lt;0,IF($K151&gt;0.5,-$F$6,-$G$6),IF($E151&gt;0,IF($K151&gt;0.67,$I$6,$H$6),0))</f>
        <v>6667</v>
      </c>
    </row>
    <row r="152" customFormat="false" ht="12.75" hidden="false" customHeight="false" outlineLevel="0" collapsed="false">
      <c r="A152" s="0" t="n">
        <f aca="false">MONTH(C152)</f>
        <v>4</v>
      </c>
      <c r="B152" s="0" t="str">
        <f aca="false">VLOOKUP(A152,MonthTable,2,FALSE())</f>
        <v>Apr</v>
      </c>
      <c r="C152" s="235" t="n">
        <f aca="false">C151+1</f>
        <v>36643</v>
      </c>
      <c r="D152" s="236" t="n">
        <f aca="false">H151</f>
        <v>789615</v>
      </c>
      <c r="E152" s="250" t="n">
        <f aca="false">4131+6290</f>
        <v>10421</v>
      </c>
      <c r="F152" s="251" t="n">
        <v>0</v>
      </c>
      <c r="G152" s="44" t="n">
        <f aca="false">SUM(E152:F152)</f>
        <v>10421</v>
      </c>
      <c r="H152" s="44" t="n">
        <f aca="false">D152+G152</f>
        <v>800036</v>
      </c>
      <c r="I152" s="232" t="n">
        <f aca="false">$D$12-H152</f>
        <v>1571164</v>
      </c>
      <c r="J152" s="238" t="n">
        <f aca="false">D152/$D$12</f>
        <v>0.333002277327935</v>
      </c>
      <c r="K152" s="239" t="n">
        <f aca="false">H152/$D$12</f>
        <v>0.33739709851552</v>
      </c>
      <c r="L152" s="44" t="n">
        <f aca="false">IF($E152&lt;0,IF($K152&gt;0.5,-$F$7,-$G$7),IF($E152&gt;0,IF($K152&gt;0.67,$I$7,$H$7),0))</f>
        <v>15789</v>
      </c>
      <c r="M152" s="44" t="n">
        <f aca="false">IF($E152&lt;0,IF($K152&gt;0.5,-$F$5,-$G$5),IF($E152&gt;0,IF($K152&gt;0.67,$I$5,$H$5),0))</f>
        <v>9122</v>
      </c>
      <c r="N152" s="44" t="n">
        <f aca="false">IF($E152&lt;0,IF($K152&gt;0.5,-$F$6,-$G$6),IF($E152&gt;0,IF($K152&gt;0.67,$I$6,$H$6),0))</f>
        <v>6667</v>
      </c>
    </row>
    <row r="153" customFormat="false" ht="12.75" hidden="false" customHeight="false" outlineLevel="0" collapsed="false">
      <c r="A153" s="0" t="n">
        <f aca="false">MONTH(C153)</f>
        <v>4</v>
      </c>
      <c r="B153" s="0" t="str">
        <f aca="false">VLOOKUP(A153,MonthTable,2,FALSE())</f>
        <v>Apr</v>
      </c>
      <c r="C153" s="235" t="n">
        <f aca="false">C152+1</f>
        <v>36644</v>
      </c>
      <c r="D153" s="236" t="n">
        <f aca="false">H152</f>
        <v>800036</v>
      </c>
      <c r="E153" s="250" t="n">
        <f aca="false">4131+6290</f>
        <v>10421</v>
      </c>
      <c r="F153" s="251" t="n">
        <v>0</v>
      </c>
      <c r="G153" s="44" t="n">
        <f aca="false">SUM(E153:F153)</f>
        <v>10421</v>
      </c>
      <c r="H153" s="44" t="n">
        <f aca="false">D153+G153</f>
        <v>810457</v>
      </c>
      <c r="I153" s="232" t="n">
        <f aca="false">$D$12-H153</f>
        <v>1560743</v>
      </c>
      <c r="J153" s="238" t="n">
        <f aca="false">D153/$D$12</f>
        <v>0.33739709851552</v>
      </c>
      <c r="K153" s="239" t="n">
        <f aca="false">H153/$D$12</f>
        <v>0.341791919703104</v>
      </c>
      <c r="L153" s="44" t="n">
        <f aca="false">IF($E153&lt;0,IF($K153&gt;0.5,-$F$7,-$G$7),IF($E153&gt;0,IF($K153&gt;0.67,$I$7,$H$7),0))</f>
        <v>15789</v>
      </c>
      <c r="M153" s="44" t="n">
        <f aca="false">IF($E153&lt;0,IF($K153&gt;0.5,-$F$5,-$G$5),IF($E153&gt;0,IF($K153&gt;0.67,$I$5,$H$5),0))</f>
        <v>9122</v>
      </c>
      <c r="N153" s="44" t="n">
        <f aca="false">IF($E153&lt;0,IF($K153&gt;0.5,-$F$6,-$G$6),IF($E153&gt;0,IF($K153&gt;0.67,$I$6,$H$6),0))</f>
        <v>6667</v>
      </c>
    </row>
    <row r="154" customFormat="false" ht="12.75" hidden="false" customHeight="false" outlineLevel="0" collapsed="false">
      <c r="A154" s="0" t="n">
        <f aca="false">MONTH(C154)</f>
        <v>4</v>
      </c>
      <c r="B154" s="0" t="str">
        <f aca="false">VLOOKUP(A154,MonthTable,2,FALSE())</f>
        <v>Apr</v>
      </c>
      <c r="C154" s="235" t="n">
        <f aca="false">C153+1</f>
        <v>36645</v>
      </c>
      <c r="D154" s="236" t="n">
        <f aca="false">H153</f>
        <v>810457</v>
      </c>
      <c r="E154" s="250" t="n">
        <f aca="false">4131+6290</f>
        <v>10421</v>
      </c>
      <c r="F154" s="251" t="n">
        <v>0</v>
      </c>
      <c r="G154" s="44" t="n">
        <f aca="false">SUM(E154:F154)</f>
        <v>10421</v>
      </c>
      <c r="H154" s="44" t="n">
        <f aca="false">D154+G154</f>
        <v>820878</v>
      </c>
      <c r="I154" s="232" t="n">
        <f aca="false">$D$12-H154</f>
        <v>1550322</v>
      </c>
      <c r="J154" s="238" t="n">
        <f aca="false">D154/$D$12</f>
        <v>0.341791919703104</v>
      </c>
      <c r="K154" s="239" t="n">
        <f aca="false">H154/$D$12</f>
        <v>0.346186740890688</v>
      </c>
      <c r="L154" s="44" t="n">
        <f aca="false">IF($E154&lt;0,IF($K154&gt;0.5,-$F$7,-$G$7),IF($E154&gt;0,IF($K154&gt;0.67,$I$7,$H$7),0))</f>
        <v>15789</v>
      </c>
      <c r="M154" s="44" t="n">
        <f aca="false">IF($E154&lt;0,IF($K154&gt;0.5,-$F$5,-$G$5),IF($E154&gt;0,IF($K154&gt;0.67,$I$5,$H$5),0))</f>
        <v>9122</v>
      </c>
      <c r="N154" s="44" t="n">
        <f aca="false">IF($E154&lt;0,IF($K154&gt;0.5,-$F$6,-$G$6),IF($E154&gt;0,IF($K154&gt;0.67,$I$6,$H$6),0))</f>
        <v>6667</v>
      </c>
    </row>
    <row r="155" customFormat="false" ht="12.75" hidden="false" customHeight="false" outlineLevel="0" collapsed="false">
      <c r="A155" s="0" t="n">
        <f aca="false">MONTH(C155)</f>
        <v>4</v>
      </c>
      <c r="B155" s="0" t="str">
        <f aca="false">VLOOKUP(A155,MonthTable,2,FALSE())</f>
        <v>Apr</v>
      </c>
      <c r="C155" s="235" t="n">
        <f aca="false">C154+1</f>
        <v>36646</v>
      </c>
      <c r="D155" s="236" t="n">
        <f aca="false">H154</f>
        <v>820878</v>
      </c>
      <c r="E155" s="250" t="n">
        <f aca="false">4131+6290</f>
        <v>10421</v>
      </c>
      <c r="F155" s="251" t="n">
        <v>0</v>
      </c>
      <c r="G155" s="44" t="n">
        <f aca="false">SUM(E155:F155)</f>
        <v>10421</v>
      </c>
      <c r="H155" s="44" t="n">
        <f aca="false">D155+G155</f>
        <v>831299</v>
      </c>
      <c r="I155" s="232" t="n">
        <f aca="false">$D$12-H155</f>
        <v>1539901</v>
      </c>
      <c r="J155" s="238" t="n">
        <f aca="false">D155/$D$12</f>
        <v>0.346186740890688</v>
      </c>
      <c r="K155" s="239" t="n">
        <f aca="false">H155/$D$12</f>
        <v>0.350581562078273</v>
      </c>
      <c r="L155" s="44" t="n">
        <f aca="false">IF($E155&lt;0,IF($K155&gt;0.5,-$F$7,-$G$7),IF($E155&gt;0,IF($K155&gt;0.67,$I$7,$H$7),0))</f>
        <v>15789</v>
      </c>
      <c r="M155" s="44" t="n">
        <f aca="false">IF($E155&lt;0,IF($K155&gt;0.5,-$F$5,-$G$5),IF($E155&gt;0,IF($K155&gt;0.67,$I$5,$H$5),0))</f>
        <v>9122</v>
      </c>
      <c r="N155" s="44" t="n">
        <f aca="false">IF($E155&lt;0,IF($K155&gt;0.5,-$F$6,-$G$6),IF($E155&gt;0,IF($K155&gt;0.67,$I$6,$H$6),0))</f>
        <v>6667</v>
      </c>
    </row>
    <row r="156" customFormat="false" ht="12.75" hidden="false" customHeight="false" outlineLevel="0" collapsed="false">
      <c r="A156" s="0" t="n">
        <f aca="false">MONTH(C156)</f>
        <v>5</v>
      </c>
      <c r="B156" s="0" t="str">
        <f aca="false">VLOOKUP(A156,MonthTable,2,FALSE())</f>
        <v>May</v>
      </c>
      <c r="C156" s="235" t="n">
        <f aca="false">C155+1</f>
        <v>36647</v>
      </c>
      <c r="D156" s="236" t="n">
        <f aca="false">H155</f>
        <v>831299</v>
      </c>
      <c r="E156" s="250" t="n">
        <f aca="false">6258+9530</f>
        <v>15788</v>
      </c>
      <c r="F156" s="251" t="n">
        <v>0</v>
      </c>
      <c r="G156" s="44" t="n">
        <f aca="false">SUM(E156:F156)</f>
        <v>15788</v>
      </c>
      <c r="H156" s="44" t="n">
        <f aca="false">D156+G156</f>
        <v>847087</v>
      </c>
      <c r="I156" s="232" t="n">
        <f aca="false">$D$12-H156</f>
        <v>1524113</v>
      </c>
      <c r="J156" s="238" t="n">
        <f aca="false">D156/$D$12</f>
        <v>0.350581562078273</v>
      </c>
      <c r="K156" s="239" t="n">
        <f aca="false">H156/$D$12</f>
        <v>0.357239794197031</v>
      </c>
      <c r="L156" s="44" t="n">
        <f aca="false">IF($E156&lt;0,IF($K156&gt;0.5,-$F$7,-$G$7),IF($E156&gt;0,IF($K156&gt;0.67,$I$7,$H$7),0))</f>
        <v>15789</v>
      </c>
      <c r="M156" s="44" t="n">
        <f aca="false">IF($E156&lt;0,IF($K156&gt;0.5,-$F$5,-$G$5),IF($E156&gt;0,IF($K156&gt;0.67,$I$5,$H$5),0))</f>
        <v>9122</v>
      </c>
      <c r="N156" s="44" t="n">
        <f aca="false">IF($E156&lt;0,IF($K156&gt;0.5,-$F$6,-$G$6),IF($E156&gt;0,IF($K156&gt;0.67,$I$6,$H$6),0))</f>
        <v>6667</v>
      </c>
    </row>
    <row r="157" customFormat="false" ht="12.75" hidden="false" customHeight="false" outlineLevel="0" collapsed="false">
      <c r="A157" s="0" t="n">
        <f aca="false">MONTH(C157)</f>
        <v>5</v>
      </c>
      <c r="B157" s="0" t="str">
        <f aca="false">VLOOKUP(A157,MonthTable,2,FALSE())</f>
        <v>May</v>
      </c>
      <c r="C157" s="235" t="n">
        <f aca="false">C156+1</f>
        <v>36648</v>
      </c>
      <c r="D157" s="236" t="n">
        <f aca="false">H156</f>
        <v>847087</v>
      </c>
      <c r="E157" s="250" t="n">
        <f aca="false">6258+9530</f>
        <v>15788</v>
      </c>
      <c r="F157" s="251" t="n">
        <v>0</v>
      </c>
      <c r="G157" s="44" t="n">
        <f aca="false">SUM(E157:F157)</f>
        <v>15788</v>
      </c>
      <c r="H157" s="44" t="n">
        <f aca="false">D157+G157</f>
        <v>862875</v>
      </c>
      <c r="I157" s="232" t="n">
        <f aca="false">$D$12-H157</f>
        <v>1508325</v>
      </c>
      <c r="J157" s="238" t="n">
        <f aca="false">D157/$D$12</f>
        <v>0.357239794197031</v>
      </c>
      <c r="K157" s="239" t="n">
        <f aca="false">H157/$D$12</f>
        <v>0.36389802631579</v>
      </c>
      <c r="L157" s="44" t="n">
        <f aca="false">IF($E157&lt;0,IF($K157&gt;0.5,-$F$7,-$G$7),IF($E157&gt;0,IF($K157&gt;0.67,$I$7,$H$7),0))</f>
        <v>15789</v>
      </c>
      <c r="M157" s="44" t="n">
        <f aca="false">IF($E157&lt;0,IF($K157&gt;0.5,-$F$5,-$G$5),IF($E157&gt;0,IF($K157&gt;0.67,$I$5,$H$5),0))</f>
        <v>9122</v>
      </c>
      <c r="N157" s="44" t="n">
        <f aca="false">IF($E157&lt;0,IF($K157&gt;0.5,-$F$6,-$G$6),IF($E157&gt;0,IF($K157&gt;0.67,$I$6,$H$6),0))</f>
        <v>6667</v>
      </c>
    </row>
    <row r="158" customFormat="false" ht="12.75" hidden="false" customHeight="false" outlineLevel="0" collapsed="false">
      <c r="A158" s="0" t="n">
        <f aca="false">MONTH(C158)</f>
        <v>5</v>
      </c>
      <c r="B158" s="0" t="str">
        <f aca="false">VLOOKUP(A158,MonthTable,2,FALSE())</f>
        <v>May</v>
      </c>
      <c r="C158" s="235" t="n">
        <f aca="false">C157+1</f>
        <v>36649</v>
      </c>
      <c r="D158" s="236" t="n">
        <f aca="false">H157</f>
        <v>862875</v>
      </c>
      <c r="E158" s="250" t="n">
        <f aca="false">6258+9530</f>
        <v>15788</v>
      </c>
      <c r="F158" s="251" t="n">
        <v>0</v>
      </c>
      <c r="G158" s="44" t="n">
        <f aca="false">SUM(E158:F158)</f>
        <v>15788</v>
      </c>
      <c r="H158" s="44" t="n">
        <f aca="false">D158+G158</f>
        <v>878663</v>
      </c>
      <c r="I158" s="232" t="n">
        <f aca="false">$D$12-H158</f>
        <v>1492537</v>
      </c>
      <c r="J158" s="238" t="n">
        <f aca="false">D158/$D$12</f>
        <v>0.36389802631579</v>
      </c>
      <c r="K158" s="239" t="n">
        <f aca="false">H158/$D$12</f>
        <v>0.370556258434548</v>
      </c>
      <c r="L158" s="44" t="n">
        <f aca="false">IF($E158&lt;0,IF($K158&gt;0.5,-$F$7,-$G$7),IF($E158&gt;0,IF($K158&gt;0.67,$I$7,$H$7),0))</f>
        <v>15789</v>
      </c>
      <c r="M158" s="44" t="n">
        <f aca="false">IF($E158&lt;0,IF($K158&gt;0.5,-$F$5,-$G$5),IF($E158&gt;0,IF($K158&gt;0.67,$I$5,$H$5),0))</f>
        <v>9122</v>
      </c>
      <c r="N158" s="44" t="n">
        <f aca="false">IF($E158&lt;0,IF($K158&gt;0.5,-$F$6,-$G$6),IF($E158&gt;0,IF($K158&gt;0.67,$I$6,$H$6),0))</f>
        <v>6667</v>
      </c>
    </row>
    <row r="159" customFormat="false" ht="12.75" hidden="false" customHeight="false" outlineLevel="0" collapsed="false">
      <c r="A159" s="0" t="n">
        <f aca="false">MONTH(C159)</f>
        <v>5</v>
      </c>
      <c r="B159" s="0" t="str">
        <f aca="false">VLOOKUP(A159,MonthTable,2,FALSE())</f>
        <v>May</v>
      </c>
      <c r="C159" s="235" t="n">
        <f aca="false">C158+1</f>
        <v>36650</v>
      </c>
      <c r="D159" s="236" t="n">
        <f aca="false">H158</f>
        <v>878663</v>
      </c>
      <c r="E159" s="250" t="n">
        <f aca="false">6258+9530</f>
        <v>15788</v>
      </c>
      <c r="F159" s="251" t="n">
        <v>0</v>
      </c>
      <c r="G159" s="44" t="n">
        <f aca="false">SUM(E159:F159)</f>
        <v>15788</v>
      </c>
      <c r="H159" s="44" t="n">
        <f aca="false">D159+G159</f>
        <v>894451</v>
      </c>
      <c r="I159" s="232" t="n">
        <f aca="false">$D$12-H159</f>
        <v>1476749</v>
      </c>
      <c r="J159" s="238" t="n">
        <f aca="false">D159/$D$12</f>
        <v>0.370556258434548</v>
      </c>
      <c r="K159" s="239" t="n">
        <f aca="false">H159/$D$12</f>
        <v>0.377214490553306</v>
      </c>
      <c r="L159" s="44" t="n">
        <f aca="false">IF($E159&lt;0,IF($K159&gt;0.5,-$F$7,-$G$7),IF($E159&gt;0,IF($K159&gt;0.67,$I$7,$H$7),0))</f>
        <v>15789</v>
      </c>
      <c r="M159" s="44" t="n">
        <f aca="false">IF($E159&lt;0,IF($K159&gt;0.5,-$F$5,-$G$5),IF($E159&gt;0,IF($K159&gt;0.67,$I$5,$H$5),0))</f>
        <v>9122</v>
      </c>
      <c r="N159" s="44" t="n">
        <f aca="false">IF($E159&lt;0,IF($K159&gt;0.5,-$F$6,-$G$6),IF($E159&gt;0,IF($K159&gt;0.67,$I$6,$H$6),0))</f>
        <v>6667</v>
      </c>
    </row>
    <row r="160" customFormat="false" ht="12.75" hidden="false" customHeight="false" outlineLevel="0" collapsed="false">
      <c r="A160" s="0" t="n">
        <f aca="false">MONTH(C160)</f>
        <v>5</v>
      </c>
      <c r="B160" s="0" t="str">
        <f aca="false">VLOOKUP(A160,MonthTable,2,FALSE())</f>
        <v>May</v>
      </c>
      <c r="C160" s="235" t="n">
        <f aca="false">C159+1</f>
        <v>36651</v>
      </c>
      <c r="D160" s="236" t="n">
        <f aca="false">H159</f>
        <v>894451</v>
      </c>
      <c r="E160" s="250" t="n">
        <f aca="false">6258+9530</f>
        <v>15788</v>
      </c>
      <c r="F160" s="251" t="n">
        <v>0</v>
      </c>
      <c r="G160" s="44" t="n">
        <f aca="false">SUM(E160:F160)</f>
        <v>15788</v>
      </c>
      <c r="H160" s="44" t="n">
        <f aca="false">D160+G160</f>
        <v>910239</v>
      </c>
      <c r="I160" s="232" t="n">
        <f aca="false">$D$12-H160</f>
        <v>1460961</v>
      </c>
      <c r="J160" s="238" t="n">
        <f aca="false">D160/$D$12</f>
        <v>0.377214490553306</v>
      </c>
      <c r="K160" s="239" t="n">
        <f aca="false">H160/$D$12</f>
        <v>0.383872722672065</v>
      </c>
      <c r="L160" s="44" t="n">
        <f aca="false">IF($E160&lt;0,IF($K160&gt;0.5,-$F$7,-$G$7),IF($E160&gt;0,IF($K160&gt;0.67,$I$7,$H$7),0))</f>
        <v>15789</v>
      </c>
      <c r="M160" s="44" t="n">
        <f aca="false">IF($E160&lt;0,IF($K160&gt;0.5,-$F$5,-$G$5),IF($E160&gt;0,IF($K160&gt;0.67,$I$5,$H$5),0))</f>
        <v>9122</v>
      </c>
      <c r="N160" s="44" t="n">
        <f aca="false">IF($E160&lt;0,IF($K160&gt;0.5,-$F$6,-$G$6),IF($E160&gt;0,IF($K160&gt;0.67,$I$6,$H$6),0))</f>
        <v>6667</v>
      </c>
    </row>
    <row r="161" customFormat="false" ht="12.75" hidden="false" customHeight="false" outlineLevel="0" collapsed="false">
      <c r="A161" s="0" t="n">
        <f aca="false">MONTH(C161)</f>
        <v>5</v>
      </c>
      <c r="B161" s="0" t="str">
        <f aca="false">VLOOKUP(A161,MonthTable,2,FALSE())</f>
        <v>May</v>
      </c>
      <c r="C161" s="235" t="n">
        <f aca="false">C160+1</f>
        <v>36652</v>
      </c>
      <c r="D161" s="236" t="n">
        <f aca="false">H160</f>
        <v>910239</v>
      </c>
      <c r="E161" s="250" t="n">
        <f aca="false">6258+9530</f>
        <v>15788</v>
      </c>
      <c r="F161" s="251" t="n">
        <v>0</v>
      </c>
      <c r="G161" s="44" t="n">
        <f aca="false">SUM(E161:F161)</f>
        <v>15788</v>
      </c>
      <c r="H161" s="44" t="n">
        <f aca="false">D161+G161</f>
        <v>926027</v>
      </c>
      <c r="I161" s="232" t="n">
        <f aca="false">$D$12-H161</f>
        <v>1445173</v>
      </c>
      <c r="J161" s="238" t="n">
        <f aca="false">D161/$D$12</f>
        <v>0.383872722672065</v>
      </c>
      <c r="K161" s="239" t="n">
        <f aca="false">H161/$D$12</f>
        <v>0.390530954790823</v>
      </c>
      <c r="L161" s="44" t="n">
        <f aca="false">IF($E161&lt;0,IF($K161&gt;0.5,-$F$7,-$G$7),IF($E161&gt;0,IF($K161&gt;0.67,$I$7,$H$7),0))</f>
        <v>15789</v>
      </c>
      <c r="M161" s="44" t="n">
        <f aca="false">IF($E161&lt;0,IF($K161&gt;0.5,-$F$5,-$G$5),IF($E161&gt;0,IF($K161&gt;0.67,$I$5,$H$5),0))</f>
        <v>9122</v>
      </c>
      <c r="N161" s="44" t="n">
        <f aca="false">IF($E161&lt;0,IF($K161&gt;0.5,-$F$6,-$G$6),IF($E161&gt;0,IF($K161&gt;0.67,$I$6,$H$6),0))</f>
        <v>6667</v>
      </c>
    </row>
    <row r="162" customFormat="false" ht="12.75" hidden="false" customHeight="false" outlineLevel="0" collapsed="false">
      <c r="A162" s="0" t="n">
        <f aca="false">MONTH(C162)</f>
        <v>5</v>
      </c>
      <c r="B162" s="0" t="str">
        <f aca="false">VLOOKUP(A162,MonthTable,2,FALSE())</f>
        <v>May</v>
      </c>
      <c r="C162" s="235" t="n">
        <f aca="false">C161+1</f>
        <v>36653</v>
      </c>
      <c r="D162" s="236" t="n">
        <f aca="false">H161</f>
        <v>926027</v>
      </c>
      <c r="E162" s="250" t="n">
        <f aca="false">6258+9530</f>
        <v>15788</v>
      </c>
      <c r="F162" s="251" t="n">
        <v>0</v>
      </c>
      <c r="G162" s="44" t="n">
        <f aca="false">SUM(E162:F162)</f>
        <v>15788</v>
      </c>
      <c r="H162" s="44" t="n">
        <f aca="false">D162+G162</f>
        <v>941815</v>
      </c>
      <c r="I162" s="232" t="n">
        <f aca="false">$D$12-H162</f>
        <v>1429385</v>
      </c>
      <c r="J162" s="238" t="n">
        <f aca="false">D162/$D$12</f>
        <v>0.390530954790823</v>
      </c>
      <c r="K162" s="239" t="n">
        <f aca="false">H162/$D$12</f>
        <v>0.397189186909582</v>
      </c>
      <c r="L162" s="44" t="n">
        <f aca="false">IF($E162&lt;0,IF($K162&gt;0.5,-$F$7,-$G$7),IF($E162&gt;0,IF($K162&gt;0.67,$I$7,$H$7),0))</f>
        <v>15789</v>
      </c>
      <c r="M162" s="44" t="n">
        <f aca="false">IF($E162&lt;0,IF($K162&gt;0.5,-$F$5,-$G$5),IF($E162&gt;0,IF($K162&gt;0.67,$I$5,$H$5),0))</f>
        <v>9122</v>
      </c>
      <c r="N162" s="44" t="n">
        <f aca="false">IF($E162&lt;0,IF($K162&gt;0.5,-$F$6,-$G$6),IF($E162&gt;0,IF($K162&gt;0.67,$I$6,$H$6),0))</f>
        <v>6667</v>
      </c>
    </row>
    <row r="163" customFormat="false" ht="12.75" hidden="false" customHeight="false" outlineLevel="0" collapsed="false">
      <c r="A163" s="0" t="n">
        <f aca="false">MONTH(C163)</f>
        <v>5</v>
      </c>
      <c r="B163" s="0" t="str">
        <f aca="false">VLOOKUP(A163,MonthTable,2,FALSE())</f>
        <v>May</v>
      </c>
      <c r="C163" s="235" t="n">
        <f aca="false">C162+1</f>
        <v>36654</v>
      </c>
      <c r="D163" s="236" t="n">
        <f aca="false">H162</f>
        <v>941815</v>
      </c>
      <c r="E163" s="250" t="n">
        <f aca="false">6258+9530</f>
        <v>15788</v>
      </c>
      <c r="F163" s="251" t="n">
        <v>0</v>
      </c>
      <c r="G163" s="44" t="n">
        <f aca="false">SUM(E163:F163)</f>
        <v>15788</v>
      </c>
      <c r="H163" s="44" t="n">
        <f aca="false">D163+G163</f>
        <v>957603</v>
      </c>
      <c r="I163" s="232" t="n">
        <f aca="false">$D$12-H163</f>
        <v>1413597</v>
      </c>
      <c r="J163" s="238" t="n">
        <f aca="false">D163/$D$12</f>
        <v>0.397189186909582</v>
      </c>
      <c r="K163" s="239" t="n">
        <f aca="false">H163/$D$12</f>
        <v>0.40384741902834</v>
      </c>
      <c r="L163" s="44" t="n">
        <f aca="false">IF($E163&lt;0,IF($K163&gt;0.5,-$F$7,-$G$7),IF($E163&gt;0,IF($K163&gt;0.67,$I$7,$H$7),0))</f>
        <v>15789</v>
      </c>
      <c r="M163" s="44" t="n">
        <f aca="false">IF($E163&lt;0,IF($K163&gt;0.5,-$F$5,-$G$5),IF($E163&gt;0,IF($K163&gt;0.67,$I$5,$H$5),0))</f>
        <v>9122</v>
      </c>
      <c r="N163" s="44" t="n">
        <f aca="false">IF($E163&lt;0,IF($K163&gt;0.5,-$F$6,-$G$6),IF($E163&gt;0,IF($K163&gt;0.67,$I$6,$H$6),0))</f>
        <v>6667</v>
      </c>
    </row>
    <row r="164" customFormat="false" ht="12.75" hidden="false" customHeight="false" outlineLevel="0" collapsed="false">
      <c r="A164" s="0" t="n">
        <f aca="false">MONTH(C164)</f>
        <v>5</v>
      </c>
      <c r="B164" s="0" t="str">
        <f aca="false">VLOOKUP(A164,MonthTable,2,FALSE())</f>
        <v>May</v>
      </c>
      <c r="C164" s="235" t="n">
        <f aca="false">C163+1</f>
        <v>36655</v>
      </c>
      <c r="D164" s="236" t="n">
        <f aca="false">H163</f>
        <v>957603</v>
      </c>
      <c r="E164" s="250" t="n">
        <f aca="false">6258+9530</f>
        <v>15788</v>
      </c>
      <c r="F164" s="251" t="n">
        <v>0</v>
      </c>
      <c r="G164" s="44" t="n">
        <f aca="false">SUM(E164:F164)</f>
        <v>15788</v>
      </c>
      <c r="H164" s="44" t="n">
        <f aca="false">D164+G164</f>
        <v>973391</v>
      </c>
      <c r="I164" s="232" t="n">
        <f aca="false">$D$12-H164</f>
        <v>1397809</v>
      </c>
      <c r="J164" s="238" t="n">
        <f aca="false">D164/$D$12</f>
        <v>0.40384741902834</v>
      </c>
      <c r="K164" s="239" t="n">
        <f aca="false">H164/$D$12</f>
        <v>0.410505651147099</v>
      </c>
      <c r="L164" s="44" t="n">
        <f aca="false">IF($E164&lt;0,IF($K164&gt;0.5,-$F$7,-$G$7),IF($E164&gt;0,IF($K164&gt;0.67,$I$7,$H$7),0))</f>
        <v>15789</v>
      </c>
      <c r="M164" s="44" t="n">
        <f aca="false">IF($E164&lt;0,IF($K164&gt;0.5,-$F$5,-$G$5),IF($E164&gt;0,IF($K164&gt;0.67,$I$5,$H$5),0))</f>
        <v>9122</v>
      </c>
      <c r="N164" s="44" t="n">
        <f aca="false">IF($E164&lt;0,IF($K164&gt;0.5,-$F$6,-$G$6),IF($E164&gt;0,IF($K164&gt;0.67,$I$6,$H$6),0))</f>
        <v>6667</v>
      </c>
    </row>
    <row r="165" customFormat="false" ht="12.75" hidden="false" customHeight="false" outlineLevel="0" collapsed="false">
      <c r="A165" s="0" t="n">
        <f aca="false">MONTH(C165)</f>
        <v>5</v>
      </c>
      <c r="B165" s="0" t="str">
        <f aca="false">VLOOKUP(A165,MonthTable,2,FALSE())</f>
        <v>May</v>
      </c>
      <c r="C165" s="235" t="n">
        <f aca="false">C164+1</f>
        <v>36656</v>
      </c>
      <c r="D165" s="236" t="n">
        <f aca="false">H164</f>
        <v>973391</v>
      </c>
      <c r="E165" s="250" t="n">
        <f aca="false">6258+9530</f>
        <v>15788</v>
      </c>
      <c r="F165" s="251" t="n">
        <v>0</v>
      </c>
      <c r="G165" s="44" t="n">
        <f aca="false">SUM(E165:F165)</f>
        <v>15788</v>
      </c>
      <c r="H165" s="44" t="n">
        <f aca="false">D165+G165</f>
        <v>989179</v>
      </c>
      <c r="I165" s="232" t="n">
        <f aca="false">$D$12-H165</f>
        <v>1382021</v>
      </c>
      <c r="J165" s="238" t="n">
        <f aca="false">D165/$D$12</f>
        <v>0.410505651147099</v>
      </c>
      <c r="K165" s="239" t="n">
        <f aca="false">H165/$D$12</f>
        <v>0.417163883265857</v>
      </c>
      <c r="L165" s="44" t="n">
        <f aca="false">IF($E165&lt;0,IF($K165&gt;0.5,-$F$7,-$G$7),IF($E165&gt;0,IF($K165&gt;0.67,$I$7,$H$7),0))</f>
        <v>15789</v>
      </c>
      <c r="M165" s="44" t="n">
        <f aca="false">IF($E165&lt;0,IF($K165&gt;0.5,-$F$5,-$G$5),IF($E165&gt;0,IF($K165&gt;0.67,$I$5,$H$5),0))</f>
        <v>9122</v>
      </c>
      <c r="N165" s="44" t="n">
        <f aca="false">IF($E165&lt;0,IF($K165&gt;0.5,-$F$6,-$G$6),IF($E165&gt;0,IF($K165&gt;0.67,$I$6,$H$6),0))</f>
        <v>6667</v>
      </c>
    </row>
    <row r="166" customFormat="false" ht="12.75" hidden="false" customHeight="false" outlineLevel="0" collapsed="false">
      <c r="A166" s="0" t="n">
        <f aca="false">MONTH(C166)</f>
        <v>5</v>
      </c>
      <c r="B166" s="0" t="str">
        <f aca="false">VLOOKUP(A166,MonthTable,2,FALSE())</f>
        <v>May</v>
      </c>
      <c r="C166" s="235" t="n">
        <f aca="false">C165+1</f>
        <v>36657</v>
      </c>
      <c r="D166" s="236" t="n">
        <f aca="false">H165</f>
        <v>989179</v>
      </c>
      <c r="E166" s="250" t="n">
        <f aca="false">6258+9530</f>
        <v>15788</v>
      </c>
      <c r="F166" s="251" t="n">
        <v>0</v>
      </c>
      <c r="G166" s="44" t="n">
        <f aca="false">SUM(E166:F166)</f>
        <v>15788</v>
      </c>
      <c r="H166" s="44" t="n">
        <f aca="false">D166+G166</f>
        <v>1004967</v>
      </c>
      <c r="I166" s="232" t="n">
        <f aca="false">$D$12-H166</f>
        <v>1366233</v>
      </c>
      <c r="J166" s="238" t="n">
        <f aca="false">D166/$D$12</f>
        <v>0.417163883265857</v>
      </c>
      <c r="K166" s="239" t="n">
        <f aca="false">H166/$D$12</f>
        <v>0.423822115384615</v>
      </c>
      <c r="L166" s="44" t="n">
        <f aca="false">IF($E166&lt;0,IF($K166&gt;0.5,-$F$7,-$G$7),IF($E166&gt;0,IF($K166&gt;0.67,$I$7,$H$7),0))</f>
        <v>15789</v>
      </c>
      <c r="M166" s="44" t="n">
        <f aca="false">IF($E166&lt;0,IF($K166&gt;0.5,-$F$5,-$G$5),IF($E166&gt;0,IF($K166&gt;0.67,$I$5,$H$5),0))</f>
        <v>9122</v>
      </c>
      <c r="N166" s="44" t="n">
        <f aca="false">IF($E166&lt;0,IF($K166&gt;0.5,-$F$6,-$G$6),IF($E166&gt;0,IF($K166&gt;0.67,$I$6,$H$6),0))</f>
        <v>6667</v>
      </c>
    </row>
    <row r="167" customFormat="false" ht="12.75" hidden="false" customHeight="false" outlineLevel="0" collapsed="false">
      <c r="A167" s="0" t="n">
        <f aca="false">MONTH(C167)</f>
        <v>5</v>
      </c>
      <c r="B167" s="0" t="str">
        <f aca="false">VLOOKUP(A167,MonthTable,2,FALSE())</f>
        <v>May</v>
      </c>
      <c r="C167" s="235" t="n">
        <f aca="false">C166+1</f>
        <v>36658</v>
      </c>
      <c r="D167" s="236" t="n">
        <f aca="false">H166</f>
        <v>1004967</v>
      </c>
      <c r="E167" s="250" t="n">
        <f aca="false">6258+9530</f>
        <v>15788</v>
      </c>
      <c r="F167" s="251" t="n">
        <v>0</v>
      </c>
      <c r="G167" s="44" t="n">
        <f aca="false">SUM(E167:F167)</f>
        <v>15788</v>
      </c>
      <c r="H167" s="44" t="n">
        <f aca="false">D167+G167</f>
        <v>1020755</v>
      </c>
      <c r="I167" s="232" t="n">
        <f aca="false">$D$12-H167</f>
        <v>1350445</v>
      </c>
      <c r="J167" s="238" t="n">
        <f aca="false">D167/$D$12</f>
        <v>0.423822115384615</v>
      </c>
      <c r="K167" s="239" t="n">
        <f aca="false">H167/$D$12</f>
        <v>0.430480347503374</v>
      </c>
      <c r="L167" s="44" t="n">
        <f aca="false">IF($E167&lt;0,IF($K167&gt;0.5,-$F$7,-$G$7),IF($E167&gt;0,IF($K167&gt;0.67,$I$7,$H$7),0))</f>
        <v>15789</v>
      </c>
      <c r="M167" s="44" t="n">
        <f aca="false">IF($E167&lt;0,IF($K167&gt;0.5,-$F$5,-$G$5),IF($E167&gt;0,IF($K167&gt;0.67,$I$5,$H$5),0))</f>
        <v>9122</v>
      </c>
      <c r="N167" s="44" t="n">
        <f aca="false">IF($E167&lt;0,IF($K167&gt;0.5,-$F$6,-$G$6),IF($E167&gt;0,IF($K167&gt;0.67,$I$6,$H$6),0))</f>
        <v>6667</v>
      </c>
    </row>
    <row r="168" customFormat="false" ht="12.75" hidden="false" customHeight="false" outlineLevel="0" collapsed="false">
      <c r="A168" s="0" t="n">
        <f aca="false">MONTH(C168)</f>
        <v>5</v>
      </c>
      <c r="B168" s="0" t="str">
        <f aca="false">VLOOKUP(A168,MonthTable,2,FALSE())</f>
        <v>May</v>
      </c>
      <c r="C168" s="235" t="n">
        <f aca="false">C167+1</f>
        <v>36659</v>
      </c>
      <c r="D168" s="236" t="n">
        <f aca="false">H167</f>
        <v>1020755</v>
      </c>
      <c r="E168" s="250" t="n">
        <f aca="false">6258+9530</f>
        <v>15788</v>
      </c>
      <c r="F168" s="251" t="n">
        <v>0</v>
      </c>
      <c r="G168" s="44" t="n">
        <f aca="false">SUM(E168:F168)</f>
        <v>15788</v>
      </c>
      <c r="H168" s="44" t="n">
        <f aca="false">D168+G168</f>
        <v>1036543</v>
      </c>
      <c r="I168" s="232" t="n">
        <f aca="false">$D$12-H168</f>
        <v>1334657</v>
      </c>
      <c r="J168" s="238" t="n">
        <f aca="false">D168/$D$12</f>
        <v>0.430480347503374</v>
      </c>
      <c r="K168" s="239" t="n">
        <f aca="false">H168/$D$12</f>
        <v>0.437138579622132</v>
      </c>
      <c r="L168" s="44" t="n">
        <f aca="false">IF($E168&lt;0,IF($K168&gt;0.5,-$F$7,-$G$7),IF($E168&gt;0,IF($K168&gt;0.67,$I$7,$H$7),0))</f>
        <v>15789</v>
      </c>
      <c r="M168" s="44" t="n">
        <f aca="false">IF($E168&lt;0,IF($K168&gt;0.5,-$F$5,-$G$5),IF($E168&gt;0,IF($K168&gt;0.67,$I$5,$H$5),0))</f>
        <v>9122</v>
      </c>
      <c r="N168" s="44" t="n">
        <f aca="false">IF($E168&lt;0,IF($K168&gt;0.5,-$F$6,-$G$6),IF($E168&gt;0,IF($K168&gt;0.67,$I$6,$H$6),0))</f>
        <v>6667</v>
      </c>
    </row>
    <row r="169" customFormat="false" ht="12.75" hidden="false" customHeight="false" outlineLevel="0" collapsed="false">
      <c r="A169" s="0" t="n">
        <f aca="false">MONTH(C169)</f>
        <v>5</v>
      </c>
      <c r="B169" s="0" t="str">
        <f aca="false">VLOOKUP(A169,MonthTable,2,FALSE())</f>
        <v>May</v>
      </c>
      <c r="C169" s="235" t="n">
        <f aca="false">C168+1</f>
        <v>36660</v>
      </c>
      <c r="D169" s="236" t="n">
        <f aca="false">H168</f>
        <v>1036543</v>
      </c>
      <c r="E169" s="250" t="n">
        <f aca="false">6258+9530</f>
        <v>15788</v>
      </c>
      <c r="F169" s="251" t="n">
        <v>0</v>
      </c>
      <c r="G169" s="44" t="n">
        <f aca="false">SUM(E169:F169)</f>
        <v>15788</v>
      </c>
      <c r="H169" s="44" t="n">
        <f aca="false">D169+G169</f>
        <v>1052331</v>
      </c>
      <c r="I169" s="232" t="n">
        <f aca="false">$D$12-H169</f>
        <v>1318869</v>
      </c>
      <c r="J169" s="238" t="n">
        <f aca="false">D169/$D$12</f>
        <v>0.437138579622132</v>
      </c>
      <c r="K169" s="239" t="n">
        <f aca="false">H169/$D$12</f>
        <v>0.443796811740891</v>
      </c>
      <c r="L169" s="44" t="n">
        <f aca="false">IF($E169&lt;0,IF($K169&gt;0.5,-$F$7,-$G$7),IF($E169&gt;0,IF($K169&gt;0.67,$I$7,$H$7),0))</f>
        <v>15789</v>
      </c>
      <c r="M169" s="44" t="n">
        <f aca="false">IF($E169&lt;0,IF($K169&gt;0.5,-$F$5,-$G$5),IF($E169&gt;0,IF($K169&gt;0.67,$I$5,$H$5),0))</f>
        <v>9122</v>
      </c>
      <c r="N169" s="44" t="n">
        <f aca="false">IF($E169&lt;0,IF($K169&gt;0.5,-$F$6,-$G$6),IF($E169&gt;0,IF($K169&gt;0.67,$I$6,$H$6),0))</f>
        <v>6667</v>
      </c>
    </row>
    <row r="170" customFormat="false" ht="12.75" hidden="false" customHeight="false" outlineLevel="0" collapsed="false">
      <c r="A170" s="0" t="n">
        <f aca="false">MONTH(C170)</f>
        <v>5</v>
      </c>
      <c r="B170" s="0" t="str">
        <f aca="false">VLOOKUP(A170,MonthTable,2,FALSE())</f>
        <v>May</v>
      </c>
      <c r="C170" s="235" t="n">
        <f aca="false">C169+1</f>
        <v>36661</v>
      </c>
      <c r="D170" s="236" t="n">
        <f aca="false">H169</f>
        <v>1052331</v>
      </c>
      <c r="E170" s="250" t="n">
        <f aca="false">6258+9530</f>
        <v>15788</v>
      </c>
      <c r="F170" s="251" t="n">
        <v>0</v>
      </c>
      <c r="G170" s="44" t="n">
        <f aca="false">SUM(E170:F170)</f>
        <v>15788</v>
      </c>
      <c r="H170" s="44" t="n">
        <f aca="false">D170+G170</f>
        <v>1068119</v>
      </c>
      <c r="I170" s="232" t="n">
        <f aca="false">$D$12-H170</f>
        <v>1303081</v>
      </c>
      <c r="J170" s="238" t="n">
        <f aca="false">D170/$D$12</f>
        <v>0.443796811740891</v>
      </c>
      <c r="K170" s="239" t="n">
        <f aca="false">H170/$D$12</f>
        <v>0.450455043859649</v>
      </c>
      <c r="L170" s="44" t="n">
        <f aca="false">IF($E170&lt;0,IF($K170&gt;0.5,-$F$7,-$G$7),IF($E170&gt;0,IF($K170&gt;0.67,$I$7,$H$7),0))</f>
        <v>15789</v>
      </c>
      <c r="M170" s="44" t="n">
        <f aca="false">IF($E170&lt;0,IF($K170&gt;0.5,-$F$5,-$G$5),IF($E170&gt;0,IF($K170&gt;0.67,$I$5,$H$5),0))</f>
        <v>9122</v>
      </c>
      <c r="N170" s="44" t="n">
        <f aca="false">IF($E170&lt;0,IF($K170&gt;0.5,-$F$6,-$G$6),IF($E170&gt;0,IF($K170&gt;0.67,$I$6,$H$6),0))</f>
        <v>6667</v>
      </c>
    </row>
    <row r="171" customFormat="false" ht="12.75" hidden="false" customHeight="false" outlineLevel="0" collapsed="false">
      <c r="A171" s="0" t="n">
        <f aca="false">MONTH(C171)</f>
        <v>5</v>
      </c>
      <c r="B171" s="0" t="str">
        <f aca="false">VLOOKUP(A171,MonthTable,2,FALSE())</f>
        <v>May</v>
      </c>
      <c r="C171" s="235" t="n">
        <f aca="false">C170+1</f>
        <v>36662</v>
      </c>
      <c r="D171" s="236" t="n">
        <f aca="false">H170</f>
        <v>1068119</v>
      </c>
      <c r="E171" s="250" t="n">
        <f aca="false">6258+9530</f>
        <v>15788</v>
      </c>
      <c r="F171" s="251" t="n">
        <v>0</v>
      </c>
      <c r="G171" s="44" t="n">
        <f aca="false">SUM(E171:F171)</f>
        <v>15788</v>
      </c>
      <c r="H171" s="44" t="n">
        <f aca="false">D171+G171</f>
        <v>1083907</v>
      </c>
      <c r="I171" s="232" t="n">
        <f aca="false">$D$12-H171</f>
        <v>1287293</v>
      </c>
      <c r="J171" s="238" t="n">
        <f aca="false">D171/$D$12</f>
        <v>0.450455043859649</v>
      </c>
      <c r="K171" s="239" t="n">
        <f aca="false">H171/$D$12</f>
        <v>0.457113275978408</v>
      </c>
      <c r="L171" s="44" t="n">
        <f aca="false">IF($E171&lt;0,IF($K171&gt;0.5,-$F$7,-$G$7),IF($E171&gt;0,IF($K171&gt;0.67,$I$7,$H$7),0))</f>
        <v>15789</v>
      </c>
      <c r="M171" s="44" t="n">
        <f aca="false">IF($E171&lt;0,IF($K171&gt;0.5,-$F$5,-$G$5),IF($E171&gt;0,IF($K171&gt;0.67,$I$5,$H$5),0))</f>
        <v>9122</v>
      </c>
      <c r="N171" s="44" t="n">
        <f aca="false">IF($E171&lt;0,IF($K171&gt;0.5,-$F$6,-$G$6),IF($E171&gt;0,IF($K171&gt;0.67,$I$6,$H$6),0))</f>
        <v>6667</v>
      </c>
    </row>
    <row r="172" customFormat="false" ht="12.75" hidden="false" customHeight="false" outlineLevel="0" collapsed="false">
      <c r="A172" s="0" t="n">
        <f aca="false">MONTH(C172)</f>
        <v>5</v>
      </c>
      <c r="B172" s="0" t="str">
        <f aca="false">VLOOKUP(A172,MonthTable,2,FALSE())</f>
        <v>May</v>
      </c>
      <c r="C172" s="235" t="n">
        <f aca="false">C171+1</f>
        <v>36663</v>
      </c>
      <c r="D172" s="236" t="n">
        <f aca="false">H171</f>
        <v>1083907</v>
      </c>
      <c r="E172" s="250" t="n">
        <f aca="false">6258+9530</f>
        <v>15788</v>
      </c>
      <c r="F172" s="251" t="n">
        <v>0</v>
      </c>
      <c r="G172" s="44" t="n">
        <f aca="false">SUM(E172:F172)</f>
        <v>15788</v>
      </c>
      <c r="H172" s="44" t="n">
        <f aca="false">D172+G172</f>
        <v>1099695</v>
      </c>
      <c r="I172" s="232" t="n">
        <f aca="false">$D$12-H172</f>
        <v>1271505</v>
      </c>
      <c r="J172" s="238" t="n">
        <f aca="false">D172/$D$12</f>
        <v>0.457113275978408</v>
      </c>
      <c r="K172" s="239" t="n">
        <f aca="false">H172/$D$12</f>
        <v>0.463771508097166</v>
      </c>
      <c r="L172" s="44" t="n">
        <f aca="false">IF($E172&lt;0,IF($K172&gt;0.5,-$F$7,-$G$7),IF($E172&gt;0,IF($K172&gt;0.67,$I$7,$H$7),0))</f>
        <v>15789</v>
      </c>
      <c r="M172" s="44" t="n">
        <f aca="false">IF($E172&lt;0,IF($K172&gt;0.5,-$F$5,-$G$5),IF($E172&gt;0,IF($K172&gt;0.67,$I$5,$H$5),0))</f>
        <v>9122</v>
      </c>
      <c r="N172" s="44" t="n">
        <f aca="false">IF($E172&lt;0,IF($K172&gt;0.5,-$F$6,-$G$6),IF($E172&gt;0,IF($K172&gt;0.67,$I$6,$H$6),0))</f>
        <v>6667</v>
      </c>
    </row>
    <row r="173" customFormat="false" ht="12.75" hidden="false" customHeight="false" outlineLevel="0" collapsed="false">
      <c r="A173" s="0" t="n">
        <f aca="false">MONTH(C173)</f>
        <v>5</v>
      </c>
      <c r="B173" s="0" t="str">
        <f aca="false">VLOOKUP(A173,MonthTable,2,FALSE())</f>
        <v>May</v>
      </c>
      <c r="C173" s="235" t="n">
        <f aca="false">C172+1</f>
        <v>36664</v>
      </c>
      <c r="D173" s="236" t="n">
        <f aca="false">H172</f>
        <v>1099695</v>
      </c>
      <c r="E173" s="250" t="n">
        <f aca="false">6258+9530</f>
        <v>15788</v>
      </c>
      <c r="F173" s="251" t="n">
        <v>0</v>
      </c>
      <c r="G173" s="44" t="n">
        <f aca="false">SUM(E173:F173)</f>
        <v>15788</v>
      </c>
      <c r="H173" s="44" t="n">
        <f aca="false">D173+G173</f>
        <v>1115483</v>
      </c>
      <c r="I173" s="232" t="n">
        <f aca="false">$D$12-H173</f>
        <v>1255717</v>
      </c>
      <c r="J173" s="238" t="n">
        <f aca="false">D173/$D$12</f>
        <v>0.463771508097166</v>
      </c>
      <c r="K173" s="239" t="n">
        <f aca="false">H173/$D$12</f>
        <v>0.470429740215924</v>
      </c>
      <c r="L173" s="44" t="n">
        <f aca="false">IF($E173&lt;0,IF($K173&gt;0.5,-$F$7,-$G$7),IF($E173&gt;0,IF($K173&gt;0.67,$I$7,$H$7),0))</f>
        <v>15789</v>
      </c>
      <c r="M173" s="44" t="n">
        <f aca="false">IF($E173&lt;0,IF($K173&gt;0.5,-$F$5,-$G$5),IF($E173&gt;0,IF($K173&gt;0.67,$I$5,$H$5),0))</f>
        <v>9122</v>
      </c>
      <c r="N173" s="44" t="n">
        <f aca="false">IF($E173&lt;0,IF($K173&gt;0.5,-$F$6,-$G$6),IF($E173&gt;0,IF($K173&gt;0.67,$I$6,$H$6),0))</f>
        <v>6667</v>
      </c>
    </row>
    <row r="174" customFormat="false" ht="12.75" hidden="false" customHeight="false" outlineLevel="0" collapsed="false">
      <c r="A174" s="0" t="n">
        <f aca="false">MONTH(C174)</f>
        <v>5</v>
      </c>
      <c r="B174" s="0" t="str">
        <f aca="false">VLOOKUP(A174,MonthTable,2,FALSE())</f>
        <v>May</v>
      </c>
      <c r="C174" s="235" t="n">
        <f aca="false">C173+1</f>
        <v>36665</v>
      </c>
      <c r="D174" s="236" t="n">
        <f aca="false">H173</f>
        <v>1115483</v>
      </c>
      <c r="E174" s="250" t="n">
        <f aca="false">6258+9530</f>
        <v>15788</v>
      </c>
      <c r="F174" s="251" t="n">
        <v>0</v>
      </c>
      <c r="G174" s="44" t="n">
        <f aca="false">SUM(E174:F174)</f>
        <v>15788</v>
      </c>
      <c r="H174" s="44" t="n">
        <f aca="false">D174+G174</f>
        <v>1131271</v>
      </c>
      <c r="I174" s="232" t="n">
        <f aca="false">$D$12-H174</f>
        <v>1239929</v>
      </c>
      <c r="J174" s="238" t="n">
        <f aca="false">D174/$D$12</f>
        <v>0.470429740215924</v>
      </c>
      <c r="K174" s="239" t="n">
        <f aca="false">H174/$D$12</f>
        <v>0.477087972334683</v>
      </c>
      <c r="L174" s="44" t="n">
        <f aca="false">IF($E174&lt;0,IF($K174&gt;0.5,-$F$7,-$G$7),IF($E174&gt;0,IF($K174&gt;0.67,$I$7,$H$7),0))</f>
        <v>15789</v>
      </c>
      <c r="M174" s="44" t="n">
        <f aca="false">IF($E174&lt;0,IF($K174&gt;0.5,-$F$5,-$G$5),IF($E174&gt;0,IF($K174&gt;0.67,$I$5,$H$5),0))</f>
        <v>9122</v>
      </c>
      <c r="N174" s="44" t="n">
        <f aca="false">IF($E174&lt;0,IF($K174&gt;0.5,-$F$6,-$G$6),IF($E174&gt;0,IF($K174&gt;0.67,$I$6,$H$6),0))</f>
        <v>6667</v>
      </c>
    </row>
    <row r="175" customFormat="false" ht="12.75" hidden="false" customHeight="false" outlineLevel="0" collapsed="false">
      <c r="A175" s="0" t="n">
        <f aca="false">MONTH(C175)</f>
        <v>5</v>
      </c>
      <c r="B175" s="0" t="str">
        <f aca="false">VLOOKUP(A175,MonthTable,2,FALSE())</f>
        <v>May</v>
      </c>
      <c r="C175" s="235" t="n">
        <f aca="false">C174+1</f>
        <v>36666</v>
      </c>
      <c r="D175" s="236" t="n">
        <f aca="false">H174</f>
        <v>1131271</v>
      </c>
      <c r="E175" s="250" t="n">
        <f aca="false">6258+9530</f>
        <v>15788</v>
      </c>
      <c r="F175" s="251" t="n">
        <v>0</v>
      </c>
      <c r="G175" s="44" t="n">
        <f aca="false">SUM(E175:F175)</f>
        <v>15788</v>
      </c>
      <c r="H175" s="44" t="n">
        <f aca="false">D175+G175</f>
        <v>1147059</v>
      </c>
      <c r="I175" s="232" t="n">
        <f aca="false">$D$12-H175</f>
        <v>1224141</v>
      </c>
      <c r="J175" s="238" t="n">
        <f aca="false">D175/$D$12</f>
        <v>0.477087972334683</v>
      </c>
      <c r="K175" s="239" t="n">
        <f aca="false">H175/$D$12</f>
        <v>0.483746204453441</v>
      </c>
      <c r="L175" s="44" t="n">
        <f aca="false">IF($E175&lt;0,IF($K175&gt;0.5,-$F$7,-$G$7),IF($E175&gt;0,IF($K175&gt;0.67,$I$7,$H$7),0))</f>
        <v>15789</v>
      </c>
      <c r="M175" s="44" t="n">
        <f aca="false">IF($E175&lt;0,IF($K175&gt;0.5,-$F$5,-$G$5),IF($E175&gt;0,IF($K175&gt;0.67,$I$5,$H$5),0))</f>
        <v>9122</v>
      </c>
      <c r="N175" s="44" t="n">
        <f aca="false">IF($E175&lt;0,IF($K175&gt;0.5,-$F$6,-$G$6),IF($E175&gt;0,IF($K175&gt;0.67,$I$6,$H$6),0))</f>
        <v>6667</v>
      </c>
    </row>
    <row r="176" customFormat="false" ht="12.75" hidden="false" customHeight="false" outlineLevel="0" collapsed="false">
      <c r="A176" s="0" t="n">
        <f aca="false">MONTH(C176)</f>
        <v>5</v>
      </c>
      <c r="B176" s="0" t="str">
        <f aca="false">VLOOKUP(A176,MonthTable,2,FALSE())</f>
        <v>May</v>
      </c>
      <c r="C176" s="235" t="n">
        <f aca="false">C175+1</f>
        <v>36667</v>
      </c>
      <c r="D176" s="236" t="n">
        <f aca="false">H175</f>
        <v>1147059</v>
      </c>
      <c r="E176" s="250" t="n">
        <f aca="false">6258+9530</f>
        <v>15788</v>
      </c>
      <c r="F176" s="251" t="n">
        <v>0</v>
      </c>
      <c r="G176" s="44" t="n">
        <f aca="false">SUM(E176:F176)</f>
        <v>15788</v>
      </c>
      <c r="H176" s="44" t="n">
        <f aca="false">D176+G176</f>
        <v>1162847</v>
      </c>
      <c r="I176" s="232" t="n">
        <f aca="false">$D$12-H176</f>
        <v>1208353</v>
      </c>
      <c r="J176" s="238" t="n">
        <f aca="false">D176/$D$12</f>
        <v>0.483746204453441</v>
      </c>
      <c r="K176" s="239" t="n">
        <f aca="false">H176/$D$12</f>
        <v>0.4904044365722</v>
      </c>
      <c r="L176" s="44" t="n">
        <f aca="false">IF($E176&lt;0,IF($K176&gt;0.5,-$F$7,-$G$7),IF($E176&gt;0,IF($K176&gt;0.67,$I$7,$H$7),0))</f>
        <v>15789</v>
      </c>
      <c r="M176" s="44" t="n">
        <f aca="false">IF($E176&lt;0,IF($K176&gt;0.5,-$F$5,-$G$5),IF($E176&gt;0,IF($K176&gt;0.67,$I$5,$H$5),0))</f>
        <v>9122</v>
      </c>
      <c r="N176" s="44" t="n">
        <f aca="false">IF($E176&lt;0,IF($K176&gt;0.5,-$F$6,-$G$6),IF($E176&gt;0,IF($K176&gt;0.67,$I$6,$H$6),0))</f>
        <v>6667</v>
      </c>
    </row>
    <row r="177" customFormat="false" ht="12.75" hidden="false" customHeight="false" outlineLevel="0" collapsed="false">
      <c r="A177" s="0" t="n">
        <f aca="false">MONTH(C177)</f>
        <v>5</v>
      </c>
      <c r="B177" s="0" t="str">
        <f aca="false">VLOOKUP(A177,MonthTable,2,FALSE())</f>
        <v>May</v>
      </c>
      <c r="C177" s="235" t="n">
        <f aca="false">C176+1</f>
        <v>36668</v>
      </c>
      <c r="D177" s="236" t="n">
        <f aca="false">H176</f>
        <v>1162847</v>
      </c>
      <c r="E177" s="250" t="n">
        <f aca="false">6258+9530</f>
        <v>15788</v>
      </c>
      <c r="F177" s="251" t="n">
        <v>0</v>
      </c>
      <c r="G177" s="44" t="n">
        <f aca="false">SUM(E177:F177)</f>
        <v>15788</v>
      </c>
      <c r="H177" s="44" t="n">
        <f aca="false">D177+G177</f>
        <v>1178635</v>
      </c>
      <c r="I177" s="232" t="n">
        <f aca="false">$D$12-H177</f>
        <v>1192565</v>
      </c>
      <c r="J177" s="238" t="n">
        <f aca="false">D177/$D$12</f>
        <v>0.4904044365722</v>
      </c>
      <c r="K177" s="239" t="n">
        <f aca="false">H177/$D$12</f>
        <v>0.497062668690958</v>
      </c>
      <c r="L177" s="44" t="n">
        <f aca="false">IF($E177&lt;0,IF($K177&gt;0.5,-$F$7,-$G$7),IF($E177&gt;0,IF($K177&gt;0.67,$I$7,$H$7),0))</f>
        <v>15789</v>
      </c>
      <c r="M177" s="44" t="n">
        <f aca="false">IF($E177&lt;0,IF($K177&gt;0.5,-$F$5,-$G$5),IF($E177&gt;0,IF($K177&gt;0.67,$I$5,$H$5),0))</f>
        <v>9122</v>
      </c>
      <c r="N177" s="44" t="n">
        <f aca="false">IF($E177&lt;0,IF($K177&gt;0.5,-$F$6,-$G$6),IF($E177&gt;0,IF($K177&gt;0.67,$I$6,$H$6),0))</f>
        <v>6667</v>
      </c>
    </row>
    <row r="178" customFormat="false" ht="12.75" hidden="false" customHeight="false" outlineLevel="0" collapsed="false">
      <c r="A178" s="0" t="n">
        <f aca="false">MONTH(C178)</f>
        <v>5</v>
      </c>
      <c r="B178" s="0" t="str">
        <f aca="false">VLOOKUP(A178,MonthTable,2,FALSE())</f>
        <v>May</v>
      </c>
      <c r="C178" s="235" t="n">
        <f aca="false">C177+1</f>
        <v>36669</v>
      </c>
      <c r="D178" s="236" t="n">
        <f aca="false">H177</f>
        <v>1178635</v>
      </c>
      <c r="E178" s="250" t="n">
        <f aca="false">6258+9530</f>
        <v>15788</v>
      </c>
      <c r="F178" s="251" t="n">
        <v>0</v>
      </c>
      <c r="G178" s="44" t="n">
        <f aca="false">SUM(E178:F178)</f>
        <v>15788</v>
      </c>
      <c r="H178" s="44" t="n">
        <f aca="false">D178+G178</f>
        <v>1194423</v>
      </c>
      <c r="I178" s="232" t="n">
        <f aca="false">$D$12-H178</f>
        <v>1176777</v>
      </c>
      <c r="J178" s="238" t="n">
        <f aca="false">D178/$D$12</f>
        <v>0.497062668690958</v>
      </c>
      <c r="K178" s="239" t="n">
        <f aca="false">H178/$D$12</f>
        <v>0.503720900809717</v>
      </c>
      <c r="L178" s="44" t="n">
        <f aca="false">IF($E178&lt;0,IF($K178&gt;0.5,-$F$7,-$G$7),IF($E178&gt;0,IF($K178&gt;0.67,$I$7,$H$7),0))</f>
        <v>15789</v>
      </c>
      <c r="M178" s="44" t="n">
        <f aca="false">IF($E178&lt;0,IF($K178&gt;0.5,-$F$5,-$G$5),IF($E178&gt;0,IF($K178&gt;0.67,$I$5,$H$5),0))</f>
        <v>9122</v>
      </c>
      <c r="N178" s="44" t="n">
        <f aca="false">IF($E178&lt;0,IF($K178&gt;0.5,-$F$6,-$G$6),IF($E178&gt;0,IF($K178&gt;0.67,$I$6,$H$6),0))</f>
        <v>6667</v>
      </c>
    </row>
    <row r="179" customFormat="false" ht="12.75" hidden="false" customHeight="false" outlineLevel="0" collapsed="false">
      <c r="A179" s="0" t="n">
        <f aca="false">MONTH(C179)</f>
        <v>5</v>
      </c>
      <c r="B179" s="0" t="str">
        <f aca="false">VLOOKUP(A179,MonthTable,2,FALSE())</f>
        <v>May</v>
      </c>
      <c r="C179" s="235" t="n">
        <f aca="false">C178+1</f>
        <v>36670</v>
      </c>
      <c r="D179" s="236" t="n">
        <f aca="false">H178</f>
        <v>1194423</v>
      </c>
      <c r="E179" s="250" t="n">
        <f aca="false">6258+9530</f>
        <v>15788</v>
      </c>
      <c r="F179" s="251" t="n">
        <v>0</v>
      </c>
      <c r="G179" s="44" t="n">
        <f aca="false">SUM(E179:F179)</f>
        <v>15788</v>
      </c>
      <c r="H179" s="44" t="n">
        <f aca="false">D179+G179</f>
        <v>1210211</v>
      </c>
      <c r="I179" s="232" t="n">
        <f aca="false">$D$12-H179</f>
        <v>1160989</v>
      </c>
      <c r="J179" s="238" t="n">
        <f aca="false">D179/$D$12</f>
        <v>0.503720900809717</v>
      </c>
      <c r="K179" s="239" t="n">
        <f aca="false">H179/$D$12</f>
        <v>0.510379132928475</v>
      </c>
      <c r="L179" s="44" t="n">
        <f aca="false">IF($E179&lt;0,IF($K179&gt;0.5,-$F$7,-$G$7),IF($E179&gt;0,IF($K179&gt;0.67,$I$7,$H$7),0))</f>
        <v>15789</v>
      </c>
      <c r="M179" s="44" t="n">
        <f aca="false">IF($E179&lt;0,IF($K179&gt;0.5,-$F$5,-$G$5),IF($E179&gt;0,IF($K179&gt;0.67,$I$5,$H$5),0))</f>
        <v>9122</v>
      </c>
      <c r="N179" s="44" t="n">
        <f aca="false">IF($E179&lt;0,IF($K179&gt;0.5,-$F$6,-$G$6),IF($E179&gt;0,IF($K179&gt;0.67,$I$6,$H$6),0))</f>
        <v>6667</v>
      </c>
    </row>
    <row r="180" customFormat="false" ht="12.75" hidden="false" customHeight="false" outlineLevel="0" collapsed="false">
      <c r="A180" s="0" t="n">
        <f aca="false">MONTH(C180)</f>
        <v>5</v>
      </c>
      <c r="B180" s="0" t="str">
        <f aca="false">VLOOKUP(A180,MonthTable,2,FALSE())</f>
        <v>May</v>
      </c>
      <c r="C180" s="235" t="n">
        <f aca="false">C179+1</f>
        <v>36671</v>
      </c>
      <c r="D180" s="236" t="n">
        <f aca="false">H179</f>
        <v>1210211</v>
      </c>
      <c r="E180" s="250" t="n">
        <f aca="false">6258+9530</f>
        <v>15788</v>
      </c>
      <c r="F180" s="251" t="n">
        <v>0</v>
      </c>
      <c r="G180" s="44" t="n">
        <f aca="false">SUM(E180:F180)</f>
        <v>15788</v>
      </c>
      <c r="H180" s="44" t="n">
        <f aca="false">D180+G180</f>
        <v>1225999</v>
      </c>
      <c r="I180" s="232" t="n">
        <f aca="false">$D$12-H180</f>
        <v>1145201</v>
      </c>
      <c r="J180" s="238" t="n">
        <f aca="false">D180/$D$12</f>
        <v>0.510379132928475</v>
      </c>
      <c r="K180" s="239" t="n">
        <f aca="false">H180/$D$12</f>
        <v>0.517037365047234</v>
      </c>
      <c r="L180" s="44" t="n">
        <f aca="false">IF($E180&lt;0,IF($K180&gt;0.5,-$F$7,-$G$7),IF($E180&gt;0,IF($K180&gt;0.67,$I$7,$H$7),0))</f>
        <v>15789</v>
      </c>
      <c r="M180" s="44" t="n">
        <f aca="false">IF($E180&lt;0,IF($K180&gt;0.5,-$F$5,-$G$5),IF($E180&gt;0,IF($K180&gt;0.67,$I$5,$H$5),0))</f>
        <v>9122</v>
      </c>
      <c r="N180" s="44" t="n">
        <f aca="false">IF($E180&lt;0,IF($K180&gt;0.5,-$F$6,-$G$6),IF($E180&gt;0,IF($K180&gt;0.67,$I$6,$H$6),0))</f>
        <v>6667</v>
      </c>
    </row>
    <row r="181" customFormat="false" ht="12.75" hidden="false" customHeight="false" outlineLevel="0" collapsed="false">
      <c r="A181" s="0" t="n">
        <f aca="false">MONTH(C181)</f>
        <v>5</v>
      </c>
      <c r="B181" s="0" t="str">
        <f aca="false">VLOOKUP(A181,MonthTable,2,FALSE())</f>
        <v>May</v>
      </c>
      <c r="C181" s="235" t="n">
        <f aca="false">C180+1</f>
        <v>36672</v>
      </c>
      <c r="D181" s="236" t="n">
        <f aca="false">H180</f>
        <v>1225999</v>
      </c>
      <c r="E181" s="250" t="n">
        <f aca="false">6258+9530</f>
        <v>15788</v>
      </c>
      <c r="F181" s="251" t="n">
        <v>0</v>
      </c>
      <c r="G181" s="44" t="n">
        <f aca="false">SUM(E181:F181)</f>
        <v>15788</v>
      </c>
      <c r="H181" s="44" t="n">
        <f aca="false">D181+G181</f>
        <v>1241787</v>
      </c>
      <c r="I181" s="232" t="n">
        <f aca="false">$D$12-H181</f>
        <v>1129413</v>
      </c>
      <c r="J181" s="238" t="n">
        <f aca="false">D181/$D$12</f>
        <v>0.517037365047234</v>
      </c>
      <c r="K181" s="239" t="n">
        <f aca="false">H181/$D$12</f>
        <v>0.523695597165992</v>
      </c>
      <c r="L181" s="44" t="n">
        <f aca="false">IF($E181&lt;0,IF($K181&gt;0.5,-$F$7,-$G$7),IF($E181&gt;0,IF($K181&gt;0.67,$I$7,$H$7),0))</f>
        <v>15789</v>
      </c>
      <c r="M181" s="44" t="n">
        <f aca="false">IF($E181&lt;0,IF($K181&gt;0.5,-$F$5,-$G$5),IF($E181&gt;0,IF($K181&gt;0.67,$I$5,$H$5),0))</f>
        <v>9122</v>
      </c>
      <c r="N181" s="44" t="n">
        <f aca="false">IF($E181&lt;0,IF($K181&gt;0.5,-$F$6,-$G$6),IF($E181&gt;0,IF($K181&gt;0.67,$I$6,$H$6),0))</f>
        <v>6667</v>
      </c>
    </row>
    <row r="182" customFormat="false" ht="12.75" hidden="false" customHeight="false" outlineLevel="0" collapsed="false">
      <c r="A182" s="0" t="n">
        <f aca="false">MONTH(C182)</f>
        <v>5</v>
      </c>
      <c r="B182" s="0" t="str">
        <f aca="false">VLOOKUP(A182,MonthTable,2,FALSE())</f>
        <v>May</v>
      </c>
      <c r="C182" s="235" t="n">
        <f aca="false">C181+1</f>
        <v>36673</v>
      </c>
      <c r="D182" s="236" t="n">
        <f aca="false">H181</f>
        <v>1241787</v>
      </c>
      <c r="E182" s="250" t="n">
        <f aca="false">6258+9530</f>
        <v>15788</v>
      </c>
      <c r="F182" s="251" t="n">
        <v>0</v>
      </c>
      <c r="G182" s="44" t="n">
        <f aca="false">SUM(E182:F182)</f>
        <v>15788</v>
      </c>
      <c r="H182" s="44" t="n">
        <f aca="false">D182+G182</f>
        <v>1257575</v>
      </c>
      <c r="I182" s="232" t="n">
        <f aca="false">$D$12-H182</f>
        <v>1113625</v>
      </c>
      <c r="J182" s="238" t="n">
        <f aca="false">D182/$D$12</f>
        <v>0.523695597165992</v>
      </c>
      <c r="K182" s="239" t="n">
        <f aca="false">H182/$D$12</f>
        <v>0.53035382928475</v>
      </c>
      <c r="L182" s="44" t="n">
        <f aca="false">IF($E182&lt;0,IF($K182&gt;0.5,-$F$7,-$G$7),IF($E182&gt;0,IF($K182&gt;0.67,$I$7,$H$7),0))</f>
        <v>15789</v>
      </c>
      <c r="M182" s="44" t="n">
        <f aca="false">IF($E182&lt;0,IF($K182&gt;0.5,-$F$5,-$G$5),IF($E182&gt;0,IF($K182&gt;0.67,$I$5,$H$5),0))</f>
        <v>9122</v>
      </c>
      <c r="N182" s="44" t="n">
        <f aca="false">IF($E182&lt;0,IF($K182&gt;0.5,-$F$6,-$G$6),IF($E182&gt;0,IF($K182&gt;0.67,$I$6,$H$6),0))</f>
        <v>6667</v>
      </c>
    </row>
    <row r="183" customFormat="false" ht="12.75" hidden="false" customHeight="false" outlineLevel="0" collapsed="false">
      <c r="A183" s="0" t="n">
        <f aca="false">MONTH(C183)</f>
        <v>5</v>
      </c>
      <c r="B183" s="0" t="str">
        <f aca="false">VLOOKUP(A183,MonthTable,2,FALSE())</f>
        <v>May</v>
      </c>
      <c r="C183" s="235" t="n">
        <f aca="false">C182+1</f>
        <v>36674</v>
      </c>
      <c r="D183" s="236" t="n">
        <f aca="false">H182</f>
        <v>1257575</v>
      </c>
      <c r="E183" s="250" t="n">
        <f aca="false">6258+9530</f>
        <v>15788</v>
      </c>
      <c r="F183" s="251" t="n">
        <v>0</v>
      </c>
      <c r="G183" s="44" t="n">
        <f aca="false">SUM(E183:F183)</f>
        <v>15788</v>
      </c>
      <c r="H183" s="44" t="n">
        <f aca="false">D183+G183</f>
        <v>1273363</v>
      </c>
      <c r="I183" s="232" t="n">
        <f aca="false">$D$12-H183</f>
        <v>1097837</v>
      </c>
      <c r="J183" s="238" t="n">
        <f aca="false">D183/$D$12</f>
        <v>0.53035382928475</v>
      </c>
      <c r="K183" s="239" t="n">
        <f aca="false">H183/$D$12</f>
        <v>0.537012061403509</v>
      </c>
      <c r="L183" s="44" t="n">
        <f aca="false">IF($E183&lt;0,IF($K183&gt;0.5,-$F$7,-$G$7),IF($E183&gt;0,IF($K183&gt;0.67,$I$7,$H$7),0))</f>
        <v>15789</v>
      </c>
      <c r="M183" s="44" t="n">
        <f aca="false">IF($E183&lt;0,IF($K183&gt;0.5,-$F$5,-$G$5),IF($E183&gt;0,IF($K183&gt;0.67,$I$5,$H$5),0))</f>
        <v>9122</v>
      </c>
      <c r="N183" s="44" t="n">
        <f aca="false">IF($E183&lt;0,IF($K183&gt;0.5,-$F$6,-$G$6),IF($E183&gt;0,IF($K183&gt;0.67,$I$6,$H$6),0))</f>
        <v>6667</v>
      </c>
    </row>
    <row r="184" customFormat="false" ht="12.75" hidden="false" customHeight="false" outlineLevel="0" collapsed="false">
      <c r="A184" s="0" t="n">
        <f aca="false">MONTH(C184)</f>
        <v>5</v>
      </c>
      <c r="B184" s="0" t="str">
        <f aca="false">VLOOKUP(A184,MonthTable,2,FALSE())</f>
        <v>May</v>
      </c>
      <c r="C184" s="235" t="n">
        <f aca="false">C183+1</f>
        <v>36675</v>
      </c>
      <c r="D184" s="236" t="n">
        <f aca="false">H183</f>
        <v>1273363</v>
      </c>
      <c r="E184" s="250" t="n">
        <f aca="false">6258+9530</f>
        <v>15788</v>
      </c>
      <c r="F184" s="251" t="n">
        <v>0</v>
      </c>
      <c r="G184" s="44" t="n">
        <f aca="false">SUM(E184:F184)</f>
        <v>15788</v>
      </c>
      <c r="H184" s="44" t="n">
        <f aca="false">D184+G184</f>
        <v>1289151</v>
      </c>
      <c r="I184" s="232" t="n">
        <f aca="false">$D$12-H184</f>
        <v>1082049</v>
      </c>
      <c r="J184" s="238" t="n">
        <f aca="false">D184/$D$12</f>
        <v>0.537012061403509</v>
      </c>
      <c r="K184" s="239" t="n">
        <f aca="false">H184/$D$12</f>
        <v>0.543670293522267</v>
      </c>
      <c r="L184" s="44" t="n">
        <f aca="false">IF($E184&lt;0,IF($K184&gt;0.5,-$F$7,-$G$7),IF($E184&gt;0,IF($K184&gt;0.67,$I$7,$H$7),0))</f>
        <v>15789</v>
      </c>
      <c r="M184" s="44" t="n">
        <f aca="false">IF($E184&lt;0,IF($K184&gt;0.5,-$F$5,-$G$5),IF($E184&gt;0,IF($K184&gt;0.67,$I$5,$H$5),0))</f>
        <v>9122</v>
      </c>
      <c r="N184" s="44" t="n">
        <f aca="false">IF($E184&lt;0,IF($K184&gt;0.5,-$F$6,-$G$6),IF($E184&gt;0,IF($K184&gt;0.67,$I$6,$H$6),0))</f>
        <v>6667</v>
      </c>
    </row>
    <row r="185" customFormat="false" ht="12.75" hidden="false" customHeight="false" outlineLevel="0" collapsed="false">
      <c r="A185" s="0" t="n">
        <f aca="false">MONTH(C185)</f>
        <v>5</v>
      </c>
      <c r="B185" s="0" t="str">
        <f aca="false">VLOOKUP(A185,MonthTable,2,FALSE())</f>
        <v>May</v>
      </c>
      <c r="C185" s="235" t="n">
        <f aca="false">C184+1</f>
        <v>36676</v>
      </c>
      <c r="D185" s="236" t="n">
        <f aca="false">H184</f>
        <v>1289151</v>
      </c>
      <c r="E185" s="250" t="n">
        <f aca="false">6258+9530</f>
        <v>15788</v>
      </c>
      <c r="F185" s="251" t="n">
        <v>0</v>
      </c>
      <c r="G185" s="44" t="n">
        <f aca="false">SUM(E185:F185)</f>
        <v>15788</v>
      </c>
      <c r="H185" s="44" t="n">
        <f aca="false">D185+G185</f>
        <v>1304939</v>
      </c>
      <c r="I185" s="232" t="n">
        <f aca="false">$D$12-H185</f>
        <v>1066261</v>
      </c>
      <c r="J185" s="238" t="n">
        <f aca="false">D185/$D$12</f>
        <v>0.543670293522267</v>
      </c>
      <c r="K185" s="239" t="n">
        <f aca="false">H185/$D$12</f>
        <v>0.550328525641026</v>
      </c>
      <c r="L185" s="44" t="n">
        <f aca="false">IF($E185&lt;0,IF($K185&gt;0.5,-$F$7,-$G$7),IF($E185&gt;0,IF($K185&gt;0.67,$I$7,$H$7),0))</f>
        <v>15789</v>
      </c>
      <c r="M185" s="44" t="n">
        <f aca="false">IF($E185&lt;0,IF($K185&gt;0.5,-$F$5,-$G$5),IF($E185&gt;0,IF($K185&gt;0.67,$I$5,$H$5),0))</f>
        <v>9122</v>
      </c>
      <c r="N185" s="44" t="n">
        <f aca="false">IF($E185&lt;0,IF($K185&gt;0.5,-$F$6,-$G$6),IF($E185&gt;0,IF($K185&gt;0.67,$I$6,$H$6),0))</f>
        <v>6667</v>
      </c>
    </row>
    <row r="186" customFormat="false" ht="12.75" hidden="false" customHeight="false" outlineLevel="0" collapsed="false">
      <c r="A186" s="0" t="n">
        <f aca="false">MONTH(C186)</f>
        <v>5</v>
      </c>
      <c r="B186" s="0" t="str">
        <f aca="false">VLOOKUP(A186,MonthTable,2,FALSE())</f>
        <v>May</v>
      </c>
      <c r="C186" s="235" t="n">
        <f aca="false">C185+1</f>
        <v>36677</v>
      </c>
      <c r="D186" s="236" t="n">
        <f aca="false">H185</f>
        <v>1304939</v>
      </c>
      <c r="E186" s="250" t="n">
        <f aca="false">6258+9530</f>
        <v>15788</v>
      </c>
      <c r="F186" s="251" t="n">
        <v>0</v>
      </c>
      <c r="G186" s="44" t="n">
        <f aca="false">SUM(E186:F186)</f>
        <v>15788</v>
      </c>
      <c r="H186" s="44" t="n">
        <f aca="false">D186+G186</f>
        <v>1320727</v>
      </c>
      <c r="I186" s="232" t="n">
        <f aca="false">$D$12-H186</f>
        <v>1050473</v>
      </c>
      <c r="J186" s="238" t="n">
        <f aca="false">D186/$D$12</f>
        <v>0.550328525641026</v>
      </c>
      <c r="K186" s="239" t="n">
        <f aca="false">H186/$D$12</f>
        <v>0.556986757759784</v>
      </c>
      <c r="L186" s="44" t="n">
        <f aca="false">IF($E186&lt;0,IF($K186&gt;0.5,-$F$7,-$G$7),IF($E186&gt;0,IF($K186&gt;0.67,$I$7,$H$7),0))</f>
        <v>15789</v>
      </c>
      <c r="M186" s="44" t="n">
        <f aca="false">IF($E186&lt;0,IF($K186&gt;0.5,-$F$5,-$G$5),IF($E186&gt;0,IF($K186&gt;0.67,$I$5,$H$5),0))</f>
        <v>9122</v>
      </c>
      <c r="N186" s="44" t="n">
        <f aca="false">IF($E186&lt;0,IF($K186&gt;0.5,-$F$6,-$G$6),IF($E186&gt;0,IF($K186&gt;0.67,$I$6,$H$6),0))</f>
        <v>6667</v>
      </c>
    </row>
    <row r="187" customFormat="false" ht="12.75" hidden="false" customHeight="false" outlineLevel="0" collapsed="false">
      <c r="A187" s="0" t="n">
        <f aca="false">MONTH(C187)</f>
        <v>6</v>
      </c>
      <c r="B187" s="0" t="str">
        <f aca="false">VLOOKUP(A187,MonthTable,2,FALSE())</f>
        <v>Jun</v>
      </c>
      <c r="C187" s="235" t="n">
        <f aca="false">C186+1</f>
        <v>36678</v>
      </c>
      <c r="D187" s="236" t="n">
        <f aca="false">H186</f>
        <v>1320727</v>
      </c>
      <c r="E187" s="250" t="n">
        <f aca="false">6258+9530</f>
        <v>15788</v>
      </c>
      <c r="F187" s="251" t="n">
        <v>0</v>
      </c>
      <c r="G187" s="44" t="n">
        <f aca="false">SUM(E187:F187)</f>
        <v>15788</v>
      </c>
      <c r="H187" s="44" t="n">
        <f aca="false">D187+G187</f>
        <v>1336515</v>
      </c>
      <c r="I187" s="232" t="n">
        <f aca="false">$D$12-H187</f>
        <v>1034685</v>
      </c>
      <c r="J187" s="238" t="n">
        <f aca="false">D187/$D$12</f>
        <v>0.556986757759784</v>
      </c>
      <c r="K187" s="239" t="n">
        <f aca="false">H187/$D$12</f>
        <v>0.563644989878543</v>
      </c>
      <c r="L187" s="44" t="n">
        <f aca="false">IF($E187&lt;0,IF($K187&gt;0.5,-$F$7,-$G$7),IF($E187&gt;0,IF($K187&gt;0.67,$I$7,$H$7),0))</f>
        <v>15789</v>
      </c>
      <c r="M187" s="44" t="n">
        <f aca="false">IF($E187&lt;0,IF($K187&gt;0.5,-$F$5,-$G$5),IF($E187&gt;0,IF($K187&gt;0.67,$I$5,$H$5),0))</f>
        <v>9122</v>
      </c>
      <c r="N187" s="44" t="n">
        <f aca="false">IF($E187&lt;0,IF($K187&gt;0.5,-$F$6,-$G$6),IF($E187&gt;0,IF($K187&gt;0.67,$I$6,$H$6),0))</f>
        <v>6667</v>
      </c>
    </row>
    <row r="188" customFormat="false" ht="12.75" hidden="false" customHeight="false" outlineLevel="0" collapsed="false">
      <c r="A188" s="0" t="n">
        <f aca="false">MONTH(C188)</f>
        <v>6</v>
      </c>
      <c r="B188" s="0" t="str">
        <f aca="false">VLOOKUP(A188,MonthTable,2,FALSE())</f>
        <v>Jun</v>
      </c>
      <c r="C188" s="235" t="n">
        <f aca="false">C187+1</f>
        <v>36679</v>
      </c>
      <c r="D188" s="236" t="n">
        <f aca="false">H187</f>
        <v>1336515</v>
      </c>
      <c r="E188" s="250" t="n">
        <f aca="false">6258+9530</f>
        <v>15788</v>
      </c>
      <c r="F188" s="251" t="n">
        <v>0</v>
      </c>
      <c r="G188" s="44" t="n">
        <f aca="false">SUM(E188:F188)</f>
        <v>15788</v>
      </c>
      <c r="H188" s="44" t="n">
        <f aca="false">D188+G188</f>
        <v>1352303</v>
      </c>
      <c r="I188" s="232" t="n">
        <f aca="false">$D$12-H188</f>
        <v>1018897</v>
      </c>
      <c r="J188" s="238" t="n">
        <f aca="false">D188/$D$12</f>
        <v>0.563644989878543</v>
      </c>
      <c r="K188" s="239" t="n">
        <f aca="false">H188/$D$12</f>
        <v>0.570303221997301</v>
      </c>
      <c r="L188" s="44" t="n">
        <f aca="false">IF($E188&lt;0,IF($K188&gt;0.5,-$F$7,-$G$7),IF($E188&gt;0,IF($K188&gt;0.67,$I$7,$H$7),0))</f>
        <v>15789</v>
      </c>
      <c r="M188" s="44" t="n">
        <f aca="false">IF($E188&lt;0,IF($K188&gt;0.5,-$F$5,-$G$5),IF($E188&gt;0,IF($K188&gt;0.67,$I$5,$H$5),0))</f>
        <v>9122</v>
      </c>
      <c r="N188" s="44" t="n">
        <f aca="false">IF($E188&lt;0,IF($K188&gt;0.5,-$F$6,-$G$6),IF($E188&gt;0,IF($K188&gt;0.67,$I$6,$H$6),0))</f>
        <v>6667</v>
      </c>
    </row>
    <row r="189" customFormat="false" ht="12.75" hidden="false" customHeight="false" outlineLevel="0" collapsed="false">
      <c r="A189" s="0" t="n">
        <f aca="false">MONTH(C189)</f>
        <v>6</v>
      </c>
      <c r="B189" s="0" t="str">
        <f aca="false">VLOOKUP(A189,MonthTable,2,FALSE())</f>
        <v>Jun</v>
      </c>
      <c r="C189" s="235" t="n">
        <f aca="false">C188+1</f>
        <v>36680</v>
      </c>
      <c r="D189" s="236" t="n">
        <f aca="false">H188</f>
        <v>1352303</v>
      </c>
      <c r="E189" s="250" t="n">
        <f aca="false">6258+9530</f>
        <v>15788</v>
      </c>
      <c r="F189" s="251" t="n">
        <v>0</v>
      </c>
      <c r="G189" s="44" t="n">
        <f aca="false">SUM(E189:F189)</f>
        <v>15788</v>
      </c>
      <c r="H189" s="44" t="n">
        <f aca="false">D189+G189</f>
        <v>1368091</v>
      </c>
      <c r="I189" s="232" t="n">
        <f aca="false">$D$12-H189</f>
        <v>1003109</v>
      </c>
      <c r="J189" s="238" t="n">
        <f aca="false">D189/$D$12</f>
        <v>0.570303221997301</v>
      </c>
      <c r="K189" s="239" t="n">
        <f aca="false">H189/$D$12</f>
        <v>0.576961454116059</v>
      </c>
      <c r="L189" s="44" t="n">
        <f aca="false">IF($E189&lt;0,IF($K189&gt;0.5,-$F$7,-$G$7),IF($E189&gt;0,IF($K189&gt;0.67,$I$7,$H$7),0))</f>
        <v>15789</v>
      </c>
      <c r="M189" s="44" t="n">
        <f aca="false">IF($E189&lt;0,IF($K189&gt;0.5,-$F$5,-$G$5),IF($E189&gt;0,IF($K189&gt;0.67,$I$5,$H$5),0))</f>
        <v>9122</v>
      </c>
      <c r="N189" s="44" t="n">
        <f aca="false">IF($E189&lt;0,IF($K189&gt;0.5,-$F$6,-$G$6),IF($E189&gt;0,IF($K189&gt;0.67,$I$6,$H$6),0))</f>
        <v>6667</v>
      </c>
    </row>
    <row r="190" customFormat="false" ht="12.75" hidden="false" customHeight="false" outlineLevel="0" collapsed="false">
      <c r="A190" s="0" t="n">
        <f aca="false">MONTH(C190)</f>
        <v>6</v>
      </c>
      <c r="B190" s="0" t="str">
        <f aca="false">VLOOKUP(A190,MonthTable,2,FALSE())</f>
        <v>Jun</v>
      </c>
      <c r="C190" s="235" t="n">
        <f aca="false">C189+1</f>
        <v>36681</v>
      </c>
      <c r="D190" s="236" t="n">
        <f aca="false">H189</f>
        <v>1368091</v>
      </c>
      <c r="E190" s="250" t="n">
        <f aca="false">6258+9530</f>
        <v>15788</v>
      </c>
      <c r="F190" s="251" t="n">
        <v>0</v>
      </c>
      <c r="G190" s="44" t="n">
        <f aca="false">SUM(E190:F190)</f>
        <v>15788</v>
      </c>
      <c r="H190" s="44" t="n">
        <f aca="false">D190+G190</f>
        <v>1383879</v>
      </c>
      <c r="I190" s="232" t="n">
        <f aca="false">$D$12-H190</f>
        <v>987321</v>
      </c>
      <c r="J190" s="238" t="n">
        <f aca="false">D190/$D$12</f>
        <v>0.576961454116059</v>
      </c>
      <c r="K190" s="239" t="n">
        <f aca="false">H190/$D$12</f>
        <v>0.583619686234818</v>
      </c>
      <c r="L190" s="44" t="n">
        <f aca="false">IF($E190&lt;0,IF($K190&gt;0.5,-$F$7,-$G$7),IF($E190&gt;0,IF($K190&gt;0.67,$I$7,$H$7),0))</f>
        <v>15789</v>
      </c>
      <c r="M190" s="44" t="n">
        <f aca="false">IF($E190&lt;0,IF($K190&gt;0.5,-$F$5,-$G$5),IF($E190&gt;0,IF($K190&gt;0.67,$I$5,$H$5),0))</f>
        <v>9122</v>
      </c>
      <c r="N190" s="44" t="n">
        <f aca="false">IF($E190&lt;0,IF($K190&gt;0.5,-$F$6,-$G$6),IF($E190&gt;0,IF($K190&gt;0.67,$I$6,$H$6),0))</f>
        <v>6667</v>
      </c>
    </row>
    <row r="191" customFormat="false" ht="12.75" hidden="false" customHeight="false" outlineLevel="0" collapsed="false">
      <c r="A191" s="0" t="n">
        <f aca="false">MONTH(C191)</f>
        <v>6</v>
      </c>
      <c r="B191" s="0" t="str">
        <f aca="false">VLOOKUP(A191,MonthTable,2,FALSE())</f>
        <v>Jun</v>
      </c>
      <c r="C191" s="235" t="n">
        <f aca="false">C190+1</f>
        <v>36682</v>
      </c>
      <c r="D191" s="236" t="n">
        <f aca="false">H190</f>
        <v>1383879</v>
      </c>
      <c r="E191" s="250" t="n">
        <f aca="false">6258+9530</f>
        <v>15788</v>
      </c>
      <c r="F191" s="251" t="n">
        <v>0</v>
      </c>
      <c r="G191" s="44" t="n">
        <f aca="false">SUM(E191:F191)</f>
        <v>15788</v>
      </c>
      <c r="H191" s="44" t="n">
        <f aca="false">D191+G191</f>
        <v>1399667</v>
      </c>
      <c r="I191" s="232" t="n">
        <f aca="false">$D$12-H191</f>
        <v>971533</v>
      </c>
      <c r="J191" s="238" t="n">
        <f aca="false">D191/$D$12</f>
        <v>0.583619686234818</v>
      </c>
      <c r="K191" s="239" t="n">
        <f aca="false">H191/$D$12</f>
        <v>0.590277918353576</v>
      </c>
      <c r="L191" s="44" t="n">
        <f aca="false">IF($E191&lt;0,IF($K191&gt;0.5,-$F$7,-$G$7),IF($E191&gt;0,IF($K191&gt;0.67,$I$7,$H$7),0))</f>
        <v>15789</v>
      </c>
      <c r="M191" s="44" t="n">
        <f aca="false">IF($E191&lt;0,IF($K191&gt;0.5,-$F$5,-$G$5),IF($E191&gt;0,IF($K191&gt;0.67,$I$5,$H$5),0))</f>
        <v>9122</v>
      </c>
      <c r="N191" s="44" t="n">
        <f aca="false">IF($E191&lt;0,IF($K191&gt;0.5,-$F$6,-$G$6),IF($E191&gt;0,IF($K191&gt;0.67,$I$6,$H$6),0))</f>
        <v>6667</v>
      </c>
    </row>
    <row r="192" customFormat="false" ht="12.75" hidden="false" customHeight="false" outlineLevel="0" collapsed="false">
      <c r="A192" s="0" t="n">
        <f aca="false">MONTH(C192)</f>
        <v>6</v>
      </c>
      <c r="B192" s="0" t="str">
        <f aca="false">VLOOKUP(A192,MonthTable,2,FALSE())</f>
        <v>Jun</v>
      </c>
      <c r="C192" s="235" t="n">
        <f aca="false">C191+1</f>
        <v>36683</v>
      </c>
      <c r="D192" s="236" t="n">
        <f aca="false">H191</f>
        <v>1399667</v>
      </c>
      <c r="E192" s="250" t="n">
        <f aca="false">6258+9530</f>
        <v>15788</v>
      </c>
      <c r="F192" s="251" t="n">
        <v>0</v>
      </c>
      <c r="G192" s="44" t="n">
        <f aca="false">SUM(E192:F192)</f>
        <v>15788</v>
      </c>
      <c r="H192" s="44" t="n">
        <f aca="false">D192+G192</f>
        <v>1415455</v>
      </c>
      <c r="I192" s="232" t="n">
        <f aca="false">$D$12-H192</f>
        <v>955745</v>
      </c>
      <c r="J192" s="238" t="n">
        <f aca="false">D192/$D$12</f>
        <v>0.590277918353576</v>
      </c>
      <c r="K192" s="239" t="n">
        <f aca="false">H192/$D$12</f>
        <v>0.596936150472335</v>
      </c>
      <c r="L192" s="44" t="n">
        <f aca="false">IF($E192&lt;0,IF($K192&gt;0.5,-$F$7,-$G$7),IF($E192&gt;0,IF($K192&gt;0.67,$I$7,$H$7),0))</f>
        <v>15789</v>
      </c>
      <c r="M192" s="44" t="n">
        <f aca="false">IF($E192&lt;0,IF($K192&gt;0.5,-$F$5,-$G$5),IF($E192&gt;0,IF($K192&gt;0.67,$I$5,$H$5),0))</f>
        <v>9122</v>
      </c>
      <c r="N192" s="44" t="n">
        <f aca="false">IF($E192&lt;0,IF($K192&gt;0.5,-$F$6,-$G$6),IF($E192&gt;0,IF($K192&gt;0.67,$I$6,$H$6),0))</f>
        <v>6667</v>
      </c>
    </row>
    <row r="193" customFormat="false" ht="12.75" hidden="false" customHeight="false" outlineLevel="0" collapsed="false">
      <c r="A193" s="0" t="n">
        <f aca="false">MONTH(C193)</f>
        <v>6</v>
      </c>
      <c r="B193" s="0" t="str">
        <f aca="false">VLOOKUP(A193,MonthTable,2,FALSE())</f>
        <v>Jun</v>
      </c>
      <c r="C193" s="235" t="n">
        <f aca="false">C192+1</f>
        <v>36684</v>
      </c>
      <c r="D193" s="236" t="n">
        <f aca="false">H192</f>
        <v>1415455</v>
      </c>
      <c r="E193" s="250" t="n">
        <f aca="false">6258+9530</f>
        <v>15788</v>
      </c>
      <c r="F193" s="251" t="n">
        <v>0</v>
      </c>
      <c r="G193" s="44" t="n">
        <f aca="false">SUM(E193:F193)</f>
        <v>15788</v>
      </c>
      <c r="H193" s="44" t="n">
        <f aca="false">D193+G193</f>
        <v>1431243</v>
      </c>
      <c r="I193" s="232" t="n">
        <f aca="false">$D$12-H193</f>
        <v>939957</v>
      </c>
      <c r="J193" s="238" t="n">
        <f aca="false">D193/$D$12</f>
        <v>0.596936150472335</v>
      </c>
      <c r="K193" s="239" t="n">
        <f aca="false">H193/$D$12</f>
        <v>0.603594382591093</v>
      </c>
      <c r="L193" s="44" t="n">
        <f aca="false">IF($E193&lt;0,IF($K193&gt;0.5,-$F$7,-$G$7),IF($E193&gt;0,IF($K193&gt;0.67,$I$7,$H$7),0))</f>
        <v>15789</v>
      </c>
      <c r="M193" s="44" t="n">
        <f aca="false">IF($E193&lt;0,IF($K193&gt;0.5,-$F$5,-$G$5),IF($E193&gt;0,IF($K193&gt;0.67,$I$5,$H$5),0))</f>
        <v>9122</v>
      </c>
      <c r="N193" s="44" t="n">
        <f aca="false">IF($E193&lt;0,IF($K193&gt;0.5,-$F$6,-$G$6),IF($E193&gt;0,IF($K193&gt;0.67,$I$6,$H$6),0))</f>
        <v>6667</v>
      </c>
    </row>
    <row r="194" customFormat="false" ht="12.75" hidden="false" customHeight="false" outlineLevel="0" collapsed="false">
      <c r="A194" s="0" t="n">
        <f aca="false">MONTH(C194)</f>
        <v>6</v>
      </c>
      <c r="B194" s="0" t="str">
        <f aca="false">VLOOKUP(A194,MonthTable,2,FALSE())</f>
        <v>Jun</v>
      </c>
      <c r="C194" s="235" t="n">
        <f aca="false">C193+1</f>
        <v>36685</v>
      </c>
      <c r="D194" s="236" t="n">
        <f aca="false">H193</f>
        <v>1431243</v>
      </c>
      <c r="E194" s="250" t="n">
        <f aca="false">6258+9530</f>
        <v>15788</v>
      </c>
      <c r="F194" s="251" t="n">
        <v>0</v>
      </c>
      <c r="G194" s="44" t="n">
        <f aca="false">SUM(E194:F194)</f>
        <v>15788</v>
      </c>
      <c r="H194" s="44" t="n">
        <f aca="false">D194+G194</f>
        <v>1447031</v>
      </c>
      <c r="I194" s="232" t="n">
        <f aca="false">$D$12-H194</f>
        <v>924169</v>
      </c>
      <c r="J194" s="238" t="n">
        <f aca="false">D194/$D$12</f>
        <v>0.603594382591093</v>
      </c>
      <c r="K194" s="239" t="n">
        <f aca="false">H194/$D$12</f>
        <v>0.610252614709852</v>
      </c>
      <c r="L194" s="44" t="n">
        <f aca="false">IF($E194&lt;0,IF($K194&gt;0.5,-$F$7,-$G$7),IF($E194&gt;0,IF($K194&gt;0.67,$I$7,$H$7),0))</f>
        <v>15789</v>
      </c>
      <c r="M194" s="44" t="n">
        <f aca="false">IF($E194&lt;0,IF($K194&gt;0.5,-$F$5,-$G$5),IF($E194&gt;0,IF($K194&gt;0.67,$I$5,$H$5),0))</f>
        <v>9122</v>
      </c>
      <c r="N194" s="44" t="n">
        <f aca="false">IF($E194&lt;0,IF($K194&gt;0.5,-$F$6,-$G$6),IF($E194&gt;0,IF($K194&gt;0.67,$I$6,$H$6),0))</f>
        <v>6667</v>
      </c>
    </row>
    <row r="195" customFormat="false" ht="12.75" hidden="false" customHeight="false" outlineLevel="0" collapsed="false">
      <c r="A195" s="0" t="n">
        <f aca="false">MONTH(C195)</f>
        <v>6</v>
      </c>
      <c r="B195" s="0" t="str">
        <f aca="false">VLOOKUP(A195,MonthTable,2,FALSE())</f>
        <v>Jun</v>
      </c>
      <c r="C195" s="235" t="n">
        <f aca="false">C194+1</f>
        <v>36686</v>
      </c>
      <c r="D195" s="236" t="n">
        <f aca="false">H194</f>
        <v>1447031</v>
      </c>
      <c r="E195" s="250" t="n">
        <f aca="false">6258+9530</f>
        <v>15788</v>
      </c>
      <c r="F195" s="251" t="n">
        <v>0</v>
      </c>
      <c r="G195" s="44" t="n">
        <f aca="false">SUM(E195:F195)</f>
        <v>15788</v>
      </c>
      <c r="H195" s="44" t="n">
        <f aca="false">D195+G195</f>
        <v>1462819</v>
      </c>
      <c r="I195" s="232" t="n">
        <f aca="false">$D$12-H195</f>
        <v>908381</v>
      </c>
      <c r="J195" s="238" t="n">
        <f aca="false">D195/$D$12</f>
        <v>0.610252614709852</v>
      </c>
      <c r="K195" s="239" t="n">
        <f aca="false">H195/$D$12</f>
        <v>0.61691084682861</v>
      </c>
      <c r="L195" s="44" t="n">
        <f aca="false">IF($E195&lt;0,IF($K195&gt;0.5,-$F$7,-$G$7),IF($E195&gt;0,IF($K195&gt;0.67,$I$7,$H$7),0))</f>
        <v>15789</v>
      </c>
      <c r="M195" s="44" t="n">
        <f aca="false">IF($E195&lt;0,IF($K195&gt;0.5,-$F$5,-$G$5),IF($E195&gt;0,IF($K195&gt;0.67,$I$5,$H$5),0))</f>
        <v>9122</v>
      </c>
      <c r="N195" s="44" t="n">
        <f aca="false">IF($E195&lt;0,IF($K195&gt;0.5,-$F$6,-$G$6),IF($E195&gt;0,IF($K195&gt;0.67,$I$6,$H$6),0))</f>
        <v>6667</v>
      </c>
    </row>
    <row r="196" customFormat="false" ht="12.75" hidden="false" customHeight="false" outlineLevel="0" collapsed="false">
      <c r="A196" s="0" t="n">
        <f aca="false">MONTH(C196)</f>
        <v>6</v>
      </c>
      <c r="B196" s="0" t="str">
        <f aca="false">VLOOKUP(A196,MonthTable,2,FALSE())</f>
        <v>Jun</v>
      </c>
      <c r="C196" s="235" t="n">
        <f aca="false">C195+1</f>
        <v>36687</v>
      </c>
      <c r="D196" s="236" t="n">
        <f aca="false">H195</f>
        <v>1462819</v>
      </c>
      <c r="E196" s="250" t="n">
        <f aca="false">6258+9530</f>
        <v>15788</v>
      </c>
      <c r="F196" s="251" t="n">
        <v>0</v>
      </c>
      <c r="G196" s="44" t="n">
        <f aca="false">SUM(E196:F196)</f>
        <v>15788</v>
      </c>
      <c r="H196" s="44" t="n">
        <f aca="false">D196+G196</f>
        <v>1478607</v>
      </c>
      <c r="I196" s="232" t="n">
        <f aca="false">$D$12-H196</f>
        <v>892593</v>
      </c>
      <c r="J196" s="238" t="n">
        <f aca="false">D196/$D$12</f>
        <v>0.61691084682861</v>
      </c>
      <c r="K196" s="239" t="n">
        <f aca="false">H196/$D$12</f>
        <v>0.623569078947369</v>
      </c>
      <c r="L196" s="44" t="n">
        <f aca="false">IF($E196&lt;0,IF($K196&gt;0.5,-$F$7,-$G$7),IF($E196&gt;0,IF($K196&gt;0.67,$I$7,$H$7),0))</f>
        <v>15789</v>
      </c>
      <c r="M196" s="44" t="n">
        <f aca="false">IF($E196&lt;0,IF($K196&gt;0.5,-$F$5,-$G$5),IF($E196&gt;0,IF($K196&gt;0.67,$I$5,$H$5),0))</f>
        <v>9122</v>
      </c>
      <c r="N196" s="44" t="n">
        <f aca="false">IF($E196&lt;0,IF($K196&gt;0.5,-$F$6,-$G$6),IF($E196&gt;0,IF($K196&gt;0.67,$I$6,$H$6),0))</f>
        <v>6667</v>
      </c>
    </row>
    <row r="197" customFormat="false" ht="12.75" hidden="false" customHeight="false" outlineLevel="0" collapsed="false">
      <c r="A197" s="0" t="n">
        <f aca="false">MONTH(C197)</f>
        <v>6</v>
      </c>
      <c r="B197" s="0" t="str">
        <f aca="false">VLOOKUP(A197,MonthTable,2,FALSE())</f>
        <v>Jun</v>
      </c>
      <c r="C197" s="235" t="n">
        <f aca="false">C196+1</f>
        <v>36688</v>
      </c>
      <c r="D197" s="236" t="n">
        <f aca="false">H196</f>
        <v>1478607</v>
      </c>
      <c r="E197" s="250" t="n">
        <f aca="false">6258+9530</f>
        <v>15788</v>
      </c>
      <c r="F197" s="251" t="n">
        <v>0</v>
      </c>
      <c r="G197" s="44" t="n">
        <f aca="false">SUM(E197:F197)</f>
        <v>15788</v>
      </c>
      <c r="H197" s="44" t="n">
        <f aca="false">D197+G197</f>
        <v>1494395</v>
      </c>
      <c r="I197" s="232" t="n">
        <f aca="false">$D$12-H197</f>
        <v>876805</v>
      </c>
      <c r="J197" s="238" t="n">
        <f aca="false">D197/$D$12</f>
        <v>0.623569078947369</v>
      </c>
      <c r="K197" s="239" t="n">
        <f aca="false">H197/$D$12</f>
        <v>0.630227311066127</v>
      </c>
      <c r="L197" s="44" t="n">
        <f aca="false">IF($E197&lt;0,IF($K197&gt;0.5,-$F$7,-$G$7),IF($E197&gt;0,IF($K197&gt;0.67,$I$7,$H$7),0))</f>
        <v>15789</v>
      </c>
      <c r="M197" s="44" t="n">
        <f aca="false">IF($E197&lt;0,IF($K197&gt;0.5,-$F$5,-$G$5),IF($E197&gt;0,IF($K197&gt;0.67,$I$5,$H$5),0))</f>
        <v>9122</v>
      </c>
      <c r="N197" s="44" t="n">
        <f aca="false">IF($E197&lt;0,IF($K197&gt;0.5,-$F$6,-$G$6),IF($E197&gt;0,IF($K197&gt;0.67,$I$6,$H$6),0))</f>
        <v>6667</v>
      </c>
    </row>
    <row r="198" customFormat="false" ht="12.75" hidden="false" customHeight="false" outlineLevel="0" collapsed="false">
      <c r="A198" s="0" t="n">
        <f aca="false">MONTH(C198)</f>
        <v>6</v>
      </c>
      <c r="B198" s="0" t="str">
        <f aca="false">VLOOKUP(A198,MonthTable,2,FALSE())</f>
        <v>Jun</v>
      </c>
      <c r="C198" s="235" t="n">
        <f aca="false">C197+1</f>
        <v>36689</v>
      </c>
      <c r="D198" s="236" t="n">
        <f aca="false">H197</f>
        <v>1494395</v>
      </c>
      <c r="E198" s="250" t="n">
        <f aca="false">6258+9530</f>
        <v>15788</v>
      </c>
      <c r="F198" s="251" t="n">
        <v>0</v>
      </c>
      <c r="G198" s="44" t="n">
        <f aca="false">SUM(E198:F198)</f>
        <v>15788</v>
      </c>
      <c r="H198" s="44" t="n">
        <f aca="false">D198+G198</f>
        <v>1510183</v>
      </c>
      <c r="I198" s="232" t="n">
        <f aca="false">$D$12-H198</f>
        <v>861017</v>
      </c>
      <c r="J198" s="238" t="n">
        <f aca="false">D198/$D$12</f>
        <v>0.630227311066127</v>
      </c>
      <c r="K198" s="239" t="n">
        <f aca="false">H198/$D$12</f>
        <v>0.636885543184885</v>
      </c>
      <c r="L198" s="44" t="n">
        <f aca="false">IF($E198&lt;0,IF($K198&gt;0.5,-$F$7,-$G$7),IF($E198&gt;0,IF($K198&gt;0.67,$I$7,$H$7),0))</f>
        <v>15789</v>
      </c>
      <c r="M198" s="44" t="n">
        <f aca="false">IF($E198&lt;0,IF($K198&gt;0.5,-$F$5,-$G$5),IF($E198&gt;0,IF($K198&gt;0.67,$I$5,$H$5),0))</f>
        <v>9122</v>
      </c>
      <c r="N198" s="44" t="n">
        <f aca="false">IF($E198&lt;0,IF($K198&gt;0.5,-$F$6,-$G$6),IF($E198&gt;0,IF($K198&gt;0.67,$I$6,$H$6),0))</f>
        <v>6667</v>
      </c>
    </row>
    <row r="199" customFormat="false" ht="12.75" hidden="false" customHeight="false" outlineLevel="0" collapsed="false">
      <c r="A199" s="0" t="n">
        <f aca="false">MONTH(C199)</f>
        <v>6</v>
      </c>
      <c r="B199" s="0" t="str">
        <f aca="false">VLOOKUP(A199,MonthTable,2,FALSE())</f>
        <v>Jun</v>
      </c>
      <c r="C199" s="235" t="n">
        <f aca="false">C198+1</f>
        <v>36690</v>
      </c>
      <c r="D199" s="236" t="n">
        <f aca="false">H198</f>
        <v>1510183</v>
      </c>
      <c r="E199" s="250" t="n">
        <f aca="false">6258+9530</f>
        <v>15788</v>
      </c>
      <c r="F199" s="251" t="n">
        <v>0</v>
      </c>
      <c r="G199" s="44" t="n">
        <f aca="false">SUM(E199:F199)</f>
        <v>15788</v>
      </c>
      <c r="H199" s="44" t="n">
        <f aca="false">D199+G199</f>
        <v>1525971</v>
      </c>
      <c r="I199" s="232" t="n">
        <f aca="false">$D$12-H199</f>
        <v>845229</v>
      </c>
      <c r="J199" s="238" t="n">
        <f aca="false">D199/$D$12</f>
        <v>0.636885543184885</v>
      </c>
      <c r="K199" s="239" t="n">
        <f aca="false">H199/$D$12</f>
        <v>0.643543775303644</v>
      </c>
      <c r="L199" s="44" t="n">
        <f aca="false">IF($E199&lt;0,IF($K199&gt;0.5,-$F$7,-$G$7),IF($E199&gt;0,IF($K199&gt;0.67,$I$7,$H$7),0))</f>
        <v>15789</v>
      </c>
      <c r="M199" s="44" t="n">
        <f aca="false">IF($E199&lt;0,IF($K199&gt;0.5,-$F$5,-$G$5),IF($E199&gt;0,IF($K199&gt;0.67,$I$5,$H$5),0))</f>
        <v>9122</v>
      </c>
      <c r="N199" s="44" t="n">
        <f aca="false">IF($E199&lt;0,IF($K199&gt;0.5,-$F$6,-$G$6),IF($E199&gt;0,IF($K199&gt;0.67,$I$6,$H$6),0))</f>
        <v>6667</v>
      </c>
    </row>
    <row r="200" customFormat="false" ht="12.75" hidden="false" customHeight="false" outlineLevel="0" collapsed="false">
      <c r="A200" s="0" t="n">
        <f aca="false">MONTH(C200)</f>
        <v>6</v>
      </c>
      <c r="B200" s="0" t="str">
        <f aca="false">VLOOKUP(A200,MonthTable,2,FALSE())</f>
        <v>Jun</v>
      </c>
      <c r="C200" s="235" t="n">
        <f aca="false">C199+1</f>
        <v>36691</v>
      </c>
      <c r="D200" s="236" t="n">
        <f aca="false">H199</f>
        <v>1525971</v>
      </c>
      <c r="E200" s="250" t="n">
        <f aca="false">6258+9530</f>
        <v>15788</v>
      </c>
      <c r="F200" s="251" t="n">
        <v>0</v>
      </c>
      <c r="G200" s="44" t="n">
        <f aca="false">SUM(E200:F200)</f>
        <v>15788</v>
      </c>
      <c r="H200" s="44" t="n">
        <f aca="false">D200+G200</f>
        <v>1541759</v>
      </c>
      <c r="I200" s="232" t="n">
        <f aca="false">$D$12-H200</f>
        <v>829441</v>
      </c>
      <c r="J200" s="238" t="n">
        <f aca="false">D200/$D$12</f>
        <v>0.643543775303644</v>
      </c>
      <c r="K200" s="239" t="n">
        <f aca="false">H200/$D$12</f>
        <v>0.650202007422402</v>
      </c>
      <c r="L200" s="44" t="n">
        <f aca="false">IF($E200&lt;0,IF($K200&gt;0.5,-$F$7,-$G$7),IF($E200&gt;0,IF($K200&gt;0.67,$I$7,$H$7),0))</f>
        <v>15789</v>
      </c>
      <c r="M200" s="44" t="n">
        <f aca="false">IF($E200&lt;0,IF($K200&gt;0.5,-$F$5,-$G$5),IF($E200&gt;0,IF($K200&gt;0.67,$I$5,$H$5),0))</f>
        <v>9122</v>
      </c>
      <c r="N200" s="44" t="n">
        <f aca="false">IF($E200&lt;0,IF($K200&gt;0.5,-$F$6,-$G$6),IF($E200&gt;0,IF($K200&gt;0.67,$I$6,$H$6),0))</f>
        <v>6667</v>
      </c>
    </row>
    <row r="201" customFormat="false" ht="12.75" hidden="false" customHeight="false" outlineLevel="0" collapsed="false">
      <c r="A201" s="0" t="n">
        <f aca="false">MONTH(C201)</f>
        <v>6</v>
      </c>
      <c r="B201" s="0" t="str">
        <f aca="false">VLOOKUP(A201,MonthTable,2,FALSE())</f>
        <v>Jun</v>
      </c>
      <c r="C201" s="235" t="n">
        <f aca="false">C200+1</f>
        <v>36692</v>
      </c>
      <c r="D201" s="236" t="n">
        <f aca="false">H200</f>
        <v>1541759</v>
      </c>
      <c r="E201" s="250" t="n">
        <f aca="false">6258+9530</f>
        <v>15788</v>
      </c>
      <c r="F201" s="251" t="n">
        <v>0</v>
      </c>
      <c r="G201" s="44" t="n">
        <f aca="false">SUM(E201:F201)</f>
        <v>15788</v>
      </c>
      <c r="H201" s="44" t="n">
        <f aca="false">D201+G201</f>
        <v>1557547</v>
      </c>
      <c r="I201" s="232" t="n">
        <f aca="false">$D$12-H201</f>
        <v>813653</v>
      </c>
      <c r="J201" s="238" t="n">
        <f aca="false">D201/$D$12</f>
        <v>0.650202007422402</v>
      </c>
      <c r="K201" s="239" t="n">
        <f aca="false">H201/$D$12</f>
        <v>0.656860239541161</v>
      </c>
      <c r="L201" s="44" t="n">
        <f aca="false">IF($E201&lt;0,IF($K201&gt;0.5,-$F$7,-$G$7),IF($E201&gt;0,IF($K201&gt;0.67,$I$7,$H$7),0))</f>
        <v>15789</v>
      </c>
      <c r="M201" s="44" t="n">
        <f aca="false">IF($E201&lt;0,IF($K201&gt;0.5,-$F$5,-$G$5),IF($E201&gt;0,IF($K201&gt;0.67,$I$5,$H$5),0))</f>
        <v>9122</v>
      </c>
      <c r="N201" s="44" t="n">
        <f aca="false">IF($E201&lt;0,IF($K201&gt;0.5,-$F$6,-$G$6),IF($E201&gt;0,IF($K201&gt;0.67,$I$6,$H$6),0))</f>
        <v>6667</v>
      </c>
    </row>
    <row r="202" customFormat="false" ht="12.75" hidden="false" customHeight="false" outlineLevel="0" collapsed="false">
      <c r="A202" s="0" t="n">
        <f aca="false">MONTH(C202)</f>
        <v>6</v>
      </c>
      <c r="B202" s="0" t="str">
        <f aca="false">VLOOKUP(A202,MonthTable,2,FALSE())</f>
        <v>Jun</v>
      </c>
      <c r="C202" s="235" t="n">
        <f aca="false">C201+1</f>
        <v>36693</v>
      </c>
      <c r="D202" s="236" t="n">
        <f aca="false">H201</f>
        <v>1557547</v>
      </c>
      <c r="E202" s="250" t="n">
        <f aca="false">6258+9530</f>
        <v>15788</v>
      </c>
      <c r="F202" s="251" t="n">
        <v>0</v>
      </c>
      <c r="G202" s="44" t="n">
        <f aca="false">SUM(E202:F202)</f>
        <v>15788</v>
      </c>
      <c r="H202" s="44" t="n">
        <f aca="false">D202+G202</f>
        <v>1573335</v>
      </c>
      <c r="I202" s="232" t="n">
        <f aca="false">$D$12-H202</f>
        <v>797865</v>
      </c>
      <c r="J202" s="238" t="n">
        <f aca="false">D202/$D$12</f>
        <v>0.656860239541161</v>
      </c>
      <c r="K202" s="239" t="n">
        <f aca="false">H202/$D$12</f>
        <v>0.663518471659919</v>
      </c>
      <c r="L202" s="44" t="n">
        <f aca="false">IF($E202&lt;0,IF($K202&gt;0.5,-$F$7,-$G$7),IF($E202&gt;0,IF($K202&gt;0.67,$I$7,$H$7),0))</f>
        <v>15789</v>
      </c>
      <c r="M202" s="44" t="n">
        <f aca="false">IF($E202&lt;0,IF($K202&gt;0.5,-$F$5,-$G$5),IF($E202&gt;0,IF($K202&gt;0.67,$I$5,$H$5),0))</f>
        <v>9122</v>
      </c>
      <c r="N202" s="44" t="n">
        <f aca="false">IF($E202&lt;0,IF($K202&gt;0.5,-$F$6,-$G$6),IF($E202&gt;0,IF($K202&gt;0.67,$I$6,$H$6),0))</f>
        <v>6667</v>
      </c>
    </row>
    <row r="203" customFormat="false" ht="12.75" hidden="false" customHeight="false" outlineLevel="0" collapsed="false">
      <c r="A203" s="0" t="n">
        <f aca="false">MONTH(C203)</f>
        <v>6</v>
      </c>
      <c r="B203" s="0" t="str">
        <f aca="false">VLOOKUP(A203,MonthTable,2,FALSE())</f>
        <v>Jun</v>
      </c>
      <c r="C203" s="235" t="n">
        <f aca="false">C202+1</f>
        <v>36694</v>
      </c>
      <c r="D203" s="236" t="n">
        <f aca="false">H202</f>
        <v>1573335</v>
      </c>
      <c r="E203" s="250" t="n">
        <f aca="false">6258+9530</f>
        <v>15788</v>
      </c>
      <c r="F203" s="251" t="n">
        <v>0</v>
      </c>
      <c r="G203" s="44" t="n">
        <f aca="false">SUM(E203:F203)</f>
        <v>15788</v>
      </c>
      <c r="H203" s="44" t="n">
        <f aca="false">D203+G203</f>
        <v>1589123</v>
      </c>
      <c r="I203" s="232" t="n">
        <f aca="false">$D$12-H203</f>
        <v>782077</v>
      </c>
      <c r="J203" s="238" t="n">
        <f aca="false">D203/$D$12</f>
        <v>0.663518471659919</v>
      </c>
      <c r="K203" s="239" t="n">
        <f aca="false">H203/$D$12</f>
        <v>0.670176703778677</v>
      </c>
      <c r="L203" s="44" t="n">
        <f aca="false">IF($E203&lt;0,IF($K203&gt;0.5,-$F$7,-$G$7),IF($E203&gt;0,IF($K203&gt;0.67,$I$7,$H$7),0))</f>
        <v>10420</v>
      </c>
      <c r="M203" s="44" t="n">
        <f aca="false">IF($E203&lt;0,IF($K203&gt;0.5,-$F$5,-$G$5),IF($E203&gt;0,IF($K203&gt;0.67,$I$5,$H$5),0))</f>
        <v>6020</v>
      </c>
      <c r="N203" s="44" t="n">
        <f aca="false">IF($E203&lt;0,IF($K203&gt;0.5,-$F$6,-$G$6),IF($E203&gt;0,IF($K203&gt;0.67,$I$6,$H$6),0))</f>
        <v>4400</v>
      </c>
    </row>
    <row r="204" customFormat="false" ht="12.75" hidden="false" customHeight="false" outlineLevel="0" collapsed="false">
      <c r="A204" s="0" t="n">
        <f aca="false">MONTH(C204)</f>
        <v>6</v>
      </c>
      <c r="B204" s="0" t="str">
        <f aca="false">VLOOKUP(A204,MonthTable,2,FALSE())</f>
        <v>Jun</v>
      </c>
      <c r="C204" s="235" t="n">
        <f aca="false">C203+1</f>
        <v>36695</v>
      </c>
      <c r="D204" s="236" t="n">
        <f aca="false">H203</f>
        <v>1589123</v>
      </c>
      <c r="E204" s="250" t="n">
        <f aca="false">6258+9530</f>
        <v>15788</v>
      </c>
      <c r="F204" s="251" t="n">
        <v>0</v>
      </c>
      <c r="G204" s="44" t="n">
        <f aca="false">SUM(E204:F204)</f>
        <v>15788</v>
      </c>
      <c r="H204" s="44" t="n">
        <f aca="false">D204+G204</f>
        <v>1604911</v>
      </c>
      <c r="I204" s="232" t="n">
        <f aca="false">$D$12-H204</f>
        <v>766289</v>
      </c>
      <c r="J204" s="238" t="n">
        <f aca="false">D204/$D$12</f>
        <v>0.670176703778677</v>
      </c>
      <c r="K204" s="239" t="n">
        <f aca="false">H204/$D$12</f>
        <v>0.676834935897436</v>
      </c>
      <c r="L204" s="44" t="n">
        <f aca="false">IF($E204&lt;0,IF($K204&gt;0.5,-$F$7,-$G$7),IF($E204&gt;0,IF($K204&gt;0.67,$I$7,$H$7),0))</f>
        <v>10420</v>
      </c>
      <c r="M204" s="44" t="n">
        <f aca="false">IF($E204&lt;0,IF($K204&gt;0.5,-$F$5,-$G$5),IF($E204&gt;0,IF($K204&gt;0.67,$I$5,$H$5),0))</f>
        <v>6020</v>
      </c>
      <c r="N204" s="44" t="n">
        <f aca="false">IF($E204&lt;0,IF($K204&gt;0.5,-$F$6,-$G$6),IF($E204&gt;0,IF($K204&gt;0.67,$I$6,$H$6),0))</f>
        <v>4400</v>
      </c>
    </row>
    <row r="205" customFormat="false" ht="12.75" hidden="false" customHeight="false" outlineLevel="0" collapsed="false">
      <c r="A205" s="0" t="n">
        <f aca="false">MONTH(C205)</f>
        <v>6</v>
      </c>
      <c r="B205" s="0" t="str">
        <f aca="false">VLOOKUP(A205,MonthTable,2,FALSE())</f>
        <v>Jun</v>
      </c>
      <c r="C205" s="235" t="n">
        <f aca="false">C204+1</f>
        <v>36696</v>
      </c>
      <c r="D205" s="236" t="n">
        <f aca="false">H204</f>
        <v>1604911</v>
      </c>
      <c r="E205" s="250" t="n">
        <f aca="false">6258+9530</f>
        <v>15788</v>
      </c>
      <c r="F205" s="251" t="n">
        <v>0</v>
      </c>
      <c r="G205" s="44" t="n">
        <f aca="false">SUM(E205:F205)</f>
        <v>15788</v>
      </c>
      <c r="H205" s="44" t="n">
        <f aca="false">D205+G205</f>
        <v>1620699</v>
      </c>
      <c r="I205" s="232" t="n">
        <f aca="false">$D$12-H205</f>
        <v>750501</v>
      </c>
      <c r="J205" s="238" t="n">
        <f aca="false">D205/$D$12</f>
        <v>0.676834935897436</v>
      </c>
      <c r="K205" s="239" t="n">
        <f aca="false">H205/$D$12</f>
        <v>0.683493168016194</v>
      </c>
      <c r="L205" s="44" t="n">
        <f aca="false">IF($E205&lt;0,IF($K205&gt;0.5,-$F$7,-$G$7),IF($E205&gt;0,IF($K205&gt;0.67,$I$7,$H$7),0))</f>
        <v>10420</v>
      </c>
      <c r="M205" s="44" t="n">
        <f aca="false">IF($E205&lt;0,IF($K205&gt;0.5,-$F$5,-$G$5),IF($E205&gt;0,IF($K205&gt;0.67,$I$5,$H$5),0))</f>
        <v>6020</v>
      </c>
      <c r="N205" s="44" t="n">
        <f aca="false">IF($E205&lt;0,IF($K205&gt;0.5,-$F$6,-$G$6),IF($E205&gt;0,IF($K205&gt;0.67,$I$6,$H$6),0))</f>
        <v>4400</v>
      </c>
    </row>
    <row r="206" customFormat="false" ht="12.75" hidden="false" customHeight="false" outlineLevel="0" collapsed="false">
      <c r="A206" s="0" t="n">
        <f aca="false">MONTH(C206)</f>
        <v>6</v>
      </c>
      <c r="B206" s="0" t="str">
        <f aca="false">VLOOKUP(A206,MonthTable,2,FALSE())</f>
        <v>Jun</v>
      </c>
      <c r="C206" s="235" t="n">
        <f aca="false">C205+1</f>
        <v>36697</v>
      </c>
      <c r="D206" s="236" t="n">
        <f aca="false">H205</f>
        <v>1620699</v>
      </c>
      <c r="E206" s="250" t="n">
        <f aca="false">6258+9530</f>
        <v>15788</v>
      </c>
      <c r="F206" s="251" t="n">
        <v>0</v>
      </c>
      <c r="G206" s="44" t="n">
        <f aca="false">SUM(E206:F206)</f>
        <v>15788</v>
      </c>
      <c r="H206" s="44" t="n">
        <f aca="false">D206+G206</f>
        <v>1636487</v>
      </c>
      <c r="I206" s="232" t="n">
        <f aca="false">$D$12-H206</f>
        <v>734713</v>
      </c>
      <c r="J206" s="238" t="n">
        <f aca="false">D206/$D$12</f>
        <v>0.683493168016194</v>
      </c>
      <c r="K206" s="239" t="n">
        <f aca="false">H206/$D$12</f>
        <v>0.690151400134953</v>
      </c>
      <c r="L206" s="44" t="n">
        <f aca="false">IF($E206&lt;0,IF($K206&gt;0.5,-$F$7,-$G$7),IF($E206&gt;0,IF($K206&gt;0.67,$I$7,$H$7),0))</f>
        <v>10420</v>
      </c>
      <c r="M206" s="44" t="n">
        <f aca="false">IF($E206&lt;0,IF($K206&gt;0.5,-$F$5,-$G$5),IF($E206&gt;0,IF($K206&gt;0.67,$I$5,$H$5),0))</f>
        <v>6020</v>
      </c>
      <c r="N206" s="44" t="n">
        <f aca="false">IF($E206&lt;0,IF($K206&gt;0.5,-$F$6,-$G$6),IF($E206&gt;0,IF($K206&gt;0.67,$I$6,$H$6),0))</f>
        <v>4400</v>
      </c>
    </row>
    <row r="207" customFormat="false" ht="12.75" hidden="false" customHeight="false" outlineLevel="0" collapsed="false">
      <c r="A207" s="0" t="n">
        <f aca="false">MONTH(C207)</f>
        <v>6</v>
      </c>
      <c r="B207" s="0" t="str">
        <f aca="false">VLOOKUP(A207,MonthTable,2,FALSE())</f>
        <v>Jun</v>
      </c>
      <c r="C207" s="235" t="n">
        <f aca="false">C206+1</f>
        <v>36698</v>
      </c>
      <c r="D207" s="236" t="n">
        <f aca="false">H206</f>
        <v>1636487</v>
      </c>
      <c r="E207" s="250" t="n">
        <f aca="false">6258+9530</f>
        <v>15788</v>
      </c>
      <c r="F207" s="251" t="n">
        <v>0</v>
      </c>
      <c r="G207" s="44" t="n">
        <f aca="false">SUM(E207:F207)</f>
        <v>15788</v>
      </c>
      <c r="H207" s="44" t="n">
        <f aca="false">D207+G207</f>
        <v>1652275</v>
      </c>
      <c r="I207" s="232" t="n">
        <f aca="false">$D$12-H207</f>
        <v>718925</v>
      </c>
      <c r="J207" s="238" t="n">
        <f aca="false">D207/$D$12</f>
        <v>0.690151400134953</v>
      </c>
      <c r="K207" s="239" t="n">
        <f aca="false">H207/$D$12</f>
        <v>0.696809632253711</v>
      </c>
      <c r="L207" s="44" t="n">
        <f aca="false">IF($E207&lt;0,IF($K207&gt;0.5,-$F$7,-$G$7),IF($E207&gt;0,IF($K207&gt;0.67,$I$7,$H$7),0))</f>
        <v>10420</v>
      </c>
      <c r="M207" s="44" t="n">
        <f aca="false">IF($E207&lt;0,IF($K207&gt;0.5,-$F$5,-$G$5),IF($E207&gt;0,IF($K207&gt;0.67,$I$5,$H$5),0))</f>
        <v>6020</v>
      </c>
      <c r="N207" s="44" t="n">
        <f aca="false">IF($E207&lt;0,IF($K207&gt;0.5,-$F$6,-$G$6),IF($E207&gt;0,IF($K207&gt;0.67,$I$6,$H$6),0))</f>
        <v>4400</v>
      </c>
    </row>
    <row r="208" customFormat="false" ht="12.75" hidden="false" customHeight="false" outlineLevel="0" collapsed="false">
      <c r="A208" s="0" t="n">
        <f aca="false">MONTH(C208)</f>
        <v>6</v>
      </c>
      <c r="B208" s="0" t="str">
        <f aca="false">VLOOKUP(A208,MonthTable,2,FALSE())</f>
        <v>Jun</v>
      </c>
      <c r="C208" s="235" t="n">
        <f aca="false">C207+1</f>
        <v>36699</v>
      </c>
      <c r="D208" s="236" t="n">
        <f aca="false">H207</f>
        <v>1652275</v>
      </c>
      <c r="E208" s="250" t="n">
        <f aca="false">6258+9530</f>
        <v>15788</v>
      </c>
      <c r="F208" s="251" t="n">
        <v>0</v>
      </c>
      <c r="G208" s="44" t="n">
        <f aca="false">SUM(E208:F208)</f>
        <v>15788</v>
      </c>
      <c r="H208" s="44" t="n">
        <f aca="false">D208+G208</f>
        <v>1668063</v>
      </c>
      <c r="I208" s="232" t="n">
        <f aca="false">$D$12-H208</f>
        <v>703137</v>
      </c>
      <c r="J208" s="238" t="n">
        <f aca="false">D208/$D$12</f>
        <v>0.696809632253711</v>
      </c>
      <c r="K208" s="239" t="n">
        <f aca="false">H208/$D$12</f>
        <v>0.70346786437247</v>
      </c>
      <c r="L208" s="44" t="n">
        <f aca="false">IF($E208&lt;0,IF($K208&gt;0.5,-$F$7,-$G$7),IF($E208&gt;0,IF($K208&gt;0.67,$I$7,$H$7),0))</f>
        <v>10420</v>
      </c>
      <c r="M208" s="44" t="n">
        <f aca="false">IF($E208&lt;0,IF($K208&gt;0.5,-$F$5,-$G$5),IF($E208&gt;0,IF($K208&gt;0.67,$I$5,$H$5),0))</f>
        <v>6020</v>
      </c>
      <c r="N208" s="44" t="n">
        <f aca="false">IF($E208&lt;0,IF($K208&gt;0.5,-$F$6,-$G$6),IF($E208&gt;0,IF($K208&gt;0.67,$I$6,$H$6),0))</f>
        <v>4400</v>
      </c>
    </row>
    <row r="209" customFormat="false" ht="12.75" hidden="false" customHeight="false" outlineLevel="0" collapsed="false">
      <c r="A209" s="0" t="n">
        <f aca="false">MONTH(C209)</f>
        <v>6</v>
      </c>
      <c r="B209" s="0" t="str">
        <f aca="false">VLOOKUP(A209,MonthTable,2,FALSE())</f>
        <v>Jun</v>
      </c>
      <c r="C209" s="235" t="n">
        <f aca="false">C208+1</f>
        <v>36700</v>
      </c>
      <c r="D209" s="236" t="n">
        <f aca="false">H208</f>
        <v>1668063</v>
      </c>
      <c r="E209" s="250" t="n">
        <f aca="false">6258+9530</f>
        <v>15788</v>
      </c>
      <c r="F209" s="251" t="n">
        <v>0</v>
      </c>
      <c r="G209" s="44" t="n">
        <f aca="false">SUM(E209:F209)</f>
        <v>15788</v>
      </c>
      <c r="H209" s="44" t="n">
        <f aca="false">D209+G209</f>
        <v>1683851</v>
      </c>
      <c r="I209" s="232" t="n">
        <f aca="false">$D$12-H209</f>
        <v>687349</v>
      </c>
      <c r="J209" s="238" t="n">
        <f aca="false">D209/$D$12</f>
        <v>0.70346786437247</v>
      </c>
      <c r="K209" s="239" t="n">
        <f aca="false">H209/$D$12</f>
        <v>0.710126096491228</v>
      </c>
      <c r="L209" s="44" t="n">
        <f aca="false">IF($E209&lt;0,IF($K209&gt;0.5,-$F$7,-$G$7),IF($E209&gt;0,IF($K209&gt;0.67,$I$7,$H$7),0))</f>
        <v>10420</v>
      </c>
      <c r="M209" s="44" t="n">
        <f aca="false">IF($E209&lt;0,IF($K209&gt;0.5,-$F$5,-$G$5),IF($E209&gt;0,IF($K209&gt;0.67,$I$5,$H$5),0))</f>
        <v>6020</v>
      </c>
      <c r="N209" s="44" t="n">
        <f aca="false">IF($E209&lt;0,IF($K209&gt;0.5,-$F$6,-$G$6),IF($E209&gt;0,IF($K209&gt;0.67,$I$6,$H$6),0))</f>
        <v>4400</v>
      </c>
    </row>
    <row r="210" customFormat="false" ht="12.75" hidden="false" customHeight="false" outlineLevel="0" collapsed="false">
      <c r="A210" s="0" t="n">
        <f aca="false">MONTH(C210)</f>
        <v>6</v>
      </c>
      <c r="B210" s="0" t="str">
        <f aca="false">VLOOKUP(A210,MonthTable,2,FALSE())</f>
        <v>Jun</v>
      </c>
      <c r="C210" s="235" t="n">
        <f aca="false">C209+1</f>
        <v>36701</v>
      </c>
      <c r="D210" s="236" t="n">
        <f aca="false">H209</f>
        <v>1683851</v>
      </c>
      <c r="E210" s="250" t="n">
        <f aca="false">6258+9530</f>
        <v>15788</v>
      </c>
      <c r="F210" s="251" t="n">
        <v>0</v>
      </c>
      <c r="G210" s="44" t="n">
        <f aca="false">SUM(E210:F210)</f>
        <v>15788</v>
      </c>
      <c r="H210" s="44" t="n">
        <f aca="false">D210+G210</f>
        <v>1699639</v>
      </c>
      <c r="I210" s="232" t="n">
        <f aca="false">$D$12-H210</f>
        <v>671561</v>
      </c>
      <c r="J210" s="238" t="n">
        <f aca="false">D210/$D$12</f>
        <v>0.710126096491228</v>
      </c>
      <c r="K210" s="239" t="n">
        <f aca="false">H210/$D$12</f>
        <v>0.716784328609987</v>
      </c>
      <c r="L210" s="44" t="n">
        <f aca="false">IF($E210&lt;0,IF($K210&gt;0.5,-$F$7,-$G$7),IF($E210&gt;0,IF($K210&gt;0.67,$I$7,$H$7),0))</f>
        <v>10420</v>
      </c>
      <c r="M210" s="44" t="n">
        <f aca="false">IF($E210&lt;0,IF($K210&gt;0.5,-$F$5,-$G$5),IF($E210&gt;0,IF($K210&gt;0.67,$I$5,$H$5),0))</f>
        <v>6020</v>
      </c>
      <c r="N210" s="44" t="n">
        <f aca="false">IF($E210&lt;0,IF($K210&gt;0.5,-$F$6,-$G$6),IF($E210&gt;0,IF($K210&gt;0.67,$I$6,$H$6),0))</f>
        <v>4400</v>
      </c>
    </row>
    <row r="211" customFormat="false" ht="12.75" hidden="false" customHeight="false" outlineLevel="0" collapsed="false">
      <c r="A211" s="0" t="n">
        <f aca="false">MONTH(C211)</f>
        <v>6</v>
      </c>
      <c r="B211" s="0" t="str">
        <f aca="false">VLOOKUP(A211,MonthTable,2,FALSE())</f>
        <v>Jun</v>
      </c>
      <c r="C211" s="235" t="n">
        <f aca="false">C210+1</f>
        <v>36702</v>
      </c>
      <c r="D211" s="236" t="n">
        <f aca="false">H210</f>
        <v>1699639</v>
      </c>
      <c r="E211" s="250" t="n">
        <f aca="false">6258+9530</f>
        <v>15788</v>
      </c>
      <c r="F211" s="251" t="n">
        <v>0</v>
      </c>
      <c r="G211" s="44" t="n">
        <f aca="false">SUM(E211:F211)</f>
        <v>15788</v>
      </c>
      <c r="H211" s="44" t="n">
        <f aca="false">D211+G211</f>
        <v>1715427</v>
      </c>
      <c r="I211" s="232" t="n">
        <f aca="false">$D$12-H211</f>
        <v>655773</v>
      </c>
      <c r="J211" s="238" t="n">
        <f aca="false">D211/$D$12</f>
        <v>0.716784328609987</v>
      </c>
      <c r="K211" s="239" t="n">
        <f aca="false">H211/$D$12</f>
        <v>0.723442560728745</v>
      </c>
      <c r="L211" s="44" t="n">
        <f aca="false">IF($E211&lt;0,IF($K211&gt;0.5,-$F$7,-$G$7),IF($E211&gt;0,IF($K211&gt;0.67,$I$7,$H$7),0))</f>
        <v>10420</v>
      </c>
      <c r="M211" s="44" t="n">
        <f aca="false">IF($E211&lt;0,IF($K211&gt;0.5,-$F$5,-$G$5),IF($E211&gt;0,IF($K211&gt;0.67,$I$5,$H$5),0))</f>
        <v>6020</v>
      </c>
      <c r="N211" s="44" t="n">
        <f aca="false">IF($E211&lt;0,IF($K211&gt;0.5,-$F$6,-$G$6),IF($E211&gt;0,IF($K211&gt;0.67,$I$6,$H$6),0))</f>
        <v>4400</v>
      </c>
    </row>
    <row r="212" customFormat="false" ht="12.75" hidden="false" customHeight="false" outlineLevel="0" collapsed="false">
      <c r="A212" s="0" t="n">
        <f aca="false">MONTH(C212)</f>
        <v>6</v>
      </c>
      <c r="B212" s="0" t="str">
        <f aca="false">VLOOKUP(A212,MonthTable,2,FALSE())</f>
        <v>Jun</v>
      </c>
      <c r="C212" s="235" t="n">
        <f aca="false">C211+1</f>
        <v>36703</v>
      </c>
      <c r="D212" s="236" t="n">
        <f aca="false">H211</f>
        <v>1715427</v>
      </c>
      <c r="E212" s="250" t="n">
        <f aca="false">6258+9530</f>
        <v>15788</v>
      </c>
      <c r="F212" s="251" t="n">
        <v>0</v>
      </c>
      <c r="G212" s="44" t="n">
        <f aca="false">SUM(E212:F212)</f>
        <v>15788</v>
      </c>
      <c r="H212" s="44" t="n">
        <f aca="false">D212+G212</f>
        <v>1731215</v>
      </c>
      <c r="I212" s="232" t="n">
        <f aca="false">$D$12-H212</f>
        <v>639985</v>
      </c>
      <c r="J212" s="238" t="n">
        <f aca="false">D212/$D$12</f>
        <v>0.723442560728745</v>
      </c>
      <c r="K212" s="239" t="n">
        <f aca="false">H212/$D$12</f>
        <v>0.730100792847503</v>
      </c>
      <c r="L212" s="44" t="n">
        <f aca="false">IF($E212&lt;0,IF($K212&gt;0.5,-$F$7,-$G$7),IF($E212&gt;0,IF($K212&gt;0.67,$I$7,$H$7),0))</f>
        <v>10420</v>
      </c>
      <c r="M212" s="44" t="n">
        <f aca="false">IF($E212&lt;0,IF($K212&gt;0.5,-$F$5,-$G$5),IF($E212&gt;0,IF($K212&gt;0.67,$I$5,$H$5),0))</f>
        <v>6020</v>
      </c>
      <c r="N212" s="44" t="n">
        <f aca="false">IF($E212&lt;0,IF($K212&gt;0.5,-$F$6,-$G$6),IF($E212&gt;0,IF($K212&gt;0.67,$I$6,$H$6),0))</f>
        <v>4400</v>
      </c>
    </row>
    <row r="213" customFormat="false" ht="12.75" hidden="false" customHeight="false" outlineLevel="0" collapsed="false">
      <c r="A213" s="0" t="n">
        <f aca="false">MONTH(C213)</f>
        <v>6</v>
      </c>
      <c r="B213" s="0" t="str">
        <f aca="false">VLOOKUP(A213,MonthTable,2,FALSE())</f>
        <v>Jun</v>
      </c>
      <c r="C213" s="235" t="n">
        <f aca="false">C212+1</f>
        <v>36704</v>
      </c>
      <c r="D213" s="236" t="n">
        <f aca="false">H212</f>
        <v>1731215</v>
      </c>
      <c r="E213" s="250" t="n">
        <f aca="false">6258+9530</f>
        <v>15788</v>
      </c>
      <c r="F213" s="251" t="n">
        <v>0</v>
      </c>
      <c r="G213" s="44" t="n">
        <f aca="false">SUM(E213:F213)</f>
        <v>15788</v>
      </c>
      <c r="H213" s="44" t="n">
        <f aca="false">D213+G213</f>
        <v>1747003</v>
      </c>
      <c r="I213" s="232" t="n">
        <f aca="false">$D$12-H213</f>
        <v>624197</v>
      </c>
      <c r="J213" s="238" t="n">
        <f aca="false">D213/$D$12</f>
        <v>0.730100792847503</v>
      </c>
      <c r="K213" s="239" t="n">
        <f aca="false">H213/$D$12</f>
        <v>0.736759024966262</v>
      </c>
      <c r="L213" s="44" t="n">
        <f aca="false">IF($E213&lt;0,IF($K213&gt;0.5,-$F$7,-$G$7),IF($E213&gt;0,IF($K213&gt;0.67,$I$7,$H$7),0))</f>
        <v>10420</v>
      </c>
      <c r="M213" s="44" t="n">
        <f aca="false">IF($E213&lt;0,IF($K213&gt;0.5,-$F$5,-$G$5),IF($E213&gt;0,IF($K213&gt;0.67,$I$5,$H$5),0))</f>
        <v>6020</v>
      </c>
      <c r="N213" s="44" t="n">
        <f aca="false">IF($E213&lt;0,IF($K213&gt;0.5,-$F$6,-$G$6),IF($E213&gt;0,IF($K213&gt;0.67,$I$6,$H$6),0))</f>
        <v>4400</v>
      </c>
    </row>
    <row r="214" customFormat="false" ht="12.75" hidden="false" customHeight="false" outlineLevel="0" collapsed="false">
      <c r="A214" s="0" t="n">
        <f aca="false">MONTH(C214)</f>
        <v>6</v>
      </c>
      <c r="B214" s="0" t="str">
        <f aca="false">VLOOKUP(A214,MonthTable,2,FALSE())</f>
        <v>Jun</v>
      </c>
      <c r="C214" s="235" t="n">
        <f aca="false">C213+1</f>
        <v>36705</v>
      </c>
      <c r="D214" s="236" t="n">
        <f aca="false">H213</f>
        <v>1747003</v>
      </c>
      <c r="E214" s="250" t="n">
        <f aca="false">6258+9530</f>
        <v>15788</v>
      </c>
      <c r="F214" s="251" t="n">
        <v>0</v>
      </c>
      <c r="G214" s="44" t="n">
        <f aca="false">SUM(E214:F214)</f>
        <v>15788</v>
      </c>
      <c r="H214" s="44" t="n">
        <f aca="false">D214+G214</f>
        <v>1762791</v>
      </c>
      <c r="I214" s="232" t="n">
        <f aca="false">$D$12-H214</f>
        <v>608409</v>
      </c>
      <c r="J214" s="238" t="n">
        <f aca="false">D214/$D$12</f>
        <v>0.736759024966262</v>
      </c>
      <c r="K214" s="239" t="n">
        <f aca="false">H214/$D$12</f>
        <v>0.74341725708502</v>
      </c>
      <c r="L214" s="44" t="n">
        <f aca="false">IF($E214&lt;0,IF($K214&gt;0.5,-$F$7,-$G$7),IF($E214&gt;0,IF($K214&gt;0.67,$I$7,$H$7),0))</f>
        <v>10420</v>
      </c>
      <c r="M214" s="44" t="n">
        <f aca="false">IF($E214&lt;0,IF($K214&gt;0.5,-$F$5,-$G$5),IF($E214&gt;0,IF($K214&gt;0.67,$I$5,$H$5),0))</f>
        <v>6020</v>
      </c>
      <c r="N214" s="44" t="n">
        <f aca="false">IF($E214&lt;0,IF($K214&gt;0.5,-$F$6,-$G$6),IF($E214&gt;0,IF($K214&gt;0.67,$I$6,$H$6),0))</f>
        <v>4400</v>
      </c>
    </row>
    <row r="215" customFormat="false" ht="12.75" hidden="false" customHeight="false" outlineLevel="0" collapsed="false">
      <c r="A215" s="0" t="n">
        <f aca="false">MONTH(C215)</f>
        <v>6</v>
      </c>
      <c r="B215" s="0" t="str">
        <f aca="false">VLOOKUP(A215,MonthTable,2,FALSE())</f>
        <v>Jun</v>
      </c>
      <c r="C215" s="235" t="n">
        <f aca="false">C214+1</f>
        <v>36706</v>
      </c>
      <c r="D215" s="236" t="n">
        <f aca="false">H214</f>
        <v>1762791</v>
      </c>
      <c r="E215" s="250" t="n">
        <f aca="false">6258+9530</f>
        <v>15788</v>
      </c>
      <c r="F215" s="251" t="n">
        <v>0</v>
      </c>
      <c r="G215" s="44" t="n">
        <f aca="false">SUM(E215:F215)</f>
        <v>15788</v>
      </c>
      <c r="H215" s="44" t="n">
        <f aca="false">D215+G215</f>
        <v>1778579</v>
      </c>
      <c r="I215" s="232" t="n">
        <f aca="false">$D$12-H215</f>
        <v>592621</v>
      </c>
      <c r="J215" s="238" t="n">
        <f aca="false">D215/$D$12</f>
        <v>0.74341725708502</v>
      </c>
      <c r="K215" s="239" t="n">
        <f aca="false">H215/$D$12</f>
        <v>0.750075489203779</v>
      </c>
      <c r="L215" s="44" t="n">
        <f aca="false">IF($E215&lt;0,IF($K215&gt;0.5,-$F$7,-$G$7),IF($E215&gt;0,IF($K215&gt;0.67,$I$7,$H$7),0))</f>
        <v>10420</v>
      </c>
      <c r="M215" s="44" t="n">
        <f aca="false">IF($E215&lt;0,IF($K215&gt;0.5,-$F$5,-$G$5),IF($E215&gt;0,IF($K215&gt;0.67,$I$5,$H$5),0))</f>
        <v>6020</v>
      </c>
      <c r="N215" s="44" t="n">
        <f aca="false">IF($E215&lt;0,IF($K215&gt;0.5,-$F$6,-$G$6),IF($E215&gt;0,IF($K215&gt;0.67,$I$6,$H$6),0))</f>
        <v>4400</v>
      </c>
    </row>
    <row r="216" customFormat="false" ht="12.75" hidden="false" customHeight="false" outlineLevel="0" collapsed="false">
      <c r="A216" s="0" t="n">
        <f aca="false">MONTH(C216)</f>
        <v>6</v>
      </c>
      <c r="B216" s="0" t="str">
        <f aca="false">VLOOKUP(A216,MonthTable,2,FALSE())</f>
        <v>Jun</v>
      </c>
      <c r="C216" s="235" t="n">
        <f aca="false">C215+1</f>
        <v>36707</v>
      </c>
      <c r="D216" s="236" t="n">
        <f aca="false">H215</f>
        <v>1778579</v>
      </c>
      <c r="E216" s="250" t="n">
        <f aca="false">6258+9530</f>
        <v>15788</v>
      </c>
      <c r="F216" s="251" t="n">
        <v>0</v>
      </c>
      <c r="G216" s="44" t="n">
        <f aca="false">SUM(E216:F216)</f>
        <v>15788</v>
      </c>
      <c r="H216" s="44" t="n">
        <f aca="false">D216+G216</f>
        <v>1794367</v>
      </c>
      <c r="I216" s="232" t="n">
        <f aca="false">$D$12-H216</f>
        <v>576833</v>
      </c>
      <c r="J216" s="238" t="n">
        <f aca="false">D216/$D$12</f>
        <v>0.750075489203779</v>
      </c>
      <c r="K216" s="239" t="n">
        <f aca="false">H216/$D$12</f>
        <v>0.756733721322537</v>
      </c>
      <c r="L216" s="44" t="n">
        <f aca="false">IF($E216&lt;0,IF($K216&gt;0.5,-$F$7,-$G$7),IF($E216&gt;0,IF($K216&gt;0.67,$I$7,$H$7),0))</f>
        <v>10420</v>
      </c>
      <c r="M216" s="44" t="n">
        <f aca="false">IF($E216&lt;0,IF($K216&gt;0.5,-$F$5,-$G$5),IF($E216&gt;0,IF($K216&gt;0.67,$I$5,$H$5),0))</f>
        <v>6020</v>
      </c>
      <c r="N216" s="44" t="n">
        <f aca="false">IF($E216&lt;0,IF($K216&gt;0.5,-$F$6,-$G$6),IF($E216&gt;0,IF($K216&gt;0.67,$I$6,$H$6),0))</f>
        <v>4400</v>
      </c>
    </row>
    <row r="217" customFormat="false" ht="12.75" hidden="false" customHeight="false" outlineLevel="0" collapsed="false">
      <c r="A217" s="0" t="n">
        <f aca="false">MONTH(C217)</f>
        <v>7</v>
      </c>
      <c r="B217" s="0" t="str">
        <f aca="false">VLOOKUP(A217,MonthTable,2,FALSE())</f>
        <v>Jul</v>
      </c>
      <c r="C217" s="235" t="n">
        <f aca="false">C216+1</f>
        <v>36708</v>
      </c>
      <c r="D217" s="236" t="n">
        <f aca="false">H216</f>
        <v>1794367</v>
      </c>
      <c r="E217" s="250" t="n">
        <f aca="false">6258+9530</f>
        <v>15788</v>
      </c>
      <c r="F217" s="251" t="n">
        <v>0</v>
      </c>
      <c r="G217" s="44" t="n">
        <f aca="false">SUM(E217:F217)</f>
        <v>15788</v>
      </c>
      <c r="H217" s="44" t="n">
        <f aca="false">D217+G217</f>
        <v>1810155</v>
      </c>
      <c r="I217" s="232" t="n">
        <f aca="false">$D$12-H217</f>
        <v>561045</v>
      </c>
      <c r="J217" s="238" t="n">
        <f aca="false">D217/$D$12</f>
        <v>0.756733721322537</v>
      </c>
      <c r="K217" s="239" t="n">
        <f aca="false">H217/$D$12</f>
        <v>0.763391953441296</v>
      </c>
      <c r="L217" s="44" t="n">
        <f aca="false">IF($E217&lt;0,IF($K217&gt;0.5,-$F$7,-$G$7),IF($E217&gt;0,IF($K217&gt;0.67,$I$7,$H$7),0))</f>
        <v>10420</v>
      </c>
      <c r="M217" s="44" t="n">
        <f aca="false">IF($E217&lt;0,IF($K217&gt;0.5,-$F$5,-$G$5),IF($E217&gt;0,IF($K217&gt;0.67,$I$5,$H$5),0))</f>
        <v>6020</v>
      </c>
      <c r="N217" s="44" t="n">
        <f aca="false">IF($E217&lt;0,IF($K217&gt;0.5,-$F$6,-$G$6),IF($E217&gt;0,IF($K217&gt;0.67,$I$6,$H$6),0))</f>
        <v>4400</v>
      </c>
    </row>
    <row r="218" customFormat="false" ht="12.75" hidden="false" customHeight="false" outlineLevel="0" collapsed="false">
      <c r="A218" s="0" t="n">
        <f aca="false">MONTH(C218)</f>
        <v>7</v>
      </c>
      <c r="B218" s="0" t="str">
        <f aca="false">VLOOKUP(A218,MonthTable,2,FALSE())</f>
        <v>Jul</v>
      </c>
      <c r="C218" s="235" t="n">
        <f aca="false">C217+1</f>
        <v>36709</v>
      </c>
      <c r="D218" s="236" t="n">
        <f aca="false">H217</f>
        <v>1810155</v>
      </c>
      <c r="E218" s="250" t="n">
        <f aca="false">6258+9530</f>
        <v>15788</v>
      </c>
      <c r="F218" s="251" t="n">
        <v>0</v>
      </c>
      <c r="G218" s="44" t="n">
        <f aca="false">SUM(E218:F218)</f>
        <v>15788</v>
      </c>
      <c r="H218" s="44" t="n">
        <f aca="false">D218+G218</f>
        <v>1825943</v>
      </c>
      <c r="I218" s="232" t="n">
        <f aca="false">$D$12-H218</f>
        <v>545257</v>
      </c>
      <c r="J218" s="238" t="n">
        <f aca="false">D218/$D$12</f>
        <v>0.763391953441296</v>
      </c>
      <c r="K218" s="239" t="n">
        <f aca="false">H218/$D$12</f>
        <v>0.770050185560054</v>
      </c>
      <c r="L218" s="44" t="n">
        <f aca="false">IF($E218&lt;0,IF($K218&gt;0.5,-$F$7,-$G$7),IF($E218&gt;0,IF($K218&gt;0.67,$I$7,$H$7),0))</f>
        <v>10420</v>
      </c>
      <c r="M218" s="44" t="n">
        <f aca="false">IF($E218&lt;0,IF($K218&gt;0.5,-$F$5,-$G$5),IF($E218&gt;0,IF($K218&gt;0.67,$I$5,$H$5),0))</f>
        <v>6020</v>
      </c>
      <c r="N218" s="44" t="n">
        <f aca="false">IF($E218&lt;0,IF($K218&gt;0.5,-$F$6,-$G$6),IF($E218&gt;0,IF($K218&gt;0.67,$I$6,$H$6),0))</f>
        <v>4400</v>
      </c>
    </row>
    <row r="219" customFormat="false" ht="12.75" hidden="false" customHeight="false" outlineLevel="0" collapsed="false">
      <c r="A219" s="0" t="n">
        <f aca="false">MONTH(C219)</f>
        <v>7</v>
      </c>
      <c r="B219" s="0" t="str">
        <f aca="false">VLOOKUP(A219,MonthTable,2,FALSE())</f>
        <v>Jul</v>
      </c>
      <c r="C219" s="235" t="n">
        <f aca="false">C218+1</f>
        <v>36710</v>
      </c>
      <c r="D219" s="236" t="n">
        <f aca="false">H218</f>
        <v>1825943</v>
      </c>
      <c r="E219" s="250" t="n">
        <f aca="false">6258+9530</f>
        <v>15788</v>
      </c>
      <c r="F219" s="251" t="n">
        <v>0</v>
      </c>
      <c r="G219" s="44" t="n">
        <f aca="false">SUM(E219:F219)</f>
        <v>15788</v>
      </c>
      <c r="H219" s="44" t="n">
        <f aca="false">D219+G219</f>
        <v>1841731</v>
      </c>
      <c r="I219" s="232" t="n">
        <f aca="false">$D$12-H219</f>
        <v>529469</v>
      </c>
      <c r="J219" s="238" t="n">
        <f aca="false">D219/$D$12</f>
        <v>0.770050185560054</v>
      </c>
      <c r="K219" s="239" t="n">
        <f aca="false">H219/$D$12</f>
        <v>0.776708417678812</v>
      </c>
      <c r="L219" s="44" t="n">
        <f aca="false">IF($E219&lt;0,IF($K219&gt;0.5,-$F$7,-$G$7),IF($E219&gt;0,IF($K219&gt;0.67,$I$7,$H$7),0))</f>
        <v>10420</v>
      </c>
      <c r="M219" s="44" t="n">
        <f aca="false">IF($E219&lt;0,IF($K219&gt;0.5,-$F$5,-$G$5),IF($E219&gt;0,IF($K219&gt;0.67,$I$5,$H$5),0))</f>
        <v>6020</v>
      </c>
      <c r="N219" s="44" t="n">
        <f aca="false">IF($E219&lt;0,IF($K219&gt;0.5,-$F$6,-$G$6),IF($E219&gt;0,IF($K219&gt;0.67,$I$6,$H$6),0))</f>
        <v>4400</v>
      </c>
    </row>
    <row r="220" customFormat="false" ht="12.75" hidden="false" customHeight="false" outlineLevel="0" collapsed="false">
      <c r="A220" s="0" t="n">
        <f aca="false">MONTH(C220)</f>
        <v>7</v>
      </c>
      <c r="B220" s="0" t="str">
        <f aca="false">VLOOKUP(A220,MonthTable,2,FALSE())</f>
        <v>Jul</v>
      </c>
      <c r="C220" s="235" t="n">
        <f aca="false">C219+1</f>
        <v>36711</v>
      </c>
      <c r="D220" s="236" t="n">
        <f aca="false">H219</f>
        <v>1841731</v>
      </c>
      <c r="E220" s="250" t="n">
        <f aca="false">6258+9530</f>
        <v>15788</v>
      </c>
      <c r="F220" s="251" t="n">
        <v>0</v>
      </c>
      <c r="G220" s="44" t="n">
        <f aca="false">SUM(E220:F220)</f>
        <v>15788</v>
      </c>
      <c r="H220" s="44" t="n">
        <f aca="false">D220+G220</f>
        <v>1857519</v>
      </c>
      <c r="I220" s="232" t="n">
        <f aca="false">$D$12-H220</f>
        <v>513681</v>
      </c>
      <c r="J220" s="238" t="n">
        <f aca="false">D220/$D$12</f>
        <v>0.776708417678812</v>
      </c>
      <c r="K220" s="239" t="n">
        <f aca="false">H220/$D$12</f>
        <v>0.783366649797571</v>
      </c>
      <c r="L220" s="44" t="n">
        <f aca="false">IF($E220&lt;0,IF($K220&gt;0.5,-$F$7,-$G$7),IF($E220&gt;0,IF($K220&gt;0.67,$I$7,$H$7),0))</f>
        <v>10420</v>
      </c>
      <c r="M220" s="44" t="n">
        <f aca="false">IF($E220&lt;0,IF($K220&gt;0.5,-$F$5,-$G$5),IF($E220&gt;0,IF($K220&gt;0.67,$I$5,$H$5),0))</f>
        <v>6020</v>
      </c>
      <c r="N220" s="44" t="n">
        <f aca="false">IF($E220&lt;0,IF($K220&gt;0.5,-$F$6,-$G$6),IF($E220&gt;0,IF($K220&gt;0.67,$I$6,$H$6),0))</f>
        <v>4400</v>
      </c>
    </row>
    <row r="221" customFormat="false" ht="12.75" hidden="false" customHeight="false" outlineLevel="0" collapsed="false">
      <c r="A221" s="0" t="n">
        <f aca="false">MONTH(C221)</f>
        <v>7</v>
      </c>
      <c r="B221" s="0" t="str">
        <f aca="false">VLOOKUP(A221,MonthTable,2,FALSE())</f>
        <v>Jul</v>
      </c>
      <c r="C221" s="235" t="n">
        <f aca="false">C220+1</f>
        <v>36712</v>
      </c>
      <c r="D221" s="236" t="n">
        <f aca="false">H220</f>
        <v>1857519</v>
      </c>
      <c r="E221" s="250" t="n">
        <f aca="false">6258+9530</f>
        <v>15788</v>
      </c>
      <c r="F221" s="251" t="n">
        <v>0</v>
      </c>
      <c r="G221" s="44" t="n">
        <f aca="false">SUM(E221:F221)</f>
        <v>15788</v>
      </c>
      <c r="H221" s="44" t="n">
        <f aca="false">D221+G221</f>
        <v>1873307</v>
      </c>
      <c r="I221" s="232" t="n">
        <f aca="false">$D$12-H221</f>
        <v>497893</v>
      </c>
      <c r="J221" s="238" t="n">
        <f aca="false">D221/$D$12</f>
        <v>0.783366649797571</v>
      </c>
      <c r="K221" s="239" t="n">
        <f aca="false">H221/$D$12</f>
        <v>0.790024881916329</v>
      </c>
      <c r="L221" s="44" t="n">
        <f aca="false">IF($E221&lt;0,IF($K221&gt;0.5,-$F$7,-$G$7),IF($E221&gt;0,IF($K221&gt;0.67,$I$7,$H$7),0))</f>
        <v>10420</v>
      </c>
      <c r="M221" s="44" t="n">
        <f aca="false">IF($E221&lt;0,IF($K221&gt;0.5,-$F$5,-$G$5),IF($E221&gt;0,IF($K221&gt;0.67,$I$5,$H$5),0))</f>
        <v>6020</v>
      </c>
      <c r="N221" s="44" t="n">
        <f aca="false">IF($E221&lt;0,IF($K221&gt;0.5,-$F$6,-$G$6),IF($E221&gt;0,IF($K221&gt;0.67,$I$6,$H$6),0))</f>
        <v>4400</v>
      </c>
    </row>
    <row r="222" customFormat="false" ht="12.75" hidden="false" customHeight="false" outlineLevel="0" collapsed="false">
      <c r="A222" s="0" t="n">
        <f aca="false">MONTH(C222)</f>
        <v>7</v>
      </c>
      <c r="B222" s="0" t="str">
        <f aca="false">VLOOKUP(A222,MonthTable,2,FALSE())</f>
        <v>Jul</v>
      </c>
      <c r="C222" s="235" t="n">
        <f aca="false">C221+1</f>
        <v>36713</v>
      </c>
      <c r="D222" s="236" t="n">
        <f aca="false">H221</f>
        <v>1873307</v>
      </c>
      <c r="E222" s="250" t="n">
        <f aca="false">6258+9530</f>
        <v>15788</v>
      </c>
      <c r="F222" s="251" t="n">
        <v>0</v>
      </c>
      <c r="G222" s="44" t="n">
        <f aca="false">SUM(E222:F222)</f>
        <v>15788</v>
      </c>
      <c r="H222" s="44" t="n">
        <f aca="false">D222+G222</f>
        <v>1889095</v>
      </c>
      <c r="I222" s="232" t="n">
        <f aca="false">$D$12-H222</f>
        <v>482105</v>
      </c>
      <c r="J222" s="238" t="n">
        <f aca="false">D222/$D$12</f>
        <v>0.790024881916329</v>
      </c>
      <c r="K222" s="239" t="n">
        <f aca="false">H222/$D$12</f>
        <v>0.796683114035088</v>
      </c>
      <c r="L222" s="44" t="n">
        <f aca="false">IF($E222&lt;0,IF($K222&gt;0.5,-$F$7,-$G$7),IF($E222&gt;0,IF($K222&gt;0.67,$I$7,$H$7),0))</f>
        <v>10420</v>
      </c>
      <c r="M222" s="44" t="n">
        <f aca="false">IF($E222&lt;0,IF($K222&gt;0.5,-$F$5,-$G$5),IF($E222&gt;0,IF($K222&gt;0.67,$I$5,$H$5),0))</f>
        <v>6020</v>
      </c>
      <c r="N222" s="44" t="n">
        <f aca="false">IF($E222&lt;0,IF($K222&gt;0.5,-$F$6,-$G$6),IF($E222&gt;0,IF($K222&gt;0.67,$I$6,$H$6),0))</f>
        <v>4400</v>
      </c>
    </row>
    <row r="223" customFormat="false" ht="12.75" hidden="false" customHeight="false" outlineLevel="0" collapsed="false">
      <c r="A223" s="0" t="n">
        <f aca="false">MONTH(C223)</f>
        <v>7</v>
      </c>
      <c r="B223" s="0" t="str">
        <f aca="false">VLOOKUP(A223,MonthTable,2,FALSE())</f>
        <v>Jul</v>
      </c>
      <c r="C223" s="235" t="n">
        <f aca="false">C222+1</f>
        <v>36714</v>
      </c>
      <c r="D223" s="236" t="n">
        <f aca="false">H222</f>
        <v>1889095</v>
      </c>
      <c r="E223" s="250" t="n">
        <f aca="false">6258+9530</f>
        <v>15788</v>
      </c>
      <c r="F223" s="251" t="n">
        <v>0</v>
      </c>
      <c r="G223" s="44" t="n">
        <f aca="false">SUM(E223:F223)</f>
        <v>15788</v>
      </c>
      <c r="H223" s="44" t="n">
        <f aca="false">D223+G223</f>
        <v>1904883</v>
      </c>
      <c r="I223" s="232" t="n">
        <f aca="false">$D$12-H223</f>
        <v>466317</v>
      </c>
      <c r="J223" s="238" t="n">
        <f aca="false">D223/$D$12</f>
        <v>0.796683114035088</v>
      </c>
      <c r="K223" s="239" t="n">
        <f aca="false">H223/$D$12</f>
        <v>0.803341346153846</v>
      </c>
      <c r="L223" s="44" t="n">
        <f aca="false">IF($E223&lt;0,IF($K223&gt;0.5,-$F$7,-$G$7),IF($E223&gt;0,IF($K223&gt;0.67,$I$7,$H$7),0))</f>
        <v>10420</v>
      </c>
      <c r="M223" s="44" t="n">
        <f aca="false">IF($E223&lt;0,IF($K223&gt;0.5,-$F$5,-$G$5),IF($E223&gt;0,IF($K223&gt;0.67,$I$5,$H$5),0))</f>
        <v>6020</v>
      </c>
      <c r="N223" s="44" t="n">
        <f aca="false">IF($E223&lt;0,IF($K223&gt;0.5,-$F$6,-$G$6),IF($E223&gt;0,IF($K223&gt;0.67,$I$6,$H$6),0))</f>
        <v>4400</v>
      </c>
    </row>
    <row r="224" customFormat="false" ht="12.75" hidden="false" customHeight="false" outlineLevel="0" collapsed="false">
      <c r="A224" s="0" t="n">
        <f aca="false">MONTH(C224)</f>
        <v>7</v>
      </c>
      <c r="B224" s="0" t="str">
        <f aca="false">VLOOKUP(A224,MonthTable,2,FALSE())</f>
        <v>Jul</v>
      </c>
      <c r="C224" s="235" t="n">
        <f aca="false">C223+1</f>
        <v>36715</v>
      </c>
      <c r="D224" s="236" t="n">
        <f aca="false">H223</f>
        <v>1904883</v>
      </c>
      <c r="E224" s="250" t="n">
        <f aca="false">6258+9530</f>
        <v>15788</v>
      </c>
      <c r="F224" s="251" t="n">
        <v>0</v>
      </c>
      <c r="G224" s="44" t="n">
        <f aca="false">SUM(E224:F224)</f>
        <v>15788</v>
      </c>
      <c r="H224" s="44" t="n">
        <f aca="false">D224+G224</f>
        <v>1920671</v>
      </c>
      <c r="I224" s="232" t="n">
        <f aca="false">$D$12-H224</f>
        <v>450529</v>
      </c>
      <c r="J224" s="238" t="n">
        <f aca="false">D224/$D$12</f>
        <v>0.803341346153846</v>
      </c>
      <c r="K224" s="239" t="n">
        <f aca="false">H224/$D$12</f>
        <v>0.809999578272605</v>
      </c>
      <c r="L224" s="44" t="n">
        <f aca="false">IF($E224&lt;0,IF($K224&gt;0.5,-$F$7,-$G$7),IF($E224&gt;0,IF($K224&gt;0.67,$I$7,$H$7),0))</f>
        <v>10420</v>
      </c>
      <c r="M224" s="44" t="n">
        <f aca="false">IF($E224&lt;0,IF($K224&gt;0.5,-$F$5,-$G$5),IF($E224&gt;0,IF($K224&gt;0.67,$I$5,$H$5),0))</f>
        <v>6020</v>
      </c>
      <c r="N224" s="44" t="n">
        <f aca="false">IF($E224&lt;0,IF($K224&gt;0.5,-$F$6,-$G$6),IF($E224&gt;0,IF($K224&gt;0.67,$I$6,$H$6),0))</f>
        <v>4400</v>
      </c>
    </row>
    <row r="225" customFormat="false" ht="12.75" hidden="false" customHeight="false" outlineLevel="0" collapsed="false">
      <c r="A225" s="0" t="n">
        <f aca="false">MONTH(C225)</f>
        <v>7</v>
      </c>
      <c r="B225" s="0" t="str">
        <f aca="false">VLOOKUP(A225,MonthTable,2,FALSE())</f>
        <v>Jul</v>
      </c>
      <c r="C225" s="235" t="n">
        <f aca="false">C224+1</f>
        <v>36716</v>
      </c>
      <c r="D225" s="236" t="n">
        <f aca="false">H224</f>
        <v>1920671</v>
      </c>
      <c r="E225" s="250" t="n">
        <f aca="false">6258+9530</f>
        <v>15788</v>
      </c>
      <c r="F225" s="251" t="n">
        <v>0</v>
      </c>
      <c r="G225" s="44" t="n">
        <f aca="false">SUM(E225:F225)</f>
        <v>15788</v>
      </c>
      <c r="H225" s="44" t="n">
        <f aca="false">D225+G225</f>
        <v>1936459</v>
      </c>
      <c r="I225" s="232" t="n">
        <f aca="false">$D$12-H225</f>
        <v>434741</v>
      </c>
      <c r="J225" s="238" t="n">
        <f aca="false">D225/$D$12</f>
        <v>0.809999578272605</v>
      </c>
      <c r="K225" s="239" t="n">
        <f aca="false">H225/$D$12</f>
        <v>0.816657810391363</v>
      </c>
      <c r="L225" s="44" t="n">
        <f aca="false">IF($E225&lt;0,IF($K225&gt;0.5,-$F$7,-$G$7),IF($E225&gt;0,IF($K225&gt;0.67,$I$7,$H$7),0))</f>
        <v>10420</v>
      </c>
      <c r="M225" s="44" t="n">
        <f aca="false">IF($E225&lt;0,IF($K225&gt;0.5,-$F$5,-$G$5),IF($E225&gt;0,IF($K225&gt;0.67,$I$5,$H$5),0))</f>
        <v>6020</v>
      </c>
      <c r="N225" s="44" t="n">
        <f aca="false">IF($E225&lt;0,IF($K225&gt;0.5,-$F$6,-$G$6),IF($E225&gt;0,IF($K225&gt;0.67,$I$6,$H$6),0))</f>
        <v>4400</v>
      </c>
    </row>
    <row r="226" customFormat="false" ht="12.75" hidden="false" customHeight="false" outlineLevel="0" collapsed="false">
      <c r="A226" s="0" t="n">
        <f aca="false">MONTH(C226)</f>
        <v>7</v>
      </c>
      <c r="B226" s="0" t="str">
        <f aca="false">VLOOKUP(A226,MonthTable,2,FALSE())</f>
        <v>Jul</v>
      </c>
      <c r="C226" s="235" t="n">
        <f aca="false">C225+1</f>
        <v>36717</v>
      </c>
      <c r="D226" s="236" t="n">
        <f aca="false">H225</f>
        <v>1936459</v>
      </c>
      <c r="E226" s="250" t="n">
        <f aca="false">6258+9530</f>
        <v>15788</v>
      </c>
      <c r="F226" s="251" t="n">
        <v>0</v>
      </c>
      <c r="G226" s="44" t="n">
        <f aca="false">SUM(E226:F226)</f>
        <v>15788</v>
      </c>
      <c r="H226" s="44" t="n">
        <f aca="false">D226+G226</f>
        <v>1952247</v>
      </c>
      <c r="I226" s="232" t="n">
        <f aca="false">$D$12-H226</f>
        <v>418953</v>
      </c>
      <c r="J226" s="238" t="n">
        <f aca="false">D226/$D$12</f>
        <v>0.816657810391363</v>
      </c>
      <c r="K226" s="239" t="n">
        <f aca="false">H226/$D$12</f>
        <v>0.823316042510122</v>
      </c>
      <c r="L226" s="44" t="n">
        <f aca="false">IF($E226&lt;0,IF($K226&gt;0.5,-$F$7,-$G$7),IF($E226&gt;0,IF($K226&gt;0.67,$I$7,$H$7),0))</f>
        <v>10420</v>
      </c>
      <c r="M226" s="44" t="n">
        <f aca="false">IF($E226&lt;0,IF($K226&gt;0.5,-$F$5,-$G$5),IF($E226&gt;0,IF($K226&gt;0.67,$I$5,$H$5),0))</f>
        <v>6020</v>
      </c>
      <c r="N226" s="44" t="n">
        <f aca="false">IF($E226&lt;0,IF($K226&gt;0.5,-$F$6,-$G$6),IF($E226&gt;0,IF($K226&gt;0.67,$I$6,$H$6),0))</f>
        <v>4400</v>
      </c>
    </row>
    <row r="227" customFormat="false" ht="12.75" hidden="false" customHeight="false" outlineLevel="0" collapsed="false">
      <c r="A227" s="0" t="n">
        <f aca="false">MONTH(C227)</f>
        <v>7</v>
      </c>
      <c r="B227" s="0" t="str">
        <f aca="false">VLOOKUP(A227,MonthTable,2,FALSE())</f>
        <v>Jul</v>
      </c>
      <c r="C227" s="235" t="n">
        <f aca="false">C226+1</f>
        <v>36718</v>
      </c>
      <c r="D227" s="236" t="n">
        <f aca="false">H226</f>
        <v>1952247</v>
      </c>
      <c r="E227" s="250" t="n">
        <f aca="false">6258+9530</f>
        <v>15788</v>
      </c>
      <c r="F227" s="251" t="n">
        <v>0</v>
      </c>
      <c r="G227" s="44" t="n">
        <f aca="false">SUM(E227:F227)</f>
        <v>15788</v>
      </c>
      <c r="H227" s="44" t="n">
        <f aca="false">D227+G227</f>
        <v>1968035</v>
      </c>
      <c r="I227" s="232" t="n">
        <f aca="false">$D$12-H227</f>
        <v>403165</v>
      </c>
      <c r="J227" s="238" t="n">
        <f aca="false">D227/$D$12</f>
        <v>0.823316042510122</v>
      </c>
      <c r="K227" s="239" t="n">
        <f aca="false">H227/$D$12</f>
        <v>0.82997427462888</v>
      </c>
      <c r="L227" s="44" t="n">
        <f aca="false">IF($E227&lt;0,IF($K227&gt;0.5,-$F$7,-$G$7),IF($E227&gt;0,IF($K227&gt;0.67,$I$7,$H$7),0))</f>
        <v>10420</v>
      </c>
      <c r="M227" s="44" t="n">
        <f aca="false">IF($E227&lt;0,IF($K227&gt;0.5,-$F$5,-$G$5),IF($E227&gt;0,IF($K227&gt;0.67,$I$5,$H$5),0))</f>
        <v>6020</v>
      </c>
      <c r="N227" s="44" t="n">
        <f aca="false">IF($E227&lt;0,IF($K227&gt;0.5,-$F$6,-$G$6),IF($E227&gt;0,IF($K227&gt;0.67,$I$6,$H$6),0))</f>
        <v>4400</v>
      </c>
    </row>
    <row r="228" customFormat="false" ht="12.75" hidden="false" customHeight="false" outlineLevel="0" collapsed="false">
      <c r="A228" s="0" t="n">
        <f aca="false">MONTH(C228)</f>
        <v>7</v>
      </c>
      <c r="B228" s="0" t="str">
        <f aca="false">VLOOKUP(A228,MonthTable,2,FALSE())</f>
        <v>Jul</v>
      </c>
      <c r="C228" s="235" t="n">
        <f aca="false">C227+1</f>
        <v>36719</v>
      </c>
      <c r="D228" s="236" t="n">
        <f aca="false">H227</f>
        <v>1968035</v>
      </c>
      <c r="E228" s="250" t="n">
        <f aca="false">6258+9530</f>
        <v>15788</v>
      </c>
      <c r="F228" s="251" t="n">
        <v>0</v>
      </c>
      <c r="G228" s="44" t="n">
        <f aca="false">SUM(E228:F228)</f>
        <v>15788</v>
      </c>
      <c r="H228" s="44" t="n">
        <f aca="false">D228+G228</f>
        <v>1983823</v>
      </c>
      <c r="I228" s="232" t="n">
        <f aca="false">$D$12-H228</f>
        <v>387377</v>
      </c>
      <c r="J228" s="238" t="n">
        <f aca="false">D228/$D$12</f>
        <v>0.82997427462888</v>
      </c>
      <c r="K228" s="239" t="n">
        <f aca="false">H228/$D$12</f>
        <v>0.836632506747638</v>
      </c>
      <c r="L228" s="44" t="n">
        <f aca="false">IF($E228&lt;0,IF($K228&gt;0.5,-$F$7,-$G$7),IF($E228&gt;0,IF($K228&gt;0.67,$I$7,$H$7),0))</f>
        <v>10420</v>
      </c>
      <c r="M228" s="44" t="n">
        <f aca="false">IF($E228&lt;0,IF($K228&gt;0.5,-$F$5,-$G$5),IF($E228&gt;0,IF($K228&gt;0.67,$I$5,$H$5),0))</f>
        <v>6020</v>
      </c>
      <c r="N228" s="44" t="n">
        <f aca="false">IF($E228&lt;0,IF($K228&gt;0.5,-$F$6,-$G$6),IF($E228&gt;0,IF($K228&gt;0.67,$I$6,$H$6),0))</f>
        <v>4400</v>
      </c>
    </row>
    <row r="229" customFormat="false" ht="12.75" hidden="false" customHeight="false" outlineLevel="0" collapsed="false">
      <c r="A229" s="0" t="n">
        <f aca="false">MONTH(C229)</f>
        <v>7</v>
      </c>
      <c r="B229" s="0" t="str">
        <f aca="false">VLOOKUP(A229,MonthTable,2,FALSE())</f>
        <v>Jul</v>
      </c>
      <c r="C229" s="235" t="n">
        <f aca="false">C228+1</f>
        <v>36720</v>
      </c>
      <c r="D229" s="236" t="n">
        <f aca="false">H228</f>
        <v>1983823</v>
      </c>
      <c r="E229" s="250" t="n">
        <f aca="false">6258+9530</f>
        <v>15788</v>
      </c>
      <c r="F229" s="251" t="n">
        <v>0</v>
      </c>
      <c r="G229" s="44" t="n">
        <f aca="false">SUM(E229:F229)</f>
        <v>15788</v>
      </c>
      <c r="H229" s="44" t="n">
        <f aca="false">D229+G229</f>
        <v>1999611</v>
      </c>
      <c r="I229" s="232" t="n">
        <f aca="false">$D$12-H229</f>
        <v>371589</v>
      </c>
      <c r="J229" s="238" t="n">
        <f aca="false">D229/$D$12</f>
        <v>0.836632506747638</v>
      </c>
      <c r="K229" s="239" t="n">
        <f aca="false">H229/$D$12</f>
        <v>0.843290738866397</v>
      </c>
      <c r="L229" s="44" t="n">
        <f aca="false">IF($E229&lt;0,IF($K229&gt;0.5,-$F$7,-$G$7),IF($E229&gt;0,IF($K229&gt;0.67,$I$7,$H$7),0))</f>
        <v>10420</v>
      </c>
      <c r="M229" s="44" t="n">
        <f aca="false">IF($E229&lt;0,IF($K229&gt;0.5,-$F$5,-$G$5),IF($E229&gt;0,IF($K229&gt;0.67,$I$5,$H$5),0))</f>
        <v>6020</v>
      </c>
      <c r="N229" s="44" t="n">
        <f aca="false">IF($E229&lt;0,IF($K229&gt;0.5,-$F$6,-$G$6),IF($E229&gt;0,IF($K229&gt;0.67,$I$6,$H$6),0))</f>
        <v>4400</v>
      </c>
    </row>
    <row r="230" customFormat="false" ht="12.75" hidden="false" customHeight="false" outlineLevel="0" collapsed="false">
      <c r="A230" s="0" t="n">
        <f aca="false">MONTH(C230)</f>
        <v>7</v>
      </c>
      <c r="B230" s="0" t="str">
        <f aca="false">VLOOKUP(A230,MonthTable,2,FALSE())</f>
        <v>Jul</v>
      </c>
      <c r="C230" s="235" t="n">
        <f aca="false">C229+1</f>
        <v>36721</v>
      </c>
      <c r="D230" s="236" t="n">
        <f aca="false">H229</f>
        <v>1999611</v>
      </c>
      <c r="E230" s="250" t="n">
        <f aca="false">6258+9530</f>
        <v>15788</v>
      </c>
      <c r="F230" s="251" t="n">
        <v>0</v>
      </c>
      <c r="G230" s="44" t="n">
        <f aca="false">SUM(E230:F230)</f>
        <v>15788</v>
      </c>
      <c r="H230" s="44" t="n">
        <f aca="false">D230+G230</f>
        <v>2015399</v>
      </c>
      <c r="I230" s="232" t="n">
        <f aca="false">$D$12-H230</f>
        <v>355801</v>
      </c>
      <c r="J230" s="238" t="n">
        <f aca="false">D230/$D$12</f>
        <v>0.843290738866397</v>
      </c>
      <c r="K230" s="239" t="n">
        <f aca="false">H230/$D$12</f>
        <v>0.849948970985155</v>
      </c>
      <c r="L230" s="44" t="n">
        <f aca="false">IF($E230&lt;0,IF($K230&gt;0.5,-$F$7,-$G$7),IF($E230&gt;0,IF($K230&gt;0.67,$I$7,$H$7),0))</f>
        <v>10420</v>
      </c>
      <c r="M230" s="44" t="n">
        <f aca="false">IF($E230&lt;0,IF($K230&gt;0.5,-$F$5,-$G$5),IF($E230&gt;0,IF($K230&gt;0.67,$I$5,$H$5),0))</f>
        <v>6020</v>
      </c>
      <c r="N230" s="44" t="n">
        <f aca="false">IF($E230&lt;0,IF($K230&gt;0.5,-$F$6,-$G$6),IF($E230&gt;0,IF($K230&gt;0.67,$I$6,$H$6),0))</f>
        <v>4400</v>
      </c>
    </row>
    <row r="231" customFormat="false" ht="12.75" hidden="false" customHeight="false" outlineLevel="0" collapsed="false">
      <c r="A231" s="0" t="n">
        <f aca="false">MONTH(C231)</f>
        <v>7</v>
      </c>
      <c r="B231" s="0" t="str">
        <f aca="false">VLOOKUP(A231,MonthTable,2,FALSE())</f>
        <v>Jul</v>
      </c>
      <c r="C231" s="235" t="n">
        <f aca="false">C230+1</f>
        <v>36722</v>
      </c>
      <c r="D231" s="236" t="n">
        <f aca="false">H230</f>
        <v>2015399</v>
      </c>
      <c r="E231" s="250" t="n">
        <f aca="false">6258+9530</f>
        <v>15788</v>
      </c>
      <c r="F231" s="251" t="n">
        <v>0</v>
      </c>
      <c r="G231" s="44" t="n">
        <f aca="false">SUM(E231:F231)</f>
        <v>15788</v>
      </c>
      <c r="H231" s="44" t="n">
        <f aca="false">D231+G231</f>
        <v>2031187</v>
      </c>
      <c r="I231" s="232" t="n">
        <f aca="false">$D$12-H231</f>
        <v>340013</v>
      </c>
      <c r="J231" s="238" t="n">
        <f aca="false">D231/$D$12</f>
        <v>0.849948970985155</v>
      </c>
      <c r="K231" s="239" t="n">
        <f aca="false">H231/$D$12</f>
        <v>0.856607203103914</v>
      </c>
      <c r="L231" s="44" t="n">
        <f aca="false">IF($E231&lt;0,IF($K231&gt;0.5,-$F$7,-$G$7),IF($E231&gt;0,IF($K231&gt;0.67,$I$7,$H$7),0))</f>
        <v>10420</v>
      </c>
      <c r="M231" s="44" t="n">
        <f aca="false">IF($E231&lt;0,IF($K231&gt;0.5,-$F$5,-$G$5),IF($E231&gt;0,IF($K231&gt;0.67,$I$5,$H$5),0))</f>
        <v>6020</v>
      </c>
      <c r="N231" s="44" t="n">
        <f aca="false">IF($E231&lt;0,IF($K231&gt;0.5,-$F$6,-$G$6),IF($E231&gt;0,IF($K231&gt;0.67,$I$6,$H$6),0))</f>
        <v>4400</v>
      </c>
    </row>
    <row r="232" customFormat="false" ht="12.75" hidden="false" customHeight="false" outlineLevel="0" collapsed="false">
      <c r="A232" s="0" t="n">
        <f aca="false">MONTH(C232)</f>
        <v>7</v>
      </c>
      <c r="B232" s="0" t="str">
        <f aca="false">VLOOKUP(A232,MonthTable,2,FALSE())</f>
        <v>Jul</v>
      </c>
      <c r="C232" s="235" t="n">
        <f aca="false">C231+1</f>
        <v>36723</v>
      </c>
      <c r="D232" s="236" t="n">
        <f aca="false">H231</f>
        <v>2031187</v>
      </c>
      <c r="E232" s="250" t="n">
        <f aca="false">6258+9530</f>
        <v>15788</v>
      </c>
      <c r="F232" s="251" t="n">
        <v>0</v>
      </c>
      <c r="G232" s="44" t="n">
        <f aca="false">SUM(E232:F232)</f>
        <v>15788</v>
      </c>
      <c r="H232" s="44" t="n">
        <f aca="false">D232+G232</f>
        <v>2046975</v>
      </c>
      <c r="I232" s="232" t="n">
        <f aca="false">$D$12-H232</f>
        <v>324225</v>
      </c>
      <c r="J232" s="238" t="n">
        <f aca="false">D232/$D$12</f>
        <v>0.856607203103914</v>
      </c>
      <c r="K232" s="239" t="n">
        <f aca="false">H232/$D$12</f>
        <v>0.863265435222672</v>
      </c>
      <c r="L232" s="44" t="n">
        <f aca="false">IF($E232&lt;0,IF($K232&gt;0.5,-$F$7,-$G$7),IF($E232&gt;0,IF($K232&gt;0.67,$I$7,$H$7),0))</f>
        <v>10420</v>
      </c>
      <c r="M232" s="44" t="n">
        <f aca="false">IF($E232&lt;0,IF($K232&gt;0.5,-$F$5,-$G$5),IF($E232&gt;0,IF($K232&gt;0.67,$I$5,$H$5),0))</f>
        <v>6020</v>
      </c>
      <c r="N232" s="44" t="n">
        <f aca="false">IF($E232&lt;0,IF($K232&gt;0.5,-$F$6,-$G$6),IF($E232&gt;0,IF($K232&gt;0.67,$I$6,$H$6),0))</f>
        <v>4400</v>
      </c>
    </row>
    <row r="233" customFormat="false" ht="12.75" hidden="false" customHeight="false" outlineLevel="0" collapsed="false">
      <c r="A233" s="0" t="n">
        <f aca="false">MONTH(C233)</f>
        <v>7</v>
      </c>
      <c r="B233" s="0" t="str">
        <f aca="false">VLOOKUP(A233,MonthTable,2,FALSE())</f>
        <v>Jul</v>
      </c>
      <c r="C233" s="235" t="n">
        <f aca="false">C232+1</f>
        <v>36724</v>
      </c>
      <c r="D233" s="236" t="n">
        <f aca="false">H232</f>
        <v>2046975</v>
      </c>
      <c r="E233" s="250" t="n">
        <f aca="false">6258+9530</f>
        <v>15788</v>
      </c>
      <c r="F233" s="251" t="n">
        <v>0</v>
      </c>
      <c r="G233" s="44" t="n">
        <f aca="false">SUM(E233:F233)</f>
        <v>15788</v>
      </c>
      <c r="H233" s="44" t="n">
        <f aca="false">D233+G233</f>
        <v>2062763</v>
      </c>
      <c r="I233" s="232" t="n">
        <f aca="false">$D$12-H233</f>
        <v>308437</v>
      </c>
      <c r="J233" s="238" t="n">
        <f aca="false">D233/$D$12</f>
        <v>0.863265435222672</v>
      </c>
      <c r="K233" s="239" t="n">
        <f aca="false">H233/$D$12</f>
        <v>0.869923667341431</v>
      </c>
      <c r="L233" s="44" t="n">
        <f aca="false">IF($E233&lt;0,IF($K233&gt;0.5,-$F$7,-$G$7),IF($E233&gt;0,IF($K233&gt;0.67,$I$7,$H$7),0))</f>
        <v>10420</v>
      </c>
      <c r="M233" s="44" t="n">
        <f aca="false">IF($E233&lt;0,IF($K233&gt;0.5,-$F$5,-$G$5),IF($E233&gt;0,IF($K233&gt;0.67,$I$5,$H$5),0))</f>
        <v>6020</v>
      </c>
      <c r="N233" s="44" t="n">
        <f aca="false">IF($E233&lt;0,IF($K233&gt;0.5,-$F$6,-$G$6),IF($E233&gt;0,IF($K233&gt;0.67,$I$6,$H$6),0))</f>
        <v>4400</v>
      </c>
    </row>
    <row r="234" customFormat="false" ht="12.75" hidden="false" customHeight="false" outlineLevel="0" collapsed="false">
      <c r="A234" s="0" t="n">
        <f aca="false">MONTH(C234)</f>
        <v>7</v>
      </c>
      <c r="B234" s="0" t="str">
        <f aca="false">VLOOKUP(A234,MonthTable,2,FALSE())</f>
        <v>Jul</v>
      </c>
      <c r="C234" s="235" t="n">
        <f aca="false">C233+1</f>
        <v>36725</v>
      </c>
      <c r="D234" s="236" t="n">
        <f aca="false">H233</f>
        <v>2062763</v>
      </c>
      <c r="E234" s="250" t="n">
        <f aca="false">6258+9530</f>
        <v>15788</v>
      </c>
      <c r="F234" s="251" t="n">
        <v>0</v>
      </c>
      <c r="G234" s="44" t="n">
        <f aca="false">SUM(E234:F234)</f>
        <v>15788</v>
      </c>
      <c r="H234" s="44" t="n">
        <f aca="false">D234+G234</f>
        <v>2078551</v>
      </c>
      <c r="I234" s="232" t="n">
        <f aca="false">$D$12-H234</f>
        <v>292649</v>
      </c>
      <c r="J234" s="238" t="n">
        <f aca="false">D234/$D$12</f>
        <v>0.869923667341431</v>
      </c>
      <c r="K234" s="239" t="n">
        <f aca="false">H234/$D$12</f>
        <v>0.876581899460189</v>
      </c>
      <c r="L234" s="44" t="n">
        <f aca="false">IF($E234&lt;0,IF($K234&gt;0.5,-$F$7,-$G$7),IF($E234&gt;0,IF($K234&gt;0.67,$I$7,$H$7),0))</f>
        <v>10420</v>
      </c>
      <c r="M234" s="44" t="n">
        <f aca="false">IF($E234&lt;0,IF($K234&gt;0.5,-$F$5,-$G$5),IF($E234&gt;0,IF($K234&gt;0.67,$I$5,$H$5),0))</f>
        <v>6020</v>
      </c>
      <c r="N234" s="44" t="n">
        <f aca="false">IF($E234&lt;0,IF($K234&gt;0.5,-$F$6,-$G$6),IF($E234&gt;0,IF($K234&gt;0.67,$I$6,$H$6),0))</f>
        <v>4400</v>
      </c>
    </row>
    <row r="235" customFormat="false" ht="12.75" hidden="false" customHeight="false" outlineLevel="0" collapsed="false">
      <c r="A235" s="0" t="n">
        <f aca="false">MONTH(C235)</f>
        <v>7</v>
      </c>
      <c r="B235" s="0" t="str">
        <f aca="false">VLOOKUP(A235,MonthTable,2,FALSE())</f>
        <v>Jul</v>
      </c>
      <c r="C235" s="235" t="n">
        <f aca="false">C234+1</f>
        <v>36726</v>
      </c>
      <c r="D235" s="236" t="n">
        <f aca="false">H234</f>
        <v>2078551</v>
      </c>
      <c r="E235" s="250" t="n">
        <f aca="false">6258+9530</f>
        <v>15788</v>
      </c>
      <c r="F235" s="251" t="n">
        <v>0</v>
      </c>
      <c r="G235" s="44" t="n">
        <f aca="false">SUM(E235:F235)</f>
        <v>15788</v>
      </c>
      <c r="H235" s="44" t="n">
        <f aca="false">D235+G235</f>
        <v>2094339</v>
      </c>
      <c r="I235" s="232" t="n">
        <f aca="false">$D$12-H235</f>
        <v>276861</v>
      </c>
      <c r="J235" s="238" t="n">
        <f aca="false">D235/$D$12</f>
        <v>0.876581899460189</v>
      </c>
      <c r="K235" s="239" t="n">
        <f aca="false">H235/$D$12</f>
        <v>0.883240131578947</v>
      </c>
      <c r="L235" s="44" t="n">
        <f aca="false">IF($E235&lt;0,IF($K235&gt;0.5,-$F$7,-$G$7),IF($E235&gt;0,IF($K235&gt;0.67,$I$7,$H$7),0))</f>
        <v>10420</v>
      </c>
      <c r="M235" s="44" t="n">
        <f aca="false">IF($E235&lt;0,IF($K235&gt;0.5,-$F$5,-$G$5),IF($E235&gt;0,IF($K235&gt;0.67,$I$5,$H$5),0))</f>
        <v>6020</v>
      </c>
      <c r="N235" s="44" t="n">
        <f aca="false">IF($E235&lt;0,IF($K235&gt;0.5,-$F$6,-$G$6),IF($E235&gt;0,IF($K235&gt;0.67,$I$6,$H$6),0))</f>
        <v>4400</v>
      </c>
    </row>
    <row r="236" customFormat="false" ht="12.75" hidden="false" customHeight="false" outlineLevel="0" collapsed="false">
      <c r="A236" s="0" t="n">
        <f aca="false">MONTH(C236)</f>
        <v>7</v>
      </c>
      <c r="B236" s="0" t="str">
        <f aca="false">VLOOKUP(A236,MonthTable,2,FALSE())</f>
        <v>Jul</v>
      </c>
      <c r="C236" s="235" t="n">
        <f aca="false">C235+1</f>
        <v>36727</v>
      </c>
      <c r="D236" s="236" t="n">
        <f aca="false">H235</f>
        <v>2094339</v>
      </c>
      <c r="E236" s="250" t="n">
        <f aca="false">6258+9530</f>
        <v>15788</v>
      </c>
      <c r="F236" s="251" t="n">
        <v>0</v>
      </c>
      <c r="G236" s="44" t="n">
        <f aca="false">SUM(E236:F236)</f>
        <v>15788</v>
      </c>
      <c r="H236" s="44" t="n">
        <f aca="false">D236+G236</f>
        <v>2110127</v>
      </c>
      <c r="I236" s="232" t="n">
        <f aca="false">$D$12-H236</f>
        <v>261073</v>
      </c>
      <c r="J236" s="238" t="n">
        <f aca="false">D236/$D$12</f>
        <v>0.883240131578947</v>
      </c>
      <c r="K236" s="239" t="n">
        <f aca="false">H236/$D$12</f>
        <v>0.889898363697706</v>
      </c>
      <c r="L236" s="44" t="n">
        <f aca="false">IF($E236&lt;0,IF($K236&gt;0.5,-$F$7,-$G$7),IF($E236&gt;0,IF($K236&gt;0.67,$I$7,$H$7),0))</f>
        <v>10420</v>
      </c>
      <c r="M236" s="44" t="n">
        <f aca="false">IF($E236&lt;0,IF($K236&gt;0.5,-$F$5,-$G$5),IF($E236&gt;0,IF($K236&gt;0.67,$I$5,$H$5),0))</f>
        <v>6020</v>
      </c>
      <c r="N236" s="44" t="n">
        <f aca="false">IF($E236&lt;0,IF($K236&gt;0.5,-$F$6,-$G$6),IF($E236&gt;0,IF($K236&gt;0.67,$I$6,$H$6),0))</f>
        <v>4400</v>
      </c>
    </row>
    <row r="237" customFormat="false" ht="12.75" hidden="false" customHeight="false" outlineLevel="0" collapsed="false">
      <c r="A237" s="0" t="n">
        <f aca="false">MONTH(C237)</f>
        <v>7</v>
      </c>
      <c r="B237" s="0" t="str">
        <f aca="false">VLOOKUP(A237,MonthTable,2,FALSE())</f>
        <v>Jul</v>
      </c>
      <c r="C237" s="235" t="n">
        <f aca="false">C236+1</f>
        <v>36728</v>
      </c>
      <c r="D237" s="236" t="n">
        <f aca="false">H236</f>
        <v>2110127</v>
      </c>
      <c r="E237" s="250" t="n">
        <f aca="false">6258+9530</f>
        <v>15788</v>
      </c>
      <c r="F237" s="251" t="n">
        <v>0</v>
      </c>
      <c r="G237" s="44" t="n">
        <f aca="false">SUM(E237:F237)</f>
        <v>15788</v>
      </c>
      <c r="H237" s="44" t="n">
        <f aca="false">D237+G237</f>
        <v>2125915</v>
      </c>
      <c r="I237" s="232" t="n">
        <f aca="false">$D$12-H237</f>
        <v>245285</v>
      </c>
      <c r="J237" s="238" t="n">
        <f aca="false">D237/$D$12</f>
        <v>0.889898363697706</v>
      </c>
      <c r="K237" s="239" t="n">
        <f aca="false">H237/$D$12</f>
        <v>0.896556595816464</v>
      </c>
      <c r="L237" s="44" t="n">
        <f aca="false">IF($E237&lt;0,IF($K237&gt;0.5,-$F$7,-$G$7),IF($E237&gt;0,IF($K237&gt;0.67,$I$7,$H$7),0))</f>
        <v>10420</v>
      </c>
      <c r="M237" s="44" t="n">
        <f aca="false">IF($E237&lt;0,IF($K237&gt;0.5,-$F$5,-$G$5),IF($E237&gt;0,IF($K237&gt;0.67,$I$5,$H$5),0))</f>
        <v>6020</v>
      </c>
      <c r="N237" s="44" t="n">
        <f aca="false">IF($E237&lt;0,IF($K237&gt;0.5,-$F$6,-$G$6),IF($E237&gt;0,IF($K237&gt;0.67,$I$6,$H$6),0))</f>
        <v>4400</v>
      </c>
    </row>
    <row r="238" customFormat="false" ht="12.75" hidden="false" customHeight="false" outlineLevel="0" collapsed="false">
      <c r="A238" s="0" t="n">
        <f aca="false">MONTH(C238)</f>
        <v>7</v>
      </c>
      <c r="B238" s="0" t="str">
        <f aca="false">VLOOKUP(A238,MonthTable,2,FALSE())</f>
        <v>Jul</v>
      </c>
      <c r="C238" s="235" t="n">
        <f aca="false">C237+1</f>
        <v>36729</v>
      </c>
      <c r="D238" s="236" t="n">
        <f aca="false">H237</f>
        <v>2125915</v>
      </c>
      <c r="E238" s="250" t="n">
        <f aca="false">6258+9530</f>
        <v>15788</v>
      </c>
      <c r="F238" s="251" t="n">
        <v>0</v>
      </c>
      <c r="G238" s="44" t="n">
        <f aca="false">SUM(E238:F238)</f>
        <v>15788</v>
      </c>
      <c r="H238" s="44" t="n">
        <f aca="false">D238+G238</f>
        <v>2141703</v>
      </c>
      <c r="I238" s="232" t="n">
        <f aca="false">$D$12-H238</f>
        <v>229497</v>
      </c>
      <c r="J238" s="238" t="n">
        <f aca="false">D238/$D$12</f>
        <v>0.896556595816464</v>
      </c>
      <c r="K238" s="239" t="n">
        <f aca="false">H238/$D$12</f>
        <v>0.903214827935223</v>
      </c>
      <c r="L238" s="44" t="n">
        <f aca="false">IF($E238&lt;0,IF($K238&gt;0.5,-$F$7,-$G$7),IF($E238&gt;0,IF($K238&gt;0.67,$I$7,$H$7),0))</f>
        <v>10420</v>
      </c>
      <c r="M238" s="44" t="n">
        <f aca="false">IF($E238&lt;0,IF($K238&gt;0.5,-$F$5,-$G$5),IF($E238&gt;0,IF($K238&gt;0.67,$I$5,$H$5),0))</f>
        <v>6020</v>
      </c>
      <c r="N238" s="44" t="n">
        <f aca="false">IF($E238&lt;0,IF($K238&gt;0.5,-$F$6,-$G$6),IF($E238&gt;0,IF($K238&gt;0.67,$I$6,$H$6),0))</f>
        <v>4400</v>
      </c>
    </row>
    <row r="239" customFormat="false" ht="12.75" hidden="false" customHeight="false" outlineLevel="0" collapsed="false">
      <c r="A239" s="0" t="n">
        <f aca="false">MONTH(C239)</f>
        <v>7</v>
      </c>
      <c r="B239" s="0" t="str">
        <f aca="false">VLOOKUP(A239,MonthTable,2,FALSE())</f>
        <v>Jul</v>
      </c>
      <c r="C239" s="235" t="n">
        <f aca="false">C238+1</f>
        <v>36730</v>
      </c>
      <c r="D239" s="236" t="n">
        <f aca="false">H238</f>
        <v>2141703</v>
      </c>
      <c r="E239" s="250" t="n">
        <f aca="false">6258+9530</f>
        <v>15788</v>
      </c>
      <c r="F239" s="251" t="n">
        <v>0</v>
      </c>
      <c r="G239" s="44" t="n">
        <f aca="false">SUM(E239:F239)</f>
        <v>15788</v>
      </c>
      <c r="H239" s="44" t="n">
        <f aca="false">D239+G239</f>
        <v>2157491</v>
      </c>
      <c r="I239" s="232" t="n">
        <f aca="false">$D$12-H239</f>
        <v>213709</v>
      </c>
      <c r="J239" s="238" t="n">
        <f aca="false">D239/$D$12</f>
        <v>0.903214827935223</v>
      </c>
      <c r="K239" s="239" t="n">
        <f aca="false">H239/$D$12</f>
        <v>0.909873060053981</v>
      </c>
      <c r="L239" s="44" t="n">
        <f aca="false">IF($E239&lt;0,IF($K239&gt;0.5,-$F$7,-$G$7),IF($E239&gt;0,IF($K239&gt;0.67,$I$7,$H$7),0))</f>
        <v>10420</v>
      </c>
      <c r="M239" s="44" t="n">
        <f aca="false">IF($E239&lt;0,IF($K239&gt;0.5,-$F$5,-$G$5),IF($E239&gt;0,IF($K239&gt;0.67,$I$5,$H$5),0))</f>
        <v>6020</v>
      </c>
      <c r="N239" s="44" t="n">
        <f aca="false">IF($E239&lt;0,IF($K239&gt;0.5,-$F$6,-$G$6),IF($E239&gt;0,IF($K239&gt;0.67,$I$6,$H$6),0))</f>
        <v>4400</v>
      </c>
    </row>
    <row r="240" customFormat="false" ht="12.75" hidden="false" customHeight="false" outlineLevel="0" collapsed="false">
      <c r="A240" s="0" t="n">
        <f aca="false">MONTH(C240)</f>
        <v>7</v>
      </c>
      <c r="B240" s="0" t="str">
        <f aca="false">VLOOKUP(A240,MonthTable,2,FALSE())</f>
        <v>Jul</v>
      </c>
      <c r="C240" s="235" t="n">
        <f aca="false">C239+1</f>
        <v>36731</v>
      </c>
      <c r="D240" s="236" t="n">
        <f aca="false">H239</f>
        <v>2157491</v>
      </c>
      <c r="E240" s="250" t="n">
        <f aca="false">6258+9530</f>
        <v>15788</v>
      </c>
      <c r="F240" s="251" t="n">
        <v>0</v>
      </c>
      <c r="G240" s="44" t="n">
        <f aca="false">SUM(E240:F240)</f>
        <v>15788</v>
      </c>
      <c r="H240" s="44" t="n">
        <f aca="false">D240+G240</f>
        <v>2173279</v>
      </c>
      <c r="I240" s="232" t="n">
        <f aca="false">$D$12-H240</f>
        <v>197921</v>
      </c>
      <c r="J240" s="238" t="n">
        <f aca="false">D240/$D$12</f>
        <v>0.909873060053981</v>
      </c>
      <c r="K240" s="239" t="n">
        <f aca="false">H240/$D$12</f>
        <v>0.91653129217274</v>
      </c>
      <c r="L240" s="44" t="n">
        <f aca="false">IF($E240&lt;0,IF($K240&gt;0.5,-$F$7,-$G$7),IF($E240&gt;0,IF($K240&gt;0.67,$I$7,$H$7),0))</f>
        <v>10420</v>
      </c>
      <c r="M240" s="44" t="n">
        <f aca="false">IF($E240&lt;0,IF($K240&gt;0.5,-$F$5,-$G$5),IF($E240&gt;0,IF($K240&gt;0.67,$I$5,$H$5),0))</f>
        <v>6020</v>
      </c>
      <c r="N240" s="44" t="n">
        <f aca="false">IF($E240&lt;0,IF($K240&gt;0.5,-$F$6,-$G$6),IF($E240&gt;0,IF($K240&gt;0.67,$I$6,$H$6),0))</f>
        <v>4400</v>
      </c>
    </row>
    <row r="241" customFormat="false" ht="12.75" hidden="false" customHeight="false" outlineLevel="0" collapsed="false">
      <c r="A241" s="0" t="n">
        <f aca="false">MONTH(C241)</f>
        <v>7</v>
      </c>
      <c r="B241" s="0" t="str">
        <f aca="false">VLOOKUP(A241,MonthTable,2,FALSE())</f>
        <v>Jul</v>
      </c>
      <c r="C241" s="235" t="n">
        <f aca="false">C240+1</f>
        <v>36732</v>
      </c>
      <c r="D241" s="236" t="n">
        <f aca="false">H240</f>
        <v>2173279</v>
      </c>
      <c r="E241" s="250" t="n">
        <f aca="false">6258+9530</f>
        <v>15788</v>
      </c>
      <c r="F241" s="251" t="n">
        <v>0</v>
      </c>
      <c r="G241" s="44" t="n">
        <f aca="false">SUM(E241:F241)</f>
        <v>15788</v>
      </c>
      <c r="H241" s="44" t="n">
        <f aca="false">D241+G241</f>
        <v>2189067</v>
      </c>
      <c r="I241" s="232" t="n">
        <f aca="false">$D$12-H241</f>
        <v>182133</v>
      </c>
      <c r="J241" s="238" t="n">
        <f aca="false">D241/$D$12</f>
        <v>0.91653129217274</v>
      </c>
      <c r="K241" s="239" t="n">
        <f aca="false">H241/$D$12</f>
        <v>0.923189524291498</v>
      </c>
      <c r="L241" s="44" t="n">
        <f aca="false">IF($E241&lt;0,IF($K241&gt;0.5,-$F$7,-$G$7),IF($E241&gt;0,IF($K241&gt;0.67,$I$7,$H$7),0))</f>
        <v>10420</v>
      </c>
      <c r="M241" s="44" t="n">
        <f aca="false">IF($E241&lt;0,IF($K241&gt;0.5,-$F$5,-$G$5),IF($E241&gt;0,IF($K241&gt;0.67,$I$5,$H$5),0))</f>
        <v>6020</v>
      </c>
      <c r="N241" s="44" t="n">
        <f aca="false">IF($E241&lt;0,IF($K241&gt;0.5,-$F$6,-$G$6),IF($E241&gt;0,IF($K241&gt;0.67,$I$6,$H$6),0))</f>
        <v>4400</v>
      </c>
    </row>
    <row r="242" customFormat="false" ht="12.75" hidden="false" customHeight="false" outlineLevel="0" collapsed="false">
      <c r="A242" s="0" t="n">
        <f aca="false">MONTH(C242)</f>
        <v>7</v>
      </c>
      <c r="B242" s="0" t="str">
        <f aca="false">VLOOKUP(A242,MonthTable,2,FALSE())</f>
        <v>Jul</v>
      </c>
      <c r="C242" s="235" t="n">
        <f aca="false">C241+1</f>
        <v>36733</v>
      </c>
      <c r="D242" s="236" t="n">
        <f aca="false">H241</f>
        <v>2189067</v>
      </c>
      <c r="E242" s="250" t="n">
        <f aca="false">6258+9530</f>
        <v>15788</v>
      </c>
      <c r="F242" s="251" t="n">
        <v>0</v>
      </c>
      <c r="G242" s="44" t="n">
        <f aca="false">SUM(E242:F242)</f>
        <v>15788</v>
      </c>
      <c r="H242" s="44" t="n">
        <f aca="false">D242+G242</f>
        <v>2204855</v>
      </c>
      <c r="I242" s="232" t="n">
        <f aca="false">$D$12-H242</f>
        <v>166345</v>
      </c>
      <c r="J242" s="238" t="n">
        <f aca="false">D242/$D$12</f>
        <v>0.923189524291498</v>
      </c>
      <c r="K242" s="239" t="n">
        <f aca="false">H242/$D$12</f>
        <v>0.929847756410256</v>
      </c>
      <c r="L242" s="44" t="n">
        <f aca="false">IF($E242&lt;0,IF($K242&gt;0.5,-$F$7,-$G$7),IF($E242&gt;0,IF($K242&gt;0.67,$I$7,$H$7),0))</f>
        <v>10420</v>
      </c>
      <c r="M242" s="44" t="n">
        <f aca="false">IF($E242&lt;0,IF($K242&gt;0.5,-$F$5,-$G$5),IF($E242&gt;0,IF($K242&gt;0.67,$I$5,$H$5),0))</f>
        <v>6020</v>
      </c>
      <c r="N242" s="44" t="n">
        <f aca="false">IF($E242&lt;0,IF($K242&gt;0.5,-$F$6,-$G$6),IF($E242&gt;0,IF($K242&gt;0.67,$I$6,$H$6),0))</f>
        <v>4400</v>
      </c>
    </row>
    <row r="243" customFormat="false" ht="12.75" hidden="false" customHeight="false" outlineLevel="0" collapsed="false">
      <c r="A243" s="0" t="n">
        <f aca="false">MONTH(C243)</f>
        <v>7</v>
      </c>
      <c r="B243" s="0" t="str">
        <f aca="false">VLOOKUP(A243,MonthTable,2,FALSE())</f>
        <v>Jul</v>
      </c>
      <c r="C243" s="235" t="n">
        <f aca="false">C242+1</f>
        <v>36734</v>
      </c>
      <c r="D243" s="236" t="n">
        <f aca="false">H242</f>
        <v>2204855</v>
      </c>
      <c r="E243" s="250" t="n">
        <f aca="false">6258+9530</f>
        <v>15788</v>
      </c>
      <c r="F243" s="251" t="n">
        <v>0</v>
      </c>
      <c r="G243" s="44" t="n">
        <f aca="false">SUM(E243:F243)</f>
        <v>15788</v>
      </c>
      <c r="H243" s="44" t="n">
        <f aca="false">D243+G243</f>
        <v>2220643</v>
      </c>
      <c r="I243" s="232" t="n">
        <f aca="false">$D$12-H243</f>
        <v>150557</v>
      </c>
      <c r="J243" s="238" t="n">
        <f aca="false">D243/$D$12</f>
        <v>0.929847756410256</v>
      </c>
      <c r="K243" s="239" t="n">
        <f aca="false">H243/$D$12</f>
        <v>0.936505988529015</v>
      </c>
      <c r="L243" s="44" t="n">
        <f aca="false">IF($E243&lt;0,IF($K243&gt;0.5,-$F$7,-$G$7),IF($E243&gt;0,IF($K243&gt;0.67,$I$7,$H$7),0))</f>
        <v>10420</v>
      </c>
      <c r="M243" s="44" t="n">
        <f aca="false">IF($E243&lt;0,IF($K243&gt;0.5,-$F$5,-$G$5),IF($E243&gt;0,IF($K243&gt;0.67,$I$5,$H$5),0))</f>
        <v>6020</v>
      </c>
      <c r="N243" s="44" t="n">
        <f aca="false">IF($E243&lt;0,IF($K243&gt;0.5,-$F$6,-$G$6),IF($E243&gt;0,IF($K243&gt;0.67,$I$6,$H$6),0))</f>
        <v>4400</v>
      </c>
    </row>
    <row r="244" customFormat="false" ht="12.75" hidden="false" customHeight="false" outlineLevel="0" collapsed="false">
      <c r="A244" s="0" t="n">
        <f aca="false">MONTH(C244)</f>
        <v>7</v>
      </c>
      <c r="B244" s="0" t="str">
        <f aca="false">VLOOKUP(A244,MonthTable,2,FALSE())</f>
        <v>Jul</v>
      </c>
      <c r="C244" s="235" t="n">
        <f aca="false">C243+1</f>
        <v>36735</v>
      </c>
      <c r="D244" s="236" t="n">
        <f aca="false">H243</f>
        <v>2220643</v>
      </c>
      <c r="E244" s="250" t="n">
        <f aca="false">6258+9530</f>
        <v>15788</v>
      </c>
      <c r="F244" s="251" t="n">
        <v>0</v>
      </c>
      <c r="G244" s="44" t="n">
        <f aca="false">SUM(E244:F244)</f>
        <v>15788</v>
      </c>
      <c r="H244" s="44" t="n">
        <f aca="false">D244+G244</f>
        <v>2236431</v>
      </c>
      <c r="I244" s="232" t="n">
        <f aca="false">$D$12-H244</f>
        <v>134769</v>
      </c>
      <c r="J244" s="238" t="n">
        <f aca="false">D244/$D$12</f>
        <v>0.936505988529015</v>
      </c>
      <c r="K244" s="239" t="n">
        <f aca="false">H244/$D$12</f>
        <v>0.943164220647773</v>
      </c>
      <c r="L244" s="44" t="n">
        <f aca="false">IF($E244&lt;0,IF($K244&gt;0.5,-$F$7,-$G$7),IF($E244&gt;0,IF($K244&gt;0.67,$I$7,$H$7),0))</f>
        <v>10420</v>
      </c>
      <c r="M244" s="44" t="n">
        <f aca="false">IF($E244&lt;0,IF($K244&gt;0.5,-$F$5,-$G$5),IF($E244&gt;0,IF($K244&gt;0.67,$I$5,$H$5),0))</f>
        <v>6020</v>
      </c>
      <c r="N244" s="44" t="n">
        <f aca="false">IF($E244&lt;0,IF($K244&gt;0.5,-$F$6,-$G$6),IF($E244&gt;0,IF($K244&gt;0.67,$I$6,$H$6),0))</f>
        <v>4400</v>
      </c>
    </row>
    <row r="245" customFormat="false" ht="12.75" hidden="false" customHeight="false" outlineLevel="0" collapsed="false">
      <c r="A245" s="0" t="n">
        <f aca="false">MONTH(C245)</f>
        <v>7</v>
      </c>
      <c r="B245" s="0" t="str">
        <f aca="false">VLOOKUP(A245,MonthTable,2,FALSE())</f>
        <v>Jul</v>
      </c>
      <c r="C245" s="235" t="n">
        <f aca="false">C244+1</f>
        <v>36736</v>
      </c>
      <c r="D245" s="236" t="n">
        <f aca="false">H244</f>
        <v>2236431</v>
      </c>
      <c r="E245" s="250" t="n">
        <f aca="false">6258+9530</f>
        <v>15788</v>
      </c>
      <c r="F245" s="251" t="n">
        <v>0</v>
      </c>
      <c r="G245" s="44" t="n">
        <f aca="false">SUM(E245:F245)</f>
        <v>15788</v>
      </c>
      <c r="H245" s="44" t="n">
        <f aca="false">D245+G245</f>
        <v>2252219</v>
      </c>
      <c r="I245" s="232" t="n">
        <f aca="false">$D$12-H245</f>
        <v>118981</v>
      </c>
      <c r="J245" s="238" t="n">
        <f aca="false">D245/$D$12</f>
        <v>0.943164220647773</v>
      </c>
      <c r="K245" s="239" t="n">
        <f aca="false">H245/$D$12</f>
        <v>0.949822452766532</v>
      </c>
      <c r="L245" s="44" t="n">
        <f aca="false">IF($E245&lt;0,IF($K245&gt;0.5,-$F$7,-$G$7),IF($E245&gt;0,IF($K245&gt;0.67,$I$7,$H$7),0))</f>
        <v>10420</v>
      </c>
      <c r="M245" s="44" t="n">
        <f aca="false">IF($E245&lt;0,IF($K245&gt;0.5,-$F$5,-$G$5),IF($E245&gt;0,IF($K245&gt;0.67,$I$5,$H$5),0))</f>
        <v>6020</v>
      </c>
      <c r="N245" s="44" t="n">
        <f aca="false">IF($E245&lt;0,IF($K245&gt;0.5,-$F$6,-$G$6),IF($E245&gt;0,IF($K245&gt;0.67,$I$6,$H$6),0))</f>
        <v>4400</v>
      </c>
    </row>
    <row r="246" customFormat="false" ht="12.75" hidden="false" customHeight="false" outlineLevel="0" collapsed="false">
      <c r="A246" s="0" t="n">
        <f aca="false">MONTH(C246)</f>
        <v>7</v>
      </c>
      <c r="B246" s="0" t="str">
        <f aca="false">VLOOKUP(A246,MonthTable,2,FALSE())</f>
        <v>Jul</v>
      </c>
      <c r="C246" s="235" t="n">
        <f aca="false">C245+1</f>
        <v>36737</v>
      </c>
      <c r="D246" s="236" t="n">
        <f aca="false">H245</f>
        <v>2252219</v>
      </c>
      <c r="E246" s="250" t="n">
        <f aca="false">6258+9530</f>
        <v>15788</v>
      </c>
      <c r="F246" s="251" t="n">
        <v>0</v>
      </c>
      <c r="G246" s="44" t="n">
        <f aca="false">SUM(E246:F246)</f>
        <v>15788</v>
      </c>
      <c r="H246" s="44" t="n">
        <f aca="false">D246+G246</f>
        <v>2268007</v>
      </c>
      <c r="I246" s="232" t="n">
        <f aca="false">$D$12-H246</f>
        <v>103193</v>
      </c>
      <c r="J246" s="238" t="n">
        <f aca="false">D246/$D$12</f>
        <v>0.949822452766532</v>
      </c>
      <c r="K246" s="239" t="n">
        <f aca="false">H246/$D$12</f>
        <v>0.95648068488529</v>
      </c>
      <c r="L246" s="44" t="n">
        <f aca="false">IF($E246&lt;0,IF($K246&gt;0.5,-$F$7,-$G$7),IF($E246&gt;0,IF($K246&gt;0.67,$I$7,$H$7),0))</f>
        <v>10420</v>
      </c>
      <c r="M246" s="44" t="n">
        <f aca="false">IF($E246&lt;0,IF($K246&gt;0.5,-$F$5,-$G$5),IF($E246&gt;0,IF($K246&gt;0.67,$I$5,$H$5),0))</f>
        <v>6020</v>
      </c>
      <c r="N246" s="44" t="n">
        <f aca="false">IF($E246&lt;0,IF($K246&gt;0.5,-$F$6,-$G$6),IF($E246&gt;0,IF($K246&gt;0.67,$I$6,$H$6),0))</f>
        <v>4400</v>
      </c>
    </row>
    <row r="247" customFormat="false" ht="12.75" hidden="false" customHeight="false" outlineLevel="0" collapsed="false">
      <c r="A247" s="0" t="n">
        <f aca="false">MONTH(C247)</f>
        <v>7</v>
      </c>
      <c r="B247" s="0" t="str">
        <f aca="false">VLOOKUP(A247,MonthTable,2,FALSE())</f>
        <v>Jul</v>
      </c>
      <c r="C247" s="235" t="n">
        <f aca="false">C246+1</f>
        <v>36738</v>
      </c>
      <c r="D247" s="236" t="n">
        <f aca="false">H246</f>
        <v>2268007</v>
      </c>
      <c r="E247" s="250" t="n">
        <f aca="false">6258+9530</f>
        <v>15788</v>
      </c>
      <c r="F247" s="251" t="n">
        <v>0</v>
      </c>
      <c r="G247" s="44" t="n">
        <f aca="false">SUM(E247:F247)</f>
        <v>15788</v>
      </c>
      <c r="H247" s="44" t="n">
        <f aca="false">D247+G247</f>
        <v>2283795</v>
      </c>
      <c r="I247" s="232" t="n">
        <f aca="false">$D$12-H247</f>
        <v>87405</v>
      </c>
      <c r="J247" s="238" t="n">
        <f aca="false">D247/$D$12</f>
        <v>0.95648068488529</v>
      </c>
      <c r="K247" s="239" t="n">
        <f aca="false">H247/$D$12</f>
        <v>0.963138917004049</v>
      </c>
      <c r="L247" s="44" t="n">
        <f aca="false">IF($E247&lt;0,IF($K247&gt;0.5,-$F$7,-$G$7),IF($E247&gt;0,IF($K247&gt;0.67,$I$7,$H$7),0))</f>
        <v>10420</v>
      </c>
      <c r="M247" s="44" t="n">
        <f aca="false">IF($E247&lt;0,IF($K247&gt;0.5,-$F$5,-$G$5),IF($E247&gt;0,IF($K247&gt;0.67,$I$5,$H$5),0))</f>
        <v>6020</v>
      </c>
      <c r="N247" s="44" t="n">
        <f aca="false">IF($E247&lt;0,IF($K247&gt;0.5,-$F$6,-$G$6),IF($E247&gt;0,IF($K247&gt;0.67,$I$6,$H$6),0))</f>
        <v>4400</v>
      </c>
    </row>
    <row r="248" customFormat="false" ht="12.75" hidden="false" customHeight="false" outlineLevel="0" collapsed="false">
      <c r="A248" s="0" t="n">
        <f aca="false">MONTH(C248)</f>
        <v>8</v>
      </c>
      <c r="B248" s="0" t="str">
        <f aca="false">VLOOKUP(A248,MonthTable,2,FALSE())</f>
        <v>Aug</v>
      </c>
      <c r="C248" s="235" t="n">
        <f aca="false">C247+1</f>
        <v>36739</v>
      </c>
      <c r="D248" s="236" t="n">
        <f aca="false">H247</f>
        <v>2283795</v>
      </c>
      <c r="E248" s="250" t="n">
        <f aca="false">1223+1862</f>
        <v>3085</v>
      </c>
      <c r="F248" s="251" t="n">
        <v>0</v>
      </c>
      <c r="G248" s="44" t="n">
        <f aca="false">SUM(E248:F248)</f>
        <v>3085</v>
      </c>
      <c r="H248" s="44" t="n">
        <f aca="false">D248+G248</f>
        <v>2286880</v>
      </c>
      <c r="I248" s="232" t="n">
        <f aca="false">$D$12-H248</f>
        <v>84320</v>
      </c>
      <c r="J248" s="238" t="n">
        <f aca="false">D248/$D$12</f>
        <v>0.963138917004049</v>
      </c>
      <c r="K248" s="239" t="n">
        <f aca="false">H248/$D$12</f>
        <v>0.964439946018893</v>
      </c>
      <c r="L248" s="44" t="n">
        <f aca="false">IF($E248&lt;0,IF($K248&gt;0.5,-$F$7,-$G$7),IF($E248&gt;0,IF($K248&gt;0.67,$I$7,$H$7),0))</f>
        <v>10420</v>
      </c>
      <c r="M248" s="44" t="n">
        <f aca="false">IF($E248&lt;0,IF($K248&gt;0.5,-$F$5,-$G$5),IF($E248&gt;0,IF($K248&gt;0.67,$I$5,$H$5),0))</f>
        <v>6020</v>
      </c>
      <c r="N248" s="44" t="n">
        <f aca="false">IF($E248&lt;0,IF($K248&gt;0.5,-$F$6,-$G$6),IF($E248&gt;0,IF($K248&gt;0.67,$I$6,$H$6),0))</f>
        <v>4400</v>
      </c>
    </row>
    <row r="249" customFormat="false" ht="12.75" hidden="false" customHeight="false" outlineLevel="0" collapsed="false">
      <c r="A249" s="0" t="n">
        <f aca="false">MONTH(C249)</f>
        <v>8</v>
      </c>
      <c r="B249" s="0" t="str">
        <f aca="false">VLOOKUP(A249,MonthTable,2,FALSE())</f>
        <v>Aug</v>
      </c>
      <c r="C249" s="235" t="n">
        <f aca="false">C248+1</f>
        <v>36740</v>
      </c>
      <c r="D249" s="236" t="n">
        <f aca="false">H248</f>
        <v>2286880</v>
      </c>
      <c r="E249" s="250" t="n">
        <f aca="false">1223+1862</f>
        <v>3085</v>
      </c>
      <c r="F249" s="251" t="n">
        <v>0</v>
      </c>
      <c r="G249" s="44" t="n">
        <f aca="false">SUM(E249:F249)</f>
        <v>3085</v>
      </c>
      <c r="H249" s="44" t="n">
        <f aca="false">D249+G249</f>
        <v>2289965</v>
      </c>
      <c r="I249" s="232" t="n">
        <f aca="false">$D$12-H249</f>
        <v>81235</v>
      </c>
      <c r="J249" s="238" t="n">
        <f aca="false">D249/$D$12</f>
        <v>0.964439946018893</v>
      </c>
      <c r="K249" s="239" t="n">
        <f aca="false">H249/$D$12</f>
        <v>0.965740975033738</v>
      </c>
      <c r="L249" s="44" t="n">
        <f aca="false">IF($E249&lt;0,IF($K249&gt;0.5,-$F$7,-$G$7),IF($E249&gt;0,IF($K249&gt;0.67,$I$7,$H$7),0))</f>
        <v>10420</v>
      </c>
      <c r="M249" s="44" t="n">
        <f aca="false">IF($E249&lt;0,IF($K249&gt;0.5,-$F$5,-$G$5),IF($E249&gt;0,IF($K249&gt;0.67,$I$5,$H$5),0))</f>
        <v>6020</v>
      </c>
      <c r="N249" s="44" t="n">
        <f aca="false">IF($E249&lt;0,IF($K249&gt;0.5,-$F$6,-$G$6),IF($E249&gt;0,IF($K249&gt;0.67,$I$6,$H$6),0))</f>
        <v>4400</v>
      </c>
    </row>
    <row r="250" customFormat="false" ht="12.75" hidden="false" customHeight="false" outlineLevel="0" collapsed="false">
      <c r="A250" s="0" t="n">
        <f aca="false">MONTH(C250)</f>
        <v>8</v>
      </c>
      <c r="B250" s="0" t="str">
        <f aca="false">VLOOKUP(A250,MonthTable,2,FALSE())</f>
        <v>Aug</v>
      </c>
      <c r="C250" s="235" t="n">
        <f aca="false">C249+1</f>
        <v>36741</v>
      </c>
      <c r="D250" s="236" t="n">
        <f aca="false">H249</f>
        <v>2289965</v>
      </c>
      <c r="E250" s="250" t="n">
        <f aca="false">1223+1862</f>
        <v>3085</v>
      </c>
      <c r="F250" s="251" t="n">
        <v>0</v>
      </c>
      <c r="G250" s="44" t="n">
        <f aca="false">SUM(E250:F250)</f>
        <v>3085</v>
      </c>
      <c r="H250" s="44" t="n">
        <f aca="false">D250+G250</f>
        <v>2293050</v>
      </c>
      <c r="I250" s="232" t="n">
        <f aca="false">$D$12-H250</f>
        <v>78150</v>
      </c>
      <c r="J250" s="238" t="n">
        <f aca="false">D250/$D$12</f>
        <v>0.965740975033738</v>
      </c>
      <c r="K250" s="239" t="n">
        <f aca="false">H250/$D$12</f>
        <v>0.967042004048583</v>
      </c>
      <c r="L250" s="44" t="n">
        <f aca="false">IF($E250&lt;0,IF($K250&gt;0.5,-$F$7,-$G$7),IF($E250&gt;0,IF($K250&gt;0.67,$I$7,$H$7),0))</f>
        <v>10420</v>
      </c>
      <c r="M250" s="44" t="n">
        <f aca="false">IF($E250&lt;0,IF($K250&gt;0.5,-$F$5,-$G$5),IF($E250&gt;0,IF($K250&gt;0.67,$I$5,$H$5),0))</f>
        <v>6020</v>
      </c>
      <c r="N250" s="44" t="n">
        <f aca="false">IF($E250&lt;0,IF($K250&gt;0.5,-$F$6,-$G$6),IF($E250&gt;0,IF($K250&gt;0.67,$I$6,$H$6),0))</f>
        <v>4400</v>
      </c>
    </row>
    <row r="251" customFormat="false" ht="12.75" hidden="false" customHeight="false" outlineLevel="0" collapsed="false">
      <c r="A251" s="0" t="n">
        <f aca="false">MONTH(C251)</f>
        <v>8</v>
      </c>
      <c r="B251" s="0" t="str">
        <f aca="false">VLOOKUP(A251,MonthTable,2,FALSE())</f>
        <v>Aug</v>
      </c>
      <c r="C251" s="235" t="n">
        <f aca="false">C250+1</f>
        <v>36742</v>
      </c>
      <c r="D251" s="236" t="n">
        <f aca="false">H250</f>
        <v>2293050</v>
      </c>
      <c r="E251" s="250" t="n">
        <f aca="false">1223+1862</f>
        <v>3085</v>
      </c>
      <c r="F251" s="251" t="n">
        <v>0</v>
      </c>
      <c r="G251" s="44" t="n">
        <f aca="false">SUM(E251:F251)</f>
        <v>3085</v>
      </c>
      <c r="H251" s="44" t="n">
        <f aca="false">D251+G251</f>
        <v>2296135</v>
      </c>
      <c r="I251" s="232" t="n">
        <f aca="false">$D$12-H251</f>
        <v>75065</v>
      </c>
      <c r="J251" s="238" t="n">
        <f aca="false">D251/$D$12</f>
        <v>0.967042004048583</v>
      </c>
      <c r="K251" s="239" t="n">
        <f aca="false">H251/$D$12</f>
        <v>0.968343033063428</v>
      </c>
      <c r="L251" s="44" t="n">
        <f aca="false">IF($E251&lt;0,IF($K251&gt;0.5,-$F$7,-$G$7),IF($E251&gt;0,IF($K251&gt;0.67,$I$7,$H$7),0))</f>
        <v>10420</v>
      </c>
      <c r="M251" s="44" t="n">
        <f aca="false">IF($E251&lt;0,IF($K251&gt;0.5,-$F$5,-$G$5),IF($E251&gt;0,IF($K251&gt;0.67,$I$5,$H$5),0))</f>
        <v>6020</v>
      </c>
      <c r="N251" s="44" t="n">
        <f aca="false">IF($E251&lt;0,IF($K251&gt;0.5,-$F$6,-$G$6),IF($E251&gt;0,IF($K251&gt;0.67,$I$6,$H$6),0))</f>
        <v>4400</v>
      </c>
    </row>
    <row r="252" customFormat="false" ht="12.75" hidden="false" customHeight="false" outlineLevel="0" collapsed="false">
      <c r="A252" s="0" t="n">
        <f aca="false">MONTH(C252)</f>
        <v>8</v>
      </c>
      <c r="B252" s="0" t="str">
        <f aca="false">VLOOKUP(A252,MonthTable,2,FALSE())</f>
        <v>Aug</v>
      </c>
      <c r="C252" s="235" t="n">
        <f aca="false">C251+1</f>
        <v>36743</v>
      </c>
      <c r="D252" s="236" t="n">
        <f aca="false">H251</f>
        <v>2296135</v>
      </c>
      <c r="E252" s="250" t="n">
        <f aca="false">1223+1862</f>
        <v>3085</v>
      </c>
      <c r="F252" s="251" t="n">
        <v>0</v>
      </c>
      <c r="G252" s="44" t="n">
        <f aca="false">SUM(E252:F252)</f>
        <v>3085</v>
      </c>
      <c r="H252" s="44" t="n">
        <f aca="false">D252+G252</f>
        <v>2299220</v>
      </c>
      <c r="I252" s="232" t="n">
        <f aca="false">$D$12-H252</f>
        <v>71980</v>
      </c>
      <c r="J252" s="238" t="n">
        <f aca="false">D252/$D$12</f>
        <v>0.968343033063428</v>
      </c>
      <c r="K252" s="239" t="n">
        <f aca="false">H252/$D$12</f>
        <v>0.969644062078273</v>
      </c>
      <c r="L252" s="44" t="n">
        <f aca="false">IF($E252&lt;0,IF($K252&gt;0.5,-$F$7,-$G$7),IF($E252&gt;0,IF($K252&gt;0.67,$I$7,$H$7),0))</f>
        <v>10420</v>
      </c>
      <c r="M252" s="44" t="n">
        <f aca="false">IF($E252&lt;0,IF($K252&gt;0.5,-$F$5,-$G$5),IF($E252&gt;0,IF($K252&gt;0.67,$I$5,$H$5),0))</f>
        <v>6020</v>
      </c>
      <c r="N252" s="44" t="n">
        <f aca="false">IF($E252&lt;0,IF($K252&gt;0.5,-$F$6,-$G$6),IF($E252&gt;0,IF($K252&gt;0.67,$I$6,$H$6),0))</f>
        <v>4400</v>
      </c>
    </row>
    <row r="253" customFormat="false" ht="12.75" hidden="false" customHeight="false" outlineLevel="0" collapsed="false">
      <c r="A253" s="0" t="n">
        <f aca="false">MONTH(C253)</f>
        <v>8</v>
      </c>
      <c r="B253" s="0" t="str">
        <f aca="false">VLOOKUP(A253,MonthTable,2,FALSE())</f>
        <v>Aug</v>
      </c>
      <c r="C253" s="235" t="n">
        <f aca="false">C252+1</f>
        <v>36744</v>
      </c>
      <c r="D253" s="236" t="n">
        <f aca="false">H252</f>
        <v>2299220</v>
      </c>
      <c r="E253" s="250" t="n">
        <f aca="false">1223+1862</f>
        <v>3085</v>
      </c>
      <c r="F253" s="251" t="n">
        <v>0</v>
      </c>
      <c r="G253" s="44" t="n">
        <f aca="false">SUM(E253:F253)</f>
        <v>3085</v>
      </c>
      <c r="H253" s="44" t="n">
        <f aca="false">D253+G253</f>
        <v>2302305</v>
      </c>
      <c r="I253" s="232" t="n">
        <f aca="false">$D$12-H253</f>
        <v>68895</v>
      </c>
      <c r="J253" s="238" t="n">
        <f aca="false">D253/$D$12</f>
        <v>0.969644062078273</v>
      </c>
      <c r="K253" s="239" t="n">
        <f aca="false">H253/$D$12</f>
        <v>0.970945091093117</v>
      </c>
      <c r="L253" s="44" t="n">
        <f aca="false">IF($E253&lt;0,IF($K253&gt;0.5,-$F$7,-$G$7),IF($E253&gt;0,IF($K253&gt;0.67,$I$7,$H$7),0))</f>
        <v>10420</v>
      </c>
      <c r="M253" s="44" t="n">
        <f aca="false">IF($E253&lt;0,IF($K253&gt;0.5,-$F$5,-$G$5),IF($E253&gt;0,IF($K253&gt;0.67,$I$5,$H$5),0))</f>
        <v>6020</v>
      </c>
      <c r="N253" s="44" t="n">
        <f aca="false">IF($E253&lt;0,IF($K253&gt;0.5,-$F$6,-$G$6),IF($E253&gt;0,IF($K253&gt;0.67,$I$6,$H$6),0))</f>
        <v>4400</v>
      </c>
    </row>
    <row r="254" customFormat="false" ht="12.75" hidden="false" customHeight="false" outlineLevel="0" collapsed="false">
      <c r="A254" s="0" t="n">
        <f aca="false">MONTH(C254)</f>
        <v>8</v>
      </c>
      <c r="B254" s="0" t="str">
        <f aca="false">VLOOKUP(A254,MonthTable,2,FALSE())</f>
        <v>Aug</v>
      </c>
      <c r="C254" s="235" t="n">
        <f aca="false">C253+1</f>
        <v>36745</v>
      </c>
      <c r="D254" s="236" t="n">
        <f aca="false">H253</f>
        <v>2302305</v>
      </c>
      <c r="E254" s="250" t="n">
        <f aca="false">1223+1862</f>
        <v>3085</v>
      </c>
      <c r="F254" s="251" t="n">
        <v>0</v>
      </c>
      <c r="G254" s="44" t="n">
        <f aca="false">SUM(E254:F254)</f>
        <v>3085</v>
      </c>
      <c r="H254" s="44" t="n">
        <f aca="false">D254+G254</f>
        <v>2305390</v>
      </c>
      <c r="I254" s="232" t="n">
        <f aca="false">$D$12-H254</f>
        <v>65810</v>
      </c>
      <c r="J254" s="238" t="n">
        <f aca="false">D254/$D$12</f>
        <v>0.970945091093117</v>
      </c>
      <c r="K254" s="239" t="n">
        <f aca="false">H254/$D$12</f>
        <v>0.972246120107962</v>
      </c>
      <c r="L254" s="44" t="n">
        <f aca="false">IF($E254&lt;0,IF($K254&gt;0.5,-$F$7,-$G$7),IF($E254&gt;0,IF($K254&gt;0.67,$I$7,$H$7),0))</f>
        <v>10420</v>
      </c>
      <c r="M254" s="44" t="n">
        <f aca="false">IF($E254&lt;0,IF($K254&gt;0.5,-$F$5,-$G$5),IF($E254&gt;0,IF($K254&gt;0.67,$I$5,$H$5),0))</f>
        <v>6020</v>
      </c>
      <c r="N254" s="44" t="n">
        <f aca="false">IF($E254&lt;0,IF($K254&gt;0.5,-$F$6,-$G$6),IF($E254&gt;0,IF($K254&gt;0.67,$I$6,$H$6),0))</f>
        <v>4400</v>
      </c>
    </row>
    <row r="255" customFormat="false" ht="12.75" hidden="false" customHeight="false" outlineLevel="0" collapsed="false">
      <c r="A255" s="0" t="n">
        <f aca="false">MONTH(C255)</f>
        <v>8</v>
      </c>
      <c r="B255" s="0" t="str">
        <f aca="false">VLOOKUP(A255,MonthTable,2,FALSE())</f>
        <v>Aug</v>
      </c>
      <c r="C255" s="235" t="n">
        <f aca="false">C254+1</f>
        <v>36746</v>
      </c>
      <c r="D255" s="236" t="n">
        <f aca="false">H254</f>
        <v>2305390</v>
      </c>
      <c r="E255" s="250" t="n">
        <f aca="false">1223+1862</f>
        <v>3085</v>
      </c>
      <c r="F255" s="251" t="n">
        <v>0</v>
      </c>
      <c r="G255" s="44" t="n">
        <f aca="false">SUM(E255:F255)</f>
        <v>3085</v>
      </c>
      <c r="H255" s="44" t="n">
        <f aca="false">D255+G255</f>
        <v>2308475</v>
      </c>
      <c r="I255" s="232" t="n">
        <f aca="false">$D$12-H255</f>
        <v>62725</v>
      </c>
      <c r="J255" s="238" t="n">
        <f aca="false">D255/$D$12</f>
        <v>0.972246120107962</v>
      </c>
      <c r="K255" s="239" t="n">
        <f aca="false">H255/$D$12</f>
        <v>0.973547149122807</v>
      </c>
      <c r="L255" s="44" t="n">
        <f aca="false">IF($E255&lt;0,IF($K255&gt;0.5,-$F$7,-$G$7),IF($E255&gt;0,IF($K255&gt;0.67,$I$7,$H$7),0))</f>
        <v>10420</v>
      </c>
      <c r="M255" s="44" t="n">
        <f aca="false">IF($E255&lt;0,IF($K255&gt;0.5,-$F$5,-$G$5),IF($E255&gt;0,IF($K255&gt;0.67,$I$5,$H$5),0))</f>
        <v>6020</v>
      </c>
      <c r="N255" s="44" t="n">
        <f aca="false">IF($E255&lt;0,IF($K255&gt;0.5,-$F$6,-$G$6),IF($E255&gt;0,IF($K255&gt;0.67,$I$6,$H$6),0))</f>
        <v>4400</v>
      </c>
    </row>
    <row r="256" customFormat="false" ht="12.75" hidden="false" customHeight="false" outlineLevel="0" collapsed="false">
      <c r="A256" s="0" t="n">
        <f aca="false">MONTH(C256)</f>
        <v>8</v>
      </c>
      <c r="B256" s="0" t="str">
        <f aca="false">VLOOKUP(A256,MonthTable,2,FALSE())</f>
        <v>Aug</v>
      </c>
      <c r="C256" s="235" t="n">
        <f aca="false">C255+1</f>
        <v>36747</v>
      </c>
      <c r="D256" s="236" t="n">
        <f aca="false">H255</f>
        <v>2308475</v>
      </c>
      <c r="E256" s="250" t="n">
        <f aca="false">1223+1862</f>
        <v>3085</v>
      </c>
      <c r="F256" s="251" t="n">
        <v>0</v>
      </c>
      <c r="G256" s="44" t="n">
        <f aca="false">SUM(E256:F256)</f>
        <v>3085</v>
      </c>
      <c r="H256" s="44" t="n">
        <f aca="false">D256+G256</f>
        <v>2311560</v>
      </c>
      <c r="I256" s="232" t="n">
        <f aca="false">$D$12-H256</f>
        <v>59640</v>
      </c>
      <c r="J256" s="238" t="n">
        <f aca="false">D256/$D$12</f>
        <v>0.973547149122807</v>
      </c>
      <c r="K256" s="239" t="n">
        <f aca="false">H256/$D$12</f>
        <v>0.974848178137652</v>
      </c>
      <c r="L256" s="44" t="n">
        <f aca="false">IF($E256&lt;0,IF($K256&gt;0.5,-$F$7,-$G$7),IF($E256&gt;0,IF($K256&gt;0.67,$I$7,$H$7),0))</f>
        <v>10420</v>
      </c>
      <c r="M256" s="44" t="n">
        <f aca="false">IF($E256&lt;0,IF($K256&gt;0.5,-$F$5,-$G$5),IF($E256&gt;0,IF($K256&gt;0.67,$I$5,$H$5),0))</f>
        <v>6020</v>
      </c>
      <c r="N256" s="44" t="n">
        <f aca="false">IF($E256&lt;0,IF($K256&gt;0.5,-$F$6,-$G$6),IF($E256&gt;0,IF($K256&gt;0.67,$I$6,$H$6),0))</f>
        <v>4400</v>
      </c>
    </row>
    <row r="257" customFormat="false" ht="12.75" hidden="false" customHeight="false" outlineLevel="0" collapsed="false">
      <c r="A257" s="0" t="n">
        <f aca="false">MONTH(C257)</f>
        <v>8</v>
      </c>
      <c r="B257" s="0" t="str">
        <f aca="false">VLOOKUP(A257,MonthTable,2,FALSE())</f>
        <v>Aug</v>
      </c>
      <c r="C257" s="235" t="n">
        <f aca="false">C256+1</f>
        <v>36748</v>
      </c>
      <c r="D257" s="236" t="n">
        <f aca="false">H256</f>
        <v>2311560</v>
      </c>
      <c r="E257" s="250" t="n">
        <f aca="false">1223+1862</f>
        <v>3085</v>
      </c>
      <c r="F257" s="251" t="n">
        <v>0</v>
      </c>
      <c r="G257" s="44" t="n">
        <f aca="false">SUM(E257:F257)</f>
        <v>3085</v>
      </c>
      <c r="H257" s="44" t="n">
        <f aca="false">D257+G257</f>
        <v>2314645</v>
      </c>
      <c r="I257" s="232" t="n">
        <f aca="false">$D$12-H257</f>
        <v>56555</v>
      </c>
      <c r="J257" s="238" t="n">
        <f aca="false">D257/$D$12</f>
        <v>0.974848178137652</v>
      </c>
      <c r="K257" s="239" t="n">
        <f aca="false">H257/$D$12</f>
        <v>0.976149207152497</v>
      </c>
      <c r="L257" s="44" t="n">
        <f aca="false">IF($E257&lt;0,IF($K257&gt;0.5,-$F$7,-$G$7),IF($E257&gt;0,IF($K257&gt;0.67,$I$7,$H$7),0))</f>
        <v>10420</v>
      </c>
      <c r="M257" s="44" t="n">
        <f aca="false">IF($E257&lt;0,IF($K257&gt;0.5,-$F$5,-$G$5),IF($E257&gt;0,IF($K257&gt;0.67,$I$5,$H$5),0))</f>
        <v>6020</v>
      </c>
      <c r="N257" s="44" t="n">
        <f aca="false">IF($E257&lt;0,IF($K257&gt;0.5,-$F$6,-$G$6),IF($E257&gt;0,IF($K257&gt;0.67,$I$6,$H$6),0))</f>
        <v>4400</v>
      </c>
    </row>
    <row r="258" customFormat="false" ht="12.75" hidden="false" customHeight="false" outlineLevel="0" collapsed="false">
      <c r="A258" s="0" t="n">
        <f aca="false">MONTH(C258)</f>
        <v>8</v>
      </c>
      <c r="B258" s="0" t="str">
        <f aca="false">VLOOKUP(A258,MonthTable,2,FALSE())</f>
        <v>Aug</v>
      </c>
      <c r="C258" s="235" t="n">
        <f aca="false">C257+1</f>
        <v>36749</v>
      </c>
      <c r="D258" s="236" t="n">
        <f aca="false">H257</f>
        <v>2314645</v>
      </c>
      <c r="E258" s="250" t="n">
        <f aca="false">1223+1862</f>
        <v>3085</v>
      </c>
      <c r="F258" s="251" t="n">
        <v>0</v>
      </c>
      <c r="G258" s="44" t="n">
        <f aca="false">SUM(E258:F258)</f>
        <v>3085</v>
      </c>
      <c r="H258" s="44" t="n">
        <f aca="false">D258+G258</f>
        <v>2317730</v>
      </c>
      <c r="I258" s="232" t="n">
        <f aca="false">$D$12-H258</f>
        <v>53470</v>
      </c>
      <c r="J258" s="238" t="n">
        <f aca="false">D258/$D$12</f>
        <v>0.976149207152497</v>
      </c>
      <c r="K258" s="239" t="n">
        <f aca="false">H258/$D$12</f>
        <v>0.977450236167341</v>
      </c>
      <c r="L258" s="44" t="n">
        <f aca="false">IF($E258&lt;0,IF($K258&gt;0.5,-$F$7,-$G$7),IF($E258&gt;0,IF($K258&gt;0.67,$I$7,$H$7),0))</f>
        <v>10420</v>
      </c>
      <c r="M258" s="44" t="n">
        <f aca="false">IF($E258&lt;0,IF($K258&gt;0.5,-$F$5,-$G$5),IF($E258&gt;0,IF($K258&gt;0.67,$I$5,$H$5),0))</f>
        <v>6020</v>
      </c>
      <c r="N258" s="44" t="n">
        <f aca="false">IF($E258&lt;0,IF($K258&gt;0.5,-$F$6,-$G$6),IF($E258&gt;0,IF($K258&gt;0.67,$I$6,$H$6),0))</f>
        <v>4400</v>
      </c>
    </row>
    <row r="259" customFormat="false" ht="12.75" hidden="false" customHeight="false" outlineLevel="0" collapsed="false">
      <c r="A259" s="0" t="n">
        <f aca="false">MONTH(C259)</f>
        <v>8</v>
      </c>
      <c r="B259" s="0" t="str">
        <f aca="false">VLOOKUP(A259,MonthTable,2,FALSE())</f>
        <v>Aug</v>
      </c>
      <c r="C259" s="235" t="n">
        <f aca="false">C258+1</f>
        <v>36750</v>
      </c>
      <c r="D259" s="236" t="n">
        <f aca="false">H258</f>
        <v>2317730</v>
      </c>
      <c r="E259" s="250" t="n">
        <f aca="false">1223+1862</f>
        <v>3085</v>
      </c>
      <c r="F259" s="251" t="n">
        <v>0</v>
      </c>
      <c r="G259" s="44" t="n">
        <f aca="false">SUM(E259:F259)</f>
        <v>3085</v>
      </c>
      <c r="H259" s="44" t="n">
        <f aca="false">D259+G259</f>
        <v>2320815</v>
      </c>
      <c r="I259" s="232" t="n">
        <f aca="false">$D$12-H259</f>
        <v>50385</v>
      </c>
      <c r="J259" s="238" t="n">
        <f aca="false">D259/$D$12</f>
        <v>0.977450236167341</v>
      </c>
      <c r="K259" s="239" t="n">
        <f aca="false">H259/$D$12</f>
        <v>0.978751265182186</v>
      </c>
      <c r="L259" s="44" t="n">
        <f aca="false">IF($E259&lt;0,IF($K259&gt;0.5,-$F$7,-$G$7),IF($E259&gt;0,IF($K259&gt;0.67,$I$7,$H$7),0))</f>
        <v>10420</v>
      </c>
      <c r="M259" s="44" t="n">
        <f aca="false">IF($E259&lt;0,IF($K259&gt;0.5,-$F$5,-$G$5),IF($E259&gt;0,IF($K259&gt;0.67,$I$5,$H$5),0))</f>
        <v>6020</v>
      </c>
      <c r="N259" s="44" t="n">
        <f aca="false">IF($E259&lt;0,IF($K259&gt;0.5,-$F$6,-$G$6),IF($E259&gt;0,IF($K259&gt;0.67,$I$6,$H$6),0))</f>
        <v>4400</v>
      </c>
    </row>
    <row r="260" customFormat="false" ht="12.75" hidden="false" customHeight="false" outlineLevel="0" collapsed="false">
      <c r="A260" s="0" t="n">
        <f aca="false">MONTH(C260)</f>
        <v>8</v>
      </c>
      <c r="B260" s="0" t="str">
        <f aca="false">VLOOKUP(A260,MonthTable,2,FALSE())</f>
        <v>Aug</v>
      </c>
      <c r="C260" s="235" t="n">
        <f aca="false">C259+1</f>
        <v>36751</v>
      </c>
      <c r="D260" s="236" t="n">
        <f aca="false">H259</f>
        <v>2320815</v>
      </c>
      <c r="E260" s="250" t="n">
        <f aca="false">1223+1862</f>
        <v>3085</v>
      </c>
      <c r="F260" s="251" t="n">
        <v>0</v>
      </c>
      <c r="G260" s="44" t="n">
        <f aca="false">SUM(E260:F260)</f>
        <v>3085</v>
      </c>
      <c r="H260" s="44" t="n">
        <f aca="false">D260+G260</f>
        <v>2323900</v>
      </c>
      <c r="I260" s="232" t="n">
        <f aca="false">$D$12-H260</f>
        <v>47300</v>
      </c>
      <c r="J260" s="238" t="n">
        <f aca="false">D260/$D$12</f>
        <v>0.978751265182186</v>
      </c>
      <c r="K260" s="239" t="n">
        <f aca="false">H260/$D$12</f>
        <v>0.980052294197031</v>
      </c>
      <c r="L260" s="44" t="n">
        <f aca="false">IF($E260&lt;0,IF($K260&gt;0.5,-$F$7,-$G$7),IF($E260&gt;0,IF($K260&gt;0.67,$I$7,$H$7),0))</f>
        <v>10420</v>
      </c>
      <c r="M260" s="44" t="n">
        <f aca="false">IF($E260&lt;0,IF($K260&gt;0.5,-$F$5,-$G$5),IF($E260&gt;0,IF($K260&gt;0.67,$I$5,$H$5),0))</f>
        <v>6020</v>
      </c>
      <c r="N260" s="44" t="n">
        <f aca="false">IF($E260&lt;0,IF($K260&gt;0.5,-$F$6,-$G$6),IF($E260&gt;0,IF($K260&gt;0.67,$I$6,$H$6),0))</f>
        <v>4400</v>
      </c>
    </row>
    <row r="261" customFormat="false" ht="12.75" hidden="false" customHeight="false" outlineLevel="0" collapsed="false">
      <c r="A261" s="0" t="n">
        <f aca="false">MONTH(C261)</f>
        <v>8</v>
      </c>
      <c r="B261" s="0" t="str">
        <f aca="false">VLOOKUP(A261,MonthTable,2,FALSE())</f>
        <v>Aug</v>
      </c>
      <c r="C261" s="235" t="n">
        <f aca="false">C260+1</f>
        <v>36752</v>
      </c>
      <c r="D261" s="236" t="n">
        <f aca="false">H260</f>
        <v>2323900</v>
      </c>
      <c r="E261" s="250" t="n">
        <f aca="false">1223+1862</f>
        <v>3085</v>
      </c>
      <c r="F261" s="251" t="n">
        <v>0</v>
      </c>
      <c r="G261" s="44" t="n">
        <f aca="false">SUM(E261:F261)</f>
        <v>3085</v>
      </c>
      <c r="H261" s="44" t="n">
        <f aca="false">D261+G261</f>
        <v>2326985</v>
      </c>
      <c r="I261" s="232" t="n">
        <f aca="false">$D$12-H261</f>
        <v>44215</v>
      </c>
      <c r="J261" s="238" t="n">
        <f aca="false">D261/$D$12</f>
        <v>0.980052294197031</v>
      </c>
      <c r="K261" s="239" t="n">
        <f aca="false">H261/$D$12</f>
        <v>0.981353323211876</v>
      </c>
      <c r="L261" s="44" t="n">
        <f aca="false">IF($E261&lt;0,IF($K261&gt;0.5,-$F$7,-$G$7),IF($E261&gt;0,IF($K261&gt;0.67,$I$7,$H$7),0))</f>
        <v>10420</v>
      </c>
      <c r="M261" s="44" t="n">
        <f aca="false">IF($E261&lt;0,IF($K261&gt;0.5,-$F$5,-$G$5),IF($E261&gt;0,IF($K261&gt;0.67,$I$5,$H$5),0))</f>
        <v>6020</v>
      </c>
      <c r="N261" s="44" t="n">
        <f aca="false">IF($E261&lt;0,IF($K261&gt;0.5,-$F$6,-$G$6),IF($E261&gt;0,IF($K261&gt;0.67,$I$6,$H$6),0))</f>
        <v>4400</v>
      </c>
    </row>
    <row r="262" customFormat="false" ht="12.75" hidden="false" customHeight="false" outlineLevel="0" collapsed="false">
      <c r="A262" s="0" t="n">
        <f aca="false">MONTH(C262)</f>
        <v>8</v>
      </c>
      <c r="B262" s="0" t="str">
        <f aca="false">VLOOKUP(A262,MonthTable,2,FALSE())</f>
        <v>Aug</v>
      </c>
      <c r="C262" s="235" t="n">
        <f aca="false">C261+1</f>
        <v>36753</v>
      </c>
      <c r="D262" s="236" t="n">
        <f aca="false">H261</f>
        <v>2326985</v>
      </c>
      <c r="E262" s="250" t="n">
        <f aca="false">1223+1862</f>
        <v>3085</v>
      </c>
      <c r="F262" s="251" t="n">
        <v>0</v>
      </c>
      <c r="G262" s="44" t="n">
        <f aca="false">SUM(E262:F262)</f>
        <v>3085</v>
      </c>
      <c r="H262" s="44" t="n">
        <f aca="false">D262+G262</f>
        <v>2330070</v>
      </c>
      <c r="I262" s="232" t="n">
        <f aca="false">$D$12-H262</f>
        <v>41130</v>
      </c>
      <c r="J262" s="238" t="n">
        <f aca="false">D262/$D$12</f>
        <v>0.981353323211876</v>
      </c>
      <c r="K262" s="239" t="n">
        <f aca="false">H262/$D$12</f>
        <v>0.982654352226721</v>
      </c>
      <c r="L262" s="44" t="n">
        <f aca="false">IF($E262&lt;0,IF($K262&gt;0.5,-$F$7,-$G$7),IF($E262&gt;0,IF($K262&gt;0.67,$I$7,$H$7),0))</f>
        <v>10420</v>
      </c>
      <c r="M262" s="44" t="n">
        <f aca="false">IF($E262&lt;0,IF($K262&gt;0.5,-$F$5,-$G$5),IF($E262&gt;0,IF($K262&gt;0.67,$I$5,$H$5),0))</f>
        <v>6020</v>
      </c>
      <c r="N262" s="44" t="n">
        <f aca="false">IF($E262&lt;0,IF($K262&gt;0.5,-$F$6,-$G$6),IF($E262&gt;0,IF($K262&gt;0.67,$I$6,$H$6),0))</f>
        <v>4400</v>
      </c>
    </row>
    <row r="263" customFormat="false" ht="12.75" hidden="false" customHeight="false" outlineLevel="0" collapsed="false">
      <c r="A263" s="0" t="n">
        <f aca="false">MONTH(C263)</f>
        <v>8</v>
      </c>
      <c r="B263" s="0" t="str">
        <f aca="false">VLOOKUP(A263,MonthTable,2,FALSE())</f>
        <v>Aug</v>
      </c>
      <c r="C263" s="235" t="n">
        <f aca="false">C262+1</f>
        <v>36754</v>
      </c>
      <c r="D263" s="236" t="n">
        <f aca="false">H262</f>
        <v>2330070</v>
      </c>
      <c r="E263" s="250" t="n">
        <f aca="false">1223+1862</f>
        <v>3085</v>
      </c>
      <c r="F263" s="251" t="n">
        <v>0</v>
      </c>
      <c r="G263" s="44" t="n">
        <f aca="false">SUM(E263:F263)</f>
        <v>3085</v>
      </c>
      <c r="H263" s="44" t="n">
        <f aca="false">D263+G263</f>
        <v>2333155</v>
      </c>
      <c r="I263" s="232" t="n">
        <f aca="false">$D$12-H263</f>
        <v>38045</v>
      </c>
      <c r="J263" s="238" t="n">
        <f aca="false">D263/$D$12</f>
        <v>0.982654352226721</v>
      </c>
      <c r="K263" s="239" t="n">
        <f aca="false">H263/$D$12</f>
        <v>0.983955381241566</v>
      </c>
      <c r="L263" s="44" t="n">
        <f aca="false">IF($E263&lt;0,IF($K263&gt;0.5,-$F$7,-$G$7),IF($E263&gt;0,IF($K263&gt;0.67,$I$7,$H$7),0))</f>
        <v>10420</v>
      </c>
      <c r="M263" s="44" t="n">
        <f aca="false">IF($E263&lt;0,IF($K263&gt;0.5,-$F$5,-$G$5),IF($E263&gt;0,IF($K263&gt;0.67,$I$5,$H$5),0))</f>
        <v>6020</v>
      </c>
      <c r="N263" s="44" t="n">
        <f aca="false">IF($E263&lt;0,IF($K263&gt;0.5,-$F$6,-$G$6),IF($E263&gt;0,IF($K263&gt;0.67,$I$6,$H$6),0))</f>
        <v>4400</v>
      </c>
    </row>
    <row r="264" customFormat="false" ht="12.75" hidden="false" customHeight="false" outlineLevel="0" collapsed="false">
      <c r="A264" s="0" t="n">
        <f aca="false">MONTH(C264)</f>
        <v>8</v>
      </c>
      <c r="B264" s="0" t="str">
        <f aca="false">VLOOKUP(A264,MonthTable,2,FALSE())</f>
        <v>Aug</v>
      </c>
      <c r="C264" s="235" t="n">
        <f aca="false">C263+1</f>
        <v>36755</v>
      </c>
      <c r="D264" s="236" t="n">
        <f aca="false">H263</f>
        <v>2333155</v>
      </c>
      <c r="E264" s="250" t="n">
        <f aca="false">1223+1862</f>
        <v>3085</v>
      </c>
      <c r="F264" s="251" t="n">
        <v>0</v>
      </c>
      <c r="G264" s="44" t="n">
        <f aca="false">SUM(E264:F264)</f>
        <v>3085</v>
      </c>
      <c r="H264" s="44" t="n">
        <f aca="false">D264+G264</f>
        <v>2336240</v>
      </c>
      <c r="I264" s="232" t="n">
        <f aca="false">$D$12-H264</f>
        <v>34960</v>
      </c>
      <c r="J264" s="238" t="n">
        <f aca="false">D264/$D$12</f>
        <v>0.983955381241566</v>
      </c>
      <c r="K264" s="239" t="n">
        <f aca="false">H264/$D$12</f>
        <v>0.98525641025641</v>
      </c>
      <c r="L264" s="44" t="n">
        <f aca="false">IF($E264&lt;0,IF($K264&gt;0.5,-$F$7,-$G$7),IF($E264&gt;0,IF($K264&gt;0.67,$I$7,$H$7),0))</f>
        <v>10420</v>
      </c>
      <c r="M264" s="44" t="n">
        <f aca="false">IF($E264&lt;0,IF($K264&gt;0.5,-$F$5,-$G$5),IF($E264&gt;0,IF($K264&gt;0.67,$I$5,$H$5),0))</f>
        <v>6020</v>
      </c>
      <c r="N264" s="44" t="n">
        <f aca="false">IF($E264&lt;0,IF($K264&gt;0.5,-$F$6,-$G$6),IF($E264&gt;0,IF($K264&gt;0.67,$I$6,$H$6),0))</f>
        <v>4400</v>
      </c>
    </row>
    <row r="265" customFormat="false" ht="12.75" hidden="false" customHeight="false" outlineLevel="0" collapsed="false">
      <c r="A265" s="0" t="n">
        <f aca="false">MONTH(C265)</f>
        <v>8</v>
      </c>
      <c r="B265" s="0" t="str">
        <f aca="false">VLOOKUP(A265,MonthTable,2,FALSE())</f>
        <v>Aug</v>
      </c>
      <c r="C265" s="235" t="n">
        <f aca="false">C264+1</f>
        <v>36756</v>
      </c>
      <c r="D265" s="236" t="n">
        <f aca="false">H264</f>
        <v>2336240</v>
      </c>
      <c r="E265" s="250" t="n">
        <f aca="false">1223+1862</f>
        <v>3085</v>
      </c>
      <c r="F265" s="251" t="n">
        <v>0</v>
      </c>
      <c r="G265" s="44" t="n">
        <f aca="false">SUM(E265:F265)</f>
        <v>3085</v>
      </c>
      <c r="H265" s="44" t="n">
        <f aca="false">D265+G265</f>
        <v>2339325</v>
      </c>
      <c r="I265" s="232" t="n">
        <f aca="false">$D$12-H265</f>
        <v>31875</v>
      </c>
      <c r="J265" s="238" t="n">
        <f aca="false">D265/$D$12</f>
        <v>0.98525641025641</v>
      </c>
      <c r="K265" s="239" t="n">
        <f aca="false">H265/$D$12</f>
        <v>0.986557439271255</v>
      </c>
      <c r="L265" s="44" t="n">
        <f aca="false">IF($E265&lt;0,IF($K265&gt;0.5,-$F$7,-$G$7),IF($E265&gt;0,IF($K265&gt;0.67,$I$7,$H$7),0))</f>
        <v>10420</v>
      </c>
      <c r="M265" s="44" t="n">
        <f aca="false">IF($E265&lt;0,IF($K265&gt;0.5,-$F$5,-$G$5),IF($E265&gt;0,IF($K265&gt;0.67,$I$5,$H$5),0))</f>
        <v>6020</v>
      </c>
      <c r="N265" s="44" t="n">
        <f aca="false">IF($E265&lt;0,IF($K265&gt;0.5,-$F$6,-$G$6),IF($E265&gt;0,IF($K265&gt;0.67,$I$6,$H$6),0))</f>
        <v>4400</v>
      </c>
    </row>
    <row r="266" customFormat="false" ht="12.75" hidden="false" customHeight="false" outlineLevel="0" collapsed="false">
      <c r="A266" s="0" t="n">
        <f aca="false">MONTH(C266)</f>
        <v>8</v>
      </c>
      <c r="B266" s="0" t="str">
        <f aca="false">VLOOKUP(A266,MonthTable,2,FALSE())</f>
        <v>Aug</v>
      </c>
      <c r="C266" s="235" t="n">
        <f aca="false">C265+1</f>
        <v>36757</v>
      </c>
      <c r="D266" s="236" t="n">
        <f aca="false">H265</f>
        <v>2339325</v>
      </c>
      <c r="E266" s="250" t="n">
        <f aca="false">1223+1862</f>
        <v>3085</v>
      </c>
      <c r="F266" s="251" t="n">
        <v>0</v>
      </c>
      <c r="G266" s="44" t="n">
        <f aca="false">SUM(E266:F266)</f>
        <v>3085</v>
      </c>
      <c r="H266" s="44" t="n">
        <f aca="false">D266+G266</f>
        <v>2342410</v>
      </c>
      <c r="I266" s="232" t="n">
        <f aca="false">$D$12-H266</f>
        <v>28790</v>
      </c>
      <c r="J266" s="238" t="n">
        <f aca="false">D266/$D$12</f>
        <v>0.986557439271255</v>
      </c>
      <c r="K266" s="239" t="n">
        <f aca="false">H266/$D$12</f>
        <v>0.9878584682861</v>
      </c>
      <c r="L266" s="44" t="n">
        <f aca="false">IF($E266&lt;0,IF($K266&gt;0.5,-$F$7,-$G$7),IF($E266&gt;0,IF($K266&gt;0.67,$I$7,$H$7),0))</f>
        <v>10420</v>
      </c>
      <c r="M266" s="44" t="n">
        <f aca="false">IF($E266&lt;0,IF($K266&gt;0.5,-$F$5,-$G$5),IF($E266&gt;0,IF($K266&gt;0.67,$I$5,$H$5),0))</f>
        <v>6020</v>
      </c>
      <c r="N266" s="44" t="n">
        <f aca="false">IF($E266&lt;0,IF($K266&gt;0.5,-$F$6,-$G$6),IF($E266&gt;0,IF($K266&gt;0.67,$I$6,$H$6),0))</f>
        <v>4400</v>
      </c>
    </row>
    <row r="267" customFormat="false" ht="12.75" hidden="false" customHeight="false" outlineLevel="0" collapsed="false">
      <c r="A267" s="0" t="n">
        <f aca="false">MONTH(C267)</f>
        <v>8</v>
      </c>
      <c r="B267" s="0" t="str">
        <f aca="false">VLOOKUP(A267,MonthTable,2,FALSE())</f>
        <v>Aug</v>
      </c>
      <c r="C267" s="235" t="n">
        <f aca="false">C266+1</f>
        <v>36758</v>
      </c>
      <c r="D267" s="236" t="n">
        <f aca="false">H266</f>
        <v>2342410</v>
      </c>
      <c r="E267" s="250" t="n">
        <f aca="false">1223+1862</f>
        <v>3085</v>
      </c>
      <c r="F267" s="251" t="n">
        <v>0</v>
      </c>
      <c r="G267" s="44" t="n">
        <f aca="false">SUM(E267:F267)</f>
        <v>3085</v>
      </c>
      <c r="H267" s="44" t="n">
        <f aca="false">D267+G267</f>
        <v>2345495</v>
      </c>
      <c r="I267" s="232" t="n">
        <f aca="false">$D$12-H267</f>
        <v>25705</v>
      </c>
      <c r="J267" s="238" t="n">
        <f aca="false">D267/$D$12</f>
        <v>0.9878584682861</v>
      </c>
      <c r="K267" s="239" t="n">
        <f aca="false">H267/$D$12</f>
        <v>0.989159497300945</v>
      </c>
      <c r="L267" s="44" t="n">
        <f aca="false">IF($E267&lt;0,IF($K267&gt;0.5,-$F$7,-$G$7),IF($E267&gt;0,IF($K267&gt;0.67,$I$7,$H$7),0))</f>
        <v>10420</v>
      </c>
      <c r="M267" s="44" t="n">
        <f aca="false">IF($E267&lt;0,IF($K267&gt;0.5,-$F$5,-$G$5),IF($E267&gt;0,IF($K267&gt;0.67,$I$5,$H$5),0))</f>
        <v>6020</v>
      </c>
      <c r="N267" s="44" t="n">
        <f aca="false">IF($E267&lt;0,IF($K267&gt;0.5,-$F$6,-$G$6),IF($E267&gt;0,IF($K267&gt;0.67,$I$6,$H$6),0))</f>
        <v>4400</v>
      </c>
    </row>
    <row r="268" customFormat="false" ht="12.75" hidden="false" customHeight="false" outlineLevel="0" collapsed="false">
      <c r="A268" s="0" t="n">
        <f aca="false">MONTH(C268)</f>
        <v>8</v>
      </c>
      <c r="B268" s="0" t="str">
        <f aca="false">VLOOKUP(A268,MonthTable,2,FALSE())</f>
        <v>Aug</v>
      </c>
      <c r="C268" s="235" t="n">
        <f aca="false">C267+1</f>
        <v>36759</v>
      </c>
      <c r="D268" s="236" t="n">
        <f aca="false">H267</f>
        <v>2345495</v>
      </c>
      <c r="E268" s="250" t="n">
        <f aca="false">1223+1862</f>
        <v>3085</v>
      </c>
      <c r="F268" s="251" t="n">
        <v>0</v>
      </c>
      <c r="G268" s="44" t="n">
        <f aca="false">SUM(E268:F268)</f>
        <v>3085</v>
      </c>
      <c r="H268" s="44" t="n">
        <f aca="false">D268+G268</f>
        <v>2348580</v>
      </c>
      <c r="I268" s="232" t="n">
        <f aca="false">$D$12-H268</f>
        <v>22620</v>
      </c>
      <c r="J268" s="238" t="n">
        <f aca="false">D268/$D$12</f>
        <v>0.989159497300945</v>
      </c>
      <c r="K268" s="239" t="n">
        <f aca="false">H268/$D$12</f>
        <v>0.99046052631579</v>
      </c>
      <c r="L268" s="44" t="n">
        <f aca="false">IF($E268&lt;0,IF($K268&gt;0.5,-$F$7,-$G$7),IF($E268&gt;0,IF($K268&gt;0.67,$I$7,$H$7),0))</f>
        <v>10420</v>
      </c>
      <c r="M268" s="44" t="n">
        <f aca="false">IF($E268&lt;0,IF($K268&gt;0.5,-$F$5,-$G$5),IF($E268&gt;0,IF($K268&gt;0.67,$I$5,$H$5),0))</f>
        <v>6020</v>
      </c>
      <c r="N268" s="44" t="n">
        <f aca="false">IF($E268&lt;0,IF($K268&gt;0.5,-$F$6,-$G$6),IF($E268&gt;0,IF($K268&gt;0.67,$I$6,$H$6),0))</f>
        <v>4400</v>
      </c>
    </row>
    <row r="269" customFormat="false" ht="12.75" hidden="false" customHeight="false" outlineLevel="0" collapsed="false">
      <c r="A269" s="0" t="n">
        <f aca="false">MONTH(C269)</f>
        <v>8</v>
      </c>
      <c r="B269" s="0" t="str">
        <f aca="false">VLOOKUP(A269,MonthTable,2,FALSE())</f>
        <v>Aug</v>
      </c>
      <c r="C269" s="235" t="n">
        <f aca="false">C268+1</f>
        <v>36760</v>
      </c>
      <c r="D269" s="236" t="n">
        <f aca="false">H268</f>
        <v>2348580</v>
      </c>
      <c r="E269" s="250" t="n">
        <f aca="false">1223+1862</f>
        <v>3085</v>
      </c>
      <c r="F269" s="251" t="n">
        <v>0</v>
      </c>
      <c r="G269" s="44" t="n">
        <f aca="false">SUM(E269:F269)</f>
        <v>3085</v>
      </c>
      <c r="H269" s="44" t="n">
        <f aca="false">D269+G269</f>
        <v>2351665</v>
      </c>
      <c r="I269" s="232" t="n">
        <f aca="false">$D$12-H269</f>
        <v>19535</v>
      </c>
      <c r="J269" s="238" t="n">
        <f aca="false">D269/$D$12</f>
        <v>0.99046052631579</v>
      </c>
      <c r="K269" s="239" t="n">
        <f aca="false">H269/$D$12</f>
        <v>0.991761555330634</v>
      </c>
      <c r="L269" s="44" t="n">
        <f aca="false">IF($E269&lt;0,IF($K269&gt;0.5,-$F$7,-$G$7),IF($E269&gt;0,IF($K269&gt;0.67,$I$7,$H$7),0))</f>
        <v>10420</v>
      </c>
      <c r="M269" s="44" t="n">
        <f aca="false">IF($E269&lt;0,IF($K269&gt;0.5,-$F$5,-$G$5),IF($E269&gt;0,IF($K269&gt;0.67,$I$5,$H$5),0))</f>
        <v>6020</v>
      </c>
      <c r="N269" s="44" t="n">
        <f aca="false">IF($E269&lt;0,IF($K269&gt;0.5,-$F$6,-$G$6),IF($E269&gt;0,IF($K269&gt;0.67,$I$6,$H$6),0))</f>
        <v>4400</v>
      </c>
    </row>
    <row r="270" customFormat="false" ht="12.75" hidden="false" customHeight="false" outlineLevel="0" collapsed="false">
      <c r="A270" s="0" t="n">
        <f aca="false">MONTH(C270)</f>
        <v>8</v>
      </c>
      <c r="B270" s="0" t="str">
        <f aca="false">VLOOKUP(A270,MonthTable,2,FALSE())</f>
        <v>Aug</v>
      </c>
      <c r="C270" s="235" t="n">
        <f aca="false">C269+1</f>
        <v>36761</v>
      </c>
      <c r="D270" s="236" t="n">
        <f aca="false">H269</f>
        <v>2351665</v>
      </c>
      <c r="E270" s="250" t="n">
        <f aca="false">1223+1862</f>
        <v>3085</v>
      </c>
      <c r="F270" s="251" t="n">
        <v>0</v>
      </c>
      <c r="G270" s="44" t="n">
        <f aca="false">SUM(E270:F270)</f>
        <v>3085</v>
      </c>
      <c r="H270" s="44" t="n">
        <f aca="false">D270+G270</f>
        <v>2354750</v>
      </c>
      <c r="I270" s="232" t="n">
        <f aca="false">$D$12-H270</f>
        <v>16450</v>
      </c>
      <c r="J270" s="238" t="n">
        <f aca="false">D270/$D$12</f>
        <v>0.991761555330634</v>
      </c>
      <c r="K270" s="239" t="n">
        <f aca="false">H270/$D$12</f>
        <v>0.993062584345479</v>
      </c>
      <c r="L270" s="44" t="n">
        <f aca="false">IF($E270&lt;0,IF($K270&gt;0.5,-$F$7,-$G$7),IF($E270&gt;0,IF($K270&gt;0.67,$I$7,$H$7),0))</f>
        <v>10420</v>
      </c>
      <c r="M270" s="44" t="n">
        <f aca="false">IF($E270&lt;0,IF($K270&gt;0.5,-$F$5,-$G$5),IF($E270&gt;0,IF($K270&gt;0.67,$I$5,$H$5),0))</f>
        <v>6020</v>
      </c>
      <c r="N270" s="44" t="n">
        <f aca="false">IF($E270&lt;0,IF($K270&gt;0.5,-$F$6,-$G$6),IF($E270&gt;0,IF($K270&gt;0.67,$I$6,$H$6),0))</f>
        <v>4400</v>
      </c>
    </row>
    <row r="271" customFormat="false" ht="12.75" hidden="false" customHeight="false" outlineLevel="0" collapsed="false">
      <c r="A271" s="0" t="n">
        <f aca="false">MONTH(C271)</f>
        <v>8</v>
      </c>
      <c r="B271" s="0" t="str">
        <f aca="false">VLOOKUP(A271,MonthTable,2,FALSE())</f>
        <v>Aug</v>
      </c>
      <c r="C271" s="235" t="n">
        <f aca="false">C270+1</f>
        <v>36762</v>
      </c>
      <c r="D271" s="236" t="n">
        <f aca="false">H270</f>
        <v>2354750</v>
      </c>
      <c r="E271" s="250" t="n">
        <f aca="false">1223+1862</f>
        <v>3085</v>
      </c>
      <c r="F271" s="251" t="n">
        <v>0</v>
      </c>
      <c r="G271" s="44" t="n">
        <f aca="false">SUM(E271:F271)</f>
        <v>3085</v>
      </c>
      <c r="H271" s="44" t="n">
        <f aca="false">D271+G271</f>
        <v>2357835</v>
      </c>
      <c r="I271" s="232" t="n">
        <f aca="false">$D$12-H271</f>
        <v>13365</v>
      </c>
      <c r="J271" s="238" t="n">
        <f aca="false">D271/$D$12</f>
        <v>0.993062584345479</v>
      </c>
      <c r="K271" s="239" t="n">
        <f aca="false">H271/$D$12</f>
        <v>0.994363613360324</v>
      </c>
      <c r="L271" s="44" t="n">
        <f aca="false">IF($E271&lt;0,IF($K271&gt;0.5,-$F$7,-$G$7),IF($E271&gt;0,IF($K271&gt;0.67,$I$7,$H$7),0))</f>
        <v>10420</v>
      </c>
      <c r="M271" s="44" t="n">
        <f aca="false">IF($E271&lt;0,IF($K271&gt;0.5,-$F$5,-$G$5),IF($E271&gt;0,IF($K271&gt;0.67,$I$5,$H$5),0))</f>
        <v>6020</v>
      </c>
      <c r="N271" s="44" t="n">
        <f aca="false">IF($E271&lt;0,IF($K271&gt;0.5,-$F$6,-$G$6),IF($E271&gt;0,IF($K271&gt;0.67,$I$6,$H$6),0))</f>
        <v>4400</v>
      </c>
    </row>
    <row r="272" customFormat="false" ht="12.75" hidden="false" customHeight="false" outlineLevel="0" collapsed="false">
      <c r="A272" s="0" t="n">
        <f aca="false">MONTH(C272)</f>
        <v>8</v>
      </c>
      <c r="B272" s="0" t="str">
        <f aca="false">VLOOKUP(A272,MonthTable,2,FALSE())</f>
        <v>Aug</v>
      </c>
      <c r="C272" s="235" t="n">
        <f aca="false">C271+1</f>
        <v>36763</v>
      </c>
      <c r="D272" s="236" t="n">
        <f aca="false">H271</f>
        <v>2357835</v>
      </c>
      <c r="E272" s="250" t="n">
        <f aca="false">1223+1862</f>
        <v>3085</v>
      </c>
      <c r="F272" s="251" t="n">
        <v>0</v>
      </c>
      <c r="G272" s="44" t="n">
        <f aca="false">SUM(E272:F272)</f>
        <v>3085</v>
      </c>
      <c r="H272" s="44" t="n">
        <f aca="false">D272+G272</f>
        <v>2360920</v>
      </c>
      <c r="I272" s="232" t="n">
        <f aca="false">$D$12-H272</f>
        <v>10280</v>
      </c>
      <c r="J272" s="238" t="n">
        <f aca="false">D272/$D$12</f>
        <v>0.994363613360324</v>
      </c>
      <c r="K272" s="239" t="n">
        <f aca="false">H272/$D$12</f>
        <v>0.995664642375169</v>
      </c>
      <c r="L272" s="44" t="n">
        <f aca="false">IF($E272&lt;0,IF($K272&gt;0.5,-$F$7,-$G$7),IF($E272&gt;0,IF($K272&gt;0.67,$I$7,$H$7),0))</f>
        <v>10420</v>
      </c>
      <c r="M272" s="44" t="n">
        <f aca="false">IF($E272&lt;0,IF($K272&gt;0.5,-$F$5,-$G$5),IF($E272&gt;0,IF($K272&gt;0.67,$I$5,$H$5),0))</f>
        <v>6020</v>
      </c>
      <c r="N272" s="44" t="n">
        <f aca="false">IF($E272&lt;0,IF($K272&gt;0.5,-$F$6,-$G$6),IF($E272&gt;0,IF($K272&gt;0.67,$I$6,$H$6),0))</f>
        <v>4400</v>
      </c>
    </row>
    <row r="273" customFormat="false" ht="12.75" hidden="false" customHeight="false" outlineLevel="0" collapsed="false">
      <c r="A273" s="0" t="n">
        <f aca="false">MONTH(C273)</f>
        <v>8</v>
      </c>
      <c r="B273" s="0" t="str">
        <f aca="false">VLOOKUP(A273,MonthTable,2,FALSE())</f>
        <v>Aug</v>
      </c>
      <c r="C273" s="235" t="n">
        <f aca="false">C272+1</f>
        <v>36764</v>
      </c>
      <c r="D273" s="236" t="n">
        <f aca="false">H272</f>
        <v>2360920</v>
      </c>
      <c r="E273" s="250" t="n">
        <f aca="false">1223+1862</f>
        <v>3085</v>
      </c>
      <c r="F273" s="251" t="n">
        <v>0</v>
      </c>
      <c r="G273" s="44" t="n">
        <f aca="false">SUM(E273:F273)</f>
        <v>3085</v>
      </c>
      <c r="H273" s="44" t="n">
        <f aca="false">D273+G273</f>
        <v>2364005</v>
      </c>
      <c r="I273" s="232" t="n">
        <f aca="false">$D$12-H273</f>
        <v>7195</v>
      </c>
      <c r="J273" s="238" t="n">
        <f aca="false">D273/$D$12</f>
        <v>0.995664642375169</v>
      </c>
      <c r="K273" s="239" t="n">
        <f aca="false">H273/$D$12</f>
        <v>0.996965671390014</v>
      </c>
      <c r="L273" s="44" t="n">
        <f aca="false">IF($E273&lt;0,IF($K273&gt;0.5,-$F$7,-$G$7),IF($E273&gt;0,IF($K273&gt;0.67,$I$7,$H$7),0))</f>
        <v>10420</v>
      </c>
      <c r="M273" s="44" t="n">
        <f aca="false">IF($E273&lt;0,IF($K273&gt;0.5,-$F$5,-$G$5),IF($E273&gt;0,IF($K273&gt;0.67,$I$5,$H$5),0))</f>
        <v>6020</v>
      </c>
      <c r="N273" s="44" t="n">
        <f aca="false">IF($E273&lt;0,IF($K273&gt;0.5,-$F$6,-$G$6),IF($E273&gt;0,IF($K273&gt;0.67,$I$6,$H$6),0))</f>
        <v>4400</v>
      </c>
    </row>
    <row r="274" customFormat="false" ht="12.75" hidden="false" customHeight="false" outlineLevel="0" collapsed="false">
      <c r="A274" s="0" t="n">
        <f aca="false">MONTH(C274)</f>
        <v>8</v>
      </c>
      <c r="B274" s="0" t="str">
        <f aca="false">VLOOKUP(A274,MonthTable,2,FALSE())</f>
        <v>Aug</v>
      </c>
      <c r="C274" s="235" t="n">
        <f aca="false">C273+1</f>
        <v>36765</v>
      </c>
      <c r="D274" s="236" t="n">
        <f aca="false">H273</f>
        <v>2364005</v>
      </c>
      <c r="E274" s="250" t="n">
        <f aca="false">1223+1862</f>
        <v>3085</v>
      </c>
      <c r="F274" s="251" t="n">
        <v>0</v>
      </c>
      <c r="G274" s="44" t="n">
        <f aca="false">SUM(E274:F274)</f>
        <v>3085</v>
      </c>
      <c r="H274" s="44" t="n">
        <f aca="false">D274+G274</f>
        <v>2367090</v>
      </c>
      <c r="I274" s="232" t="n">
        <f aca="false">$D$12-H274</f>
        <v>4110</v>
      </c>
      <c r="J274" s="238" t="n">
        <f aca="false">D274/$D$12</f>
        <v>0.996965671390014</v>
      </c>
      <c r="K274" s="239" t="n">
        <f aca="false">H274/$D$12</f>
        <v>0.998266700404858</v>
      </c>
      <c r="L274" s="44" t="n">
        <f aca="false">IF($E274&lt;0,IF($K274&gt;0.5,-$F$7,-$G$7),IF($E274&gt;0,IF($K274&gt;0.67,$I$7,$H$7),0))</f>
        <v>10420</v>
      </c>
      <c r="M274" s="44" t="n">
        <f aca="false">IF($E274&lt;0,IF($K274&gt;0.5,-$F$5,-$G$5),IF($E274&gt;0,IF($K274&gt;0.67,$I$5,$H$5),0))</f>
        <v>6020</v>
      </c>
      <c r="N274" s="44" t="n">
        <f aca="false">IF($E274&lt;0,IF($K274&gt;0.5,-$F$6,-$G$6),IF($E274&gt;0,IF($K274&gt;0.67,$I$6,$H$6),0))</f>
        <v>4400</v>
      </c>
    </row>
    <row r="275" customFormat="false" ht="12.75" hidden="false" customHeight="false" outlineLevel="0" collapsed="false">
      <c r="A275" s="0" t="n">
        <f aca="false">MONTH(C275)</f>
        <v>8</v>
      </c>
      <c r="B275" s="0" t="str">
        <f aca="false">VLOOKUP(A275,MonthTable,2,FALSE())</f>
        <v>Aug</v>
      </c>
      <c r="C275" s="235" t="n">
        <f aca="false">C274+1</f>
        <v>36766</v>
      </c>
      <c r="D275" s="236" t="n">
        <f aca="false">H274</f>
        <v>2367090</v>
      </c>
      <c r="E275" s="250" t="n">
        <f aca="false">1223+1862</f>
        <v>3085</v>
      </c>
      <c r="F275" s="251" t="n">
        <v>0</v>
      </c>
      <c r="G275" s="44" t="n">
        <f aca="false">SUM(E275:F275)</f>
        <v>3085</v>
      </c>
      <c r="H275" s="44" t="n">
        <f aca="false">D275+G275</f>
        <v>2370175</v>
      </c>
      <c r="I275" s="232" t="n">
        <f aca="false">$D$12-H275</f>
        <v>1025</v>
      </c>
      <c r="J275" s="238" t="n">
        <f aca="false">D275/$D$12</f>
        <v>0.998266700404858</v>
      </c>
      <c r="K275" s="239" t="n">
        <f aca="false">H275/$D$12</f>
        <v>0.999567729419703</v>
      </c>
      <c r="L275" s="44" t="n">
        <f aca="false">IF($E275&lt;0,IF($K275&gt;0.5,-$F$7,-$G$7),IF($E275&gt;0,IF($K275&gt;0.67,$I$7,$H$7),0))</f>
        <v>10420</v>
      </c>
      <c r="M275" s="44" t="n">
        <f aca="false">IF($E275&lt;0,IF($K275&gt;0.5,-$F$5,-$G$5),IF($E275&gt;0,IF($K275&gt;0.67,$I$5,$H$5),0))</f>
        <v>6020</v>
      </c>
      <c r="N275" s="44" t="n">
        <f aca="false">IF($E275&lt;0,IF($K275&gt;0.5,-$F$6,-$G$6),IF($E275&gt;0,IF($K275&gt;0.67,$I$6,$H$6),0))</f>
        <v>4400</v>
      </c>
    </row>
    <row r="276" customFormat="false" ht="12.75" hidden="false" customHeight="false" outlineLevel="0" collapsed="false">
      <c r="A276" s="0" t="n">
        <f aca="false">MONTH(C276)</f>
        <v>8</v>
      </c>
      <c r="B276" s="0" t="str">
        <f aca="false">VLOOKUP(A276,MonthTable,2,FALSE())</f>
        <v>Aug</v>
      </c>
      <c r="C276" s="235" t="n">
        <f aca="false">C275+1</f>
        <v>36767</v>
      </c>
      <c r="D276" s="236" t="n">
        <f aca="false">H275</f>
        <v>2370175</v>
      </c>
      <c r="E276" s="250" t="n">
        <f aca="false">1223+1862</f>
        <v>3085</v>
      </c>
      <c r="F276" s="251" t="n">
        <v>0</v>
      </c>
      <c r="G276" s="44" t="n">
        <f aca="false">SUM(E276:F276)</f>
        <v>3085</v>
      </c>
      <c r="H276" s="44" t="n">
        <f aca="false">D276+G276</f>
        <v>2373260</v>
      </c>
      <c r="I276" s="232" t="n">
        <f aca="false">$D$12-H276</f>
        <v>-2060</v>
      </c>
      <c r="J276" s="238" t="n">
        <f aca="false">D276/$D$12</f>
        <v>0.999567729419703</v>
      </c>
      <c r="K276" s="239" t="n">
        <f aca="false">H276/$D$12</f>
        <v>1.00086875843455</v>
      </c>
      <c r="L276" s="44" t="n">
        <f aca="false">IF($E276&lt;0,IF($K276&gt;0.5,-$F$7,-$G$7),IF($E276&gt;0,IF($K276&gt;0.67,$I$7,$H$7),0))</f>
        <v>10420</v>
      </c>
      <c r="M276" s="44" t="n">
        <f aca="false">IF($E276&lt;0,IF($K276&gt;0.5,-$F$5,-$G$5),IF($E276&gt;0,IF($K276&gt;0.67,$I$5,$H$5),0))</f>
        <v>6020</v>
      </c>
      <c r="N276" s="44" t="n">
        <f aca="false">IF($E276&lt;0,IF($K276&gt;0.5,-$F$6,-$G$6),IF($E276&gt;0,IF($K276&gt;0.67,$I$6,$H$6),0))</f>
        <v>4400</v>
      </c>
    </row>
    <row r="277" customFormat="false" ht="12.75" hidden="false" customHeight="false" outlineLevel="0" collapsed="false">
      <c r="A277" s="0" t="n">
        <f aca="false">MONTH(C277)</f>
        <v>8</v>
      </c>
      <c r="B277" s="0" t="str">
        <f aca="false">VLOOKUP(A277,MonthTable,2,FALSE())</f>
        <v>Aug</v>
      </c>
      <c r="C277" s="235" t="n">
        <f aca="false">C276+1</f>
        <v>36768</v>
      </c>
      <c r="D277" s="236" t="n">
        <f aca="false">H276</f>
        <v>2373260</v>
      </c>
      <c r="E277" s="250" t="n">
        <f aca="false">1223+1862</f>
        <v>3085</v>
      </c>
      <c r="F277" s="251" t="n">
        <v>0</v>
      </c>
      <c r="G277" s="44" t="n">
        <f aca="false">SUM(E277:F277)</f>
        <v>3085</v>
      </c>
      <c r="H277" s="44" t="n">
        <f aca="false">D277+G277</f>
        <v>2376345</v>
      </c>
      <c r="I277" s="232" t="n">
        <f aca="false">$D$12-H277</f>
        <v>-5145</v>
      </c>
      <c r="J277" s="238" t="n">
        <f aca="false">D277/$D$12</f>
        <v>1.00086875843455</v>
      </c>
      <c r="K277" s="239" t="n">
        <f aca="false">H277/$D$12</f>
        <v>1.00216978744939</v>
      </c>
      <c r="L277" s="44" t="n">
        <f aca="false">IF($E277&lt;0,IF($K277&gt;0.5,-$F$7,-$G$7),IF($E277&gt;0,IF($K277&gt;0.67,$I$7,$H$7),0))</f>
        <v>10420</v>
      </c>
      <c r="M277" s="44" t="n">
        <f aca="false">IF($E277&lt;0,IF($K277&gt;0.5,-$F$5,-$G$5),IF($E277&gt;0,IF($K277&gt;0.67,$I$5,$H$5),0))</f>
        <v>6020</v>
      </c>
      <c r="N277" s="44" t="n">
        <f aca="false">IF($E277&lt;0,IF($K277&gt;0.5,-$F$6,-$G$6),IF($E277&gt;0,IF($K277&gt;0.67,$I$6,$H$6),0))</f>
        <v>4400</v>
      </c>
    </row>
    <row r="278" customFormat="false" ht="12.75" hidden="false" customHeight="false" outlineLevel="0" collapsed="false">
      <c r="A278" s="0" t="n">
        <f aca="false">MONTH(C278)</f>
        <v>8</v>
      </c>
      <c r="B278" s="0" t="str">
        <f aca="false">VLOOKUP(A278,MonthTable,2,FALSE())</f>
        <v>Aug</v>
      </c>
      <c r="C278" s="235" t="n">
        <f aca="false">C277+1</f>
        <v>36769</v>
      </c>
      <c r="D278" s="236" t="n">
        <f aca="false">H277</f>
        <v>2376345</v>
      </c>
      <c r="E278" s="250" t="n">
        <f aca="false">1223+1862</f>
        <v>3085</v>
      </c>
      <c r="F278" s="251" t="n">
        <v>0</v>
      </c>
      <c r="G278" s="44" t="n">
        <f aca="false">SUM(E278:F278)</f>
        <v>3085</v>
      </c>
      <c r="H278" s="44" t="n">
        <f aca="false">D278+G278</f>
        <v>2379430</v>
      </c>
      <c r="I278" s="232" t="n">
        <f aca="false">$D$12-H278</f>
        <v>-8230</v>
      </c>
      <c r="J278" s="238" t="n">
        <f aca="false">D278/$D$12</f>
        <v>1.00216978744939</v>
      </c>
      <c r="K278" s="239" t="n">
        <f aca="false">H278/$D$12</f>
        <v>1.00347081646424</v>
      </c>
      <c r="L278" s="44" t="n">
        <f aca="false">IF($E278&lt;0,IF($K278&gt;0.5,-$F$7,-$G$7),IF($E278&gt;0,IF($K278&gt;0.67,$I$7,$H$7),0))</f>
        <v>10420</v>
      </c>
      <c r="M278" s="44" t="n">
        <f aca="false">IF($E278&lt;0,IF($K278&gt;0.5,-$F$5,-$G$5),IF($E278&gt;0,IF($K278&gt;0.67,$I$5,$H$5),0))</f>
        <v>6020</v>
      </c>
      <c r="N278" s="44" t="n">
        <f aca="false">IF($E278&lt;0,IF($K278&gt;0.5,-$F$6,-$G$6),IF($E278&gt;0,IF($K278&gt;0.67,$I$6,$H$6),0))</f>
        <v>4400</v>
      </c>
    </row>
    <row r="279" customFormat="false" ht="12.75" hidden="false" customHeight="false" outlineLevel="0" collapsed="false">
      <c r="A279" s="0" t="n">
        <f aca="false">MONTH(C279)</f>
        <v>9</v>
      </c>
      <c r="B279" s="0" t="str">
        <f aca="false">VLOOKUP(A279,MonthTable,2,FALSE())</f>
        <v>Sep</v>
      </c>
      <c r="C279" s="235" t="n">
        <f aca="false">C278+1</f>
        <v>36770</v>
      </c>
      <c r="D279" s="236" t="n">
        <f aca="false">H278</f>
        <v>2379430</v>
      </c>
      <c r="E279" s="250" t="n">
        <v>0</v>
      </c>
      <c r="F279" s="251" t="n">
        <v>0</v>
      </c>
      <c r="G279" s="44" t="n">
        <f aca="false">SUM(E279:F279)</f>
        <v>0</v>
      </c>
      <c r="H279" s="44" t="n">
        <f aca="false">D279+G279</f>
        <v>2379430</v>
      </c>
      <c r="I279" s="232" t="n">
        <f aca="false">$D$12-H279</f>
        <v>-8230</v>
      </c>
      <c r="J279" s="238" t="n">
        <f aca="false">D279/$D$12</f>
        <v>1.00347081646424</v>
      </c>
      <c r="K279" s="239" t="n">
        <f aca="false">H279/$D$12</f>
        <v>1.00347081646424</v>
      </c>
      <c r="L279" s="44" t="n">
        <f aca="false">IF($E279&lt;0,IF($K279&gt;0.5,-$F$7,-$G$7),IF($E279&gt;0,IF($K279&gt;0.67,$I$7,$H$7),0))</f>
        <v>0</v>
      </c>
      <c r="M279" s="44" t="n">
        <f aca="false">IF($E279&lt;0,IF($K279&gt;0.5,-$F$5,-$G$5),IF($E279&gt;0,IF($K279&gt;0.67,$I$5,$H$5),0))</f>
        <v>0</v>
      </c>
      <c r="N279" s="44" t="n">
        <f aca="false">IF($E279&lt;0,IF($K279&gt;0.5,-$F$6,-$G$6),IF($E279&gt;0,IF($K279&gt;0.67,$I$6,$H$6),0))</f>
        <v>0</v>
      </c>
    </row>
    <row r="280" customFormat="false" ht="12.75" hidden="false" customHeight="false" outlineLevel="0" collapsed="false">
      <c r="A280" s="0" t="n">
        <f aca="false">MONTH(C280)</f>
        <v>9</v>
      </c>
      <c r="B280" s="0" t="str">
        <f aca="false">VLOOKUP(A280,MonthTable,2,FALSE())</f>
        <v>Sep</v>
      </c>
      <c r="C280" s="235" t="n">
        <f aca="false">C279+1</f>
        <v>36771</v>
      </c>
      <c r="D280" s="236" t="n">
        <f aca="false">H279</f>
        <v>2379430</v>
      </c>
      <c r="E280" s="250" t="n">
        <v>0</v>
      </c>
      <c r="F280" s="251" t="n">
        <v>0</v>
      </c>
      <c r="G280" s="44" t="n">
        <f aca="false">SUM(E280:F280)</f>
        <v>0</v>
      </c>
      <c r="H280" s="44" t="n">
        <f aca="false">D280+G280</f>
        <v>2379430</v>
      </c>
      <c r="I280" s="232" t="n">
        <f aca="false">$D$12-H280</f>
        <v>-8230</v>
      </c>
      <c r="J280" s="238" t="n">
        <f aca="false">D280/$D$12</f>
        <v>1.00347081646424</v>
      </c>
      <c r="K280" s="239" t="n">
        <f aca="false">H280/$D$12</f>
        <v>1.00347081646424</v>
      </c>
      <c r="L280" s="44" t="n">
        <f aca="false">IF($E280&lt;0,IF($K280&gt;0.5,-$F$7,-$G$7),IF($E280&gt;0,IF($K280&gt;0.67,$I$7,$H$7),0))</f>
        <v>0</v>
      </c>
      <c r="M280" s="44" t="n">
        <f aca="false">IF($E280&lt;0,IF($K280&gt;0.5,-$F$5,-$G$5),IF($E280&gt;0,IF($K280&gt;0.67,$I$5,$H$5),0))</f>
        <v>0</v>
      </c>
      <c r="N280" s="44" t="n">
        <f aca="false">IF($E280&lt;0,IF($K280&gt;0.5,-$F$6,-$G$6),IF($E280&gt;0,IF($K280&gt;0.67,$I$6,$H$6),0))</f>
        <v>0</v>
      </c>
    </row>
    <row r="281" customFormat="false" ht="12.75" hidden="false" customHeight="false" outlineLevel="0" collapsed="false">
      <c r="A281" s="0" t="n">
        <f aca="false">MONTH(C281)</f>
        <v>9</v>
      </c>
      <c r="B281" s="0" t="str">
        <f aca="false">VLOOKUP(A281,MonthTable,2,FALSE())</f>
        <v>Sep</v>
      </c>
      <c r="C281" s="235" t="n">
        <f aca="false">C280+1</f>
        <v>36772</v>
      </c>
      <c r="D281" s="236" t="n">
        <f aca="false">H280</f>
        <v>2379430</v>
      </c>
      <c r="E281" s="250" t="n">
        <v>0</v>
      </c>
      <c r="F281" s="251" t="n">
        <v>0</v>
      </c>
      <c r="G281" s="44" t="n">
        <f aca="false">SUM(E281:F281)</f>
        <v>0</v>
      </c>
      <c r="H281" s="44" t="n">
        <f aca="false">D281+G281</f>
        <v>2379430</v>
      </c>
      <c r="I281" s="232" t="n">
        <f aca="false">$D$12-H281</f>
        <v>-8230</v>
      </c>
      <c r="J281" s="238" t="n">
        <f aca="false">D281/$D$12</f>
        <v>1.00347081646424</v>
      </c>
      <c r="K281" s="239" t="n">
        <f aca="false">H281/$D$12</f>
        <v>1.00347081646424</v>
      </c>
      <c r="L281" s="44" t="n">
        <f aca="false">IF($E281&lt;0,IF($K281&gt;0.5,-$F$7,-$G$7),IF($E281&gt;0,IF($K281&gt;0.67,$I$7,$H$7),0))</f>
        <v>0</v>
      </c>
      <c r="M281" s="44" t="n">
        <f aca="false">IF($E281&lt;0,IF($K281&gt;0.5,-$F$5,-$G$5),IF($E281&gt;0,IF($K281&gt;0.67,$I$5,$H$5),0))</f>
        <v>0</v>
      </c>
      <c r="N281" s="44" t="n">
        <f aca="false">IF($E281&lt;0,IF($K281&gt;0.5,-$F$6,-$G$6),IF($E281&gt;0,IF($K281&gt;0.67,$I$6,$H$6),0))</f>
        <v>0</v>
      </c>
    </row>
    <row r="282" customFormat="false" ht="12.75" hidden="false" customHeight="false" outlineLevel="0" collapsed="false">
      <c r="A282" s="0" t="n">
        <f aca="false">MONTH(C282)</f>
        <v>9</v>
      </c>
      <c r="B282" s="0" t="str">
        <f aca="false">VLOOKUP(A282,MonthTable,2,FALSE())</f>
        <v>Sep</v>
      </c>
      <c r="C282" s="235" t="n">
        <f aca="false">C281+1</f>
        <v>36773</v>
      </c>
      <c r="D282" s="236" t="n">
        <f aca="false">H281</f>
        <v>2379430</v>
      </c>
      <c r="E282" s="250" t="n">
        <v>0</v>
      </c>
      <c r="F282" s="251" t="n">
        <v>0</v>
      </c>
      <c r="G282" s="44" t="n">
        <f aca="false">SUM(E282:F282)</f>
        <v>0</v>
      </c>
      <c r="H282" s="44" t="n">
        <f aca="false">D282+G282</f>
        <v>2379430</v>
      </c>
      <c r="I282" s="232" t="n">
        <f aca="false">$D$12-H282</f>
        <v>-8230</v>
      </c>
      <c r="J282" s="238" t="n">
        <f aca="false">D282/$D$12</f>
        <v>1.00347081646424</v>
      </c>
      <c r="K282" s="239" t="n">
        <f aca="false">H282/$D$12</f>
        <v>1.00347081646424</v>
      </c>
      <c r="L282" s="44" t="n">
        <f aca="false">IF($E282&lt;0,IF($K282&gt;0.5,-$F$7,-$G$7),IF($E282&gt;0,IF($K282&gt;0.67,$I$7,$H$7),0))</f>
        <v>0</v>
      </c>
      <c r="M282" s="44" t="n">
        <f aca="false">IF($E282&lt;0,IF($K282&gt;0.5,-$F$5,-$G$5),IF($E282&gt;0,IF($K282&gt;0.67,$I$5,$H$5),0))</f>
        <v>0</v>
      </c>
      <c r="N282" s="44" t="n">
        <f aca="false">IF($E282&lt;0,IF($K282&gt;0.5,-$F$6,-$G$6),IF($E282&gt;0,IF($K282&gt;0.67,$I$6,$H$6),0))</f>
        <v>0</v>
      </c>
    </row>
    <row r="283" customFormat="false" ht="12.75" hidden="false" customHeight="false" outlineLevel="0" collapsed="false">
      <c r="A283" s="0" t="n">
        <f aca="false">MONTH(C283)</f>
        <v>9</v>
      </c>
      <c r="B283" s="0" t="str">
        <f aca="false">VLOOKUP(A283,MonthTable,2,FALSE())</f>
        <v>Sep</v>
      </c>
      <c r="C283" s="235" t="n">
        <f aca="false">C282+1</f>
        <v>36774</v>
      </c>
      <c r="D283" s="236" t="n">
        <f aca="false">H282</f>
        <v>2379430</v>
      </c>
      <c r="E283" s="250" t="n">
        <v>0</v>
      </c>
      <c r="F283" s="251" t="n">
        <v>0</v>
      </c>
      <c r="G283" s="44" t="n">
        <f aca="false">SUM(E283:F283)</f>
        <v>0</v>
      </c>
      <c r="H283" s="44" t="n">
        <f aca="false">D283+G283</f>
        <v>2379430</v>
      </c>
      <c r="I283" s="232" t="n">
        <f aca="false">$D$12-H283</f>
        <v>-8230</v>
      </c>
      <c r="J283" s="238" t="n">
        <f aca="false">D283/$D$12</f>
        <v>1.00347081646424</v>
      </c>
      <c r="K283" s="239" t="n">
        <f aca="false">H283/$D$12</f>
        <v>1.00347081646424</v>
      </c>
      <c r="L283" s="44" t="n">
        <f aca="false">IF($E283&lt;0,IF($K283&gt;0.5,-$F$7,-$G$7),IF($E283&gt;0,IF($K283&gt;0.67,$I$7,$H$7),0))</f>
        <v>0</v>
      </c>
      <c r="M283" s="44" t="n">
        <f aca="false">IF($E283&lt;0,IF($K283&gt;0.5,-$F$5,-$G$5),IF($E283&gt;0,IF($K283&gt;0.67,$I$5,$H$5),0))</f>
        <v>0</v>
      </c>
      <c r="N283" s="44" t="n">
        <f aca="false">IF($E283&lt;0,IF($K283&gt;0.5,-$F$6,-$G$6),IF($E283&gt;0,IF($K283&gt;0.67,$I$6,$H$6),0))</f>
        <v>0</v>
      </c>
    </row>
    <row r="284" customFormat="false" ht="12.75" hidden="false" customHeight="false" outlineLevel="0" collapsed="false">
      <c r="A284" s="0" t="n">
        <f aca="false">MONTH(C284)</f>
        <v>9</v>
      </c>
      <c r="B284" s="0" t="str">
        <f aca="false">VLOOKUP(A284,MonthTable,2,FALSE())</f>
        <v>Sep</v>
      </c>
      <c r="C284" s="235" t="n">
        <f aca="false">C283+1</f>
        <v>36775</v>
      </c>
      <c r="D284" s="236" t="n">
        <f aca="false">H283</f>
        <v>2379430</v>
      </c>
      <c r="E284" s="250" t="n">
        <v>0</v>
      </c>
      <c r="F284" s="251" t="n">
        <v>0</v>
      </c>
      <c r="G284" s="44" t="n">
        <f aca="false">SUM(E284:F284)</f>
        <v>0</v>
      </c>
      <c r="H284" s="44" t="n">
        <f aca="false">D284+G284</f>
        <v>2379430</v>
      </c>
      <c r="I284" s="232" t="n">
        <f aca="false">$D$12-H284</f>
        <v>-8230</v>
      </c>
      <c r="J284" s="238" t="n">
        <f aca="false">D284/$D$12</f>
        <v>1.00347081646424</v>
      </c>
      <c r="K284" s="239" t="n">
        <f aca="false">H284/$D$12</f>
        <v>1.00347081646424</v>
      </c>
      <c r="L284" s="44" t="n">
        <f aca="false">IF($E284&lt;0,IF($K284&gt;0.5,-$F$7,-$G$7),IF($E284&gt;0,IF($K284&gt;0.67,$I$7,$H$7),0))</f>
        <v>0</v>
      </c>
      <c r="M284" s="44" t="n">
        <f aca="false">IF($E284&lt;0,IF($K284&gt;0.5,-$F$5,-$G$5),IF($E284&gt;0,IF($K284&gt;0.67,$I$5,$H$5),0))</f>
        <v>0</v>
      </c>
      <c r="N284" s="44" t="n">
        <f aca="false">IF($E284&lt;0,IF($K284&gt;0.5,-$F$6,-$G$6),IF($E284&gt;0,IF($K284&gt;0.67,$I$6,$H$6),0))</f>
        <v>0</v>
      </c>
    </row>
    <row r="285" customFormat="false" ht="12.75" hidden="false" customHeight="false" outlineLevel="0" collapsed="false">
      <c r="A285" s="0" t="n">
        <f aca="false">MONTH(C285)</f>
        <v>9</v>
      </c>
      <c r="B285" s="0" t="str">
        <f aca="false">VLOOKUP(A285,MonthTable,2,FALSE())</f>
        <v>Sep</v>
      </c>
      <c r="C285" s="235" t="n">
        <f aca="false">C284+1</f>
        <v>36776</v>
      </c>
      <c r="D285" s="236" t="n">
        <f aca="false">H284</f>
        <v>2379430</v>
      </c>
      <c r="E285" s="250" t="n">
        <v>0</v>
      </c>
      <c r="F285" s="251" t="n">
        <v>0</v>
      </c>
      <c r="G285" s="44" t="n">
        <f aca="false">SUM(E285:F285)</f>
        <v>0</v>
      </c>
      <c r="H285" s="44" t="n">
        <f aca="false">D285+G285</f>
        <v>2379430</v>
      </c>
      <c r="I285" s="232" t="n">
        <f aca="false">$D$12-H285</f>
        <v>-8230</v>
      </c>
      <c r="J285" s="238" t="n">
        <f aca="false">D285/$D$12</f>
        <v>1.00347081646424</v>
      </c>
      <c r="K285" s="239" t="n">
        <f aca="false">H285/$D$12</f>
        <v>1.00347081646424</v>
      </c>
      <c r="L285" s="44" t="n">
        <f aca="false">IF($E285&lt;0,IF($K285&gt;0.5,-$F$7,-$G$7),IF($E285&gt;0,IF($K285&gt;0.67,$I$7,$H$7),0))</f>
        <v>0</v>
      </c>
      <c r="M285" s="44" t="n">
        <f aca="false">IF($E285&lt;0,IF($K285&gt;0.5,-$F$5,-$G$5),IF($E285&gt;0,IF($K285&gt;0.67,$I$5,$H$5),0))</f>
        <v>0</v>
      </c>
      <c r="N285" s="44" t="n">
        <f aca="false">IF($E285&lt;0,IF($K285&gt;0.5,-$F$6,-$G$6),IF($E285&gt;0,IF($K285&gt;0.67,$I$6,$H$6),0))</f>
        <v>0</v>
      </c>
    </row>
    <row r="286" customFormat="false" ht="12.75" hidden="false" customHeight="false" outlineLevel="0" collapsed="false">
      <c r="A286" s="0" t="n">
        <f aca="false">MONTH(C286)</f>
        <v>9</v>
      </c>
      <c r="B286" s="0" t="str">
        <f aca="false">VLOOKUP(A286,MonthTable,2,FALSE())</f>
        <v>Sep</v>
      </c>
      <c r="C286" s="235" t="n">
        <f aca="false">C285+1</f>
        <v>36777</v>
      </c>
      <c r="D286" s="236" t="n">
        <f aca="false">H285</f>
        <v>2379430</v>
      </c>
      <c r="E286" s="250" t="n">
        <v>0</v>
      </c>
      <c r="F286" s="251" t="n">
        <v>0</v>
      </c>
      <c r="G286" s="44" t="n">
        <f aca="false">SUM(E286:F286)</f>
        <v>0</v>
      </c>
      <c r="H286" s="44" t="n">
        <f aca="false">D286+G286</f>
        <v>2379430</v>
      </c>
      <c r="I286" s="232" t="n">
        <f aca="false">$D$12-H286</f>
        <v>-8230</v>
      </c>
      <c r="J286" s="238" t="n">
        <f aca="false">D286/$D$12</f>
        <v>1.00347081646424</v>
      </c>
      <c r="K286" s="239" t="n">
        <f aca="false">H286/$D$12</f>
        <v>1.00347081646424</v>
      </c>
      <c r="L286" s="44" t="n">
        <f aca="false">IF($E286&lt;0,IF($K286&gt;0.5,-$F$7,-$G$7),IF($E286&gt;0,IF($K286&gt;0.67,$I$7,$H$7),0))</f>
        <v>0</v>
      </c>
      <c r="M286" s="44" t="n">
        <f aca="false">IF($E286&lt;0,IF($K286&gt;0.5,-$F$5,-$G$5),IF($E286&gt;0,IF($K286&gt;0.67,$I$5,$H$5),0))</f>
        <v>0</v>
      </c>
      <c r="N286" s="44" t="n">
        <f aca="false">IF($E286&lt;0,IF($K286&gt;0.5,-$F$6,-$G$6),IF($E286&gt;0,IF($K286&gt;0.67,$I$6,$H$6),0))</f>
        <v>0</v>
      </c>
    </row>
    <row r="287" customFormat="false" ht="12.75" hidden="false" customHeight="false" outlineLevel="0" collapsed="false">
      <c r="A287" s="0" t="n">
        <f aca="false">MONTH(C287)</f>
        <v>9</v>
      </c>
      <c r="B287" s="0" t="str">
        <f aca="false">VLOOKUP(A287,MonthTable,2,FALSE())</f>
        <v>Sep</v>
      </c>
      <c r="C287" s="235" t="n">
        <f aca="false">C286+1</f>
        <v>36778</v>
      </c>
      <c r="D287" s="236" t="n">
        <f aca="false">H286</f>
        <v>2379430</v>
      </c>
      <c r="E287" s="250" t="n">
        <v>0</v>
      </c>
      <c r="F287" s="251" t="n">
        <v>0</v>
      </c>
      <c r="G287" s="44" t="n">
        <f aca="false">SUM(E287:F287)</f>
        <v>0</v>
      </c>
      <c r="H287" s="44" t="n">
        <f aca="false">D287+G287</f>
        <v>2379430</v>
      </c>
      <c r="I287" s="232" t="n">
        <f aca="false">$D$12-H287</f>
        <v>-8230</v>
      </c>
      <c r="J287" s="238" t="n">
        <f aca="false">D287/$D$12</f>
        <v>1.00347081646424</v>
      </c>
      <c r="K287" s="239" t="n">
        <f aca="false">H287/$D$12</f>
        <v>1.00347081646424</v>
      </c>
      <c r="L287" s="44" t="n">
        <f aca="false">IF($E287&lt;0,IF($K287&gt;0.5,-$F$7,-$G$7),IF($E287&gt;0,IF($K287&gt;0.67,$I$7,$H$7),0))</f>
        <v>0</v>
      </c>
      <c r="M287" s="44" t="n">
        <f aca="false">IF($E287&lt;0,IF($K287&gt;0.5,-$F$5,-$G$5),IF($E287&gt;0,IF($K287&gt;0.67,$I$5,$H$5),0))</f>
        <v>0</v>
      </c>
      <c r="N287" s="44" t="n">
        <f aca="false">IF($E287&lt;0,IF($K287&gt;0.5,-$F$6,-$G$6),IF($E287&gt;0,IF($K287&gt;0.67,$I$6,$H$6),0))</f>
        <v>0</v>
      </c>
    </row>
    <row r="288" customFormat="false" ht="12.75" hidden="false" customHeight="false" outlineLevel="0" collapsed="false">
      <c r="A288" s="0" t="n">
        <f aca="false">MONTH(C288)</f>
        <v>9</v>
      </c>
      <c r="B288" s="0" t="str">
        <f aca="false">VLOOKUP(A288,MonthTable,2,FALSE())</f>
        <v>Sep</v>
      </c>
      <c r="C288" s="235" t="n">
        <f aca="false">C287+1</f>
        <v>36779</v>
      </c>
      <c r="D288" s="236" t="n">
        <f aca="false">H287</f>
        <v>2379430</v>
      </c>
      <c r="E288" s="250" t="n">
        <v>0</v>
      </c>
      <c r="F288" s="251" t="n">
        <v>0</v>
      </c>
      <c r="G288" s="44" t="n">
        <f aca="false">SUM(E288:F288)</f>
        <v>0</v>
      </c>
      <c r="H288" s="44" t="n">
        <f aca="false">D288+G288</f>
        <v>2379430</v>
      </c>
      <c r="I288" s="232" t="n">
        <f aca="false">$D$12-H288</f>
        <v>-8230</v>
      </c>
      <c r="J288" s="238" t="n">
        <f aca="false">D288/$D$12</f>
        <v>1.00347081646424</v>
      </c>
      <c r="K288" s="239" t="n">
        <f aca="false">H288/$D$12</f>
        <v>1.00347081646424</v>
      </c>
      <c r="L288" s="44" t="n">
        <f aca="false">IF($E288&lt;0,IF($K288&gt;0.5,-$F$7,-$G$7),IF($E288&gt;0,IF($K288&gt;0.67,$I$7,$H$7),0))</f>
        <v>0</v>
      </c>
      <c r="M288" s="44" t="n">
        <f aca="false">IF($E288&lt;0,IF($K288&gt;0.5,-$F$5,-$G$5),IF($E288&gt;0,IF($K288&gt;0.67,$I$5,$H$5),0))</f>
        <v>0</v>
      </c>
      <c r="N288" s="44" t="n">
        <f aca="false">IF($E288&lt;0,IF($K288&gt;0.5,-$F$6,-$G$6),IF($E288&gt;0,IF($K288&gt;0.67,$I$6,$H$6),0))</f>
        <v>0</v>
      </c>
    </row>
    <row r="289" customFormat="false" ht="12.75" hidden="false" customHeight="false" outlineLevel="0" collapsed="false">
      <c r="A289" s="0" t="n">
        <f aca="false">MONTH(C289)</f>
        <v>9</v>
      </c>
      <c r="B289" s="0" t="str">
        <f aca="false">VLOOKUP(A289,MonthTable,2,FALSE())</f>
        <v>Sep</v>
      </c>
      <c r="C289" s="235" t="n">
        <f aca="false">C288+1</f>
        <v>36780</v>
      </c>
      <c r="D289" s="236" t="n">
        <f aca="false">H288</f>
        <v>2379430</v>
      </c>
      <c r="E289" s="250" t="n">
        <v>0</v>
      </c>
      <c r="F289" s="251" t="n">
        <v>0</v>
      </c>
      <c r="G289" s="44" t="n">
        <f aca="false">SUM(E289:F289)</f>
        <v>0</v>
      </c>
      <c r="H289" s="44" t="n">
        <f aca="false">D289+G289</f>
        <v>2379430</v>
      </c>
      <c r="I289" s="232" t="n">
        <f aca="false">$D$12-H289</f>
        <v>-8230</v>
      </c>
      <c r="J289" s="238" t="n">
        <f aca="false">D289/$D$12</f>
        <v>1.00347081646424</v>
      </c>
      <c r="K289" s="239" t="n">
        <f aca="false">H289/$D$12</f>
        <v>1.00347081646424</v>
      </c>
      <c r="L289" s="44" t="n">
        <f aca="false">IF($E289&lt;0,IF($K289&gt;0.5,-$F$7,-$G$7),IF($E289&gt;0,IF($K289&gt;0.67,$I$7,$H$7),0))</f>
        <v>0</v>
      </c>
      <c r="M289" s="44" t="n">
        <f aca="false">IF($E289&lt;0,IF($K289&gt;0.5,-$F$5,-$G$5),IF($E289&gt;0,IF($K289&gt;0.67,$I$5,$H$5),0))</f>
        <v>0</v>
      </c>
      <c r="N289" s="44" t="n">
        <f aca="false">IF($E289&lt;0,IF($K289&gt;0.5,-$F$6,-$G$6),IF($E289&gt;0,IF($K289&gt;0.67,$I$6,$H$6),0))</f>
        <v>0</v>
      </c>
    </row>
    <row r="290" customFormat="false" ht="12.75" hidden="false" customHeight="false" outlineLevel="0" collapsed="false">
      <c r="A290" s="0" t="n">
        <f aca="false">MONTH(C290)</f>
        <v>9</v>
      </c>
      <c r="B290" s="0" t="str">
        <f aca="false">VLOOKUP(A290,MonthTable,2,FALSE())</f>
        <v>Sep</v>
      </c>
      <c r="C290" s="235" t="n">
        <f aca="false">C289+1</f>
        <v>36781</v>
      </c>
      <c r="D290" s="236" t="n">
        <f aca="false">H289</f>
        <v>2379430</v>
      </c>
      <c r="E290" s="250" t="n">
        <v>0</v>
      </c>
      <c r="F290" s="251" t="n">
        <v>0</v>
      </c>
      <c r="G290" s="44" t="n">
        <f aca="false">SUM(E290:F290)</f>
        <v>0</v>
      </c>
      <c r="H290" s="44" t="n">
        <f aca="false">D290+G290</f>
        <v>2379430</v>
      </c>
      <c r="I290" s="232" t="n">
        <f aca="false">$D$12-H290</f>
        <v>-8230</v>
      </c>
      <c r="J290" s="238" t="n">
        <f aca="false">D290/$D$12</f>
        <v>1.00347081646424</v>
      </c>
      <c r="K290" s="239" t="n">
        <f aca="false">H290/$D$12</f>
        <v>1.00347081646424</v>
      </c>
      <c r="L290" s="44" t="n">
        <f aca="false">IF($E290&lt;0,IF($K290&gt;0.5,-$F$7,-$G$7),IF($E290&gt;0,IF($K290&gt;0.67,$I$7,$H$7),0))</f>
        <v>0</v>
      </c>
      <c r="M290" s="44" t="n">
        <f aca="false">IF($E290&lt;0,IF($K290&gt;0.5,-$F$5,-$G$5),IF($E290&gt;0,IF($K290&gt;0.67,$I$5,$H$5),0))</f>
        <v>0</v>
      </c>
      <c r="N290" s="44" t="n">
        <f aca="false">IF($E290&lt;0,IF($K290&gt;0.5,-$F$6,-$G$6),IF($E290&gt;0,IF($K290&gt;0.67,$I$6,$H$6),0))</f>
        <v>0</v>
      </c>
    </row>
    <row r="291" customFormat="false" ht="12.75" hidden="false" customHeight="false" outlineLevel="0" collapsed="false">
      <c r="A291" s="0" t="n">
        <f aca="false">MONTH(C291)</f>
        <v>9</v>
      </c>
      <c r="B291" s="0" t="str">
        <f aca="false">VLOOKUP(A291,MonthTable,2,FALSE())</f>
        <v>Sep</v>
      </c>
      <c r="C291" s="235" t="n">
        <f aca="false">C290+1</f>
        <v>36782</v>
      </c>
      <c r="D291" s="236" t="n">
        <f aca="false">H290</f>
        <v>2379430</v>
      </c>
      <c r="E291" s="250" t="n">
        <v>0</v>
      </c>
      <c r="F291" s="251" t="n">
        <v>0</v>
      </c>
      <c r="G291" s="44" t="n">
        <f aca="false">SUM(E291:F291)</f>
        <v>0</v>
      </c>
      <c r="H291" s="44" t="n">
        <f aca="false">D291+G291</f>
        <v>2379430</v>
      </c>
      <c r="I291" s="232" t="n">
        <f aca="false">$D$12-H291</f>
        <v>-8230</v>
      </c>
      <c r="J291" s="238" t="n">
        <f aca="false">D291/$D$12</f>
        <v>1.00347081646424</v>
      </c>
      <c r="K291" s="239" t="n">
        <f aca="false">H291/$D$12</f>
        <v>1.00347081646424</v>
      </c>
      <c r="L291" s="44" t="n">
        <f aca="false">IF($E291&lt;0,IF($K291&gt;0.5,-$F$7,-$G$7),IF($E291&gt;0,IF($K291&gt;0.67,$I$7,$H$7),0))</f>
        <v>0</v>
      </c>
      <c r="M291" s="44" t="n">
        <f aca="false">IF($E291&lt;0,IF($K291&gt;0.5,-$F$5,-$G$5),IF($E291&gt;0,IF($K291&gt;0.67,$I$5,$H$5),0))</f>
        <v>0</v>
      </c>
      <c r="N291" s="44" t="n">
        <f aca="false">IF($E291&lt;0,IF($K291&gt;0.5,-$F$6,-$G$6),IF($E291&gt;0,IF($K291&gt;0.67,$I$6,$H$6),0))</f>
        <v>0</v>
      </c>
    </row>
    <row r="292" customFormat="false" ht="12.75" hidden="false" customHeight="false" outlineLevel="0" collapsed="false">
      <c r="A292" s="0" t="n">
        <f aca="false">MONTH(C292)</f>
        <v>9</v>
      </c>
      <c r="B292" s="0" t="str">
        <f aca="false">VLOOKUP(A292,MonthTable,2,FALSE())</f>
        <v>Sep</v>
      </c>
      <c r="C292" s="235" t="n">
        <f aca="false">C291+1</f>
        <v>36783</v>
      </c>
      <c r="D292" s="236" t="n">
        <f aca="false">H291</f>
        <v>2379430</v>
      </c>
      <c r="E292" s="250" t="n">
        <v>0</v>
      </c>
      <c r="F292" s="251" t="n">
        <v>0</v>
      </c>
      <c r="G292" s="44" t="n">
        <f aca="false">SUM(E292:F292)</f>
        <v>0</v>
      </c>
      <c r="H292" s="44" t="n">
        <f aca="false">D292+G292</f>
        <v>2379430</v>
      </c>
      <c r="I292" s="232" t="n">
        <f aca="false">$D$12-H292</f>
        <v>-8230</v>
      </c>
      <c r="J292" s="238" t="n">
        <f aca="false">D292/$D$12</f>
        <v>1.00347081646424</v>
      </c>
      <c r="K292" s="239" t="n">
        <f aca="false">H292/$D$12</f>
        <v>1.00347081646424</v>
      </c>
      <c r="L292" s="44" t="n">
        <f aca="false">IF($E292&lt;0,IF($K292&gt;0.5,-$F$7,-$G$7),IF($E292&gt;0,IF($K292&gt;0.67,$I$7,$H$7),0))</f>
        <v>0</v>
      </c>
      <c r="M292" s="44" t="n">
        <f aca="false">IF($E292&lt;0,IF($K292&gt;0.5,-$F$5,-$G$5),IF($E292&gt;0,IF($K292&gt;0.67,$I$5,$H$5),0))</f>
        <v>0</v>
      </c>
      <c r="N292" s="44" t="n">
        <f aca="false">IF($E292&lt;0,IF($K292&gt;0.5,-$F$6,-$G$6),IF($E292&gt;0,IF($K292&gt;0.67,$I$6,$H$6),0))</f>
        <v>0</v>
      </c>
    </row>
    <row r="293" customFormat="false" ht="12.75" hidden="false" customHeight="false" outlineLevel="0" collapsed="false">
      <c r="A293" s="0" t="n">
        <f aca="false">MONTH(C293)</f>
        <v>9</v>
      </c>
      <c r="B293" s="0" t="str">
        <f aca="false">VLOOKUP(A293,MonthTable,2,FALSE())</f>
        <v>Sep</v>
      </c>
      <c r="C293" s="235" t="n">
        <f aca="false">C292+1</f>
        <v>36784</v>
      </c>
      <c r="D293" s="236" t="n">
        <f aca="false">H292</f>
        <v>2379430</v>
      </c>
      <c r="E293" s="250" t="n">
        <v>0</v>
      </c>
      <c r="F293" s="251" t="n">
        <v>0</v>
      </c>
      <c r="G293" s="44" t="n">
        <f aca="false">SUM(E293:F293)</f>
        <v>0</v>
      </c>
      <c r="H293" s="44" t="n">
        <f aca="false">D293+G293</f>
        <v>2379430</v>
      </c>
      <c r="I293" s="232" t="n">
        <f aca="false">$D$12-H293</f>
        <v>-8230</v>
      </c>
      <c r="J293" s="238" t="n">
        <f aca="false">D293/$D$12</f>
        <v>1.00347081646424</v>
      </c>
      <c r="K293" s="239" t="n">
        <f aca="false">H293/$D$12</f>
        <v>1.00347081646424</v>
      </c>
      <c r="L293" s="44" t="n">
        <f aca="false">IF($E293&lt;0,IF($K293&gt;0.5,-$F$7,-$G$7),IF($E293&gt;0,IF($K293&gt;0.67,$I$7,$H$7),0))</f>
        <v>0</v>
      </c>
      <c r="M293" s="44" t="n">
        <f aca="false">IF($E293&lt;0,IF($K293&gt;0.5,-$F$5,-$G$5),IF($E293&gt;0,IF($K293&gt;0.67,$I$5,$H$5),0))</f>
        <v>0</v>
      </c>
      <c r="N293" s="44" t="n">
        <f aca="false">IF($E293&lt;0,IF($K293&gt;0.5,-$F$6,-$G$6),IF($E293&gt;0,IF($K293&gt;0.67,$I$6,$H$6),0))</f>
        <v>0</v>
      </c>
    </row>
    <row r="294" customFormat="false" ht="12.75" hidden="false" customHeight="false" outlineLevel="0" collapsed="false">
      <c r="A294" s="0" t="n">
        <f aca="false">MONTH(C294)</f>
        <v>9</v>
      </c>
      <c r="B294" s="0" t="str">
        <f aca="false">VLOOKUP(A294,MonthTable,2,FALSE())</f>
        <v>Sep</v>
      </c>
      <c r="C294" s="235" t="n">
        <f aca="false">C293+1</f>
        <v>36785</v>
      </c>
      <c r="D294" s="236" t="n">
        <f aca="false">H293</f>
        <v>2379430</v>
      </c>
      <c r="E294" s="250" t="n">
        <v>0</v>
      </c>
      <c r="F294" s="251" t="n">
        <v>0</v>
      </c>
      <c r="G294" s="44" t="n">
        <f aca="false">SUM(E294:F294)</f>
        <v>0</v>
      </c>
      <c r="H294" s="44" t="n">
        <f aca="false">D294+G294</f>
        <v>2379430</v>
      </c>
      <c r="I294" s="232" t="n">
        <f aca="false">$D$12-H294</f>
        <v>-8230</v>
      </c>
      <c r="J294" s="238" t="n">
        <f aca="false">D294/$D$12</f>
        <v>1.00347081646424</v>
      </c>
      <c r="K294" s="239" t="n">
        <f aca="false">H294/$D$12</f>
        <v>1.00347081646424</v>
      </c>
      <c r="L294" s="44" t="n">
        <f aca="false">IF($E294&lt;0,IF($K294&gt;0.5,-$F$7,-$G$7),IF($E294&gt;0,IF($K294&gt;0.67,$I$7,$H$7),0))</f>
        <v>0</v>
      </c>
      <c r="M294" s="44" t="n">
        <f aca="false">IF($E294&lt;0,IF($K294&gt;0.5,-$F$5,-$G$5),IF($E294&gt;0,IF($K294&gt;0.67,$I$5,$H$5),0))</f>
        <v>0</v>
      </c>
      <c r="N294" s="44" t="n">
        <f aca="false">IF($E294&lt;0,IF($K294&gt;0.5,-$F$6,-$G$6),IF($E294&gt;0,IF($K294&gt;0.67,$I$6,$H$6),0))</f>
        <v>0</v>
      </c>
    </row>
    <row r="295" customFormat="false" ht="12.75" hidden="false" customHeight="false" outlineLevel="0" collapsed="false">
      <c r="A295" s="0" t="n">
        <f aca="false">MONTH(C295)</f>
        <v>9</v>
      </c>
      <c r="B295" s="0" t="str">
        <f aca="false">VLOOKUP(A295,MonthTable,2,FALSE())</f>
        <v>Sep</v>
      </c>
      <c r="C295" s="235" t="n">
        <f aca="false">C294+1</f>
        <v>36786</v>
      </c>
      <c r="D295" s="236" t="n">
        <f aca="false">H294</f>
        <v>2379430</v>
      </c>
      <c r="E295" s="250" t="n">
        <v>0</v>
      </c>
      <c r="F295" s="251" t="n">
        <v>0</v>
      </c>
      <c r="G295" s="44" t="n">
        <f aca="false">SUM(E295:F295)</f>
        <v>0</v>
      </c>
      <c r="H295" s="44" t="n">
        <f aca="false">D295+G295</f>
        <v>2379430</v>
      </c>
      <c r="I295" s="232" t="n">
        <f aca="false">$D$12-H295</f>
        <v>-8230</v>
      </c>
      <c r="J295" s="238" t="n">
        <f aca="false">D295/$D$12</f>
        <v>1.00347081646424</v>
      </c>
      <c r="K295" s="239" t="n">
        <f aca="false">H295/$D$12</f>
        <v>1.00347081646424</v>
      </c>
      <c r="L295" s="44" t="n">
        <f aca="false">IF($E295&lt;0,IF($K295&gt;0.5,-$F$7,-$G$7),IF($E295&gt;0,IF($K295&gt;0.67,$I$7,$H$7),0))</f>
        <v>0</v>
      </c>
      <c r="M295" s="44" t="n">
        <f aca="false">IF($E295&lt;0,IF($K295&gt;0.5,-$F$5,-$G$5),IF($E295&gt;0,IF($K295&gt;0.67,$I$5,$H$5),0))</f>
        <v>0</v>
      </c>
      <c r="N295" s="44" t="n">
        <f aca="false">IF($E295&lt;0,IF($K295&gt;0.5,-$F$6,-$G$6),IF($E295&gt;0,IF($K295&gt;0.67,$I$6,$H$6),0))</f>
        <v>0</v>
      </c>
    </row>
    <row r="296" customFormat="false" ht="12.75" hidden="false" customHeight="false" outlineLevel="0" collapsed="false">
      <c r="A296" s="0" t="n">
        <f aca="false">MONTH(C296)</f>
        <v>9</v>
      </c>
      <c r="B296" s="0" t="str">
        <f aca="false">VLOOKUP(A296,MonthTable,2,FALSE())</f>
        <v>Sep</v>
      </c>
      <c r="C296" s="235" t="n">
        <f aca="false">C295+1</f>
        <v>36787</v>
      </c>
      <c r="D296" s="236" t="n">
        <f aca="false">H295</f>
        <v>2379430</v>
      </c>
      <c r="E296" s="250" t="n">
        <v>0</v>
      </c>
      <c r="F296" s="251" t="n">
        <v>0</v>
      </c>
      <c r="G296" s="44" t="n">
        <f aca="false">SUM(E296:F296)</f>
        <v>0</v>
      </c>
      <c r="H296" s="44" t="n">
        <f aca="false">D296+G296</f>
        <v>2379430</v>
      </c>
      <c r="I296" s="232" t="n">
        <f aca="false">$D$12-H296</f>
        <v>-8230</v>
      </c>
      <c r="J296" s="238" t="n">
        <f aca="false">D296/$D$12</f>
        <v>1.00347081646424</v>
      </c>
      <c r="K296" s="239" t="n">
        <f aca="false">H296/$D$12</f>
        <v>1.00347081646424</v>
      </c>
      <c r="L296" s="44" t="n">
        <f aca="false">IF($E296&lt;0,IF($K296&gt;0.5,-$F$7,-$G$7),IF($E296&gt;0,IF($K296&gt;0.67,$I$7,$H$7),0))</f>
        <v>0</v>
      </c>
      <c r="M296" s="44" t="n">
        <f aca="false">IF($E296&lt;0,IF($K296&gt;0.5,-$F$5,-$G$5),IF($E296&gt;0,IF($K296&gt;0.67,$I$5,$H$5),0))</f>
        <v>0</v>
      </c>
      <c r="N296" s="44" t="n">
        <f aca="false">IF($E296&lt;0,IF($K296&gt;0.5,-$F$6,-$G$6),IF($E296&gt;0,IF($K296&gt;0.67,$I$6,$H$6),0))</f>
        <v>0</v>
      </c>
    </row>
    <row r="297" customFormat="false" ht="12.75" hidden="false" customHeight="false" outlineLevel="0" collapsed="false">
      <c r="A297" s="0" t="n">
        <f aca="false">MONTH(C297)</f>
        <v>9</v>
      </c>
      <c r="B297" s="0" t="str">
        <f aca="false">VLOOKUP(A297,MonthTable,2,FALSE())</f>
        <v>Sep</v>
      </c>
      <c r="C297" s="235" t="n">
        <f aca="false">C296+1</f>
        <v>36788</v>
      </c>
      <c r="D297" s="236" t="n">
        <f aca="false">H296</f>
        <v>2379430</v>
      </c>
      <c r="E297" s="250" t="n">
        <v>0</v>
      </c>
      <c r="F297" s="251" t="n">
        <v>0</v>
      </c>
      <c r="G297" s="44" t="n">
        <f aca="false">SUM(E297:F297)</f>
        <v>0</v>
      </c>
      <c r="H297" s="44" t="n">
        <f aca="false">D297+G297</f>
        <v>2379430</v>
      </c>
      <c r="I297" s="232" t="n">
        <f aca="false">$D$12-H297</f>
        <v>-8230</v>
      </c>
      <c r="J297" s="238" t="n">
        <f aca="false">D297/$D$12</f>
        <v>1.00347081646424</v>
      </c>
      <c r="K297" s="239" t="n">
        <f aca="false">H297/$D$12</f>
        <v>1.00347081646424</v>
      </c>
      <c r="L297" s="44" t="n">
        <f aca="false">IF($E297&lt;0,IF($K297&gt;0.5,-$F$7,-$G$7),IF($E297&gt;0,IF($K297&gt;0.67,$I$7,$H$7),0))</f>
        <v>0</v>
      </c>
      <c r="M297" s="44" t="n">
        <f aca="false">IF($E297&lt;0,IF($K297&gt;0.5,-$F$5,-$G$5),IF($E297&gt;0,IF($K297&gt;0.67,$I$5,$H$5),0))</f>
        <v>0</v>
      </c>
      <c r="N297" s="44" t="n">
        <f aca="false">IF($E297&lt;0,IF($K297&gt;0.5,-$F$6,-$G$6),IF($E297&gt;0,IF($K297&gt;0.67,$I$6,$H$6),0))</f>
        <v>0</v>
      </c>
    </row>
    <row r="298" customFormat="false" ht="12.75" hidden="false" customHeight="false" outlineLevel="0" collapsed="false">
      <c r="A298" s="0" t="n">
        <f aca="false">MONTH(C298)</f>
        <v>9</v>
      </c>
      <c r="B298" s="0" t="str">
        <f aca="false">VLOOKUP(A298,MonthTable,2,FALSE())</f>
        <v>Sep</v>
      </c>
      <c r="C298" s="235" t="n">
        <f aca="false">C297+1</f>
        <v>36789</v>
      </c>
      <c r="D298" s="236" t="n">
        <f aca="false">H297</f>
        <v>2379430</v>
      </c>
      <c r="E298" s="250" t="n">
        <v>0</v>
      </c>
      <c r="F298" s="251" t="n">
        <v>0</v>
      </c>
      <c r="G298" s="44" t="n">
        <f aca="false">SUM(E298:F298)</f>
        <v>0</v>
      </c>
      <c r="H298" s="44" t="n">
        <f aca="false">D298+G298</f>
        <v>2379430</v>
      </c>
      <c r="I298" s="232" t="n">
        <f aca="false">$D$12-H298</f>
        <v>-8230</v>
      </c>
      <c r="J298" s="238" t="n">
        <f aca="false">D298/$D$12</f>
        <v>1.00347081646424</v>
      </c>
      <c r="K298" s="239" t="n">
        <f aca="false">H298/$D$12</f>
        <v>1.00347081646424</v>
      </c>
      <c r="L298" s="44" t="n">
        <f aca="false">IF($E298&lt;0,IF($K298&gt;0.5,-$F$7,-$G$7),IF($E298&gt;0,IF($K298&gt;0.67,$I$7,$H$7),0))</f>
        <v>0</v>
      </c>
      <c r="M298" s="44" t="n">
        <f aca="false">IF($E298&lt;0,IF($K298&gt;0.5,-$F$5,-$G$5),IF($E298&gt;0,IF($K298&gt;0.67,$I$5,$H$5),0))</f>
        <v>0</v>
      </c>
      <c r="N298" s="44" t="n">
        <f aca="false">IF($E298&lt;0,IF($K298&gt;0.5,-$F$6,-$G$6),IF($E298&gt;0,IF($K298&gt;0.67,$I$6,$H$6),0))</f>
        <v>0</v>
      </c>
    </row>
    <row r="299" customFormat="false" ht="12.75" hidden="false" customHeight="false" outlineLevel="0" collapsed="false">
      <c r="A299" s="0" t="n">
        <f aca="false">MONTH(C299)</f>
        <v>9</v>
      </c>
      <c r="B299" s="0" t="str">
        <f aca="false">VLOOKUP(A299,MonthTable,2,FALSE())</f>
        <v>Sep</v>
      </c>
      <c r="C299" s="235" t="n">
        <f aca="false">C298+1</f>
        <v>36790</v>
      </c>
      <c r="D299" s="236" t="n">
        <f aca="false">H298</f>
        <v>2379430</v>
      </c>
      <c r="E299" s="250" t="n">
        <v>0</v>
      </c>
      <c r="F299" s="251" t="n">
        <v>0</v>
      </c>
      <c r="G299" s="44" t="n">
        <f aca="false">SUM(E299:F299)</f>
        <v>0</v>
      </c>
      <c r="H299" s="44" t="n">
        <f aca="false">D299+G299</f>
        <v>2379430</v>
      </c>
      <c r="I299" s="232" t="n">
        <f aca="false">$D$12-H299</f>
        <v>-8230</v>
      </c>
      <c r="J299" s="238" t="n">
        <f aca="false">D299/$D$12</f>
        <v>1.00347081646424</v>
      </c>
      <c r="K299" s="239" t="n">
        <f aca="false">H299/$D$12</f>
        <v>1.00347081646424</v>
      </c>
      <c r="L299" s="44" t="n">
        <f aca="false">IF($E299&lt;0,IF($K299&gt;0.5,-$F$7,-$G$7),IF($E299&gt;0,IF($K299&gt;0.67,$I$7,$H$7),0))</f>
        <v>0</v>
      </c>
      <c r="M299" s="44" t="n">
        <f aca="false">IF($E299&lt;0,IF($K299&gt;0.5,-$F$5,-$G$5),IF($E299&gt;0,IF($K299&gt;0.67,$I$5,$H$5),0))</f>
        <v>0</v>
      </c>
      <c r="N299" s="44" t="n">
        <f aca="false">IF($E299&lt;0,IF($K299&gt;0.5,-$F$6,-$G$6),IF($E299&gt;0,IF($K299&gt;0.67,$I$6,$H$6),0))</f>
        <v>0</v>
      </c>
    </row>
    <row r="300" customFormat="false" ht="12.75" hidden="false" customHeight="false" outlineLevel="0" collapsed="false">
      <c r="A300" s="0" t="n">
        <f aca="false">MONTH(C300)</f>
        <v>9</v>
      </c>
      <c r="B300" s="0" t="str">
        <f aca="false">VLOOKUP(A300,MonthTable,2,FALSE())</f>
        <v>Sep</v>
      </c>
      <c r="C300" s="235" t="n">
        <f aca="false">C299+1</f>
        <v>36791</v>
      </c>
      <c r="D300" s="236" t="n">
        <f aca="false">H299</f>
        <v>2379430</v>
      </c>
      <c r="E300" s="250" t="n">
        <v>0</v>
      </c>
      <c r="F300" s="251" t="n">
        <v>0</v>
      </c>
      <c r="G300" s="44" t="n">
        <f aca="false">SUM(E300:F300)</f>
        <v>0</v>
      </c>
      <c r="H300" s="44" t="n">
        <f aca="false">D300+G300</f>
        <v>2379430</v>
      </c>
      <c r="I300" s="232" t="n">
        <f aca="false">$D$12-H300</f>
        <v>-8230</v>
      </c>
      <c r="J300" s="238" t="n">
        <f aca="false">D300/$D$12</f>
        <v>1.00347081646424</v>
      </c>
      <c r="K300" s="239" t="n">
        <f aca="false">H300/$D$12</f>
        <v>1.00347081646424</v>
      </c>
      <c r="L300" s="44" t="n">
        <f aca="false">IF($E300&lt;0,IF($K300&gt;0.5,-$F$7,-$G$7),IF($E300&gt;0,IF($K300&gt;0.67,$I$7,$H$7),0))</f>
        <v>0</v>
      </c>
      <c r="M300" s="44" t="n">
        <f aca="false">IF($E300&lt;0,IF($K300&gt;0.5,-$F$5,-$G$5),IF($E300&gt;0,IF($K300&gt;0.67,$I$5,$H$5),0))</f>
        <v>0</v>
      </c>
      <c r="N300" s="44" t="n">
        <f aca="false">IF($E300&lt;0,IF($K300&gt;0.5,-$F$6,-$G$6),IF($E300&gt;0,IF($K300&gt;0.67,$I$6,$H$6),0))</f>
        <v>0</v>
      </c>
    </row>
    <row r="301" customFormat="false" ht="12.75" hidden="false" customHeight="false" outlineLevel="0" collapsed="false">
      <c r="A301" s="0" t="n">
        <f aca="false">MONTH(C301)</f>
        <v>9</v>
      </c>
      <c r="B301" s="0" t="str">
        <f aca="false">VLOOKUP(A301,MonthTable,2,FALSE())</f>
        <v>Sep</v>
      </c>
      <c r="C301" s="235" t="n">
        <f aca="false">C300+1</f>
        <v>36792</v>
      </c>
      <c r="D301" s="236" t="n">
        <f aca="false">H300</f>
        <v>2379430</v>
      </c>
      <c r="E301" s="250" t="n">
        <v>0</v>
      </c>
      <c r="F301" s="251" t="n">
        <v>0</v>
      </c>
      <c r="G301" s="44" t="n">
        <f aca="false">SUM(E301:F301)</f>
        <v>0</v>
      </c>
      <c r="H301" s="44" t="n">
        <f aca="false">D301+G301</f>
        <v>2379430</v>
      </c>
      <c r="I301" s="232" t="n">
        <f aca="false">$D$12-H301</f>
        <v>-8230</v>
      </c>
      <c r="J301" s="238" t="n">
        <f aca="false">D301/$D$12</f>
        <v>1.00347081646424</v>
      </c>
      <c r="K301" s="239" t="n">
        <f aca="false">H301/$D$12</f>
        <v>1.00347081646424</v>
      </c>
      <c r="L301" s="44" t="n">
        <f aca="false">IF($E301&lt;0,IF($K301&gt;0.5,-$F$7,-$G$7),IF($E301&gt;0,IF($K301&gt;0.67,$I$7,$H$7),0))</f>
        <v>0</v>
      </c>
      <c r="M301" s="44" t="n">
        <f aca="false">IF($E301&lt;0,IF($K301&gt;0.5,-$F$5,-$G$5),IF($E301&gt;0,IF($K301&gt;0.67,$I$5,$H$5),0))</f>
        <v>0</v>
      </c>
      <c r="N301" s="44" t="n">
        <f aca="false">IF($E301&lt;0,IF($K301&gt;0.5,-$F$6,-$G$6),IF($E301&gt;0,IF($K301&gt;0.67,$I$6,$H$6),0))</f>
        <v>0</v>
      </c>
    </row>
    <row r="302" customFormat="false" ht="12.75" hidden="false" customHeight="false" outlineLevel="0" collapsed="false">
      <c r="A302" s="0" t="n">
        <f aca="false">MONTH(C302)</f>
        <v>9</v>
      </c>
      <c r="B302" s="0" t="str">
        <f aca="false">VLOOKUP(A302,MonthTable,2,FALSE())</f>
        <v>Sep</v>
      </c>
      <c r="C302" s="235" t="n">
        <f aca="false">C301+1</f>
        <v>36793</v>
      </c>
      <c r="D302" s="236" t="n">
        <f aca="false">H301</f>
        <v>2379430</v>
      </c>
      <c r="E302" s="250" t="n">
        <v>0</v>
      </c>
      <c r="F302" s="251" t="n">
        <v>0</v>
      </c>
      <c r="G302" s="44" t="n">
        <f aca="false">SUM(E302:F302)</f>
        <v>0</v>
      </c>
      <c r="H302" s="44" t="n">
        <f aca="false">D302+G302</f>
        <v>2379430</v>
      </c>
      <c r="I302" s="232" t="n">
        <f aca="false">$D$12-H302</f>
        <v>-8230</v>
      </c>
      <c r="J302" s="238" t="n">
        <f aca="false">D302/$D$12</f>
        <v>1.00347081646424</v>
      </c>
      <c r="K302" s="239" t="n">
        <f aca="false">H302/$D$12</f>
        <v>1.00347081646424</v>
      </c>
      <c r="L302" s="44" t="n">
        <f aca="false">IF($E302&lt;0,IF($K302&gt;0.5,-$F$7,-$G$7),IF($E302&gt;0,IF($K302&gt;0.67,$I$7,$H$7),0))</f>
        <v>0</v>
      </c>
      <c r="M302" s="44" t="n">
        <f aca="false">IF($E302&lt;0,IF($K302&gt;0.5,-$F$5,-$G$5),IF($E302&gt;0,IF($K302&gt;0.67,$I$5,$H$5),0))</f>
        <v>0</v>
      </c>
      <c r="N302" s="44" t="n">
        <f aca="false">IF($E302&lt;0,IF($K302&gt;0.5,-$F$6,-$G$6),IF($E302&gt;0,IF($K302&gt;0.67,$I$6,$H$6),0))</f>
        <v>0</v>
      </c>
    </row>
    <row r="303" customFormat="false" ht="12.75" hidden="false" customHeight="false" outlineLevel="0" collapsed="false">
      <c r="A303" s="0" t="n">
        <f aca="false">MONTH(C303)</f>
        <v>9</v>
      </c>
      <c r="B303" s="0" t="str">
        <f aca="false">VLOOKUP(A303,MonthTable,2,FALSE())</f>
        <v>Sep</v>
      </c>
      <c r="C303" s="235" t="n">
        <f aca="false">C302+1</f>
        <v>36794</v>
      </c>
      <c r="D303" s="236" t="n">
        <f aca="false">H302</f>
        <v>2379430</v>
      </c>
      <c r="E303" s="250" t="n">
        <v>0</v>
      </c>
      <c r="F303" s="251" t="n">
        <v>0</v>
      </c>
      <c r="G303" s="44" t="n">
        <f aca="false">SUM(E303:F303)</f>
        <v>0</v>
      </c>
      <c r="H303" s="44" t="n">
        <f aca="false">D303+G303</f>
        <v>2379430</v>
      </c>
      <c r="I303" s="232" t="n">
        <f aca="false">$D$12-H303</f>
        <v>-8230</v>
      </c>
      <c r="J303" s="238" t="n">
        <f aca="false">D303/$D$12</f>
        <v>1.00347081646424</v>
      </c>
      <c r="K303" s="239" t="n">
        <f aca="false">H303/$D$12</f>
        <v>1.00347081646424</v>
      </c>
      <c r="L303" s="44" t="n">
        <f aca="false">IF($E303&lt;0,IF($K303&gt;0.5,-$F$7,-$G$7),IF($E303&gt;0,IF($K303&gt;0.67,$I$7,$H$7),0))</f>
        <v>0</v>
      </c>
      <c r="M303" s="44" t="n">
        <f aca="false">IF($E303&lt;0,IF($K303&gt;0.5,-$F$5,-$G$5),IF($E303&gt;0,IF($K303&gt;0.67,$I$5,$H$5),0))</f>
        <v>0</v>
      </c>
      <c r="N303" s="44" t="n">
        <f aca="false">IF($E303&lt;0,IF($K303&gt;0.5,-$F$6,-$G$6),IF($E303&gt;0,IF($K303&gt;0.67,$I$6,$H$6),0))</f>
        <v>0</v>
      </c>
    </row>
    <row r="304" customFormat="false" ht="12.75" hidden="false" customHeight="false" outlineLevel="0" collapsed="false">
      <c r="A304" s="0" t="n">
        <f aca="false">MONTH(C304)</f>
        <v>9</v>
      </c>
      <c r="B304" s="0" t="str">
        <f aca="false">VLOOKUP(A304,MonthTable,2,FALSE())</f>
        <v>Sep</v>
      </c>
      <c r="C304" s="235" t="n">
        <f aca="false">C303+1</f>
        <v>36795</v>
      </c>
      <c r="D304" s="236" t="n">
        <f aca="false">H303</f>
        <v>2379430</v>
      </c>
      <c r="E304" s="250" t="n">
        <v>0</v>
      </c>
      <c r="F304" s="251" t="n">
        <v>0</v>
      </c>
      <c r="G304" s="44" t="n">
        <f aca="false">SUM(E304:F304)</f>
        <v>0</v>
      </c>
      <c r="H304" s="44" t="n">
        <f aca="false">D304+G304</f>
        <v>2379430</v>
      </c>
      <c r="I304" s="232" t="n">
        <f aca="false">$D$12-H304</f>
        <v>-8230</v>
      </c>
      <c r="J304" s="238" t="n">
        <f aca="false">D304/$D$12</f>
        <v>1.00347081646424</v>
      </c>
      <c r="K304" s="239" t="n">
        <f aca="false">H304/$D$12</f>
        <v>1.00347081646424</v>
      </c>
      <c r="L304" s="44" t="n">
        <f aca="false">IF($E304&lt;0,IF($K304&gt;0.5,-$F$7,-$G$7),IF($E304&gt;0,IF($K304&gt;0.67,$I$7,$H$7),0))</f>
        <v>0</v>
      </c>
      <c r="M304" s="44" t="n">
        <f aca="false">IF($E304&lt;0,IF($K304&gt;0.5,-$F$5,-$G$5),IF($E304&gt;0,IF($K304&gt;0.67,$I$5,$H$5),0))</f>
        <v>0</v>
      </c>
      <c r="N304" s="44" t="n">
        <f aca="false">IF($E304&lt;0,IF($K304&gt;0.5,-$F$6,-$G$6),IF($E304&gt;0,IF($K304&gt;0.67,$I$6,$H$6),0))</f>
        <v>0</v>
      </c>
    </row>
    <row r="305" customFormat="false" ht="12.75" hidden="false" customHeight="false" outlineLevel="0" collapsed="false">
      <c r="A305" s="0" t="n">
        <f aca="false">MONTH(C305)</f>
        <v>9</v>
      </c>
      <c r="B305" s="0" t="str">
        <f aca="false">VLOOKUP(A305,MonthTable,2,FALSE())</f>
        <v>Sep</v>
      </c>
      <c r="C305" s="235" t="n">
        <f aca="false">C304+1</f>
        <v>36796</v>
      </c>
      <c r="D305" s="236" t="n">
        <f aca="false">H304</f>
        <v>2379430</v>
      </c>
      <c r="E305" s="250" t="n">
        <v>0</v>
      </c>
      <c r="F305" s="251" t="n">
        <v>0</v>
      </c>
      <c r="G305" s="44" t="n">
        <f aca="false">SUM(E305:F305)</f>
        <v>0</v>
      </c>
      <c r="H305" s="44" t="n">
        <f aca="false">D305+G305</f>
        <v>2379430</v>
      </c>
      <c r="I305" s="232" t="n">
        <f aca="false">$D$12-H305</f>
        <v>-8230</v>
      </c>
      <c r="J305" s="238" t="n">
        <f aca="false">D305/$D$12</f>
        <v>1.00347081646424</v>
      </c>
      <c r="K305" s="239" t="n">
        <f aca="false">H305/$D$12</f>
        <v>1.00347081646424</v>
      </c>
      <c r="L305" s="44" t="n">
        <f aca="false">IF($E305&lt;0,IF($K305&gt;0.5,-$F$7,-$G$7),IF($E305&gt;0,IF($K305&gt;0.67,$I$7,$H$7),0))</f>
        <v>0</v>
      </c>
      <c r="M305" s="44" t="n">
        <f aca="false">IF($E305&lt;0,IF($K305&gt;0.5,-$F$5,-$G$5),IF($E305&gt;0,IF($K305&gt;0.67,$I$5,$H$5),0))</f>
        <v>0</v>
      </c>
      <c r="N305" s="44" t="n">
        <f aca="false">IF($E305&lt;0,IF($K305&gt;0.5,-$F$6,-$G$6),IF($E305&gt;0,IF($K305&gt;0.67,$I$6,$H$6),0))</f>
        <v>0</v>
      </c>
    </row>
    <row r="306" customFormat="false" ht="12.75" hidden="false" customHeight="false" outlineLevel="0" collapsed="false">
      <c r="A306" s="0" t="n">
        <f aca="false">MONTH(C306)</f>
        <v>9</v>
      </c>
      <c r="B306" s="0" t="str">
        <f aca="false">VLOOKUP(A306,MonthTable,2,FALSE())</f>
        <v>Sep</v>
      </c>
      <c r="C306" s="235" t="n">
        <f aca="false">C305+1</f>
        <v>36797</v>
      </c>
      <c r="D306" s="236" t="n">
        <f aca="false">H305</f>
        <v>2379430</v>
      </c>
      <c r="E306" s="250" t="n">
        <v>0</v>
      </c>
      <c r="F306" s="251" t="n">
        <v>0</v>
      </c>
      <c r="G306" s="44" t="n">
        <f aca="false">SUM(E306:F306)</f>
        <v>0</v>
      </c>
      <c r="H306" s="44" t="n">
        <f aca="false">D306+G306</f>
        <v>2379430</v>
      </c>
      <c r="I306" s="232" t="n">
        <f aca="false">$D$12-H306</f>
        <v>-8230</v>
      </c>
      <c r="J306" s="238" t="n">
        <f aca="false">D306/$D$12</f>
        <v>1.00347081646424</v>
      </c>
      <c r="K306" s="239" t="n">
        <f aca="false">H306/$D$12</f>
        <v>1.00347081646424</v>
      </c>
      <c r="L306" s="44" t="n">
        <f aca="false">IF($E306&lt;0,IF($K306&gt;0.5,-$F$7,-$G$7),IF($E306&gt;0,IF($K306&gt;0.67,$I$7,$H$7),0))</f>
        <v>0</v>
      </c>
      <c r="M306" s="44" t="n">
        <f aca="false">IF($E306&lt;0,IF($K306&gt;0.5,-$F$5,-$G$5),IF($E306&gt;0,IF($K306&gt;0.67,$I$5,$H$5),0))</f>
        <v>0</v>
      </c>
      <c r="N306" s="44" t="n">
        <f aca="false">IF($E306&lt;0,IF($K306&gt;0.5,-$F$6,-$G$6),IF($E306&gt;0,IF($K306&gt;0.67,$I$6,$H$6),0))</f>
        <v>0</v>
      </c>
    </row>
    <row r="307" customFormat="false" ht="12.75" hidden="false" customHeight="false" outlineLevel="0" collapsed="false">
      <c r="A307" s="0" t="n">
        <f aca="false">MONTH(C307)</f>
        <v>9</v>
      </c>
      <c r="B307" s="0" t="str">
        <f aca="false">VLOOKUP(A307,MonthTable,2,FALSE())</f>
        <v>Sep</v>
      </c>
      <c r="C307" s="235" t="n">
        <f aca="false">C306+1</f>
        <v>36798</v>
      </c>
      <c r="D307" s="236" t="n">
        <f aca="false">H306</f>
        <v>2379430</v>
      </c>
      <c r="E307" s="250" t="n">
        <v>0</v>
      </c>
      <c r="F307" s="251" t="n">
        <v>0</v>
      </c>
      <c r="G307" s="44" t="n">
        <f aca="false">SUM(E307:F307)</f>
        <v>0</v>
      </c>
      <c r="H307" s="44" t="n">
        <f aca="false">D307+G307</f>
        <v>2379430</v>
      </c>
      <c r="I307" s="232" t="n">
        <f aca="false">$D$12-H307</f>
        <v>-8230</v>
      </c>
      <c r="J307" s="238" t="n">
        <f aca="false">D307/$D$12</f>
        <v>1.00347081646424</v>
      </c>
      <c r="K307" s="239" t="n">
        <f aca="false">H307/$D$12</f>
        <v>1.00347081646424</v>
      </c>
      <c r="L307" s="44" t="n">
        <f aca="false">IF($E307&lt;0,IF($K307&gt;0.5,-$F$7,-$G$7),IF($E307&gt;0,IF($K307&gt;0.67,$I$7,$H$7),0))</f>
        <v>0</v>
      </c>
      <c r="M307" s="44" t="n">
        <f aca="false">IF($E307&lt;0,IF($K307&gt;0.5,-$F$5,-$G$5),IF($E307&gt;0,IF($K307&gt;0.67,$I$5,$H$5),0))</f>
        <v>0</v>
      </c>
      <c r="N307" s="44" t="n">
        <f aca="false">IF($E307&lt;0,IF($K307&gt;0.5,-$F$6,-$G$6),IF($E307&gt;0,IF($K307&gt;0.67,$I$6,$H$6),0))</f>
        <v>0</v>
      </c>
    </row>
    <row r="308" customFormat="false" ht="12.75" hidden="false" customHeight="false" outlineLevel="0" collapsed="false">
      <c r="A308" s="0" t="n">
        <f aca="false">MONTH(C308)</f>
        <v>9</v>
      </c>
      <c r="B308" s="0" t="str">
        <f aca="false">VLOOKUP(A308,MonthTable,2,FALSE())</f>
        <v>Sep</v>
      </c>
      <c r="C308" s="235" t="n">
        <f aca="false">C307+1</f>
        <v>36799</v>
      </c>
      <c r="D308" s="236" t="n">
        <f aca="false">H307</f>
        <v>2379430</v>
      </c>
      <c r="E308" s="250" t="n">
        <v>0</v>
      </c>
      <c r="F308" s="251" t="n">
        <v>0</v>
      </c>
      <c r="G308" s="44" t="n">
        <f aca="false">SUM(E308:F308)</f>
        <v>0</v>
      </c>
      <c r="H308" s="44" t="n">
        <f aca="false">D308+G308</f>
        <v>2379430</v>
      </c>
      <c r="I308" s="232" t="n">
        <f aca="false">$D$12-H308</f>
        <v>-8230</v>
      </c>
      <c r="J308" s="238" t="n">
        <f aca="false">D308/$D$12</f>
        <v>1.00347081646424</v>
      </c>
      <c r="K308" s="239" t="n">
        <f aca="false">H308/$D$12</f>
        <v>1.00347081646424</v>
      </c>
      <c r="L308" s="44" t="n">
        <f aca="false">IF($E308&lt;0,IF($K308&gt;0.5,-$F$7,-$G$7),IF($E308&gt;0,IF($K308&gt;0.67,$I$7,$H$7),0))</f>
        <v>0</v>
      </c>
      <c r="M308" s="44" t="n">
        <f aca="false">IF($E308&lt;0,IF($K308&gt;0.5,-$F$5,-$G$5),IF($E308&gt;0,IF($K308&gt;0.67,$I$5,$H$5),0))</f>
        <v>0</v>
      </c>
      <c r="N308" s="44" t="n">
        <f aca="false">IF($E308&lt;0,IF($K308&gt;0.5,-$F$6,-$G$6),IF($E308&gt;0,IF($K308&gt;0.67,$I$6,$H$6),0))</f>
        <v>0</v>
      </c>
    </row>
    <row r="309" customFormat="false" ht="12.75" hidden="false" customHeight="false" outlineLevel="0" collapsed="false">
      <c r="A309" s="0" t="n">
        <f aca="false">MONTH(C309)</f>
        <v>10</v>
      </c>
      <c r="B309" s="0" t="str">
        <f aca="false">VLOOKUP(A309,MonthTable,2,FALSE())</f>
        <v>Oct</v>
      </c>
      <c r="C309" s="235" t="n">
        <f aca="false">C308+1</f>
        <v>36800</v>
      </c>
      <c r="D309" s="236" t="n">
        <f aca="false">H308</f>
        <v>2379430</v>
      </c>
      <c r="E309" s="250" t="n">
        <v>0</v>
      </c>
      <c r="F309" s="251" t="n">
        <v>0</v>
      </c>
      <c r="G309" s="44" t="n">
        <f aca="false">SUM(E309:F309)</f>
        <v>0</v>
      </c>
      <c r="H309" s="44" t="n">
        <f aca="false">D309+G309</f>
        <v>2379430</v>
      </c>
      <c r="I309" s="232" t="n">
        <f aca="false">$D$12-H309</f>
        <v>-8230</v>
      </c>
      <c r="J309" s="238" t="n">
        <f aca="false">D309/$D$12</f>
        <v>1.00347081646424</v>
      </c>
      <c r="K309" s="239" t="n">
        <f aca="false">H309/$D$12</f>
        <v>1.00347081646424</v>
      </c>
      <c r="L309" s="44" t="n">
        <f aca="false">IF($E309&lt;0,IF($K309&gt;0.5,-$F$7,-$G$7),IF($E309&gt;0,IF($K309&gt;0.67,$I$7,$H$7),0))</f>
        <v>0</v>
      </c>
      <c r="M309" s="44" t="n">
        <f aca="false">IF($E309&lt;0,IF($K309&gt;0.5,-$F$5,-$G$5),IF($E309&gt;0,IF($K309&gt;0.67,$I$5,$H$5),0))</f>
        <v>0</v>
      </c>
      <c r="N309" s="44" t="n">
        <f aca="false">IF($E309&lt;0,IF($K309&gt;0.5,-$F$6,-$G$6),IF($E309&gt;0,IF($K309&gt;0.67,$I$6,$H$6),0))</f>
        <v>0</v>
      </c>
    </row>
    <row r="310" customFormat="false" ht="12.75" hidden="false" customHeight="false" outlineLevel="0" collapsed="false">
      <c r="A310" s="0" t="n">
        <f aca="false">MONTH(C310)</f>
        <v>10</v>
      </c>
      <c r="B310" s="0" t="str">
        <f aca="false">VLOOKUP(A310,MonthTable,2,FALSE())</f>
        <v>Oct</v>
      </c>
      <c r="C310" s="235" t="n">
        <f aca="false">C309+1</f>
        <v>36801</v>
      </c>
      <c r="D310" s="236" t="n">
        <f aca="false">H309</f>
        <v>2379430</v>
      </c>
      <c r="E310" s="250" t="n">
        <v>0</v>
      </c>
      <c r="F310" s="251" t="n">
        <v>0</v>
      </c>
      <c r="G310" s="44" t="n">
        <f aca="false">SUM(E310:F310)</f>
        <v>0</v>
      </c>
      <c r="H310" s="44" t="n">
        <f aca="false">D310+G310</f>
        <v>2379430</v>
      </c>
      <c r="I310" s="232" t="n">
        <f aca="false">$D$12-H310</f>
        <v>-8230</v>
      </c>
      <c r="J310" s="238" t="n">
        <f aca="false">D310/$D$12</f>
        <v>1.00347081646424</v>
      </c>
      <c r="K310" s="239" t="n">
        <f aca="false">H310/$D$12</f>
        <v>1.00347081646424</v>
      </c>
      <c r="L310" s="44" t="n">
        <f aca="false">IF($E310&lt;0,IF($K310&gt;0.5,-$F$7,-$G$7),IF($E310&gt;0,IF($K310&gt;0.67,$I$7,$H$7),0))</f>
        <v>0</v>
      </c>
      <c r="M310" s="44" t="n">
        <f aca="false">IF($E310&lt;0,IF($K310&gt;0.5,-$F$5,-$G$5),IF($E310&gt;0,IF($K310&gt;0.67,$I$5,$H$5),0))</f>
        <v>0</v>
      </c>
      <c r="N310" s="44" t="n">
        <f aca="false">IF($E310&lt;0,IF($K310&gt;0.5,-$F$6,-$G$6),IF($E310&gt;0,IF($K310&gt;0.67,$I$6,$H$6),0))</f>
        <v>0</v>
      </c>
    </row>
    <row r="311" customFormat="false" ht="12.75" hidden="false" customHeight="false" outlineLevel="0" collapsed="false">
      <c r="A311" s="0" t="n">
        <f aca="false">MONTH(C311)</f>
        <v>10</v>
      </c>
      <c r="B311" s="0" t="str">
        <f aca="false">VLOOKUP(A311,MonthTable,2,FALSE())</f>
        <v>Oct</v>
      </c>
      <c r="C311" s="235" t="n">
        <f aca="false">C310+1</f>
        <v>36802</v>
      </c>
      <c r="D311" s="236" t="n">
        <f aca="false">H310</f>
        <v>2379430</v>
      </c>
      <c r="E311" s="250" t="n">
        <v>0</v>
      </c>
      <c r="F311" s="251" t="n">
        <v>0</v>
      </c>
      <c r="G311" s="44" t="n">
        <f aca="false">SUM(E311:F311)</f>
        <v>0</v>
      </c>
      <c r="H311" s="44" t="n">
        <f aca="false">D311+G311</f>
        <v>2379430</v>
      </c>
      <c r="I311" s="232" t="n">
        <f aca="false">$D$12-H311</f>
        <v>-8230</v>
      </c>
      <c r="J311" s="238" t="n">
        <f aca="false">D311/$D$12</f>
        <v>1.00347081646424</v>
      </c>
      <c r="K311" s="239" t="n">
        <f aca="false">H311/$D$12</f>
        <v>1.00347081646424</v>
      </c>
      <c r="L311" s="44" t="n">
        <f aca="false">IF($E311&lt;0,IF($K311&gt;0.5,-$F$7,-$G$7),IF($E311&gt;0,IF($K311&gt;0.67,$I$7,$H$7),0))</f>
        <v>0</v>
      </c>
      <c r="M311" s="44" t="n">
        <f aca="false">IF($E311&lt;0,IF($K311&gt;0.5,-$F$5,-$G$5),IF($E311&gt;0,IF($K311&gt;0.67,$I$5,$H$5),0))</f>
        <v>0</v>
      </c>
      <c r="N311" s="44" t="n">
        <f aca="false">IF($E311&lt;0,IF($K311&gt;0.5,-$F$6,-$G$6),IF($E311&gt;0,IF($K311&gt;0.67,$I$6,$H$6),0))</f>
        <v>0</v>
      </c>
    </row>
    <row r="312" customFormat="false" ht="12.75" hidden="false" customHeight="false" outlineLevel="0" collapsed="false">
      <c r="A312" s="0" t="n">
        <f aca="false">MONTH(C312)</f>
        <v>10</v>
      </c>
      <c r="B312" s="0" t="str">
        <f aca="false">VLOOKUP(A312,MonthTable,2,FALSE())</f>
        <v>Oct</v>
      </c>
      <c r="C312" s="235" t="n">
        <f aca="false">C311+1</f>
        <v>36803</v>
      </c>
      <c r="D312" s="236" t="n">
        <f aca="false">H311</f>
        <v>2379430</v>
      </c>
      <c r="E312" s="250" t="n">
        <v>0</v>
      </c>
      <c r="F312" s="251" t="n">
        <v>0</v>
      </c>
      <c r="G312" s="44" t="n">
        <f aca="false">SUM(E312:F312)</f>
        <v>0</v>
      </c>
      <c r="H312" s="44" t="n">
        <f aca="false">D312+G312</f>
        <v>2379430</v>
      </c>
      <c r="I312" s="232" t="n">
        <f aca="false">$D$12-H312</f>
        <v>-8230</v>
      </c>
      <c r="J312" s="238" t="n">
        <f aca="false">D312/$D$12</f>
        <v>1.00347081646424</v>
      </c>
      <c r="K312" s="239" t="n">
        <f aca="false">H312/$D$12</f>
        <v>1.00347081646424</v>
      </c>
      <c r="L312" s="44" t="n">
        <f aca="false">IF($E312&lt;0,IF($K312&gt;0.5,-$F$7,-$G$7),IF($E312&gt;0,IF($K312&gt;0.67,$I$7,$H$7),0))</f>
        <v>0</v>
      </c>
      <c r="M312" s="44" t="n">
        <f aca="false">IF($E312&lt;0,IF($K312&gt;0.5,-$F$5,-$G$5),IF($E312&gt;0,IF($K312&gt;0.67,$I$5,$H$5),0))</f>
        <v>0</v>
      </c>
      <c r="N312" s="44" t="n">
        <f aca="false">IF($E312&lt;0,IF($K312&gt;0.5,-$F$6,-$G$6),IF($E312&gt;0,IF($K312&gt;0.67,$I$6,$H$6),0))</f>
        <v>0</v>
      </c>
    </row>
    <row r="313" customFormat="false" ht="12.75" hidden="false" customHeight="false" outlineLevel="0" collapsed="false">
      <c r="A313" s="0" t="n">
        <f aca="false">MONTH(C313)</f>
        <v>10</v>
      </c>
      <c r="B313" s="0" t="str">
        <f aca="false">VLOOKUP(A313,MonthTable,2,FALSE())</f>
        <v>Oct</v>
      </c>
      <c r="C313" s="235" t="n">
        <f aca="false">C312+1</f>
        <v>36804</v>
      </c>
      <c r="D313" s="236" t="n">
        <f aca="false">H312</f>
        <v>2379430</v>
      </c>
      <c r="E313" s="250" t="n">
        <v>0</v>
      </c>
      <c r="F313" s="251" t="n">
        <v>0</v>
      </c>
      <c r="G313" s="44" t="n">
        <f aca="false">SUM(E313:F313)</f>
        <v>0</v>
      </c>
      <c r="H313" s="44" t="n">
        <f aca="false">D313+G313</f>
        <v>2379430</v>
      </c>
      <c r="I313" s="232" t="n">
        <f aca="false">$D$12-H313</f>
        <v>-8230</v>
      </c>
      <c r="J313" s="238" t="n">
        <f aca="false">D313/$D$12</f>
        <v>1.00347081646424</v>
      </c>
      <c r="K313" s="239" t="n">
        <f aca="false">H313/$D$12</f>
        <v>1.00347081646424</v>
      </c>
      <c r="L313" s="44" t="n">
        <f aca="false">IF($E313&lt;0,IF($K313&gt;0.5,-$F$7,-$G$7),IF($E313&gt;0,IF($K313&gt;0.67,$I$7,$H$7),0))</f>
        <v>0</v>
      </c>
      <c r="M313" s="44" t="n">
        <f aca="false">IF($E313&lt;0,IF($K313&gt;0.5,-$F$5,-$G$5),IF($E313&gt;0,IF($K313&gt;0.67,$I$5,$H$5),0))</f>
        <v>0</v>
      </c>
      <c r="N313" s="44" t="n">
        <f aca="false">IF($E313&lt;0,IF($K313&gt;0.5,-$F$6,-$G$6),IF($E313&gt;0,IF($K313&gt;0.67,$I$6,$H$6),0))</f>
        <v>0</v>
      </c>
    </row>
    <row r="314" customFormat="false" ht="12.75" hidden="false" customHeight="false" outlineLevel="0" collapsed="false">
      <c r="A314" s="0" t="n">
        <f aca="false">MONTH(C314)</f>
        <v>10</v>
      </c>
      <c r="B314" s="0" t="str">
        <f aca="false">VLOOKUP(A314,MonthTable,2,FALSE())</f>
        <v>Oct</v>
      </c>
      <c r="C314" s="235" t="n">
        <f aca="false">C313+1</f>
        <v>36805</v>
      </c>
      <c r="D314" s="236" t="n">
        <f aca="false">H313</f>
        <v>2379430</v>
      </c>
      <c r="E314" s="250" t="n">
        <v>0</v>
      </c>
      <c r="F314" s="251" t="n">
        <v>0</v>
      </c>
      <c r="G314" s="44" t="n">
        <f aca="false">SUM(E314:F314)</f>
        <v>0</v>
      </c>
      <c r="H314" s="44" t="n">
        <f aca="false">D314+G314</f>
        <v>2379430</v>
      </c>
      <c r="I314" s="232" t="n">
        <f aca="false">$D$12-H314</f>
        <v>-8230</v>
      </c>
      <c r="J314" s="238" t="n">
        <f aca="false">D314/$D$12</f>
        <v>1.00347081646424</v>
      </c>
      <c r="K314" s="239" t="n">
        <f aca="false">H314/$D$12</f>
        <v>1.00347081646424</v>
      </c>
      <c r="L314" s="44" t="n">
        <f aca="false">IF($E314&lt;0,IF($K314&gt;0.5,-$F$7,-$G$7),IF($E314&gt;0,IF($K314&gt;0.67,$I$7,$H$7),0))</f>
        <v>0</v>
      </c>
      <c r="M314" s="44" t="n">
        <f aca="false">IF($E314&lt;0,IF($K314&gt;0.5,-$F$5,-$G$5),IF($E314&gt;0,IF($K314&gt;0.67,$I$5,$H$5),0))</f>
        <v>0</v>
      </c>
      <c r="N314" s="44" t="n">
        <f aca="false">IF($E314&lt;0,IF($K314&gt;0.5,-$F$6,-$G$6),IF($E314&gt;0,IF($K314&gt;0.67,$I$6,$H$6),0))</f>
        <v>0</v>
      </c>
    </row>
    <row r="315" customFormat="false" ht="12.75" hidden="false" customHeight="false" outlineLevel="0" collapsed="false">
      <c r="A315" s="0" t="n">
        <f aca="false">MONTH(C315)</f>
        <v>10</v>
      </c>
      <c r="B315" s="0" t="str">
        <f aca="false">VLOOKUP(A315,MonthTable,2,FALSE())</f>
        <v>Oct</v>
      </c>
      <c r="C315" s="235" t="n">
        <f aca="false">C314+1</f>
        <v>36806</v>
      </c>
      <c r="D315" s="236" t="n">
        <f aca="false">H314</f>
        <v>2379430</v>
      </c>
      <c r="E315" s="250" t="n">
        <v>0</v>
      </c>
      <c r="F315" s="251" t="n">
        <v>0</v>
      </c>
      <c r="G315" s="44" t="n">
        <f aca="false">SUM(E315:F315)</f>
        <v>0</v>
      </c>
      <c r="H315" s="44" t="n">
        <f aca="false">D315+G315</f>
        <v>2379430</v>
      </c>
      <c r="I315" s="232" t="n">
        <f aca="false">$D$12-H315</f>
        <v>-8230</v>
      </c>
      <c r="J315" s="238" t="n">
        <f aca="false">D315/$D$12</f>
        <v>1.00347081646424</v>
      </c>
      <c r="K315" s="239" t="n">
        <f aca="false">H315/$D$12</f>
        <v>1.00347081646424</v>
      </c>
      <c r="L315" s="44" t="n">
        <f aca="false">IF($E315&lt;0,IF($K315&gt;0.5,-$F$7,-$G$7),IF($E315&gt;0,IF($K315&gt;0.67,$I$7,$H$7),0))</f>
        <v>0</v>
      </c>
      <c r="M315" s="44" t="n">
        <f aca="false">IF($E315&lt;0,IF($K315&gt;0.5,-$F$5,-$G$5),IF($E315&gt;0,IF($K315&gt;0.67,$I$5,$H$5),0))</f>
        <v>0</v>
      </c>
      <c r="N315" s="44" t="n">
        <f aca="false">IF($E315&lt;0,IF($K315&gt;0.5,-$F$6,-$G$6),IF($E315&gt;0,IF($K315&gt;0.67,$I$6,$H$6),0))</f>
        <v>0</v>
      </c>
    </row>
    <row r="316" customFormat="false" ht="12.75" hidden="false" customHeight="false" outlineLevel="0" collapsed="false">
      <c r="A316" s="0" t="n">
        <f aca="false">MONTH(C316)</f>
        <v>10</v>
      </c>
      <c r="B316" s="0" t="str">
        <f aca="false">VLOOKUP(A316,MonthTable,2,FALSE())</f>
        <v>Oct</v>
      </c>
      <c r="C316" s="235" t="n">
        <f aca="false">C315+1</f>
        <v>36807</v>
      </c>
      <c r="D316" s="236" t="n">
        <f aca="false">H315</f>
        <v>2379430</v>
      </c>
      <c r="E316" s="250" t="n">
        <v>0</v>
      </c>
      <c r="F316" s="251" t="n">
        <v>0</v>
      </c>
      <c r="G316" s="44" t="n">
        <f aca="false">SUM(E316:F316)</f>
        <v>0</v>
      </c>
      <c r="H316" s="44" t="n">
        <f aca="false">D316+G316</f>
        <v>2379430</v>
      </c>
      <c r="I316" s="232" t="n">
        <f aca="false">$D$12-H316</f>
        <v>-8230</v>
      </c>
      <c r="J316" s="238" t="n">
        <f aca="false">D316/$D$12</f>
        <v>1.00347081646424</v>
      </c>
      <c r="K316" s="239" t="n">
        <f aca="false">H316/$D$12</f>
        <v>1.00347081646424</v>
      </c>
      <c r="L316" s="44" t="n">
        <f aca="false">IF($E316&lt;0,IF($K316&gt;0.5,-$F$7,-$G$7),IF($E316&gt;0,IF($K316&gt;0.67,$I$7,$H$7),0))</f>
        <v>0</v>
      </c>
      <c r="M316" s="44" t="n">
        <f aca="false">IF($E316&lt;0,IF($K316&gt;0.5,-$F$5,-$G$5),IF($E316&gt;0,IF($K316&gt;0.67,$I$5,$H$5),0))</f>
        <v>0</v>
      </c>
      <c r="N316" s="44" t="n">
        <f aca="false">IF($E316&lt;0,IF($K316&gt;0.5,-$F$6,-$G$6),IF($E316&gt;0,IF($K316&gt;0.67,$I$6,$H$6),0))</f>
        <v>0</v>
      </c>
    </row>
    <row r="317" customFormat="false" ht="12.75" hidden="false" customHeight="false" outlineLevel="0" collapsed="false">
      <c r="A317" s="0" t="n">
        <f aca="false">MONTH(C317)</f>
        <v>10</v>
      </c>
      <c r="B317" s="0" t="str">
        <f aca="false">VLOOKUP(A317,MonthTable,2,FALSE())</f>
        <v>Oct</v>
      </c>
      <c r="C317" s="235" t="n">
        <f aca="false">C316+1</f>
        <v>36808</v>
      </c>
      <c r="D317" s="236" t="n">
        <f aca="false">H316</f>
        <v>2379430</v>
      </c>
      <c r="E317" s="250" t="n">
        <v>0</v>
      </c>
      <c r="F317" s="251" t="n">
        <v>0</v>
      </c>
      <c r="G317" s="44" t="n">
        <f aca="false">SUM(E317:F317)</f>
        <v>0</v>
      </c>
      <c r="H317" s="44" t="n">
        <f aca="false">D317+G317</f>
        <v>2379430</v>
      </c>
      <c r="I317" s="232" t="n">
        <f aca="false">$D$12-H317</f>
        <v>-8230</v>
      </c>
      <c r="J317" s="238" t="n">
        <f aca="false">D317/$D$12</f>
        <v>1.00347081646424</v>
      </c>
      <c r="K317" s="239" t="n">
        <f aca="false">H317/$D$12</f>
        <v>1.00347081646424</v>
      </c>
      <c r="L317" s="44" t="n">
        <f aca="false">IF($E317&lt;0,IF($K317&gt;0.5,-$F$7,-$G$7),IF($E317&gt;0,IF($K317&gt;0.67,$I$7,$H$7),0))</f>
        <v>0</v>
      </c>
      <c r="M317" s="44" t="n">
        <f aca="false">IF($E317&lt;0,IF($K317&gt;0.5,-$F$5,-$G$5),IF($E317&gt;0,IF($K317&gt;0.67,$I$5,$H$5),0))</f>
        <v>0</v>
      </c>
      <c r="N317" s="44" t="n">
        <f aca="false">IF($E317&lt;0,IF($K317&gt;0.5,-$F$6,-$G$6),IF($E317&gt;0,IF($K317&gt;0.67,$I$6,$H$6),0))</f>
        <v>0</v>
      </c>
    </row>
    <row r="318" customFormat="false" ht="12.75" hidden="false" customHeight="false" outlineLevel="0" collapsed="false">
      <c r="A318" s="0" t="n">
        <f aca="false">MONTH(C318)</f>
        <v>10</v>
      </c>
      <c r="B318" s="0" t="str">
        <f aca="false">VLOOKUP(A318,MonthTable,2,FALSE())</f>
        <v>Oct</v>
      </c>
      <c r="C318" s="235" t="n">
        <f aca="false">C317+1</f>
        <v>36809</v>
      </c>
      <c r="D318" s="236" t="n">
        <f aca="false">H317</f>
        <v>2379430</v>
      </c>
      <c r="E318" s="250" t="n">
        <v>0</v>
      </c>
      <c r="F318" s="251" t="n">
        <v>0</v>
      </c>
      <c r="G318" s="44" t="n">
        <f aca="false">SUM(E318:F318)</f>
        <v>0</v>
      </c>
      <c r="H318" s="44" t="n">
        <f aca="false">D318+G318</f>
        <v>2379430</v>
      </c>
      <c r="I318" s="232" t="n">
        <f aca="false">$D$12-H318</f>
        <v>-8230</v>
      </c>
      <c r="J318" s="238" t="n">
        <f aca="false">D318/$D$12</f>
        <v>1.00347081646424</v>
      </c>
      <c r="K318" s="239" t="n">
        <f aca="false">H318/$D$12</f>
        <v>1.00347081646424</v>
      </c>
      <c r="L318" s="44" t="n">
        <f aca="false">IF($E318&lt;0,IF($K318&gt;0.5,-$F$7,-$G$7),IF($E318&gt;0,IF($K318&gt;0.67,$I$7,$H$7),0))</f>
        <v>0</v>
      </c>
      <c r="M318" s="44" t="n">
        <f aca="false">IF($E318&lt;0,IF($K318&gt;0.5,-$F$5,-$G$5),IF($E318&gt;0,IF($K318&gt;0.67,$I$5,$H$5),0))</f>
        <v>0</v>
      </c>
      <c r="N318" s="44" t="n">
        <f aca="false">IF($E318&lt;0,IF($K318&gt;0.5,-$F$6,-$G$6),IF($E318&gt;0,IF($K318&gt;0.67,$I$6,$H$6),0))</f>
        <v>0</v>
      </c>
    </row>
    <row r="319" customFormat="false" ht="12.75" hidden="false" customHeight="false" outlineLevel="0" collapsed="false">
      <c r="A319" s="0" t="n">
        <f aca="false">MONTH(C319)</f>
        <v>10</v>
      </c>
      <c r="B319" s="0" t="str">
        <f aca="false">VLOOKUP(A319,MonthTable,2,FALSE())</f>
        <v>Oct</v>
      </c>
      <c r="C319" s="235" t="n">
        <f aca="false">C318+1</f>
        <v>36810</v>
      </c>
      <c r="D319" s="236" t="n">
        <f aca="false">H318</f>
        <v>2379430</v>
      </c>
      <c r="E319" s="250" t="n">
        <v>0</v>
      </c>
      <c r="F319" s="251" t="n">
        <v>0</v>
      </c>
      <c r="G319" s="44" t="n">
        <f aca="false">SUM(E319:F319)</f>
        <v>0</v>
      </c>
      <c r="H319" s="44" t="n">
        <f aca="false">D319+G319</f>
        <v>2379430</v>
      </c>
      <c r="I319" s="232" t="n">
        <f aca="false">$D$12-H319</f>
        <v>-8230</v>
      </c>
      <c r="J319" s="238" t="n">
        <f aca="false">D319/$D$12</f>
        <v>1.00347081646424</v>
      </c>
      <c r="K319" s="239" t="n">
        <f aca="false">H319/$D$12</f>
        <v>1.00347081646424</v>
      </c>
      <c r="L319" s="44" t="n">
        <f aca="false">IF($E319&lt;0,IF($K319&gt;0.5,-$F$7,-$G$7),IF($E319&gt;0,IF($K319&gt;0.67,$I$7,$H$7),0))</f>
        <v>0</v>
      </c>
      <c r="M319" s="44" t="n">
        <f aca="false">IF($E319&lt;0,IF($K319&gt;0.5,-$F$5,-$G$5),IF($E319&gt;0,IF($K319&gt;0.67,$I$5,$H$5),0))</f>
        <v>0</v>
      </c>
      <c r="N319" s="44" t="n">
        <f aca="false">IF($E319&lt;0,IF($K319&gt;0.5,-$F$6,-$G$6),IF($E319&gt;0,IF($K319&gt;0.67,$I$6,$H$6),0))</f>
        <v>0</v>
      </c>
    </row>
    <row r="320" customFormat="false" ht="12.75" hidden="false" customHeight="false" outlineLevel="0" collapsed="false">
      <c r="A320" s="0" t="n">
        <f aca="false">MONTH(C320)</f>
        <v>10</v>
      </c>
      <c r="B320" s="0" t="str">
        <f aca="false">VLOOKUP(A320,MonthTable,2,FALSE())</f>
        <v>Oct</v>
      </c>
      <c r="C320" s="235" t="n">
        <f aca="false">C319+1</f>
        <v>36811</v>
      </c>
      <c r="D320" s="236" t="n">
        <f aca="false">H319</f>
        <v>2379430</v>
      </c>
      <c r="E320" s="250" t="n">
        <v>0</v>
      </c>
      <c r="F320" s="251" t="n">
        <v>0</v>
      </c>
      <c r="G320" s="44" t="n">
        <f aca="false">SUM(E320:F320)</f>
        <v>0</v>
      </c>
      <c r="H320" s="44" t="n">
        <f aca="false">D320+G320</f>
        <v>2379430</v>
      </c>
      <c r="I320" s="232" t="n">
        <f aca="false">$D$12-H320</f>
        <v>-8230</v>
      </c>
      <c r="J320" s="238" t="n">
        <f aca="false">D320/$D$12</f>
        <v>1.00347081646424</v>
      </c>
      <c r="K320" s="239" t="n">
        <f aca="false">H320/$D$12</f>
        <v>1.00347081646424</v>
      </c>
      <c r="L320" s="44" t="n">
        <f aca="false">IF($E320&lt;0,IF($K320&gt;0.5,-$F$7,-$G$7),IF($E320&gt;0,IF($K320&gt;0.67,$I$7,$H$7),0))</f>
        <v>0</v>
      </c>
      <c r="M320" s="44" t="n">
        <f aca="false">IF($E320&lt;0,IF($K320&gt;0.5,-$F$5,-$G$5),IF($E320&gt;0,IF($K320&gt;0.67,$I$5,$H$5),0))</f>
        <v>0</v>
      </c>
      <c r="N320" s="44" t="n">
        <f aca="false">IF($E320&lt;0,IF($K320&gt;0.5,-$F$6,-$G$6),IF($E320&gt;0,IF($K320&gt;0.67,$I$6,$H$6),0))</f>
        <v>0</v>
      </c>
    </row>
    <row r="321" customFormat="false" ht="12.75" hidden="false" customHeight="false" outlineLevel="0" collapsed="false">
      <c r="A321" s="0" t="n">
        <f aca="false">MONTH(C321)</f>
        <v>10</v>
      </c>
      <c r="B321" s="0" t="str">
        <f aca="false">VLOOKUP(A321,MonthTable,2,FALSE())</f>
        <v>Oct</v>
      </c>
      <c r="C321" s="235" t="n">
        <f aca="false">C320+1</f>
        <v>36812</v>
      </c>
      <c r="D321" s="236" t="n">
        <f aca="false">H320</f>
        <v>2379430</v>
      </c>
      <c r="E321" s="250" t="n">
        <v>0</v>
      </c>
      <c r="F321" s="251" t="n">
        <v>0</v>
      </c>
      <c r="G321" s="44" t="n">
        <f aca="false">SUM(E321:F321)</f>
        <v>0</v>
      </c>
      <c r="H321" s="44" t="n">
        <f aca="false">D321+G321</f>
        <v>2379430</v>
      </c>
      <c r="I321" s="232" t="n">
        <f aca="false">$D$12-H321</f>
        <v>-8230</v>
      </c>
      <c r="J321" s="238" t="n">
        <f aca="false">D321/$D$12</f>
        <v>1.00347081646424</v>
      </c>
      <c r="K321" s="239" t="n">
        <f aca="false">H321/$D$12</f>
        <v>1.00347081646424</v>
      </c>
      <c r="L321" s="44" t="n">
        <f aca="false">IF($E321&lt;0,IF($K321&gt;0.5,-$F$7,-$G$7),IF($E321&gt;0,IF($K321&gt;0.67,$I$7,$H$7),0))</f>
        <v>0</v>
      </c>
      <c r="M321" s="44" t="n">
        <f aca="false">IF($E321&lt;0,IF($K321&gt;0.5,-$F$5,-$G$5),IF($E321&gt;0,IF($K321&gt;0.67,$I$5,$H$5),0))</f>
        <v>0</v>
      </c>
      <c r="N321" s="44" t="n">
        <f aca="false">IF($E321&lt;0,IF($K321&gt;0.5,-$F$6,-$G$6),IF($E321&gt;0,IF($K321&gt;0.67,$I$6,$H$6),0))</f>
        <v>0</v>
      </c>
    </row>
    <row r="322" customFormat="false" ht="12.75" hidden="false" customHeight="false" outlineLevel="0" collapsed="false">
      <c r="A322" s="0" t="n">
        <f aca="false">MONTH(C322)</f>
        <v>10</v>
      </c>
      <c r="B322" s="0" t="str">
        <f aca="false">VLOOKUP(A322,MonthTable,2,FALSE())</f>
        <v>Oct</v>
      </c>
      <c r="C322" s="235" t="n">
        <f aca="false">C321+1</f>
        <v>36813</v>
      </c>
      <c r="D322" s="236" t="n">
        <f aca="false">H321</f>
        <v>2379430</v>
      </c>
      <c r="E322" s="250" t="n">
        <v>0</v>
      </c>
      <c r="F322" s="251" t="n">
        <v>0</v>
      </c>
      <c r="G322" s="44" t="n">
        <f aca="false">SUM(E322:F322)</f>
        <v>0</v>
      </c>
      <c r="H322" s="44" t="n">
        <f aca="false">D322+G322</f>
        <v>2379430</v>
      </c>
      <c r="I322" s="232" t="n">
        <f aca="false">$D$12-H322</f>
        <v>-8230</v>
      </c>
      <c r="J322" s="238" t="n">
        <f aca="false">D322/$D$12</f>
        <v>1.00347081646424</v>
      </c>
      <c r="K322" s="239" t="n">
        <f aca="false">H322/$D$12</f>
        <v>1.00347081646424</v>
      </c>
      <c r="L322" s="44" t="n">
        <f aca="false">IF($E322&lt;0,IF($K322&gt;0.5,-$F$7,-$G$7),IF($E322&gt;0,IF($K322&gt;0.67,$I$7,$H$7),0))</f>
        <v>0</v>
      </c>
      <c r="M322" s="44" t="n">
        <f aca="false">IF($E322&lt;0,IF($K322&gt;0.5,-$F$5,-$G$5),IF($E322&gt;0,IF($K322&gt;0.67,$I$5,$H$5),0))</f>
        <v>0</v>
      </c>
      <c r="N322" s="44" t="n">
        <f aca="false">IF($E322&lt;0,IF($K322&gt;0.5,-$F$6,-$G$6),IF($E322&gt;0,IF($K322&gt;0.67,$I$6,$H$6),0))</f>
        <v>0</v>
      </c>
    </row>
    <row r="323" customFormat="false" ht="12.75" hidden="false" customHeight="false" outlineLevel="0" collapsed="false">
      <c r="A323" s="0" t="n">
        <f aca="false">MONTH(C323)</f>
        <v>10</v>
      </c>
      <c r="B323" s="0" t="str">
        <f aca="false">VLOOKUP(A323,MonthTable,2,FALSE())</f>
        <v>Oct</v>
      </c>
      <c r="C323" s="235" t="n">
        <f aca="false">C322+1</f>
        <v>36814</v>
      </c>
      <c r="D323" s="236" t="n">
        <f aca="false">H322</f>
        <v>2379430</v>
      </c>
      <c r="E323" s="250" t="n">
        <v>0</v>
      </c>
      <c r="F323" s="251" t="n">
        <v>0</v>
      </c>
      <c r="G323" s="44" t="n">
        <f aca="false">SUM(E323:F323)</f>
        <v>0</v>
      </c>
      <c r="H323" s="44" t="n">
        <f aca="false">D323+G323</f>
        <v>2379430</v>
      </c>
      <c r="I323" s="232" t="n">
        <f aca="false">$D$12-H323</f>
        <v>-8230</v>
      </c>
      <c r="J323" s="238" t="n">
        <f aca="false">D323/$D$12</f>
        <v>1.00347081646424</v>
      </c>
      <c r="K323" s="239" t="n">
        <f aca="false">H323/$D$12</f>
        <v>1.00347081646424</v>
      </c>
      <c r="L323" s="44" t="n">
        <f aca="false">IF($E323&lt;0,IF($K323&gt;0.5,-$F$7,-$G$7),IF($E323&gt;0,IF($K323&gt;0.67,$I$7,$H$7),0))</f>
        <v>0</v>
      </c>
      <c r="M323" s="44" t="n">
        <f aca="false">IF($E323&lt;0,IF($K323&gt;0.5,-$F$5,-$G$5),IF($E323&gt;0,IF($K323&gt;0.67,$I$5,$H$5),0))</f>
        <v>0</v>
      </c>
      <c r="N323" s="44" t="n">
        <f aca="false">IF($E323&lt;0,IF($K323&gt;0.5,-$F$6,-$G$6),IF($E323&gt;0,IF($K323&gt;0.67,$I$6,$H$6),0))</f>
        <v>0</v>
      </c>
    </row>
    <row r="324" customFormat="false" ht="12.75" hidden="false" customHeight="false" outlineLevel="0" collapsed="false">
      <c r="A324" s="0" t="n">
        <f aca="false">MONTH(C324)</f>
        <v>10</v>
      </c>
      <c r="B324" s="0" t="str">
        <f aca="false">VLOOKUP(A324,MonthTable,2,FALSE())</f>
        <v>Oct</v>
      </c>
      <c r="C324" s="235" t="n">
        <f aca="false">C323+1</f>
        <v>36815</v>
      </c>
      <c r="D324" s="236" t="n">
        <f aca="false">H323</f>
        <v>2379430</v>
      </c>
      <c r="E324" s="250" t="n">
        <v>0</v>
      </c>
      <c r="F324" s="251" t="n">
        <v>0</v>
      </c>
      <c r="G324" s="44" t="n">
        <f aca="false">SUM(E324:F324)</f>
        <v>0</v>
      </c>
      <c r="H324" s="44" t="n">
        <f aca="false">D324+G324</f>
        <v>2379430</v>
      </c>
      <c r="I324" s="232" t="n">
        <f aca="false">$D$12-H324</f>
        <v>-8230</v>
      </c>
      <c r="J324" s="238" t="n">
        <f aca="false">D324/$D$12</f>
        <v>1.00347081646424</v>
      </c>
      <c r="K324" s="239" t="n">
        <f aca="false">H324/$D$12</f>
        <v>1.00347081646424</v>
      </c>
      <c r="L324" s="44" t="n">
        <f aca="false">IF($E324&lt;0,IF($K324&gt;0.5,-$F$7,-$G$7),IF($E324&gt;0,IF($K324&gt;0.67,$I$7,$H$7),0))</f>
        <v>0</v>
      </c>
      <c r="M324" s="44" t="n">
        <f aca="false">IF($E324&lt;0,IF($K324&gt;0.5,-$F$5,-$G$5),IF($E324&gt;0,IF($K324&gt;0.67,$I$5,$H$5),0))</f>
        <v>0</v>
      </c>
      <c r="N324" s="44" t="n">
        <f aca="false">IF($E324&lt;0,IF($K324&gt;0.5,-$F$6,-$G$6),IF($E324&gt;0,IF($K324&gt;0.67,$I$6,$H$6),0))</f>
        <v>0</v>
      </c>
    </row>
    <row r="325" customFormat="false" ht="12.75" hidden="false" customHeight="false" outlineLevel="0" collapsed="false">
      <c r="A325" s="0" t="n">
        <f aca="false">MONTH(C325)</f>
        <v>10</v>
      </c>
      <c r="B325" s="0" t="str">
        <f aca="false">VLOOKUP(A325,MonthTable,2,FALSE())</f>
        <v>Oct</v>
      </c>
      <c r="C325" s="235" t="n">
        <f aca="false">C324+1</f>
        <v>36816</v>
      </c>
      <c r="D325" s="236" t="n">
        <f aca="false">H324</f>
        <v>2379430</v>
      </c>
      <c r="E325" s="250" t="n">
        <v>0</v>
      </c>
      <c r="F325" s="251" t="n">
        <v>0</v>
      </c>
      <c r="G325" s="44" t="n">
        <f aca="false">SUM(E325:F325)</f>
        <v>0</v>
      </c>
      <c r="H325" s="44" t="n">
        <f aca="false">D325+G325</f>
        <v>2379430</v>
      </c>
      <c r="I325" s="232" t="n">
        <f aca="false">$D$12-H325</f>
        <v>-8230</v>
      </c>
      <c r="J325" s="238" t="n">
        <f aca="false">D325/$D$12</f>
        <v>1.00347081646424</v>
      </c>
      <c r="K325" s="239" t="n">
        <f aca="false">H325/$D$12</f>
        <v>1.00347081646424</v>
      </c>
      <c r="L325" s="44" t="n">
        <f aca="false">IF($E325&lt;0,IF($K325&gt;0.5,-$F$7,-$G$7),IF($E325&gt;0,IF($K325&gt;0.67,$I$7,$H$7),0))</f>
        <v>0</v>
      </c>
      <c r="M325" s="44" t="n">
        <f aca="false">IF($E325&lt;0,IF($K325&gt;0.5,-$F$5,-$G$5),IF($E325&gt;0,IF($K325&gt;0.67,$I$5,$H$5),0))</f>
        <v>0</v>
      </c>
      <c r="N325" s="44" t="n">
        <f aca="false">IF($E325&lt;0,IF($K325&gt;0.5,-$F$6,-$G$6),IF($E325&gt;0,IF($K325&gt;0.67,$I$6,$H$6),0))</f>
        <v>0</v>
      </c>
    </row>
    <row r="326" customFormat="false" ht="12.75" hidden="false" customHeight="false" outlineLevel="0" collapsed="false">
      <c r="A326" s="0" t="n">
        <f aca="false">MONTH(C326)</f>
        <v>10</v>
      </c>
      <c r="B326" s="0" t="str">
        <f aca="false">VLOOKUP(A326,MonthTable,2,FALSE())</f>
        <v>Oct</v>
      </c>
      <c r="C326" s="235" t="n">
        <f aca="false">C325+1</f>
        <v>36817</v>
      </c>
      <c r="D326" s="236" t="n">
        <f aca="false">H325</f>
        <v>2379430</v>
      </c>
      <c r="E326" s="250" t="n">
        <v>0</v>
      </c>
      <c r="F326" s="251" t="n">
        <v>0</v>
      </c>
      <c r="G326" s="44" t="n">
        <f aca="false">SUM(E326:F326)</f>
        <v>0</v>
      </c>
      <c r="H326" s="44" t="n">
        <f aca="false">D326+G326</f>
        <v>2379430</v>
      </c>
      <c r="I326" s="232" t="n">
        <f aca="false">$D$12-H326</f>
        <v>-8230</v>
      </c>
      <c r="J326" s="238" t="n">
        <f aca="false">D326/$D$12</f>
        <v>1.00347081646424</v>
      </c>
      <c r="K326" s="239" t="n">
        <f aca="false">H326/$D$12</f>
        <v>1.00347081646424</v>
      </c>
      <c r="L326" s="44" t="n">
        <f aca="false">IF($E326&lt;0,IF($K326&gt;0.5,-$F$7,-$G$7),IF($E326&gt;0,IF($K326&gt;0.67,$I$7,$H$7),0))</f>
        <v>0</v>
      </c>
      <c r="M326" s="44" t="n">
        <f aca="false">IF($E326&lt;0,IF($K326&gt;0.5,-$F$5,-$G$5),IF($E326&gt;0,IF($K326&gt;0.67,$I$5,$H$5),0))</f>
        <v>0</v>
      </c>
      <c r="N326" s="44" t="n">
        <f aca="false">IF($E326&lt;0,IF($K326&gt;0.5,-$F$6,-$G$6),IF($E326&gt;0,IF($K326&gt;0.67,$I$6,$H$6),0))</f>
        <v>0</v>
      </c>
    </row>
    <row r="327" customFormat="false" ht="12.75" hidden="false" customHeight="false" outlineLevel="0" collapsed="false">
      <c r="A327" s="0" t="n">
        <f aca="false">MONTH(C327)</f>
        <v>10</v>
      </c>
      <c r="B327" s="0" t="str">
        <f aca="false">VLOOKUP(A327,MonthTable,2,FALSE())</f>
        <v>Oct</v>
      </c>
      <c r="C327" s="235" t="n">
        <f aca="false">C326+1</f>
        <v>36818</v>
      </c>
      <c r="D327" s="236" t="n">
        <f aca="false">H326</f>
        <v>2379430</v>
      </c>
      <c r="E327" s="250" t="n">
        <v>0</v>
      </c>
      <c r="F327" s="251" t="n">
        <v>0</v>
      </c>
      <c r="G327" s="44" t="n">
        <f aca="false">SUM(E327:F327)</f>
        <v>0</v>
      </c>
      <c r="H327" s="44" t="n">
        <f aca="false">D327+G327</f>
        <v>2379430</v>
      </c>
      <c r="I327" s="232" t="n">
        <f aca="false">$D$12-H327</f>
        <v>-8230</v>
      </c>
      <c r="J327" s="238" t="n">
        <f aca="false">D327/$D$12</f>
        <v>1.00347081646424</v>
      </c>
      <c r="K327" s="239" t="n">
        <f aca="false">H327/$D$12</f>
        <v>1.00347081646424</v>
      </c>
      <c r="L327" s="44" t="n">
        <f aca="false">IF($E327&lt;0,IF($K327&gt;0.5,-$F$7,-$G$7),IF($E327&gt;0,IF($K327&gt;0.67,$I$7,$H$7),0))</f>
        <v>0</v>
      </c>
      <c r="M327" s="44" t="n">
        <f aca="false">IF($E327&lt;0,IF($K327&gt;0.5,-$F$5,-$G$5),IF($E327&gt;0,IF($K327&gt;0.67,$I$5,$H$5),0))</f>
        <v>0</v>
      </c>
      <c r="N327" s="44" t="n">
        <f aca="false">IF($E327&lt;0,IF($K327&gt;0.5,-$F$6,-$G$6),IF($E327&gt;0,IF($K327&gt;0.67,$I$6,$H$6),0))</f>
        <v>0</v>
      </c>
    </row>
    <row r="328" customFormat="false" ht="12.75" hidden="false" customHeight="false" outlineLevel="0" collapsed="false">
      <c r="A328" s="0" t="n">
        <f aca="false">MONTH(C328)</f>
        <v>10</v>
      </c>
      <c r="B328" s="0" t="str">
        <f aca="false">VLOOKUP(A328,MonthTable,2,FALSE())</f>
        <v>Oct</v>
      </c>
      <c r="C328" s="235" t="n">
        <f aca="false">C327+1</f>
        <v>36819</v>
      </c>
      <c r="D328" s="236" t="n">
        <f aca="false">H327</f>
        <v>2379430</v>
      </c>
      <c r="E328" s="250" t="n">
        <v>0</v>
      </c>
      <c r="F328" s="251" t="n">
        <v>0</v>
      </c>
      <c r="G328" s="44" t="n">
        <f aca="false">SUM(E328:F328)</f>
        <v>0</v>
      </c>
      <c r="H328" s="44" t="n">
        <f aca="false">D328+G328</f>
        <v>2379430</v>
      </c>
      <c r="I328" s="232" t="n">
        <f aca="false">$D$12-H328</f>
        <v>-8230</v>
      </c>
      <c r="J328" s="238" t="n">
        <f aca="false">D328/$D$12</f>
        <v>1.00347081646424</v>
      </c>
      <c r="K328" s="239" t="n">
        <f aca="false">H328/$D$12</f>
        <v>1.00347081646424</v>
      </c>
      <c r="L328" s="44" t="n">
        <f aca="false">IF($E328&lt;0,IF($K328&gt;0.5,-$F$7,-$G$7),IF($E328&gt;0,IF($K328&gt;0.67,$I$7,$H$7),0))</f>
        <v>0</v>
      </c>
      <c r="M328" s="44" t="n">
        <f aca="false">IF($E328&lt;0,IF($K328&gt;0.5,-$F$5,-$G$5),IF($E328&gt;0,IF($K328&gt;0.67,$I$5,$H$5),0))</f>
        <v>0</v>
      </c>
      <c r="N328" s="44" t="n">
        <f aca="false">IF($E328&lt;0,IF($K328&gt;0.5,-$F$6,-$G$6),IF($E328&gt;0,IF($K328&gt;0.67,$I$6,$H$6),0))</f>
        <v>0</v>
      </c>
    </row>
    <row r="329" customFormat="false" ht="12.75" hidden="false" customHeight="false" outlineLevel="0" collapsed="false">
      <c r="A329" s="0" t="n">
        <f aca="false">MONTH(C329)</f>
        <v>10</v>
      </c>
      <c r="B329" s="0" t="str">
        <f aca="false">VLOOKUP(A329,MonthTable,2,FALSE())</f>
        <v>Oct</v>
      </c>
      <c r="C329" s="235" t="n">
        <f aca="false">C328+1</f>
        <v>36820</v>
      </c>
      <c r="D329" s="236" t="n">
        <f aca="false">H328</f>
        <v>2379430</v>
      </c>
      <c r="E329" s="250" t="n">
        <v>0</v>
      </c>
      <c r="F329" s="251" t="n">
        <v>0</v>
      </c>
      <c r="G329" s="44" t="n">
        <f aca="false">SUM(E329:F329)</f>
        <v>0</v>
      </c>
      <c r="H329" s="44" t="n">
        <f aca="false">D329+G329</f>
        <v>2379430</v>
      </c>
      <c r="I329" s="232" t="n">
        <f aca="false">$D$12-H329</f>
        <v>-8230</v>
      </c>
      <c r="J329" s="238" t="n">
        <f aca="false">D329/$D$12</f>
        <v>1.00347081646424</v>
      </c>
      <c r="K329" s="239" t="n">
        <f aca="false">H329/$D$12</f>
        <v>1.00347081646424</v>
      </c>
      <c r="L329" s="44" t="n">
        <f aca="false">IF($E329&lt;0,IF($K329&gt;0.5,-$F$7,-$G$7),IF($E329&gt;0,IF($K329&gt;0.67,$I$7,$H$7),0))</f>
        <v>0</v>
      </c>
      <c r="M329" s="44" t="n">
        <f aca="false">IF($E329&lt;0,IF($K329&gt;0.5,-$F$5,-$G$5),IF($E329&gt;0,IF($K329&gt;0.67,$I$5,$H$5),0))</f>
        <v>0</v>
      </c>
      <c r="N329" s="44" t="n">
        <f aca="false">IF($E329&lt;0,IF($K329&gt;0.5,-$F$6,-$G$6),IF($E329&gt;0,IF($K329&gt;0.67,$I$6,$H$6),0))</f>
        <v>0</v>
      </c>
    </row>
    <row r="330" customFormat="false" ht="12.75" hidden="false" customHeight="false" outlineLevel="0" collapsed="false">
      <c r="A330" s="0" t="n">
        <f aca="false">MONTH(C330)</f>
        <v>10</v>
      </c>
      <c r="B330" s="0" t="str">
        <f aca="false">VLOOKUP(A330,MonthTable,2,FALSE())</f>
        <v>Oct</v>
      </c>
      <c r="C330" s="235" t="n">
        <f aca="false">C329+1</f>
        <v>36821</v>
      </c>
      <c r="D330" s="236" t="n">
        <f aca="false">H329</f>
        <v>2379430</v>
      </c>
      <c r="E330" s="250" t="n">
        <v>0</v>
      </c>
      <c r="F330" s="251" t="n">
        <v>0</v>
      </c>
      <c r="G330" s="44" t="n">
        <f aca="false">SUM(E330:F330)</f>
        <v>0</v>
      </c>
      <c r="H330" s="44" t="n">
        <f aca="false">D330+G330</f>
        <v>2379430</v>
      </c>
      <c r="I330" s="232" t="n">
        <f aca="false">$D$12-H330</f>
        <v>-8230</v>
      </c>
      <c r="J330" s="238" t="n">
        <f aca="false">D330/$D$12</f>
        <v>1.00347081646424</v>
      </c>
      <c r="K330" s="239" t="n">
        <f aca="false">H330/$D$12</f>
        <v>1.00347081646424</v>
      </c>
      <c r="L330" s="44" t="n">
        <f aca="false">IF($E330&lt;0,IF($K330&gt;0.5,-$F$7,-$G$7),IF($E330&gt;0,IF($K330&gt;0.67,$I$7,$H$7),0))</f>
        <v>0</v>
      </c>
      <c r="M330" s="44" t="n">
        <f aca="false">IF($E330&lt;0,IF($K330&gt;0.5,-$F$5,-$G$5),IF($E330&gt;0,IF($K330&gt;0.67,$I$5,$H$5),0))</f>
        <v>0</v>
      </c>
      <c r="N330" s="44" t="n">
        <f aca="false">IF($E330&lt;0,IF($K330&gt;0.5,-$F$6,-$G$6),IF($E330&gt;0,IF($K330&gt;0.67,$I$6,$H$6),0))</f>
        <v>0</v>
      </c>
    </row>
    <row r="331" customFormat="false" ht="12.75" hidden="false" customHeight="false" outlineLevel="0" collapsed="false">
      <c r="A331" s="0" t="n">
        <f aca="false">MONTH(C331)</f>
        <v>10</v>
      </c>
      <c r="B331" s="0" t="str">
        <f aca="false">VLOOKUP(A331,MonthTable,2,FALSE())</f>
        <v>Oct</v>
      </c>
      <c r="C331" s="235" t="n">
        <f aca="false">C330+1</f>
        <v>36822</v>
      </c>
      <c r="D331" s="236" t="n">
        <f aca="false">H330</f>
        <v>2379430</v>
      </c>
      <c r="E331" s="250" t="n">
        <v>0</v>
      </c>
      <c r="F331" s="251" t="n">
        <v>0</v>
      </c>
      <c r="G331" s="44" t="n">
        <f aca="false">SUM(E331:F331)</f>
        <v>0</v>
      </c>
      <c r="H331" s="44" t="n">
        <f aca="false">D331+G331</f>
        <v>2379430</v>
      </c>
      <c r="I331" s="232" t="n">
        <f aca="false">$D$12-H331</f>
        <v>-8230</v>
      </c>
      <c r="J331" s="238" t="n">
        <f aca="false">D331/$D$12</f>
        <v>1.00347081646424</v>
      </c>
      <c r="K331" s="239" t="n">
        <f aca="false">H331/$D$12</f>
        <v>1.00347081646424</v>
      </c>
      <c r="L331" s="44" t="n">
        <f aca="false">IF($E331&lt;0,IF($K331&gt;0.5,-$F$7,-$G$7),IF($E331&gt;0,IF($K331&gt;0.67,$I$7,$H$7),0))</f>
        <v>0</v>
      </c>
      <c r="M331" s="44" t="n">
        <f aca="false">IF($E331&lt;0,IF($K331&gt;0.5,-$F$5,-$G$5),IF($E331&gt;0,IF($K331&gt;0.67,$I$5,$H$5),0))</f>
        <v>0</v>
      </c>
      <c r="N331" s="44" t="n">
        <f aca="false">IF($E331&lt;0,IF($K331&gt;0.5,-$F$6,-$G$6),IF($E331&gt;0,IF($K331&gt;0.67,$I$6,$H$6),0))</f>
        <v>0</v>
      </c>
    </row>
    <row r="332" customFormat="false" ht="12.75" hidden="false" customHeight="false" outlineLevel="0" collapsed="false">
      <c r="A332" s="0" t="n">
        <f aca="false">MONTH(C332)</f>
        <v>10</v>
      </c>
      <c r="B332" s="0" t="str">
        <f aca="false">VLOOKUP(A332,MonthTable,2,FALSE())</f>
        <v>Oct</v>
      </c>
      <c r="C332" s="235" t="n">
        <f aca="false">C331+1</f>
        <v>36823</v>
      </c>
      <c r="D332" s="236" t="n">
        <f aca="false">H331</f>
        <v>2379430</v>
      </c>
      <c r="E332" s="250" t="n">
        <v>0</v>
      </c>
      <c r="F332" s="251" t="n">
        <v>0</v>
      </c>
      <c r="G332" s="44" t="n">
        <f aca="false">SUM(E332:F332)</f>
        <v>0</v>
      </c>
      <c r="H332" s="44" t="n">
        <f aca="false">D332+G332</f>
        <v>2379430</v>
      </c>
      <c r="I332" s="232" t="n">
        <f aca="false">$D$12-H332</f>
        <v>-8230</v>
      </c>
      <c r="J332" s="238" t="n">
        <f aca="false">D332/$D$12</f>
        <v>1.00347081646424</v>
      </c>
      <c r="K332" s="239" t="n">
        <f aca="false">H332/$D$12</f>
        <v>1.00347081646424</v>
      </c>
      <c r="L332" s="44" t="n">
        <f aca="false">IF($E332&lt;0,IF($K332&gt;0.5,-$F$7,-$G$7),IF($E332&gt;0,IF($K332&gt;0.67,$I$7,$H$7),0))</f>
        <v>0</v>
      </c>
      <c r="M332" s="44" t="n">
        <f aca="false">IF($E332&lt;0,IF($K332&gt;0.5,-$F$5,-$G$5),IF($E332&gt;0,IF($K332&gt;0.67,$I$5,$H$5),0))</f>
        <v>0</v>
      </c>
      <c r="N332" s="44" t="n">
        <f aca="false">IF($E332&lt;0,IF($K332&gt;0.5,-$F$6,-$G$6),IF($E332&gt;0,IF($K332&gt;0.67,$I$6,$H$6),0))</f>
        <v>0</v>
      </c>
    </row>
    <row r="333" customFormat="false" ht="12.75" hidden="false" customHeight="false" outlineLevel="0" collapsed="false">
      <c r="A333" s="0" t="n">
        <f aca="false">MONTH(C333)</f>
        <v>10</v>
      </c>
      <c r="B333" s="0" t="str">
        <f aca="false">VLOOKUP(A333,MonthTable,2,FALSE())</f>
        <v>Oct</v>
      </c>
      <c r="C333" s="235" t="n">
        <f aca="false">C332+1</f>
        <v>36824</v>
      </c>
      <c r="D333" s="236" t="n">
        <f aca="false">H332</f>
        <v>2379430</v>
      </c>
      <c r="E333" s="250" t="n">
        <v>0</v>
      </c>
      <c r="F333" s="251" t="n">
        <v>0</v>
      </c>
      <c r="G333" s="44" t="n">
        <f aca="false">SUM(E333:F333)</f>
        <v>0</v>
      </c>
      <c r="H333" s="44" t="n">
        <f aca="false">D333+G333</f>
        <v>2379430</v>
      </c>
      <c r="I333" s="232" t="n">
        <f aca="false">$D$12-H333</f>
        <v>-8230</v>
      </c>
      <c r="J333" s="238" t="n">
        <f aca="false">D333/$D$12</f>
        <v>1.00347081646424</v>
      </c>
      <c r="K333" s="239" t="n">
        <f aca="false">H333/$D$12</f>
        <v>1.00347081646424</v>
      </c>
      <c r="L333" s="44" t="n">
        <f aca="false">IF($E333&lt;0,IF($K333&gt;0.5,-$F$7,-$G$7),IF($E333&gt;0,IF($K333&gt;0.67,$I$7,$H$7),0))</f>
        <v>0</v>
      </c>
      <c r="M333" s="44" t="n">
        <f aca="false">IF($E333&lt;0,IF($K333&gt;0.5,-$F$5,-$G$5),IF($E333&gt;0,IF($K333&gt;0.67,$I$5,$H$5),0))</f>
        <v>0</v>
      </c>
      <c r="N333" s="44" t="n">
        <f aca="false">IF($E333&lt;0,IF($K333&gt;0.5,-$F$6,-$G$6),IF($E333&gt;0,IF($K333&gt;0.67,$I$6,$H$6),0))</f>
        <v>0</v>
      </c>
    </row>
    <row r="334" customFormat="false" ht="12.75" hidden="false" customHeight="false" outlineLevel="0" collapsed="false">
      <c r="A334" s="0" t="n">
        <f aca="false">MONTH(C334)</f>
        <v>10</v>
      </c>
      <c r="B334" s="0" t="str">
        <f aca="false">VLOOKUP(A334,MonthTable,2,FALSE())</f>
        <v>Oct</v>
      </c>
      <c r="C334" s="235" t="n">
        <f aca="false">C333+1</f>
        <v>36825</v>
      </c>
      <c r="D334" s="236" t="n">
        <f aca="false">H333</f>
        <v>2379430</v>
      </c>
      <c r="E334" s="250" t="n">
        <v>0</v>
      </c>
      <c r="F334" s="251" t="n">
        <v>0</v>
      </c>
      <c r="G334" s="44" t="n">
        <f aca="false">SUM(E334:F334)</f>
        <v>0</v>
      </c>
      <c r="H334" s="44" t="n">
        <f aca="false">D334+G334</f>
        <v>2379430</v>
      </c>
      <c r="I334" s="232" t="n">
        <f aca="false">$D$12-H334</f>
        <v>-8230</v>
      </c>
      <c r="J334" s="238" t="n">
        <f aca="false">D334/$D$12</f>
        <v>1.00347081646424</v>
      </c>
      <c r="K334" s="239" t="n">
        <f aca="false">H334/$D$12</f>
        <v>1.00347081646424</v>
      </c>
      <c r="L334" s="44" t="n">
        <f aca="false">IF($E334&lt;0,IF($K334&gt;0.5,-$F$7,-$G$7),IF($E334&gt;0,IF($K334&gt;0.67,$I$7,$H$7),0))</f>
        <v>0</v>
      </c>
      <c r="M334" s="44" t="n">
        <f aca="false">IF($E334&lt;0,IF($K334&gt;0.5,-$F$5,-$G$5),IF($E334&gt;0,IF($K334&gt;0.67,$I$5,$H$5),0))</f>
        <v>0</v>
      </c>
      <c r="N334" s="44" t="n">
        <f aca="false">IF($E334&lt;0,IF($K334&gt;0.5,-$F$6,-$G$6),IF($E334&gt;0,IF($K334&gt;0.67,$I$6,$H$6),0))</f>
        <v>0</v>
      </c>
    </row>
    <row r="335" customFormat="false" ht="12.75" hidden="false" customHeight="false" outlineLevel="0" collapsed="false">
      <c r="A335" s="0" t="n">
        <f aca="false">MONTH(C335)</f>
        <v>10</v>
      </c>
      <c r="B335" s="0" t="str">
        <f aca="false">VLOOKUP(A335,MonthTable,2,FALSE())</f>
        <v>Oct</v>
      </c>
      <c r="C335" s="235" t="n">
        <f aca="false">C334+1</f>
        <v>36826</v>
      </c>
      <c r="D335" s="236" t="n">
        <f aca="false">H334</f>
        <v>2379430</v>
      </c>
      <c r="E335" s="250" t="n">
        <v>0</v>
      </c>
      <c r="F335" s="251" t="n">
        <v>0</v>
      </c>
      <c r="G335" s="44" t="n">
        <f aca="false">SUM(E335:F335)</f>
        <v>0</v>
      </c>
      <c r="H335" s="44" t="n">
        <f aca="false">D335+G335</f>
        <v>2379430</v>
      </c>
      <c r="I335" s="232" t="n">
        <f aca="false">$D$12-H335</f>
        <v>-8230</v>
      </c>
      <c r="J335" s="238" t="n">
        <f aca="false">D335/$D$12</f>
        <v>1.00347081646424</v>
      </c>
      <c r="K335" s="239" t="n">
        <f aca="false">H335/$D$12</f>
        <v>1.00347081646424</v>
      </c>
      <c r="L335" s="44" t="n">
        <f aca="false">IF($E335&lt;0,IF($K335&gt;0.5,-$F$7,-$G$7),IF($E335&gt;0,IF($K335&gt;0.67,$I$7,$H$7),0))</f>
        <v>0</v>
      </c>
      <c r="M335" s="44" t="n">
        <f aca="false">IF($E335&lt;0,IF($K335&gt;0.5,-$F$5,-$G$5),IF($E335&gt;0,IF($K335&gt;0.67,$I$5,$H$5),0))</f>
        <v>0</v>
      </c>
      <c r="N335" s="44" t="n">
        <f aca="false">IF($E335&lt;0,IF($K335&gt;0.5,-$F$6,-$G$6),IF($E335&gt;0,IF($K335&gt;0.67,$I$6,$H$6),0))</f>
        <v>0</v>
      </c>
    </row>
    <row r="336" customFormat="false" ht="12.75" hidden="false" customHeight="false" outlineLevel="0" collapsed="false">
      <c r="A336" s="0" t="n">
        <f aca="false">MONTH(C336)</f>
        <v>10</v>
      </c>
      <c r="B336" s="0" t="str">
        <f aca="false">VLOOKUP(A336,MonthTable,2,FALSE())</f>
        <v>Oct</v>
      </c>
      <c r="C336" s="235" t="n">
        <f aca="false">C335+1</f>
        <v>36827</v>
      </c>
      <c r="D336" s="236" t="n">
        <f aca="false">H335</f>
        <v>2379430</v>
      </c>
      <c r="E336" s="250" t="n">
        <v>0</v>
      </c>
      <c r="F336" s="251" t="n">
        <v>0</v>
      </c>
      <c r="G336" s="44" t="n">
        <f aca="false">SUM(E336:F336)</f>
        <v>0</v>
      </c>
      <c r="H336" s="44" t="n">
        <f aca="false">D336+G336</f>
        <v>2379430</v>
      </c>
      <c r="I336" s="232" t="n">
        <f aca="false">$D$12-H336</f>
        <v>-8230</v>
      </c>
      <c r="J336" s="238" t="n">
        <f aca="false">D336/$D$12</f>
        <v>1.00347081646424</v>
      </c>
      <c r="K336" s="239" t="n">
        <f aca="false">H336/$D$12</f>
        <v>1.00347081646424</v>
      </c>
      <c r="L336" s="44" t="n">
        <f aca="false">IF($E336&lt;0,IF($K336&gt;0.5,-$F$7,-$G$7),IF($E336&gt;0,IF($K336&gt;0.67,$I$7,$H$7),0))</f>
        <v>0</v>
      </c>
      <c r="M336" s="44" t="n">
        <f aca="false">IF($E336&lt;0,IF($K336&gt;0.5,-$F$5,-$G$5),IF($E336&gt;0,IF($K336&gt;0.67,$I$5,$H$5),0))</f>
        <v>0</v>
      </c>
      <c r="N336" s="44" t="n">
        <f aca="false">IF($E336&lt;0,IF($K336&gt;0.5,-$F$6,-$G$6),IF($E336&gt;0,IF($K336&gt;0.67,$I$6,$H$6),0))</f>
        <v>0</v>
      </c>
    </row>
    <row r="337" customFormat="false" ht="12.75" hidden="false" customHeight="false" outlineLevel="0" collapsed="false">
      <c r="A337" s="0" t="n">
        <f aca="false">MONTH(C337)</f>
        <v>10</v>
      </c>
      <c r="B337" s="0" t="str">
        <f aca="false">VLOOKUP(A337,MonthTable,2,FALSE())</f>
        <v>Oct</v>
      </c>
      <c r="C337" s="235" t="n">
        <f aca="false">C336+1</f>
        <v>36828</v>
      </c>
      <c r="D337" s="236" t="n">
        <f aca="false">H336</f>
        <v>2379430</v>
      </c>
      <c r="E337" s="250" t="n">
        <v>0</v>
      </c>
      <c r="F337" s="251" t="n">
        <v>0</v>
      </c>
      <c r="G337" s="44" t="n">
        <f aca="false">SUM(E337:F337)</f>
        <v>0</v>
      </c>
      <c r="H337" s="44" t="n">
        <f aca="false">D337+G337</f>
        <v>2379430</v>
      </c>
      <c r="I337" s="232" t="n">
        <f aca="false">$D$12-H337</f>
        <v>-8230</v>
      </c>
      <c r="J337" s="238" t="n">
        <f aca="false">D337/$D$12</f>
        <v>1.00347081646424</v>
      </c>
      <c r="K337" s="239" t="n">
        <f aca="false">H337/$D$12</f>
        <v>1.00347081646424</v>
      </c>
      <c r="L337" s="44" t="n">
        <f aca="false">IF($E337&lt;0,IF($K337&gt;0.5,-$F$7,-$G$7),IF($E337&gt;0,IF($K337&gt;0.67,$I$7,$H$7),0))</f>
        <v>0</v>
      </c>
      <c r="M337" s="44" t="n">
        <f aca="false">IF($E337&lt;0,IF($K337&gt;0.5,-$F$5,-$G$5),IF($E337&gt;0,IF($K337&gt;0.67,$I$5,$H$5),0))</f>
        <v>0</v>
      </c>
      <c r="N337" s="44" t="n">
        <f aca="false">IF($E337&lt;0,IF($K337&gt;0.5,-$F$6,-$G$6),IF($E337&gt;0,IF($K337&gt;0.67,$I$6,$H$6),0))</f>
        <v>0</v>
      </c>
    </row>
    <row r="338" customFormat="false" ht="12.75" hidden="false" customHeight="false" outlineLevel="0" collapsed="false">
      <c r="A338" s="0" t="n">
        <f aca="false">MONTH(C338)</f>
        <v>10</v>
      </c>
      <c r="B338" s="0" t="str">
        <f aca="false">VLOOKUP(A338,MonthTable,2,FALSE())</f>
        <v>Oct</v>
      </c>
      <c r="C338" s="235" t="n">
        <f aca="false">C337+1</f>
        <v>36829</v>
      </c>
      <c r="D338" s="236" t="n">
        <f aca="false">H337</f>
        <v>2379430</v>
      </c>
      <c r="E338" s="250" t="n">
        <v>0</v>
      </c>
      <c r="F338" s="251" t="n">
        <v>0</v>
      </c>
      <c r="G338" s="44" t="n">
        <f aca="false">SUM(E338:F338)</f>
        <v>0</v>
      </c>
      <c r="H338" s="44" t="n">
        <f aca="false">D338+G338</f>
        <v>2379430</v>
      </c>
      <c r="I338" s="232" t="n">
        <f aca="false">$D$12-H338</f>
        <v>-8230</v>
      </c>
      <c r="J338" s="238" t="n">
        <f aca="false">D338/$D$12</f>
        <v>1.00347081646424</v>
      </c>
      <c r="K338" s="239" t="n">
        <f aca="false">H338/$D$12</f>
        <v>1.00347081646424</v>
      </c>
      <c r="L338" s="44" t="n">
        <f aca="false">IF($E338&lt;0,IF($K338&gt;0.5,-$F$7,-$G$7),IF($E338&gt;0,IF($K338&gt;0.67,$I$7,$H$7),0))</f>
        <v>0</v>
      </c>
      <c r="M338" s="44" t="n">
        <f aca="false">IF($E338&lt;0,IF($K338&gt;0.5,-$F$5,-$G$5),IF($E338&gt;0,IF($K338&gt;0.67,$I$5,$H$5),0))</f>
        <v>0</v>
      </c>
      <c r="N338" s="44" t="n">
        <f aca="false">IF($E338&lt;0,IF($K338&gt;0.5,-$F$6,-$G$6),IF($E338&gt;0,IF($K338&gt;0.67,$I$6,$H$6),0))</f>
        <v>0</v>
      </c>
    </row>
    <row r="339" customFormat="false" ht="12.75" hidden="false" customHeight="false" outlineLevel="0" collapsed="false">
      <c r="A339" s="0" t="n">
        <f aca="false">MONTH(C339)</f>
        <v>10</v>
      </c>
      <c r="B339" s="0" t="str">
        <f aca="false">VLOOKUP(A339,MonthTable,2,FALSE())</f>
        <v>Oct</v>
      </c>
      <c r="C339" s="235" t="n">
        <f aca="false">C338+1</f>
        <v>36830</v>
      </c>
      <c r="D339" s="236" t="n">
        <f aca="false">H338</f>
        <v>2379430</v>
      </c>
      <c r="E339" s="250" t="n">
        <v>0</v>
      </c>
      <c r="F339" s="251" t="n">
        <v>0</v>
      </c>
      <c r="G339" s="44" t="n">
        <f aca="false">SUM(E339:F339)</f>
        <v>0</v>
      </c>
      <c r="H339" s="44" t="n">
        <f aca="false">D339+G339</f>
        <v>2379430</v>
      </c>
      <c r="I339" s="232" t="n">
        <f aca="false">$D$12-H339</f>
        <v>-8230</v>
      </c>
      <c r="J339" s="238" t="n">
        <f aca="false">D339/$D$12</f>
        <v>1.00347081646424</v>
      </c>
      <c r="K339" s="239" t="n">
        <f aca="false">H339/$D$12</f>
        <v>1.00347081646424</v>
      </c>
      <c r="L339" s="44" t="n">
        <f aca="false">IF($E339&lt;0,IF($K339&gt;0.5,-$F$7,-$G$7),IF($E339&gt;0,IF($K339&gt;0.67,$I$7,$H$7),0))</f>
        <v>0</v>
      </c>
      <c r="M339" s="44" t="n">
        <f aca="false">IF($E339&lt;0,IF($K339&gt;0.5,-$F$5,-$G$5),IF($E339&gt;0,IF($K339&gt;0.67,$I$5,$H$5),0))</f>
        <v>0</v>
      </c>
      <c r="N339" s="44" t="n">
        <f aca="false">IF($E339&lt;0,IF($K339&gt;0.5,-$F$6,-$G$6),IF($E339&gt;0,IF($K339&gt;0.67,$I$6,$H$6),0))</f>
        <v>0</v>
      </c>
    </row>
    <row r="340" customFormat="false" ht="12.75" hidden="false" customHeight="false" outlineLevel="0" collapsed="false">
      <c r="A340" s="0" t="n">
        <f aca="false">MONTH(C340)</f>
        <v>11</v>
      </c>
      <c r="B340" s="0" t="str">
        <f aca="false">VLOOKUP(A340,MonthTable,2,FALSE())</f>
        <v>Nov</v>
      </c>
      <c r="C340" s="235" t="n">
        <f aca="false">C339+1</f>
        <v>36831</v>
      </c>
      <c r="D340" s="236" t="n">
        <f aca="false">H339</f>
        <v>2379430</v>
      </c>
      <c r="E340" s="250" t="n">
        <v>0</v>
      </c>
      <c r="F340" s="251" t="n">
        <v>0</v>
      </c>
      <c r="G340" s="44" t="n">
        <f aca="false">SUM(E340:F340)</f>
        <v>0</v>
      </c>
      <c r="H340" s="44" t="n">
        <f aca="false">D340+G340</f>
        <v>2379430</v>
      </c>
      <c r="I340" s="232" t="n">
        <f aca="false">$D$12-H340</f>
        <v>-8230</v>
      </c>
      <c r="J340" s="238" t="n">
        <f aca="false">D340/$D$12</f>
        <v>1.00347081646424</v>
      </c>
      <c r="K340" s="239" t="n">
        <f aca="false">H340/$D$12</f>
        <v>1.00347081646424</v>
      </c>
      <c r="L340" s="44" t="n">
        <f aca="false">IF($E340&lt;0,IF($K340&gt;0.5,-$F$7,-$G$7),IF($E340&gt;0,IF($K340&gt;0.67,$I$7,$H$7),0))</f>
        <v>0</v>
      </c>
      <c r="M340" s="44" t="n">
        <f aca="false">IF($E340&lt;0,IF($K340&gt;0.5,-$F$5,-$G$5),IF($E340&gt;0,IF($K340&gt;0.67,$I$5,$H$5),0))</f>
        <v>0</v>
      </c>
      <c r="N340" s="44" t="n">
        <f aca="false">IF($E340&lt;0,IF($K340&gt;0.5,-$F$6,-$G$6),IF($E340&gt;0,IF($K340&gt;0.67,$I$6,$H$6),0))</f>
        <v>0</v>
      </c>
    </row>
    <row r="341" customFormat="false" ht="12.75" hidden="false" customHeight="false" outlineLevel="0" collapsed="false">
      <c r="A341" s="0" t="n">
        <f aca="false">MONTH(C341)</f>
        <v>11</v>
      </c>
      <c r="B341" s="0" t="str">
        <f aca="false">VLOOKUP(A341,MonthTable,2,FALSE())</f>
        <v>Nov</v>
      </c>
      <c r="C341" s="235" t="n">
        <f aca="false">C340+1</f>
        <v>36832</v>
      </c>
      <c r="D341" s="236" t="n">
        <f aca="false">H340</f>
        <v>2379430</v>
      </c>
      <c r="E341" s="250" t="n">
        <v>0</v>
      </c>
      <c r="F341" s="251" t="n">
        <v>0</v>
      </c>
      <c r="G341" s="44" t="n">
        <f aca="false">SUM(E341:F341)</f>
        <v>0</v>
      </c>
      <c r="H341" s="44" t="n">
        <f aca="false">D341+G341</f>
        <v>2379430</v>
      </c>
      <c r="I341" s="232" t="n">
        <f aca="false">$D$12-H341</f>
        <v>-8230</v>
      </c>
      <c r="J341" s="238" t="n">
        <f aca="false">D341/$D$12</f>
        <v>1.00347081646424</v>
      </c>
      <c r="K341" s="239" t="n">
        <f aca="false">H341/$D$12</f>
        <v>1.00347081646424</v>
      </c>
      <c r="L341" s="44" t="n">
        <f aca="false">IF($E341&lt;0,IF($K341&gt;0.5,-$F$7,-$G$7),IF($E341&gt;0,IF($K341&gt;0.67,$I$7,$H$7),0))</f>
        <v>0</v>
      </c>
      <c r="M341" s="44" t="n">
        <f aca="false">IF($E341&lt;0,IF($K341&gt;0.5,-$F$5,-$G$5),IF($E341&gt;0,IF($K341&gt;0.67,$I$5,$H$5),0))</f>
        <v>0</v>
      </c>
      <c r="N341" s="44" t="n">
        <f aca="false">IF($E341&lt;0,IF($K341&gt;0.5,-$F$6,-$G$6),IF($E341&gt;0,IF($K341&gt;0.67,$I$6,$H$6),0))</f>
        <v>0</v>
      </c>
    </row>
    <row r="342" customFormat="false" ht="12.75" hidden="false" customHeight="false" outlineLevel="0" collapsed="false">
      <c r="A342" s="0" t="n">
        <f aca="false">MONTH(C342)</f>
        <v>11</v>
      </c>
      <c r="B342" s="0" t="str">
        <f aca="false">VLOOKUP(A342,MonthTable,2,FALSE())</f>
        <v>Nov</v>
      </c>
      <c r="C342" s="235" t="n">
        <f aca="false">C341+1</f>
        <v>36833</v>
      </c>
      <c r="D342" s="236" t="n">
        <f aca="false">H341</f>
        <v>2379430</v>
      </c>
      <c r="E342" s="250" t="n">
        <v>0</v>
      </c>
      <c r="F342" s="251" t="n">
        <v>0</v>
      </c>
      <c r="G342" s="44" t="n">
        <f aca="false">SUM(E342:F342)</f>
        <v>0</v>
      </c>
      <c r="H342" s="44" t="n">
        <f aca="false">D342+G342</f>
        <v>2379430</v>
      </c>
      <c r="I342" s="232" t="n">
        <f aca="false">$D$12-H342</f>
        <v>-8230</v>
      </c>
      <c r="J342" s="238" t="n">
        <f aca="false">D342/$D$12</f>
        <v>1.00347081646424</v>
      </c>
      <c r="K342" s="239" t="n">
        <f aca="false">H342/$D$12</f>
        <v>1.00347081646424</v>
      </c>
      <c r="L342" s="44" t="n">
        <f aca="false">IF($E342&lt;0,IF($K342&gt;0.5,-$F$7,-$G$7),IF($E342&gt;0,IF($K342&gt;0.67,$I$7,$H$7),0))</f>
        <v>0</v>
      </c>
      <c r="M342" s="44" t="n">
        <f aca="false">IF($E342&lt;0,IF($K342&gt;0.5,-$F$5,-$G$5),IF($E342&gt;0,IF($K342&gt;0.67,$I$5,$H$5),0))</f>
        <v>0</v>
      </c>
      <c r="N342" s="44" t="n">
        <f aca="false">IF($E342&lt;0,IF($K342&gt;0.5,-$F$6,-$G$6),IF($E342&gt;0,IF($K342&gt;0.67,$I$6,$H$6),0))</f>
        <v>0</v>
      </c>
    </row>
    <row r="343" customFormat="false" ht="12.75" hidden="false" customHeight="false" outlineLevel="0" collapsed="false">
      <c r="A343" s="0" t="n">
        <f aca="false">MONTH(C343)</f>
        <v>11</v>
      </c>
      <c r="B343" s="0" t="str">
        <f aca="false">VLOOKUP(A343,MonthTable,2,FALSE())</f>
        <v>Nov</v>
      </c>
      <c r="C343" s="235" t="n">
        <f aca="false">C342+1</f>
        <v>36834</v>
      </c>
      <c r="D343" s="236" t="n">
        <f aca="false">H342</f>
        <v>2379430</v>
      </c>
      <c r="E343" s="250" t="n">
        <v>0</v>
      </c>
      <c r="F343" s="251" t="n">
        <v>0</v>
      </c>
      <c r="G343" s="44" t="n">
        <f aca="false">SUM(E343:F343)</f>
        <v>0</v>
      </c>
      <c r="H343" s="44" t="n">
        <f aca="false">D343+G343</f>
        <v>2379430</v>
      </c>
      <c r="I343" s="232" t="n">
        <f aca="false">$D$12-H343</f>
        <v>-8230</v>
      </c>
      <c r="J343" s="238" t="n">
        <f aca="false">D343/$D$12</f>
        <v>1.00347081646424</v>
      </c>
      <c r="K343" s="239" t="n">
        <f aca="false">H343/$D$12</f>
        <v>1.00347081646424</v>
      </c>
      <c r="L343" s="44" t="n">
        <f aca="false">IF($E343&lt;0,IF($K343&gt;0.5,-$F$7,-$G$7),IF($E343&gt;0,IF($K343&gt;0.67,$I$7,$H$7),0))</f>
        <v>0</v>
      </c>
      <c r="M343" s="44" t="n">
        <f aca="false">IF($E343&lt;0,IF($K343&gt;0.5,-$F$5,-$G$5),IF($E343&gt;0,IF($K343&gt;0.67,$I$5,$H$5),0))</f>
        <v>0</v>
      </c>
      <c r="N343" s="44" t="n">
        <f aca="false">IF($E343&lt;0,IF($K343&gt;0.5,-$F$6,-$G$6),IF($E343&gt;0,IF($K343&gt;0.67,$I$6,$H$6),0))</f>
        <v>0</v>
      </c>
    </row>
    <row r="344" customFormat="false" ht="12.75" hidden="false" customHeight="false" outlineLevel="0" collapsed="false">
      <c r="A344" s="0" t="n">
        <f aca="false">MONTH(C344)</f>
        <v>11</v>
      </c>
      <c r="B344" s="0" t="str">
        <f aca="false">VLOOKUP(A344,MonthTable,2,FALSE())</f>
        <v>Nov</v>
      </c>
      <c r="C344" s="235" t="n">
        <f aca="false">C343+1</f>
        <v>36835</v>
      </c>
      <c r="D344" s="236" t="n">
        <f aca="false">H343</f>
        <v>2379430</v>
      </c>
      <c r="E344" s="250" t="n">
        <v>0</v>
      </c>
      <c r="F344" s="251" t="n">
        <v>0</v>
      </c>
      <c r="G344" s="44" t="n">
        <f aca="false">SUM(E344:F344)</f>
        <v>0</v>
      </c>
      <c r="H344" s="44" t="n">
        <f aca="false">D344+G344</f>
        <v>2379430</v>
      </c>
      <c r="I344" s="232" t="n">
        <f aca="false">$D$12-H344</f>
        <v>-8230</v>
      </c>
      <c r="J344" s="238" t="n">
        <f aca="false">D344/$D$12</f>
        <v>1.00347081646424</v>
      </c>
      <c r="K344" s="239" t="n">
        <f aca="false">H344/$D$12</f>
        <v>1.00347081646424</v>
      </c>
      <c r="L344" s="44" t="n">
        <f aca="false">IF($E344&lt;0,IF($K344&gt;0.5,-$F$7,-$G$7),IF($E344&gt;0,IF($K344&gt;0.67,$I$7,$H$7),0))</f>
        <v>0</v>
      </c>
      <c r="M344" s="44" t="n">
        <f aca="false">IF($E344&lt;0,IF($K344&gt;0.5,-$F$5,-$G$5),IF($E344&gt;0,IF($K344&gt;0.67,$I$5,$H$5),0))</f>
        <v>0</v>
      </c>
      <c r="N344" s="44" t="n">
        <f aca="false">IF($E344&lt;0,IF($K344&gt;0.5,-$F$6,-$G$6),IF($E344&gt;0,IF($K344&gt;0.67,$I$6,$H$6),0))</f>
        <v>0</v>
      </c>
    </row>
    <row r="345" customFormat="false" ht="12.75" hidden="false" customHeight="false" outlineLevel="0" collapsed="false">
      <c r="A345" s="0" t="n">
        <f aca="false">MONTH(C345)</f>
        <v>11</v>
      </c>
      <c r="B345" s="0" t="str">
        <f aca="false">VLOOKUP(A345,MonthTable,2,FALSE())</f>
        <v>Nov</v>
      </c>
      <c r="C345" s="235" t="n">
        <f aca="false">C344+1</f>
        <v>36836</v>
      </c>
      <c r="D345" s="236" t="n">
        <f aca="false">H344</f>
        <v>2379430</v>
      </c>
      <c r="E345" s="250" t="n">
        <v>0</v>
      </c>
      <c r="F345" s="251" t="n">
        <v>0</v>
      </c>
      <c r="G345" s="44" t="n">
        <f aca="false">SUM(E345:F345)</f>
        <v>0</v>
      </c>
      <c r="H345" s="44" t="n">
        <f aca="false">D345+G345</f>
        <v>2379430</v>
      </c>
      <c r="I345" s="232" t="n">
        <f aca="false">$D$12-H345</f>
        <v>-8230</v>
      </c>
      <c r="J345" s="238" t="n">
        <f aca="false">D345/$D$12</f>
        <v>1.00347081646424</v>
      </c>
      <c r="K345" s="239" t="n">
        <f aca="false">H345/$D$12</f>
        <v>1.00347081646424</v>
      </c>
      <c r="L345" s="44" t="n">
        <f aca="false">IF($E345&lt;0,IF($K345&gt;0.5,-$F$7,-$G$7),IF($E345&gt;0,IF($K345&gt;0.67,$I$7,$H$7),0))</f>
        <v>0</v>
      </c>
      <c r="M345" s="44" t="n">
        <f aca="false">IF($E345&lt;0,IF($K345&gt;0.5,-$F$5,-$G$5),IF($E345&gt;0,IF($K345&gt;0.67,$I$5,$H$5),0))</f>
        <v>0</v>
      </c>
      <c r="N345" s="44" t="n">
        <f aca="false">IF($E345&lt;0,IF($K345&gt;0.5,-$F$6,-$G$6),IF($E345&gt;0,IF($K345&gt;0.67,$I$6,$H$6),0))</f>
        <v>0</v>
      </c>
    </row>
    <row r="346" customFormat="false" ht="12.75" hidden="false" customHeight="false" outlineLevel="0" collapsed="false">
      <c r="A346" s="0" t="n">
        <f aca="false">MONTH(C346)</f>
        <v>11</v>
      </c>
      <c r="B346" s="0" t="str">
        <f aca="false">VLOOKUP(A346,MonthTable,2,FALSE())</f>
        <v>Nov</v>
      </c>
      <c r="C346" s="235" t="n">
        <f aca="false">C345+1</f>
        <v>36837</v>
      </c>
      <c r="D346" s="236" t="n">
        <f aca="false">H345</f>
        <v>2379430</v>
      </c>
      <c r="E346" s="250" t="n">
        <v>0</v>
      </c>
      <c r="F346" s="251" t="n">
        <v>0</v>
      </c>
      <c r="G346" s="44" t="n">
        <f aca="false">SUM(E346:F346)</f>
        <v>0</v>
      </c>
      <c r="H346" s="44" t="n">
        <f aca="false">D346+G346</f>
        <v>2379430</v>
      </c>
      <c r="I346" s="232" t="n">
        <f aca="false">$D$12-H346</f>
        <v>-8230</v>
      </c>
      <c r="J346" s="238" t="n">
        <f aca="false">D346/$D$12</f>
        <v>1.00347081646424</v>
      </c>
      <c r="K346" s="239" t="n">
        <f aca="false">H346/$D$12</f>
        <v>1.00347081646424</v>
      </c>
      <c r="L346" s="44" t="n">
        <f aca="false">IF($E346&lt;0,IF($K346&gt;0.5,-$F$7,-$G$7),IF($E346&gt;0,IF($K346&gt;0.67,$I$7,$H$7),0))</f>
        <v>0</v>
      </c>
      <c r="M346" s="44" t="n">
        <f aca="false">IF($E346&lt;0,IF($K346&gt;0.5,-$F$5,-$G$5),IF($E346&gt;0,IF($K346&gt;0.67,$I$5,$H$5),0))</f>
        <v>0</v>
      </c>
      <c r="N346" s="44" t="n">
        <f aca="false">IF($E346&lt;0,IF($K346&gt;0.5,-$F$6,-$G$6),IF($E346&gt;0,IF($K346&gt;0.67,$I$6,$H$6),0))</f>
        <v>0</v>
      </c>
    </row>
    <row r="347" customFormat="false" ht="12.75" hidden="false" customHeight="false" outlineLevel="0" collapsed="false">
      <c r="A347" s="0" t="n">
        <f aca="false">MONTH(C347)</f>
        <v>11</v>
      </c>
      <c r="B347" s="0" t="str">
        <f aca="false">VLOOKUP(A347,MonthTable,2,FALSE())</f>
        <v>Nov</v>
      </c>
      <c r="C347" s="235" t="n">
        <f aca="false">C346+1</f>
        <v>36838</v>
      </c>
      <c r="D347" s="236" t="n">
        <f aca="false">H346</f>
        <v>2379430</v>
      </c>
      <c r="E347" s="250" t="n">
        <v>0</v>
      </c>
      <c r="F347" s="251" t="n">
        <v>0</v>
      </c>
      <c r="G347" s="44" t="n">
        <f aca="false">SUM(E347:F347)</f>
        <v>0</v>
      </c>
      <c r="H347" s="44" t="n">
        <f aca="false">D347+G347</f>
        <v>2379430</v>
      </c>
      <c r="I347" s="232" t="n">
        <f aca="false">$D$12-H347</f>
        <v>-8230</v>
      </c>
      <c r="J347" s="238" t="n">
        <f aca="false">D347/$D$12</f>
        <v>1.00347081646424</v>
      </c>
      <c r="K347" s="239" t="n">
        <f aca="false">H347/$D$12</f>
        <v>1.00347081646424</v>
      </c>
      <c r="L347" s="44" t="n">
        <f aca="false">IF($E347&lt;0,IF($K347&gt;0.5,-$F$7,-$G$7),IF($E347&gt;0,IF($K347&gt;0.67,$I$7,$H$7),0))</f>
        <v>0</v>
      </c>
      <c r="M347" s="44" t="n">
        <f aca="false">IF($E347&lt;0,IF($K347&gt;0.5,-$F$5,-$G$5),IF($E347&gt;0,IF($K347&gt;0.67,$I$5,$H$5),0))</f>
        <v>0</v>
      </c>
      <c r="N347" s="44" t="n">
        <f aca="false">IF($E347&lt;0,IF($K347&gt;0.5,-$F$6,-$G$6),IF($E347&gt;0,IF($K347&gt;0.67,$I$6,$H$6),0))</f>
        <v>0</v>
      </c>
    </row>
    <row r="348" customFormat="false" ht="12.75" hidden="false" customHeight="false" outlineLevel="0" collapsed="false">
      <c r="A348" s="0" t="n">
        <f aca="false">MONTH(C348)</f>
        <v>11</v>
      </c>
      <c r="B348" s="0" t="str">
        <f aca="false">VLOOKUP(A348,MonthTable,2,FALSE())</f>
        <v>Nov</v>
      </c>
      <c r="C348" s="235" t="n">
        <f aca="false">C347+1</f>
        <v>36839</v>
      </c>
      <c r="D348" s="236" t="n">
        <f aca="false">H347</f>
        <v>2379430</v>
      </c>
      <c r="E348" s="250" t="n">
        <v>0</v>
      </c>
      <c r="F348" s="251" t="n">
        <v>0</v>
      </c>
      <c r="G348" s="44" t="n">
        <f aca="false">SUM(E348:F348)</f>
        <v>0</v>
      </c>
      <c r="H348" s="44" t="n">
        <f aca="false">D348+G348</f>
        <v>2379430</v>
      </c>
      <c r="I348" s="232" t="n">
        <f aca="false">$D$12-H348</f>
        <v>-8230</v>
      </c>
      <c r="J348" s="238" t="n">
        <f aca="false">D348/$D$12</f>
        <v>1.00347081646424</v>
      </c>
      <c r="K348" s="239" t="n">
        <f aca="false">H348/$D$12</f>
        <v>1.00347081646424</v>
      </c>
      <c r="L348" s="44" t="n">
        <f aca="false">IF($E348&lt;0,IF($K348&gt;0.5,-$F$7,-$G$7),IF($E348&gt;0,IF($K348&gt;0.67,$I$7,$H$7),0))</f>
        <v>0</v>
      </c>
      <c r="M348" s="44" t="n">
        <f aca="false">IF($E348&lt;0,IF($K348&gt;0.5,-$F$5,-$G$5),IF($E348&gt;0,IF($K348&gt;0.67,$I$5,$H$5),0))</f>
        <v>0</v>
      </c>
      <c r="N348" s="44" t="n">
        <f aca="false">IF($E348&lt;0,IF($K348&gt;0.5,-$F$6,-$G$6),IF($E348&gt;0,IF($K348&gt;0.67,$I$6,$H$6),0))</f>
        <v>0</v>
      </c>
    </row>
    <row r="349" customFormat="false" ht="12.75" hidden="false" customHeight="false" outlineLevel="0" collapsed="false">
      <c r="A349" s="0" t="n">
        <f aca="false">MONTH(C349)</f>
        <v>11</v>
      </c>
      <c r="B349" s="0" t="str">
        <f aca="false">VLOOKUP(A349,MonthTable,2,FALSE())</f>
        <v>Nov</v>
      </c>
      <c r="C349" s="235" t="n">
        <f aca="false">C348+1</f>
        <v>36840</v>
      </c>
      <c r="D349" s="236" t="n">
        <f aca="false">H348</f>
        <v>2379430</v>
      </c>
      <c r="E349" s="250" t="n">
        <v>0</v>
      </c>
      <c r="F349" s="251" t="n">
        <v>0</v>
      </c>
      <c r="G349" s="44" t="n">
        <f aca="false">SUM(E349:F349)</f>
        <v>0</v>
      </c>
      <c r="H349" s="44" t="n">
        <f aca="false">D349+G349</f>
        <v>2379430</v>
      </c>
      <c r="I349" s="232" t="n">
        <f aca="false">$D$12-H349</f>
        <v>-8230</v>
      </c>
      <c r="J349" s="238" t="n">
        <f aca="false">D349/$D$12</f>
        <v>1.00347081646424</v>
      </c>
      <c r="K349" s="239" t="n">
        <f aca="false">H349/$D$12</f>
        <v>1.00347081646424</v>
      </c>
      <c r="L349" s="44" t="n">
        <f aca="false">IF($E349&lt;0,IF($K349&gt;0.5,-$F$7,-$G$7),IF($E349&gt;0,IF($K349&gt;0.67,$I$7,$H$7),0))</f>
        <v>0</v>
      </c>
      <c r="M349" s="44" t="n">
        <f aca="false">IF($E349&lt;0,IF($K349&gt;0.5,-$F$5,-$G$5),IF($E349&gt;0,IF($K349&gt;0.67,$I$5,$H$5),0))</f>
        <v>0</v>
      </c>
      <c r="N349" s="44" t="n">
        <f aca="false">IF($E349&lt;0,IF($K349&gt;0.5,-$F$6,-$G$6),IF($E349&gt;0,IF($K349&gt;0.67,$I$6,$H$6),0))</f>
        <v>0</v>
      </c>
    </row>
    <row r="350" customFormat="false" ht="12.75" hidden="false" customHeight="false" outlineLevel="0" collapsed="false">
      <c r="A350" s="0" t="n">
        <f aca="false">MONTH(C350)</f>
        <v>11</v>
      </c>
      <c r="B350" s="0" t="str">
        <f aca="false">VLOOKUP(A350,MonthTable,2,FALSE())</f>
        <v>Nov</v>
      </c>
      <c r="C350" s="235" t="n">
        <f aca="false">C349+1</f>
        <v>36841</v>
      </c>
      <c r="D350" s="236" t="n">
        <f aca="false">H349</f>
        <v>2379430</v>
      </c>
      <c r="E350" s="250" t="n">
        <v>0</v>
      </c>
      <c r="F350" s="251" t="n">
        <v>0</v>
      </c>
      <c r="G350" s="44" t="n">
        <f aca="false">SUM(E350:F350)</f>
        <v>0</v>
      </c>
      <c r="H350" s="44" t="n">
        <f aca="false">D350+G350</f>
        <v>2379430</v>
      </c>
      <c r="I350" s="232" t="n">
        <f aca="false">$D$12-H350</f>
        <v>-8230</v>
      </c>
      <c r="J350" s="238" t="n">
        <f aca="false">D350/$D$12</f>
        <v>1.00347081646424</v>
      </c>
      <c r="K350" s="239" t="n">
        <f aca="false">H350/$D$12</f>
        <v>1.00347081646424</v>
      </c>
      <c r="L350" s="44" t="n">
        <f aca="false">IF($E350&lt;0,IF($K350&gt;0.5,-$F$7,-$G$7),IF($E350&gt;0,IF($K350&gt;0.67,$I$7,$H$7),0))</f>
        <v>0</v>
      </c>
      <c r="M350" s="44" t="n">
        <f aca="false">IF($E350&lt;0,IF($K350&gt;0.5,-$F$5,-$G$5),IF($E350&gt;0,IF($K350&gt;0.67,$I$5,$H$5),0))</f>
        <v>0</v>
      </c>
      <c r="N350" s="44" t="n">
        <f aca="false">IF($E350&lt;0,IF($K350&gt;0.5,-$F$6,-$G$6),IF($E350&gt;0,IF($K350&gt;0.67,$I$6,$H$6),0))</f>
        <v>0</v>
      </c>
    </row>
    <row r="351" customFormat="false" ht="12.75" hidden="false" customHeight="false" outlineLevel="0" collapsed="false">
      <c r="A351" s="0" t="n">
        <f aca="false">MONTH(C351)</f>
        <v>11</v>
      </c>
      <c r="B351" s="0" t="str">
        <f aca="false">VLOOKUP(A351,MonthTable,2,FALSE())</f>
        <v>Nov</v>
      </c>
      <c r="C351" s="235" t="n">
        <f aca="false">C350+1</f>
        <v>36842</v>
      </c>
      <c r="D351" s="236" t="n">
        <f aca="false">H350</f>
        <v>2379430</v>
      </c>
      <c r="E351" s="250" t="n">
        <v>0</v>
      </c>
      <c r="F351" s="251" t="n">
        <v>0</v>
      </c>
      <c r="G351" s="44" t="n">
        <f aca="false">SUM(E351:F351)</f>
        <v>0</v>
      </c>
      <c r="H351" s="44" t="n">
        <f aca="false">D351+G351</f>
        <v>2379430</v>
      </c>
      <c r="I351" s="232" t="n">
        <f aca="false">$D$12-H351</f>
        <v>-8230</v>
      </c>
      <c r="J351" s="238" t="n">
        <f aca="false">D351/$D$12</f>
        <v>1.00347081646424</v>
      </c>
      <c r="K351" s="239" t="n">
        <f aca="false">H351/$D$12</f>
        <v>1.00347081646424</v>
      </c>
      <c r="L351" s="44" t="n">
        <f aca="false">IF($E351&lt;0,IF($K351&gt;0.5,-$F$7,-$G$7),IF($E351&gt;0,IF($K351&gt;0.67,$I$7,$H$7),0))</f>
        <v>0</v>
      </c>
      <c r="M351" s="44" t="n">
        <f aca="false">IF($E351&lt;0,IF($K351&gt;0.5,-$F$5,-$G$5),IF($E351&gt;0,IF($K351&gt;0.67,$I$5,$H$5),0))</f>
        <v>0</v>
      </c>
      <c r="N351" s="44" t="n">
        <f aca="false">IF($E351&lt;0,IF($K351&gt;0.5,-$F$6,-$G$6),IF($E351&gt;0,IF($K351&gt;0.67,$I$6,$H$6),0))</f>
        <v>0</v>
      </c>
    </row>
    <row r="352" customFormat="false" ht="12.75" hidden="false" customHeight="false" outlineLevel="0" collapsed="false">
      <c r="A352" s="0" t="n">
        <f aca="false">MONTH(C352)</f>
        <v>11</v>
      </c>
      <c r="B352" s="0" t="str">
        <f aca="false">VLOOKUP(A352,MonthTable,2,FALSE())</f>
        <v>Nov</v>
      </c>
      <c r="C352" s="235" t="n">
        <f aca="false">C351+1</f>
        <v>36843</v>
      </c>
      <c r="D352" s="236" t="n">
        <f aca="false">H351</f>
        <v>2379430</v>
      </c>
      <c r="E352" s="250" t="n">
        <v>0</v>
      </c>
      <c r="F352" s="251" t="n">
        <v>0</v>
      </c>
      <c r="G352" s="44" t="n">
        <f aca="false">SUM(E352:F352)</f>
        <v>0</v>
      </c>
      <c r="H352" s="44" t="n">
        <f aca="false">D352+G352</f>
        <v>2379430</v>
      </c>
      <c r="I352" s="232" t="n">
        <f aca="false">$D$12-H352</f>
        <v>-8230</v>
      </c>
      <c r="J352" s="238" t="n">
        <f aca="false">D352/$D$12</f>
        <v>1.00347081646424</v>
      </c>
      <c r="K352" s="239" t="n">
        <f aca="false">H352/$D$12</f>
        <v>1.00347081646424</v>
      </c>
      <c r="L352" s="44" t="n">
        <f aca="false">IF($E352&lt;0,IF($K352&gt;0.5,-$F$7,-$G$7),IF($E352&gt;0,IF($K352&gt;0.67,$I$7,$H$7),0))</f>
        <v>0</v>
      </c>
      <c r="M352" s="44" t="n">
        <f aca="false">IF($E352&lt;0,IF($K352&gt;0.5,-$F$5,-$G$5),IF($E352&gt;0,IF($K352&gt;0.67,$I$5,$H$5),0))</f>
        <v>0</v>
      </c>
      <c r="N352" s="44" t="n">
        <f aca="false">IF($E352&lt;0,IF($K352&gt;0.5,-$F$6,-$G$6),IF($E352&gt;0,IF($K352&gt;0.67,$I$6,$H$6),0))</f>
        <v>0</v>
      </c>
    </row>
    <row r="353" customFormat="false" ht="12.75" hidden="false" customHeight="false" outlineLevel="0" collapsed="false">
      <c r="A353" s="0" t="n">
        <f aca="false">MONTH(C353)</f>
        <v>11</v>
      </c>
      <c r="B353" s="0" t="str">
        <f aca="false">VLOOKUP(A353,MonthTable,2,FALSE())</f>
        <v>Nov</v>
      </c>
      <c r="C353" s="235" t="n">
        <f aca="false">C352+1</f>
        <v>36844</v>
      </c>
      <c r="D353" s="236" t="n">
        <f aca="false">H352</f>
        <v>2379430</v>
      </c>
      <c r="E353" s="250" t="n">
        <v>0</v>
      </c>
      <c r="F353" s="251" t="n">
        <v>0</v>
      </c>
      <c r="G353" s="44" t="n">
        <f aca="false">SUM(E353:F353)</f>
        <v>0</v>
      </c>
      <c r="H353" s="44" t="n">
        <f aca="false">D353+G353</f>
        <v>2379430</v>
      </c>
      <c r="I353" s="232" t="n">
        <f aca="false">$D$12-H353</f>
        <v>-8230</v>
      </c>
      <c r="J353" s="238" t="n">
        <f aca="false">D353/$D$12</f>
        <v>1.00347081646424</v>
      </c>
      <c r="K353" s="239" t="n">
        <f aca="false">H353/$D$12</f>
        <v>1.00347081646424</v>
      </c>
      <c r="L353" s="44" t="n">
        <f aca="false">IF($E353&lt;0,IF($K353&gt;0.5,-$F$7,-$G$7),IF($E353&gt;0,IF($K353&gt;0.67,$I$7,$H$7),0))</f>
        <v>0</v>
      </c>
      <c r="M353" s="44" t="n">
        <f aca="false">IF($E353&lt;0,IF($K353&gt;0.5,-$F$5,-$G$5),IF($E353&gt;0,IF($K353&gt;0.67,$I$5,$H$5),0))</f>
        <v>0</v>
      </c>
      <c r="N353" s="44" t="n">
        <f aca="false">IF($E353&lt;0,IF($K353&gt;0.5,-$F$6,-$G$6),IF($E353&gt;0,IF($K353&gt;0.67,$I$6,$H$6),0))</f>
        <v>0</v>
      </c>
    </row>
    <row r="354" customFormat="false" ht="12.75" hidden="false" customHeight="false" outlineLevel="0" collapsed="false">
      <c r="A354" s="0" t="n">
        <f aca="false">MONTH(C354)</f>
        <v>11</v>
      </c>
      <c r="B354" s="0" t="str">
        <f aca="false">VLOOKUP(A354,MonthTable,2,FALSE())</f>
        <v>Nov</v>
      </c>
      <c r="C354" s="235" t="n">
        <f aca="false">C353+1</f>
        <v>36845</v>
      </c>
      <c r="D354" s="236" t="n">
        <f aca="false">H353</f>
        <v>2379430</v>
      </c>
      <c r="E354" s="250" t="n">
        <v>0</v>
      </c>
      <c r="F354" s="251" t="n">
        <v>0</v>
      </c>
      <c r="G354" s="44" t="n">
        <f aca="false">SUM(E354:F354)</f>
        <v>0</v>
      </c>
      <c r="H354" s="44" t="n">
        <f aca="false">D354+G354</f>
        <v>2379430</v>
      </c>
      <c r="I354" s="232" t="n">
        <f aca="false">$D$12-H354</f>
        <v>-8230</v>
      </c>
      <c r="J354" s="238" t="n">
        <f aca="false">D354/$D$12</f>
        <v>1.00347081646424</v>
      </c>
      <c r="K354" s="239" t="n">
        <f aca="false">H354/$D$12</f>
        <v>1.00347081646424</v>
      </c>
      <c r="L354" s="44" t="n">
        <f aca="false">IF($E354&lt;0,IF($K354&gt;0.5,-$F$7,-$G$7),IF($E354&gt;0,IF($K354&gt;0.67,$I$7,$H$7),0))</f>
        <v>0</v>
      </c>
      <c r="M354" s="44" t="n">
        <f aca="false">IF($E354&lt;0,IF($K354&gt;0.5,-$F$5,-$G$5),IF($E354&gt;0,IF($K354&gt;0.67,$I$5,$H$5),0))</f>
        <v>0</v>
      </c>
      <c r="N354" s="44" t="n">
        <f aca="false">IF($E354&lt;0,IF($K354&gt;0.5,-$F$6,-$G$6),IF($E354&gt;0,IF($K354&gt;0.67,$I$6,$H$6),0))</f>
        <v>0</v>
      </c>
    </row>
    <row r="355" customFormat="false" ht="12.75" hidden="false" customHeight="false" outlineLevel="0" collapsed="false">
      <c r="A355" s="0" t="n">
        <f aca="false">MONTH(C355)</f>
        <v>11</v>
      </c>
      <c r="B355" s="0" t="str">
        <f aca="false">VLOOKUP(A355,MonthTable,2,FALSE())</f>
        <v>Nov</v>
      </c>
      <c r="C355" s="235" t="n">
        <f aca="false">C354+1</f>
        <v>36846</v>
      </c>
      <c r="D355" s="236" t="n">
        <f aca="false">H354</f>
        <v>2379430</v>
      </c>
      <c r="E355" s="250" t="n">
        <v>0</v>
      </c>
      <c r="F355" s="251" t="n">
        <v>0</v>
      </c>
      <c r="G355" s="44" t="n">
        <f aca="false">SUM(E355:F355)</f>
        <v>0</v>
      </c>
      <c r="H355" s="44" t="n">
        <f aca="false">D355+G355</f>
        <v>2379430</v>
      </c>
      <c r="I355" s="232" t="n">
        <f aca="false">$D$12-H355</f>
        <v>-8230</v>
      </c>
      <c r="J355" s="238" t="n">
        <f aca="false">D355/$D$12</f>
        <v>1.00347081646424</v>
      </c>
      <c r="K355" s="239" t="n">
        <f aca="false">H355/$D$12</f>
        <v>1.00347081646424</v>
      </c>
      <c r="L355" s="44" t="n">
        <f aca="false">IF($E355&lt;0,IF($K355&gt;0.5,-$F$7,-$G$7),IF($E355&gt;0,IF($K355&gt;0.67,$I$7,$H$7),0))</f>
        <v>0</v>
      </c>
      <c r="M355" s="44" t="n">
        <f aca="false">IF($E355&lt;0,IF($K355&gt;0.5,-$F$5,-$G$5),IF($E355&gt;0,IF($K355&gt;0.67,$I$5,$H$5),0))</f>
        <v>0</v>
      </c>
      <c r="N355" s="44" t="n">
        <f aca="false">IF($E355&lt;0,IF($K355&gt;0.5,-$F$6,-$G$6),IF($E355&gt;0,IF($K355&gt;0.67,$I$6,$H$6),0))</f>
        <v>0</v>
      </c>
    </row>
    <row r="356" customFormat="false" ht="12.75" hidden="false" customHeight="false" outlineLevel="0" collapsed="false">
      <c r="A356" s="0" t="n">
        <f aca="false">MONTH(C356)</f>
        <v>11</v>
      </c>
      <c r="B356" s="0" t="str">
        <f aca="false">VLOOKUP(A356,MonthTable,2,FALSE())</f>
        <v>Nov</v>
      </c>
      <c r="C356" s="235" t="n">
        <f aca="false">C355+1</f>
        <v>36847</v>
      </c>
      <c r="D356" s="236" t="n">
        <f aca="false">H355</f>
        <v>2379430</v>
      </c>
      <c r="E356" s="250" t="n">
        <v>0</v>
      </c>
      <c r="F356" s="251" t="n">
        <v>0</v>
      </c>
      <c r="G356" s="44" t="n">
        <f aca="false">SUM(E356:F356)</f>
        <v>0</v>
      </c>
      <c r="H356" s="44" t="n">
        <f aca="false">D356+G356</f>
        <v>2379430</v>
      </c>
      <c r="I356" s="232" t="n">
        <f aca="false">$D$12-H356</f>
        <v>-8230</v>
      </c>
      <c r="J356" s="238" t="n">
        <f aca="false">D356/$D$12</f>
        <v>1.00347081646424</v>
      </c>
      <c r="K356" s="239" t="n">
        <f aca="false">H356/$D$12</f>
        <v>1.00347081646424</v>
      </c>
      <c r="L356" s="44" t="n">
        <f aca="false">IF($E356&lt;0,IF($K356&gt;0.5,-$F$7,-$G$7),IF($E356&gt;0,IF($K356&gt;0.67,$I$7,$H$7),0))</f>
        <v>0</v>
      </c>
      <c r="M356" s="44" t="n">
        <f aca="false">IF($E356&lt;0,IF($K356&gt;0.5,-$F$5,-$G$5),IF($E356&gt;0,IF($K356&gt;0.67,$I$5,$H$5),0))</f>
        <v>0</v>
      </c>
      <c r="N356" s="44" t="n">
        <f aca="false">IF($E356&lt;0,IF($K356&gt;0.5,-$F$6,-$G$6),IF($E356&gt;0,IF($K356&gt;0.67,$I$6,$H$6),0))</f>
        <v>0</v>
      </c>
    </row>
    <row r="357" customFormat="false" ht="12.75" hidden="false" customHeight="false" outlineLevel="0" collapsed="false">
      <c r="A357" s="0" t="n">
        <f aca="false">MONTH(C357)</f>
        <v>11</v>
      </c>
      <c r="B357" s="0" t="str">
        <f aca="false">VLOOKUP(A357,MonthTable,2,FALSE())</f>
        <v>Nov</v>
      </c>
      <c r="C357" s="235" t="n">
        <f aca="false">C356+1</f>
        <v>36848</v>
      </c>
      <c r="D357" s="236" t="n">
        <f aca="false">H356</f>
        <v>2379430</v>
      </c>
      <c r="E357" s="250" t="n">
        <v>0</v>
      </c>
      <c r="F357" s="251" t="n">
        <v>0</v>
      </c>
      <c r="G357" s="44" t="n">
        <f aca="false">SUM(E357:F357)</f>
        <v>0</v>
      </c>
      <c r="H357" s="44" t="n">
        <f aca="false">D357+G357</f>
        <v>2379430</v>
      </c>
      <c r="I357" s="232" t="n">
        <f aca="false">$D$12-H357</f>
        <v>-8230</v>
      </c>
      <c r="J357" s="238" t="n">
        <f aca="false">D357/$D$12</f>
        <v>1.00347081646424</v>
      </c>
      <c r="K357" s="239" t="n">
        <f aca="false">H357/$D$12</f>
        <v>1.00347081646424</v>
      </c>
      <c r="L357" s="44" t="n">
        <f aca="false">IF($E357&lt;0,IF($K357&gt;0.5,-$F$7,-$G$7),IF($E357&gt;0,IF($K357&gt;0.67,$I$7,$H$7),0))</f>
        <v>0</v>
      </c>
      <c r="M357" s="44" t="n">
        <f aca="false">IF($E357&lt;0,IF($K357&gt;0.5,-$F$5,-$G$5),IF($E357&gt;0,IF($K357&gt;0.67,$I$5,$H$5),0))</f>
        <v>0</v>
      </c>
      <c r="N357" s="44" t="n">
        <f aca="false">IF($E357&lt;0,IF($K357&gt;0.5,-$F$6,-$G$6),IF($E357&gt;0,IF($K357&gt;0.67,$I$6,$H$6),0))</f>
        <v>0</v>
      </c>
    </row>
    <row r="358" customFormat="false" ht="12.75" hidden="false" customHeight="false" outlineLevel="0" collapsed="false">
      <c r="A358" s="0" t="n">
        <f aca="false">MONTH(C358)</f>
        <v>11</v>
      </c>
      <c r="B358" s="0" t="str">
        <f aca="false">VLOOKUP(A358,MonthTable,2,FALSE())</f>
        <v>Nov</v>
      </c>
      <c r="C358" s="235" t="n">
        <f aca="false">C357+1</f>
        <v>36849</v>
      </c>
      <c r="D358" s="236" t="n">
        <f aca="false">H357</f>
        <v>2379430</v>
      </c>
      <c r="E358" s="250" t="n">
        <v>0</v>
      </c>
      <c r="F358" s="251" t="n">
        <v>0</v>
      </c>
      <c r="G358" s="44" t="n">
        <f aca="false">SUM(E358:F358)</f>
        <v>0</v>
      </c>
      <c r="H358" s="44" t="n">
        <f aca="false">D358+G358</f>
        <v>2379430</v>
      </c>
      <c r="I358" s="232" t="n">
        <f aca="false">$D$12-H358</f>
        <v>-8230</v>
      </c>
      <c r="J358" s="238" t="n">
        <f aca="false">D358/$D$12</f>
        <v>1.00347081646424</v>
      </c>
      <c r="K358" s="239" t="n">
        <f aca="false">H358/$D$12</f>
        <v>1.00347081646424</v>
      </c>
      <c r="L358" s="44" t="n">
        <f aca="false">IF($E358&lt;0,IF($K358&gt;0.5,-$F$7,-$G$7),IF($E358&gt;0,IF($K358&gt;0.67,$I$7,$H$7),0))</f>
        <v>0</v>
      </c>
      <c r="M358" s="44" t="n">
        <f aca="false">IF($E358&lt;0,IF($K358&gt;0.5,-$F$5,-$G$5),IF($E358&gt;0,IF($K358&gt;0.67,$I$5,$H$5),0))</f>
        <v>0</v>
      </c>
      <c r="N358" s="44" t="n">
        <f aca="false">IF($E358&lt;0,IF($K358&gt;0.5,-$F$6,-$G$6),IF($E358&gt;0,IF($K358&gt;0.67,$I$6,$H$6),0))</f>
        <v>0</v>
      </c>
    </row>
    <row r="359" customFormat="false" ht="12.75" hidden="false" customHeight="false" outlineLevel="0" collapsed="false">
      <c r="A359" s="0" t="n">
        <f aca="false">MONTH(C359)</f>
        <v>11</v>
      </c>
      <c r="B359" s="0" t="str">
        <f aca="false">VLOOKUP(A359,MonthTable,2,FALSE())</f>
        <v>Nov</v>
      </c>
      <c r="C359" s="235" t="n">
        <f aca="false">C358+1</f>
        <v>36850</v>
      </c>
      <c r="D359" s="236" t="n">
        <f aca="false">H358</f>
        <v>2379430</v>
      </c>
      <c r="E359" s="250" t="n">
        <v>0</v>
      </c>
      <c r="F359" s="251" t="n">
        <v>0</v>
      </c>
      <c r="G359" s="44" t="n">
        <f aca="false">SUM(E359:F359)</f>
        <v>0</v>
      </c>
      <c r="H359" s="44" t="n">
        <f aca="false">D359+G359</f>
        <v>2379430</v>
      </c>
      <c r="I359" s="232" t="n">
        <f aca="false">$D$12-H359</f>
        <v>-8230</v>
      </c>
      <c r="J359" s="238" t="n">
        <f aca="false">D359/$D$12</f>
        <v>1.00347081646424</v>
      </c>
      <c r="K359" s="239" t="n">
        <f aca="false">H359/$D$12</f>
        <v>1.00347081646424</v>
      </c>
      <c r="L359" s="44" t="n">
        <f aca="false">IF($E359&lt;0,IF($K359&gt;0.5,-$F$7,-$G$7),IF($E359&gt;0,IF($K359&gt;0.67,$I$7,$H$7),0))</f>
        <v>0</v>
      </c>
      <c r="M359" s="44" t="n">
        <f aca="false">IF($E359&lt;0,IF($K359&gt;0.5,-$F$5,-$G$5),IF($E359&gt;0,IF($K359&gt;0.67,$I$5,$H$5),0))</f>
        <v>0</v>
      </c>
      <c r="N359" s="44" t="n">
        <f aca="false">IF($E359&lt;0,IF($K359&gt;0.5,-$F$6,-$G$6),IF($E359&gt;0,IF($K359&gt;0.67,$I$6,$H$6),0))</f>
        <v>0</v>
      </c>
    </row>
    <row r="360" customFormat="false" ht="12.75" hidden="false" customHeight="false" outlineLevel="0" collapsed="false">
      <c r="A360" s="0" t="n">
        <f aca="false">MONTH(C360)</f>
        <v>11</v>
      </c>
      <c r="B360" s="0" t="str">
        <f aca="false">VLOOKUP(A360,MonthTable,2,FALSE())</f>
        <v>Nov</v>
      </c>
      <c r="C360" s="235" t="n">
        <f aca="false">C359+1</f>
        <v>36851</v>
      </c>
      <c r="D360" s="236" t="n">
        <f aca="false">H359</f>
        <v>2379430</v>
      </c>
      <c r="E360" s="250" t="n">
        <v>0</v>
      </c>
      <c r="F360" s="251" t="n">
        <v>0</v>
      </c>
      <c r="G360" s="44" t="n">
        <f aca="false">SUM(E360:F360)</f>
        <v>0</v>
      </c>
      <c r="H360" s="44" t="n">
        <f aca="false">D360+G360</f>
        <v>2379430</v>
      </c>
      <c r="I360" s="232" t="n">
        <f aca="false">$D$12-H360</f>
        <v>-8230</v>
      </c>
      <c r="J360" s="238" t="n">
        <f aca="false">D360/$D$12</f>
        <v>1.00347081646424</v>
      </c>
      <c r="K360" s="239" t="n">
        <f aca="false">H360/$D$12</f>
        <v>1.00347081646424</v>
      </c>
      <c r="L360" s="44" t="n">
        <f aca="false">IF($E360&lt;0,IF($K360&gt;0.5,-$F$7,-$G$7),IF($E360&gt;0,IF($K360&gt;0.67,$I$7,$H$7),0))</f>
        <v>0</v>
      </c>
      <c r="M360" s="44" t="n">
        <f aca="false">IF($E360&lt;0,IF($K360&gt;0.5,-$F$5,-$G$5),IF($E360&gt;0,IF($K360&gt;0.67,$I$5,$H$5),0))</f>
        <v>0</v>
      </c>
      <c r="N360" s="44" t="n">
        <f aca="false">IF($E360&lt;0,IF($K360&gt;0.5,-$F$6,-$G$6),IF($E360&gt;0,IF($K360&gt;0.67,$I$6,$H$6),0))</f>
        <v>0</v>
      </c>
    </row>
    <row r="361" customFormat="false" ht="12.75" hidden="false" customHeight="false" outlineLevel="0" collapsed="false">
      <c r="A361" s="0" t="n">
        <f aca="false">MONTH(C361)</f>
        <v>11</v>
      </c>
      <c r="B361" s="0" t="str">
        <f aca="false">VLOOKUP(A361,MonthTable,2,FALSE())</f>
        <v>Nov</v>
      </c>
      <c r="C361" s="235" t="n">
        <f aca="false">C360+1</f>
        <v>36852</v>
      </c>
      <c r="D361" s="236" t="n">
        <f aca="false">H360</f>
        <v>2379430</v>
      </c>
      <c r="E361" s="250" t="n">
        <v>0</v>
      </c>
      <c r="F361" s="251" t="n">
        <v>0</v>
      </c>
      <c r="G361" s="44" t="n">
        <f aca="false">SUM(E361:F361)</f>
        <v>0</v>
      </c>
      <c r="H361" s="44" t="n">
        <f aca="false">D361+G361</f>
        <v>2379430</v>
      </c>
      <c r="I361" s="232" t="n">
        <f aca="false">$D$12-H361</f>
        <v>-8230</v>
      </c>
      <c r="J361" s="238" t="n">
        <f aca="false">D361/$D$12</f>
        <v>1.00347081646424</v>
      </c>
      <c r="K361" s="239" t="n">
        <f aca="false">H361/$D$12</f>
        <v>1.00347081646424</v>
      </c>
      <c r="L361" s="44" t="n">
        <f aca="false">IF($E361&lt;0,IF($K361&gt;0.5,-$F$7,-$G$7),IF($E361&gt;0,IF($K361&gt;0.67,$I$7,$H$7),0))</f>
        <v>0</v>
      </c>
      <c r="M361" s="44" t="n">
        <f aca="false">IF($E361&lt;0,IF($K361&gt;0.5,-$F$5,-$G$5),IF($E361&gt;0,IF($K361&gt;0.67,$I$5,$H$5),0))</f>
        <v>0</v>
      </c>
      <c r="N361" s="44" t="n">
        <f aca="false">IF($E361&lt;0,IF($K361&gt;0.5,-$F$6,-$G$6),IF($E361&gt;0,IF($K361&gt;0.67,$I$6,$H$6),0))</f>
        <v>0</v>
      </c>
    </row>
    <row r="362" customFormat="false" ht="12.75" hidden="false" customHeight="false" outlineLevel="0" collapsed="false">
      <c r="A362" s="0" t="n">
        <f aca="false">MONTH(C362)</f>
        <v>11</v>
      </c>
      <c r="B362" s="0" t="str">
        <f aca="false">VLOOKUP(A362,MonthTable,2,FALSE())</f>
        <v>Nov</v>
      </c>
      <c r="C362" s="235" t="n">
        <f aca="false">C361+1</f>
        <v>36853</v>
      </c>
      <c r="D362" s="236" t="n">
        <f aca="false">H361</f>
        <v>2379430</v>
      </c>
      <c r="E362" s="250" t="n">
        <v>0</v>
      </c>
      <c r="F362" s="251" t="n">
        <v>0</v>
      </c>
      <c r="G362" s="44" t="n">
        <f aca="false">SUM(E362:F362)</f>
        <v>0</v>
      </c>
      <c r="H362" s="44" t="n">
        <f aca="false">D362+G362</f>
        <v>2379430</v>
      </c>
      <c r="I362" s="232" t="n">
        <f aca="false">$D$12-H362</f>
        <v>-8230</v>
      </c>
      <c r="J362" s="238" t="n">
        <f aca="false">D362/$D$12</f>
        <v>1.00347081646424</v>
      </c>
      <c r="K362" s="239" t="n">
        <f aca="false">H362/$D$12</f>
        <v>1.00347081646424</v>
      </c>
      <c r="L362" s="44" t="n">
        <f aca="false">IF($E362&lt;0,IF($K362&gt;0.5,-$F$7,-$G$7),IF($E362&gt;0,IF($K362&gt;0.67,$I$7,$H$7),0))</f>
        <v>0</v>
      </c>
      <c r="M362" s="44" t="n">
        <f aca="false">IF($E362&lt;0,IF($K362&gt;0.5,-$F$5,-$G$5),IF($E362&gt;0,IF($K362&gt;0.67,$I$5,$H$5),0))</f>
        <v>0</v>
      </c>
      <c r="N362" s="44" t="n">
        <f aca="false">IF($E362&lt;0,IF($K362&gt;0.5,-$F$6,-$G$6),IF($E362&gt;0,IF($K362&gt;0.67,$I$6,$H$6),0))</f>
        <v>0</v>
      </c>
    </row>
    <row r="363" customFormat="false" ht="12.75" hidden="false" customHeight="false" outlineLevel="0" collapsed="false">
      <c r="A363" s="0" t="n">
        <f aca="false">MONTH(C363)</f>
        <v>11</v>
      </c>
      <c r="B363" s="0" t="str">
        <f aca="false">VLOOKUP(A363,MonthTable,2,FALSE())</f>
        <v>Nov</v>
      </c>
      <c r="C363" s="235" t="n">
        <f aca="false">C362+1</f>
        <v>36854</v>
      </c>
      <c r="D363" s="236" t="n">
        <f aca="false">H362</f>
        <v>2379430</v>
      </c>
      <c r="E363" s="250" t="n">
        <v>0</v>
      </c>
      <c r="F363" s="251" t="n">
        <v>0</v>
      </c>
      <c r="G363" s="44" t="n">
        <f aca="false">SUM(E363:F363)</f>
        <v>0</v>
      </c>
      <c r="H363" s="44" t="n">
        <f aca="false">D363+G363</f>
        <v>2379430</v>
      </c>
      <c r="I363" s="232" t="n">
        <f aca="false">$D$12-H363</f>
        <v>-8230</v>
      </c>
      <c r="J363" s="238" t="n">
        <f aca="false">D363/$D$12</f>
        <v>1.00347081646424</v>
      </c>
      <c r="K363" s="239" t="n">
        <f aca="false">H363/$D$12</f>
        <v>1.00347081646424</v>
      </c>
      <c r="L363" s="44" t="n">
        <f aca="false">IF($E363&lt;0,IF($K363&gt;0.5,-$F$7,-$G$7),IF($E363&gt;0,IF($K363&gt;0.67,$I$7,$H$7),0))</f>
        <v>0</v>
      </c>
      <c r="M363" s="44" t="n">
        <f aca="false">IF($E363&lt;0,IF($K363&gt;0.5,-$F$5,-$G$5),IF($E363&gt;0,IF($K363&gt;0.67,$I$5,$H$5),0))</f>
        <v>0</v>
      </c>
      <c r="N363" s="44" t="n">
        <f aca="false">IF($E363&lt;0,IF($K363&gt;0.5,-$F$6,-$G$6),IF($E363&gt;0,IF($K363&gt;0.67,$I$6,$H$6),0))</f>
        <v>0</v>
      </c>
    </row>
    <row r="364" customFormat="false" ht="12.75" hidden="false" customHeight="false" outlineLevel="0" collapsed="false">
      <c r="A364" s="0" t="n">
        <f aca="false">MONTH(C364)</f>
        <v>11</v>
      </c>
      <c r="B364" s="0" t="str">
        <f aca="false">VLOOKUP(A364,MonthTable,2,FALSE())</f>
        <v>Nov</v>
      </c>
      <c r="C364" s="235" t="n">
        <f aca="false">C363+1</f>
        <v>36855</v>
      </c>
      <c r="D364" s="236" t="n">
        <f aca="false">H363</f>
        <v>2379430</v>
      </c>
      <c r="E364" s="250" t="n">
        <v>0</v>
      </c>
      <c r="F364" s="251" t="n">
        <v>0</v>
      </c>
      <c r="G364" s="44" t="n">
        <f aca="false">SUM(E364:F364)</f>
        <v>0</v>
      </c>
      <c r="H364" s="44" t="n">
        <f aca="false">D364+G364</f>
        <v>2379430</v>
      </c>
      <c r="I364" s="232" t="n">
        <f aca="false">$D$12-H364</f>
        <v>-8230</v>
      </c>
      <c r="J364" s="238" t="n">
        <f aca="false">D364/$D$12</f>
        <v>1.00347081646424</v>
      </c>
      <c r="K364" s="239" t="n">
        <f aca="false">H364/$D$12</f>
        <v>1.00347081646424</v>
      </c>
      <c r="L364" s="44" t="n">
        <f aca="false">IF($E364&lt;0,IF($K364&gt;0.5,-$F$7,-$G$7),IF($E364&gt;0,IF($K364&gt;0.67,$I$7,$H$7),0))</f>
        <v>0</v>
      </c>
      <c r="M364" s="44" t="n">
        <f aca="false">IF($E364&lt;0,IF($K364&gt;0.5,-$F$5,-$G$5),IF($E364&gt;0,IF($K364&gt;0.67,$I$5,$H$5),0))</f>
        <v>0</v>
      </c>
      <c r="N364" s="44" t="n">
        <f aca="false">IF($E364&lt;0,IF($K364&gt;0.5,-$F$6,-$G$6),IF($E364&gt;0,IF($K364&gt;0.67,$I$6,$H$6),0))</f>
        <v>0</v>
      </c>
    </row>
    <row r="365" customFormat="false" ht="12.75" hidden="false" customHeight="false" outlineLevel="0" collapsed="false">
      <c r="A365" s="0" t="n">
        <f aca="false">MONTH(C365)</f>
        <v>11</v>
      </c>
      <c r="B365" s="0" t="str">
        <f aca="false">VLOOKUP(A365,MonthTable,2,FALSE())</f>
        <v>Nov</v>
      </c>
      <c r="C365" s="235" t="n">
        <f aca="false">C364+1</f>
        <v>36856</v>
      </c>
      <c r="D365" s="236" t="n">
        <f aca="false">H364</f>
        <v>2379430</v>
      </c>
      <c r="E365" s="250" t="n">
        <v>0</v>
      </c>
      <c r="F365" s="251" t="n">
        <v>0</v>
      </c>
      <c r="G365" s="44" t="n">
        <f aca="false">SUM(E365:F365)</f>
        <v>0</v>
      </c>
      <c r="H365" s="44" t="n">
        <f aca="false">D365+G365</f>
        <v>2379430</v>
      </c>
      <c r="I365" s="232" t="n">
        <f aca="false">$D$12-H365</f>
        <v>-8230</v>
      </c>
      <c r="J365" s="238" t="n">
        <f aca="false">D365/$D$12</f>
        <v>1.00347081646424</v>
      </c>
      <c r="K365" s="239" t="n">
        <f aca="false">H365/$D$12</f>
        <v>1.00347081646424</v>
      </c>
      <c r="L365" s="44" t="n">
        <f aca="false">IF($E365&lt;0,IF($K365&gt;0.5,-$F$7,-$G$7),IF($E365&gt;0,IF($K365&gt;0.67,$I$7,$H$7),0))</f>
        <v>0</v>
      </c>
      <c r="M365" s="44" t="n">
        <f aca="false">IF($E365&lt;0,IF($K365&gt;0.5,-$F$5,-$G$5),IF($E365&gt;0,IF($K365&gt;0.67,$I$5,$H$5),0))</f>
        <v>0</v>
      </c>
      <c r="N365" s="44" t="n">
        <f aca="false">IF($E365&lt;0,IF($K365&gt;0.5,-$F$6,-$G$6),IF($E365&gt;0,IF($K365&gt;0.67,$I$6,$H$6),0))</f>
        <v>0</v>
      </c>
    </row>
    <row r="366" customFormat="false" ht="12.75" hidden="false" customHeight="false" outlineLevel="0" collapsed="false">
      <c r="A366" s="0" t="n">
        <f aca="false">MONTH(C366)</f>
        <v>11</v>
      </c>
      <c r="B366" s="0" t="str">
        <f aca="false">VLOOKUP(A366,MonthTable,2,FALSE())</f>
        <v>Nov</v>
      </c>
      <c r="C366" s="235" t="n">
        <f aca="false">C365+1</f>
        <v>36857</v>
      </c>
      <c r="D366" s="236" t="n">
        <f aca="false">H365</f>
        <v>2379430</v>
      </c>
      <c r="E366" s="250" t="n">
        <v>0</v>
      </c>
      <c r="F366" s="251" t="n">
        <v>0</v>
      </c>
      <c r="G366" s="44" t="n">
        <f aca="false">SUM(E366:F366)</f>
        <v>0</v>
      </c>
      <c r="H366" s="44" t="n">
        <f aca="false">D366+G366</f>
        <v>2379430</v>
      </c>
      <c r="I366" s="232" t="n">
        <f aca="false">$D$12-H366</f>
        <v>-8230</v>
      </c>
      <c r="J366" s="238" t="n">
        <f aca="false">D366/$D$12</f>
        <v>1.00347081646424</v>
      </c>
      <c r="K366" s="239" t="n">
        <f aca="false">H366/$D$12</f>
        <v>1.00347081646424</v>
      </c>
      <c r="L366" s="44" t="n">
        <f aca="false">IF($E366&lt;0,IF($K366&gt;0.5,-$F$7,-$G$7),IF($E366&gt;0,IF($K366&gt;0.67,$I$7,$H$7),0))</f>
        <v>0</v>
      </c>
      <c r="M366" s="44" t="n">
        <f aca="false">IF($E366&lt;0,IF($K366&gt;0.5,-$F$5,-$G$5),IF($E366&gt;0,IF($K366&gt;0.67,$I$5,$H$5),0))</f>
        <v>0</v>
      </c>
      <c r="N366" s="44" t="n">
        <f aca="false">IF($E366&lt;0,IF($K366&gt;0.5,-$F$6,-$G$6),IF($E366&gt;0,IF($K366&gt;0.67,$I$6,$H$6),0))</f>
        <v>0</v>
      </c>
    </row>
    <row r="367" customFormat="false" ht="12.75" hidden="false" customHeight="false" outlineLevel="0" collapsed="false">
      <c r="A367" s="0" t="n">
        <f aca="false">MONTH(C367)</f>
        <v>11</v>
      </c>
      <c r="B367" s="0" t="str">
        <f aca="false">VLOOKUP(A367,MonthTable,2,FALSE())</f>
        <v>Nov</v>
      </c>
      <c r="C367" s="235" t="n">
        <f aca="false">C366+1</f>
        <v>36858</v>
      </c>
      <c r="D367" s="236" t="n">
        <f aca="false">H366</f>
        <v>2379430</v>
      </c>
      <c r="E367" s="250" t="n">
        <v>0</v>
      </c>
      <c r="F367" s="251" t="n">
        <v>0</v>
      </c>
      <c r="G367" s="44" t="n">
        <f aca="false">SUM(E367:F367)</f>
        <v>0</v>
      </c>
      <c r="H367" s="44" t="n">
        <f aca="false">D367+G367</f>
        <v>2379430</v>
      </c>
      <c r="I367" s="232" t="n">
        <f aca="false">$D$12-H367</f>
        <v>-8230</v>
      </c>
      <c r="J367" s="238" t="n">
        <f aca="false">D367/$D$12</f>
        <v>1.00347081646424</v>
      </c>
      <c r="K367" s="239" t="n">
        <f aca="false">H367/$D$12</f>
        <v>1.00347081646424</v>
      </c>
      <c r="L367" s="44" t="n">
        <f aca="false">IF($E367&lt;0,IF($K367&gt;0.5,-$F$7,-$G$7),IF($E367&gt;0,IF($K367&gt;0.67,$I$7,$H$7),0))</f>
        <v>0</v>
      </c>
      <c r="M367" s="44" t="n">
        <f aca="false">IF($E367&lt;0,IF($K367&gt;0.5,-$F$5,-$G$5),IF($E367&gt;0,IF($K367&gt;0.67,$I$5,$H$5),0))</f>
        <v>0</v>
      </c>
      <c r="N367" s="44" t="n">
        <f aca="false">IF($E367&lt;0,IF($K367&gt;0.5,-$F$6,-$G$6),IF($E367&gt;0,IF($K367&gt;0.67,$I$6,$H$6),0))</f>
        <v>0</v>
      </c>
    </row>
    <row r="368" customFormat="false" ht="12.75" hidden="false" customHeight="false" outlineLevel="0" collapsed="false">
      <c r="A368" s="0" t="n">
        <f aca="false">MONTH(C368)</f>
        <v>11</v>
      </c>
      <c r="B368" s="0" t="str">
        <f aca="false">VLOOKUP(A368,MonthTable,2,FALSE())</f>
        <v>Nov</v>
      </c>
      <c r="C368" s="235" t="n">
        <f aca="false">C367+1</f>
        <v>36859</v>
      </c>
      <c r="D368" s="236" t="n">
        <f aca="false">H367</f>
        <v>2379430</v>
      </c>
      <c r="E368" s="250" t="n">
        <v>0</v>
      </c>
      <c r="F368" s="251" t="n">
        <v>0</v>
      </c>
      <c r="G368" s="44" t="n">
        <f aca="false">SUM(E368:F368)</f>
        <v>0</v>
      </c>
      <c r="H368" s="44" t="n">
        <f aca="false">D368+G368</f>
        <v>2379430</v>
      </c>
      <c r="I368" s="232" t="n">
        <f aca="false">$D$12-H368</f>
        <v>-8230</v>
      </c>
      <c r="J368" s="238" t="n">
        <f aca="false">D368/$D$12</f>
        <v>1.00347081646424</v>
      </c>
      <c r="K368" s="239" t="n">
        <f aca="false">H368/$D$12</f>
        <v>1.00347081646424</v>
      </c>
      <c r="L368" s="44" t="n">
        <f aca="false">IF($E368&lt;0,IF($K368&gt;0.5,-$F$7,-$G$7),IF($E368&gt;0,IF($K368&gt;0.67,$I$7,$H$7),0))</f>
        <v>0</v>
      </c>
      <c r="M368" s="44" t="n">
        <f aca="false">IF($E368&lt;0,IF($K368&gt;0.5,-$F$5,-$G$5),IF($E368&gt;0,IF($K368&gt;0.67,$I$5,$H$5),0))</f>
        <v>0</v>
      </c>
      <c r="N368" s="44" t="n">
        <f aca="false">IF($E368&lt;0,IF($K368&gt;0.5,-$F$6,-$G$6),IF($E368&gt;0,IF($K368&gt;0.67,$I$6,$H$6),0))</f>
        <v>0</v>
      </c>
    </row>
    <row r="369" customFormat="false" ht="12.75" hidden="false" customHeight="false" outlineLevel="0" collapsed="false">
      <c r="A369" s="0" t="n">
        <f aca="false">MONTH(C369)</f>
        <v>11</v>
      </c>
      <c r="B369" s="0" t="str">
        <f aca="false">VLOOKUP(A369,MonthTable,2,FALSE())</f>
        <v>Nov</v>
      </c>
      <c r="C369" s="235" t="n">
        <f aca="false">C368+1</f>
        <v>36860</v>
      </c>
      <c r="D369" s="236" t="n">
        <f aca="false">H368</f>
        <v>2379430</v>
      </c>
      <c r="E369" s="250" t="n">
        <v>0</v>
      </c>
      <c r="F369" s="251" t="n">
        <v>0</v>
      </c>
      <c r="G369" s="44" t="n">
        <f aca="false">SUM(E369:F369)</f>
        <v>0</v>
      </c>
      <c r="H369" s="44" t="n">
        <f aca="false">D369+G369</f>
        <v>2379430</v>
      </c>
      <c r="I369" s="232" t="n">
        <f aca="false">$D$12-H369</f>
        <v>-8230</v>
      </c>
      <c r="J369" s="238" t="n">
        <f aca="false">D369/$D$12</f>
        <v>1.00347081646424</v>
      </c>
      <c r="K369" s="239" t="n">
        <f aca="false">H369/$D$12</f>
        <v>1.00347081646424</v>
      </c>
      <c r="L369" s="44" t="n">
        <f aca="false">IF($E369&lt;0,IF($K369&gt;0.5,-$F$7,-$G$7),IF($E369&gt;0,IF($K369&gt;0.67,$I$7,$H$7),0))</f>
        <v>0</v>
      </c>
      <c r="M369" s="44" t="n">
        <f aca="false">IF($E369&lt;0,IF($K369&gt;0.5,-$F$5,-$G$5),IF($E369&gt;0,IF($K369&gt;0.67,$I$5,$H$5),0))</f>
        <v>0</v>
      </c>
      <c r="N369" s="44" t="n">
        <f aca="false">IF($E369&lt;0,IF($K369&gt;0.5,-$F$6,-$G$6),IF($E369&gt;0,IF($K369&gt;0.67,$I$6,$H$6),0))</f>
        <v>0</v>
      </c>
    </row>
    <row r="370" customFormat="false" ht="12.75" hidden="false" customHeight="false" outlineLevel="0" collapsed="false">
      <c r="A370" s="0" t="n">
        <f aca="false">MONTH(C370)</f>
        <v>12</v>
      </c>
      <c r="B370" s="0" t="str">
        <f aca="false">VLOOKUP(A370,MonthTable,2,FALSE())</f>
        <v>Dec</v>
      </c>
      <c r="C370" s="235" t="n">
        <f aca="false">C369+1</f>
        <v>36861</v>
      </c>
      <c r="D370" s="236" t="n">
        <f aca="false">H369</f>
        <v>2379430</v>
      </c>
      <c r="E370" s="250" t="n">
        <f aca="false">-12517-19059</f>
        <v>-31576</v>
      </c>
      <c r="F370" s="251" t="n">
        <v>0</v>
      </c>
      <c r="G370" s="44" t="n">
        <f aca="false">SUM(E370:F370)</f>
        <v>-31576</v>
      </c>
      <c r="H370" s="44" t="n">
        <f aca="false">D370+G370</f>
        <v>2347854</v>
      </c>
      <c r="I370" s="232" t="n">
        <f aca="false">$D$12-H370</f>
        <v>23346</v>
      </c>
      <c r="J370" s="238" t="n">
        <f aca="false">D370/$D$12</f>
        <v>1.00347081646424</v>
      </c>
      <c r="K370" s="239" t="n">
        <f aca="false">H370/$D$12</f>
        <v>0.990154352226721</v>
      </c>
      <c r="L370" s="44" t="n">
        <f aca="false">IF($E370&lt;0,IF($K370&gt;0.5,-$F$7,-$G$7),IF($E370&gt;0,IF($K370&gt;0.67,$I$7,$H$7),0))</f>
        <v>-31576</v>
      </c>
      <c r="M370" s="44" t="n">
        <f aca="false">IF($E370&lt;0,IF($K370&gt;0.5,-$F$5,-$G$5),IF($E370&gt;0,IF($K370&gt;0.67,$I$5,$H$5),0))</f>
        <v>-18243</v>
      </c>
      <c r="N370" s="44" t="n">
        <f aca="false">IF($E370&lt;0,IF($K370&gt;0.5,-$F$6,-$G$6),IF($E370&gt;0,IF($K370&gt;0.67,$I$6,$H$6),0))</f>
        <v>-13333</v>
      </c>
    </row>
    <row r="371" customFormat="false" ht="12.75" hidden="false" customHeight="false" outlineLevel="0" collapsed="false">
      <c r="A371" s="0" t="n">
        <f aca="false">MONTH(C371)</f>
        <v>12</v>
      </c>
      <c r="B371" s="0" t="str">
        <f aca="false">VLOOKUP(A371,MonthTable,2,FALSE())</f>
        <v>Dec</v>
      </c>
      <c r="C371" s="235" t="n">
        <f aca="false">C370+1</f>
        <v>36862</v>
      </c>
      <c r="D371" s="236" t="n">
        <f aca="false">H370</f>
        <v>2347854</v>
      </c>
      <c r="E371" s="250" t="n">
        <f aca="false">-12517-19059</f>
        <v>-31576</v>
      </c>
      <c r="F371" s="251" t="n">
        <v>0</v>
      </c>
      <c r="G371" s="44" t="n">
        <f aca="false">SUM(E371:F371)</f>
        <v>-31576</v>
      </c>
      <c r="H371" s="44" t="n">
        <f aca="false">D371+G371</f>
        <v>2316278</v>
      </c>
      <c r="I371" s="232" t="n">
        <f aca="false">$D$12-H371</f>
        <v>54922</v>
      </c>
      <c r="J371" s="238" t="n">
        <f aca="false">D371/$D$12</f>
        <v>0.990154352226721</v>
      </c>
      <c r="K371" s="239" t="n">
        <f aca="false">H371/$D$12</f>
        <v>0.976837887989204</v>
      </c>
      <c r="L371" s="44" t="n">
        <f aca="false">IF($E371&lt;0,IF($K371&gt;0.5,-$F$7,-$G$7),IF($E371&gt;0,IF($K371&gt;0.67,$I$7,$H$7),0))</f>
        <v>-31576</v>
      </c>
      <c r="M371" s="44" t="n">
        <f aca="false">IF($E371&lt;0,IF($K371&gt;0.5,-$F$5,-$G$5),IF($E371&gt;0,IF($K371&gt;0.67,$I$5,$H$5),0))</f>
        <v>-18243</v>
      </c>
      <c r="N371" s="44" t="n">
        <f aca="false">IF($E371&lt;0,IF($K371&gt;0.5,-$F$6,-$G$6),IF($E371&gt;0,IF($K371&gt;0.67,$I$6,$H$6),0))</f>
        <v>-13333</v>
      </c>
    </row>
    <row r="372" customFormat="false" ht="12.75" hidden="false" customHeight="false" outlineLevel="0" collapsed="false">
      <c r="A372" s="0" t="n">
        <f aca="false">MONTH(C372)</f>
        <v>12</v>
      </c>
      <c r="B372" s="0" t="str">
        <f aca="false">VLOOKUP(A372,MonthTable,2,FALSE())</f>
        <v>Dec</v>
      </c>
      <c r="C372" s="235" t="n">
        <f aca="false">C371+1</f>
        <v>36863</v>
      </c>
      <c r="D372" s="236" t="n">
        <f aca="false">H371</f>
        <v>2316278</v>
      </c>
      <c r="E372" s="250" t="n">
        <f aca="false">-12517-19059</f>
        <v>-31576</v>
      </c>
      <c r="F372" s="251" t="n">
        <v>0</v>
      </c>
      <c r="G372" s="44" t="n">
        <f aca="false">SUM(E372:F372)</f>
        <v>-31576</v>
      </c>
      <c r="H372" s="44" t="n">
        <f aca="false">D372+G372</f>
        <v>2284702</v>
      </c>
      <c r="I372" s="232" t="n">
        <f aca="false">$D$12-H372</f>
        <v>86498</v>
      </c>
      <c r="J372" s="238" t="n">
        <f aca="false">D372/$D$12</f>
        <v>0.976837887989204</v>
      </c>
      <c r="K372" s="239" t="n">
        <f aca="false">H372/$D$12</f>
        <v>0.963521423751687</v>
      </c>
      <c r="L372" s="44" t="n">
        <f aca="false">IF($E372&lt;0,IF($K372&gt;0.5,-$F$7,-$G$7),IF($E372&gt;0,IF($K372&gt;0.67,$I$7,$H$7),0))</f>
        <v>-31576</v>
      </c>
      <c r="M372" s="44" t="n">
        <f aca="false">IF($E372&lt;0,IF($K372&gt;0.5,-$F$5,-$G$5),IF($E372&gt;0,IF($K372&gt;0.67,$I$5,$H$5),0))</f>
        <v>-18243</v>
      </c>
      <c r="N372" s="44" t="n">
        <f aca="false">IF($E372&lt;0,IF($K372&gt;0.5,-$F$6,-$G$6),IF($E372&gt;0,IF($K372&gt;0.67,$I$6,$H$6),0))</f>
        <v>-13333</v>
      </c>
    </row>
    <row r="373" customFormat="false" ht="12.75" hidden="false" customHeight="false" outlineLevel="0" collapsed="false">
      <c r="A373" s="0" t="n">
        <f aca="false">MONTH(C373)</f>
        <v>12</v>
      </c>
      <c r="B373" s="0" t="str">
        <f aca="false">VLOOKUP(A373,MonthTable,2,FALSE())</f>
        <v>Dec</v>
      </c>
      <c r="C373" s="235" t="n">
        <f aca="false">C372+1</f>
        <v>36864</v>
      </c>
      <c r="D373" s="236" t="n">
        <f aca="false">H372</f>
        <v>2284702</v>
      </c>
      <c r="E373" s="250" t="n">
        <f aca="false">-12517-19059</f>
        <v>-31576</v>
      </c>
      <c r="F373" s="251" t="n">
        <v>0</v>
      </c>
      <c r="G373" s="44" t="n">
        <f aca="false">SUM(E373:F373)</f>
        <v>-31576</v>
      </c>
      <c r="H373" s="44" t="n">
        <f aca="false">D373+G373</f>
        <v>2253126</v>
      </c>
      <c r="I373" s="232" t="n">
        <f aca="false">$D$12-H373</f>
        <v>118074</v>
      </c>
      <c r="J373" s="238" t="n">
        <f aca="false">D373/$D$12</f>
        <v>0.963521423751687</v>
      </c>
      <c r="K373" s="239" t="n">
        <f aca="false">H373/$D$12</f>
        <v>0.95020495951417</v>
      </c>
      <c r="L373" s="44" t="n">
        <f aca="false">IF($E373&lt;0,IF($K373&gt;0.5,-$F$7,-$G$7),IF($E373&gt;0,IF($K373&gt;0.67,$I$7,$H$7),0))</f>
        <v>-31576</v>
      </c>
      <c r="M373" s="44" t="n">
        <f aca="false">IF($E373&lt;0,IF($K373&gt;0.5,-$F$5,-$G$5),IF($E373&gt;0,IF($K373&gt;0.67,$I$5,$H$5),0))</f>
        <v>-18243</v>
      </c>
      <c r="N373" s="44" t="n">
        <f aca="false">IF($E373&lt;0,IF($K373&gt;0.5,-$F$6,-$G$6),IF($E373&gt;0,IF($K373&gt;0.67,$I$6,$H$6),0))</f>
        <v>-13333</v>
      </c>
    </row>
    <row r="374" customFormat="false" ht="12.75" hidden="false" customHeight="false" outlineLevel="0" collapsed="false">
      <c r="A374" s="0" t="n">
        <f aca="false">MONTH(C374)</f>
        <v>12</v>
      </c>
      <c r="B374" s="0" t="str">
        <f aca="false">VLOOKUP(A374,MonthTable,2,FALSE())</f>
        <v>Dec</v>
      </c>
      <c r="C374" s="235" t="n">
        <f aca="false">C373+1</f>
        <v>36865</v>
      </c>
      <c r="D374" s="236" t="n">
        <f aca="false">H373</f>
        <v>2253126</v>
      </c>
      <c r="E374" s="250" t="n">
        <f aca="false">-12517-19059</f>
        <v>-31576</v>
      </c>
      <c r="F374" s="251" t="n">
        <v>0</v>
      </c>
      <c r="G374" s="44" t="n">
        <f aca="false">SUM(E374:F374)</f>
        <v>-31576</v>
      </c>
      <c r="H374" s="44" t="n">
        <f aca="false">D374+G374</f>
        <v>2221550</v>
      </c>
      <c r="I374" s="232" t="n">
        <f aca="false">$D$12-H374</f>
        <v>149650</v>
      </c>
      <c r="J374" s="238" t="n">
        <f aca="false">D374/$D$12</f>
        <v>0.95020495951417</v>
      </c>
      <c r="K374" s="239" t="n">
        <f aca="false">H374/$D$12</f>
        <v>0.936888495276653</v>
      </c>
      <c r="L374" s="44" t="n">
        <f aca="false">IF($E374&lt;0,IF($K374&gt;0.5,-$F$7,-$G$7),IF($E374&gt;0,IF($K374&gt;0.67,$I$7,$H$7),0))</f>
        <v>-31576</v>
      </c>
      <c r="M374" s="44" t="n">
        <f aca="false">IF($E374&lt;0,IF($K374&gt;0.5,-$F$5,-$G$5),IF($E374&gt;0,IF($K374&gt;0.67,$I$5,$H$5),0))</f>
        <v>-18243</v>
      </c>
      <c r="N374" s="44" t="n">
        <f aca="false">IF($E374&lt;0,IF($K374&gt;0.5,-$F$6,-$G$6),IF($E374&gt;0,IF($K374&gt;0.67,$I$6,$H$6),0))</f>
        <v>-13333</v>
      </c>
    </row>
    <row r="375" customFormat="false" ht="12.75" hidden="false" customHeight="false" outlineLevel="0" collapsed="false">
      <c r="A375" s="0" t="n">
        <f aca="false">MONTH(C375)</f>
        <v>12</v>
      </c>
      <c r="B375" s="0" t="str">
        <f aca="false">VLOOKUP(A375,MonthTable,2,FALSE())</f>
        <v>Dec</v>
      </c>
      <c r="C375" s="235" t="n">
        <f aca="false">C374+1</f>
        <v>36866</v>
      </c>
      <c r="D375" s="236" t="n">
        <f aca="false">H374</f>
        <v>2221550</v>
      </c>
      <c r="E375" s="250" t="n">
        <f aca="false">-12517-19059</f>
        <v>-31576</v>
      </c>
      <c r="F375" s="251" t="n">
        <v>0</v>
      </c>
      <c r="G375" s="44" t="n">
        <f aca="false">SUM(E375:F375)</f>
        <v>-31576</v>
      </c>
      <c r="H375" s="44" t="n">
        <f aca="false">D375+G375</f>
        <v>2189974</v>
      </c>
      <c r="I375" s="232" t="n">
        <f aca="false">$D$12-H375</f>
        <v>181226</v>
      </c>
      <c r="J375" s="238" t="n">
        <f aca="false">D375/$D$12</f>
        <v>0.936888495276653</v>
      </c>
      <c r="K375" s="239" t="n">
        <f aca="false">H375/$D$12</f>
        <v>0.923572031039136</v>
      </c>
      <c r="L375" s="44" t="n">
        <f aca="false">IF($E375&lt;0,IF($K375&gt;0.5,-$F$7,-$G$7),IF($E375&gt;0,IF($K375&gt;0.67,$I$7,$H$7),0))</f>
        <v>-31576</v>
      </c>
      <c r="M375" s="44" t="n">
        <f aca="false">IF($E375&lt;0,IF($K375&gt;0.5,-$F$5,-$G$5),IF($E375&gt;0,IF($K375&gt;0.67,$I$5,$H$5),0))</f>
        <v>-18243</v>
      </c>
      <c r="N375" s="44" t="n">
        <f aca="false">IF($E375&lt;0,IF($K375&gt;0.5,-$F$6,-$G$6),IF($E375&gt;0,IF($K375&gt;0.67,$I$6,$H$6),0))</f>
        <v>-13333</v>
      </c>
    </row>
    <row r="376" customFormat="false" ht="12.75" hidden="false" customHeight="false" outlineLevel="0" collapsed="false">
      <c r="A376" s="0" t="n">
        <f aca="false">MONTH(C376)</f>
        <v>12</v>
      </c>
      <c r="B376" s="0" t="str">
        <f aca="false">VLOOKUP(A376,MonthTable,2,FALSE())</f>
        <v>Dec</v>
      </c>
      <c r="C376" s="235" t="n">
        <f aca="false">C375+1</f>
        <v>36867</v>
      </c>
      <c r="D376" s="236" t="n">
        <f aca="false">H375</f>
        <v>2189974</v>
      </c>
      <c r="E376" s="250" t="n">
        <f aca="false">-12517-19059</f>
        <v>-31576</v>
      </c>
      <c r="F376" s="251" t="n">
        <v>0</v>
      </c>
      <c r="G376" s="44" t="n">
        <f aca="false">SUM(E376:F376)</f>
        <v>-31576</v>
      </c>
      <c r="H376" s="44" t="n">
        <f aca="false">D376+G376</f>
        <v>2158398</v>
      </c>
      <c r="I376" s="232" t="n">
        <f aca="false">$D$12-H376</f>
        <v>212802</v>
      </c>
      <c r="J376" s="238" t="n">
        <f aca="false">D376/$D$12</f>
        <v>0.923572031039136</v>
      </c>
      <c r="K376" s="239" t="n">
        <f aca="false">H376/$D$12</f>
        <v>0.91025556680162</v>
      </c>
      <c r="L376" s="44" t="n">
        <f aca="false">IF($E376&lt;0,IF($K376&gt;0.5,-$F$7,-$G$7),IF($E376&gt;0,IF($K376&gt;0.67,$I$7,$H$7),0))</f>
        <v>-31576</v>
      </c>
      <c r="M376" s="44" t="n">
        <f aca="false">IF($E376&lt;0,IF($K376&gt;0.5,-$F$5,-$G$5),IF($E376&gt;0,IF($K376&gt;0.67,$I$5,$H$5),0))</f>
        <v>-18243</v>
      </c>
      <c r="N376" s="44" t="n">
        <f aca="false">IF($E376&lt;0,IF($K376&gt;0.5,-$F$6,-$G$6),IF($E376&gt;0,IF($K376&gt;0.67,$I$6,$H$6),0))</f>
        <v>-13333</v>
      </c>
    </row>
    <row r="377" customFormat="false" ht="12.75" hidden="false" customHeight="false" outlineLevel="0" collapsed="false">
      <c r="A377" s="0" t="n">
        <f aca="false">MONTH(C377)</f>
        <v>12</v>
      </c>
      <c r="B377" s="0" t="str">
        <f aca="false">VLOOKUP(A377,MonthTable,2,FALSE())</f>
        <v>Dec</v>
      </c>
      <c r="C377" s="235" t="n">
        <f aca="false">C376+1</f>
        <v>36868</v>
      </c>
      <c r="D377" s="236" t="n">
        <f aca="false">H376</f>
        <v>2158398</v>
      </c>
      <c r="E377" s="250" t="n">
        <f aca="false">-12517-19059</f>
        <v>-31576</v>
      </c>
      <c r="F377" s="251" t="n">
        <v>0</v>
      </c>
      <c r="G377" s="44" t="n">
        <f aca="false">SUM(E377:F377)</f>
        <v>-31576</v>
      </c>
      <c r="H377" s="44" t="n">
        <f aca="false">D377+G377</f>
        <v>2126822</v>
      </c>
      <c r="I377" s="232" t="n">
        <f aca="false">$D$12-H377</f>
        <v>244378</v>
      </c>
      <c r="J377" s="238" t="n">
        <f aca="false">D377/$D$12</f>
        <v>0.91025556680162</v>
      </c>
      <c r="K377" s="239" t="n">
        <f aca="false">H377/$D$12</f>
        <v>0.896939102564103</v>
      </c>
      <c r="L377" s="44" t="n">
        <f aca="false">IF($E377&lt;0,IF($K377&gt;0.5,-$F$7,-$G$7),IF($E377&gt;0,IF($K377&gt;0.67,$I$7,$H$7),0))</f>
        <v>-31576</v>
      </c>
      <c r="M377" s="44" t="n">
        <f aca="false">IF($E377&lt;0,IF($K377&gt;0.5,-$F$5,-$G$5),IF($E377&gt;0,IF($K377&gt;0.67,$I$5,$H$5),0))</f>
        <v>-18243</v>
      </c>
      <c r="N377" s="44" t="n">
        <f aca="false">IF($E377&lt;0,IF($K377&gt;0.5,-$F$6,-$G$6),IF($E377&gt;0,IF($K377&gt;0.67,$I$6,$H$6),0))</f>
        <v>-13333</v>
      </c>
    </row>
    <row r="378" customFormat="false" ht="12.75" hidden="false" customHeight="false" outlineLevel="0" collapsed="false">
      <c r="A378" s="0" t="n">
        <f aca="false">MONTH(C378)</f>
        <v>12</v>
      </c>
      <c r="B378" s="0" t="str">
        <f aca="false">VLOOKUP(A378,MonthTable,2,FALSE())</f>
        <v>Dec</v>
      </c>
      <c r="C378" s="235" t="n">
        <f aca="false">C377+1</f>
        <v>36869</v>
      </c>
      <c r="D378" s="236" t="n">
        <f aca="false">H377</f>
        <v>2126822</v>
      </c>
      <c r="E378" s="250" t="n">
        <f aca="false">-12517-19059</f>
        <v>-31576</v>
      </c>
      <c r="F378" s="251" t="n">
        <v>0</v>
      </c>
      <c r="G378" s="44" t="n">
        <f aca="false">SUM(E378:F378)</f>
        <v>-31576</v>
      </c>
      <c r="H378" s="44" t="n">
        <f aca="false">D378+G378</f>
        <v>2095246</v>
      </c>
      <c r="I378" s="232" t="n">
        <f aca="false">$D$12-H378</f>
        <v>275954</v>
      </c>
      <c r="J378" s="238" t="n">
        <f aca="false">D378/$D$12</f>
        <v>0.896939102564103</v>
      </c>
      <c r="K378" s="239" t="n">
        <f aca="false">H378/$D$12</f>
        <v>0.883622638326586</v>
      </c>
      <c r="L378" s="44" t="n">
        <f aca="false">IF($E378&lt;0,IF($K378&gt;0.5,-$F$7,-$G$7),IF($E378&gt;0,IF($K378&gt;0.67,$I$7,$H$7),0))</f>
        <v>-31576</v>
      </c>
      <c r="M378" s="44" t="n">
        <f aca="false">IF($E378&lt;0,IF($K378&gt;0.5,-$F$5,-$G$5),IF($E378&gt;0,IF($K378&gt;0.67,$I$5,$H$5),0))</f>
        <v>-18243</v>
      </c>
      <c r="N378" s="44" t="n">
        <f aca="false">IF($E378&lt;0,IF($K378&gt;0.5,-$F$6,-$G$6),IF($E378&gt;0,IF($K378&gt;0.67,$I$6,$H$6),0))</f>
        <v>-13333</v>
      </c>
    </row>
    <row r="379" customFormat="false" ht="12.75" hidden="false" customHeight="false" outlineLevel="0" collapsed="false">
      <c r="A379" s="0" t="n">
        <f aca="false">MONTH(C379)</f>
        <v>12</v>
      </c>
      <c r="B379" s="0" t="str">
        <f aca="false">VLOOKUP(A379,MonthTable,2,FALSE())</f>
        <v>Dec</v>
      </c>
      <c r="C379" s="235" t="n">
        <f aca="false">C378+1</f>
        <v>36870</v>
      </c>
      <c r="D379" s="236" t="n">
        <f aca="false">H378</f>
        <v>2095246</v>
      </c>
      <c r="E379" s="250" t="n">
        <f aca="false">-12517-19059</f>
        <v>-31576</v>
      </c>
      <c r="F379" s="251" t="n">
        <v>0</v>
      </c>
      <c r="G379" s="44" t="n">
        <f aca="false">SUM(E379:F379)</f>
        <v>-31576</v>
      </c>
      <c r="H379" s="44" t="n">
        <f aca="false">D379+G379</f>
        <v>2063670</v>
      </c>
      <c r="I379" s="232" t="n">
        <f aca="false">$D$12-H379</f>
        <v>307530</v>
      </c>
      <c r="J379" s="238" t="n">
        <f aca="false">D379/$D$12</f>
        <v>0.883622638326586</v>
      </c>
      <c r="K379" s="239" t="n">
        <f aca="false">H379/$D$12</f>
        <v>0.870306174089069</v>
      </c>
      <c r="L379" s="44" t="n">
        <f aca="false">IF($E379&lt;0,IF($K379&gt;0.5,-$F$7,-$G$7),IF($E379&gt;0,IF($K379&gt;0.67,$I$7,$H$7),0))</f>
        <v>-31576</v>
      </c>
      <c r="M379" s="44" t="n">
        <f aca="false">IF($E379&lt;0,IF($K379&gt;0.5,-$F$5,-$G$5),IF($E379&gt;0,IF($K379&gt;0.67,$I$5,$H$5),0))</f>
        <v>-18243</v>
      </c>
      <c r="N379" s="44" t="n">
        <f aca="false">IF($E379&lt;0,IF($K379&gt;0.5,-$F$6,-$G$6),IF($E379&gt;0,IF($K379&gt;0.67,$I$6,$H$6),0))</f>
        <v>-13333</v>
      </c>
    </row>
    <row r="380" customFormat="false" ht="12.75" hidden="false" customHeight="false" outlineLevel="0" collapsed="false">
      <c r="A380" s="0" t="n">
        <f aca="false">MONTH(C380)</f>
        <v>12</v>
      </c>
      <c r="B380" s="0" t="str">
        <f aca="false">VLOOKUP(A380,MonthTable,2,FALSE())</f>
        <v>Dec</v>
      </c>
      <c r="C380" s="235" t="n">
        <f aca="false">C379+1</f>
        <v>36871</v>
      </c>
      <c r="D380" s="236" t="n">
        <f aca="false">H379</f>
        <v>2063670</v>
      </c>
      <c r="E380" s="250" t="n">
        <f aca="false">-12517-19059</f>
        <v>-31576</v>
      </c>
      <c r="F380" s="251" t="n">
        <v>0</v>
      </c>
      <c r="G380" s="44" t="n">
        <f aca="false">SUM(E380:F380)</f>
        <v>-31576</v>
      </c>
      <c r="H380" s="44" t="n">
        <f aca="false">D380+G380</f>
        <v>2032094</v>
      </c>
      <c r="I380" s="232" t="n">
        <f aca="false">$D$12-H380</f>
        <v>339106</v>
      </c>
      <c r="J380" s="238" t="n">
        <f aca="false">D380/$D$12</f>
        <v>0.870306174089069</v>
      </c>
      <c r="K380" s="239" t="n">
        <f aca="false">H380/$D$12</f>
        <v>0.856989709851552</v>
      </c>
      <c r="L380" s="44" t="n">
        <f aca="false">IF($E380&lt;0,IF($K380&gt;0.5,-$F$7,-$G$7),IF($E380&gt;0,IF($K380&gt;0.67,$I$7,$H$7),0))</f>
        <v>-31576</v>
      </c>
      <c r="M380" s="44" t="n">
        <f aca="false">IF($E380&lt;0,IF($K380&gt;0.5,-$F$5,-$G$5),IF($E380&gt;0,IF($K380&gt;0.67,$I$5,$H$5),0))</f>
        <v>-18243</v>
      </c>
      <c r="N380" s="44" t="n">
        <f aca="false">IF($E380&lt;0,IF($K380&gt;0.5,-$F$6,-$G$6),IF($E380&gt;0,IF($K380&gt;0.67,$I$6,$H$6),0))</f>
        <v>-13333</v>
      </c>
    </row>
    <row r="381" customFormat="false" ht="12.75" hidden="false" customHeight="false" outlineLevel="0" collapsed="false">
      <c r="A381" s="0" t="n">
        <f aca="false">MONTH(C381)</f>
        <v>12</v>
      </c>
      <c r="B381" s="0" t="str">
        <f aca="false">VLOOKUP(A381,MonthTable,2,FALSE())</f>
        <v>Dec</v>
      </c>
      <c r="C381" s="235" t="n">
        <f aca="false">C380+1</f>
        <v>36872</v>
      </c>
      <c r="D381" s="236" t="n">
        <f aca="false">H380</f>
        <v>2032094</v>
      </c>
      <c r="E381" s="250" t="n">
        <f aca="false">-12517-19059</f>
        <v>-31576</v>
      </c>
      <c r="F381" s="251" t="n">
        <v>0</v>
      </c>
      <c r="G381" s="44" t="n">
        <f aca="false">SUM(E381:F381)</f>
        <v>-31576</v>
      </c>
      <c r="H381" s="44" t="n">
        <f aca="false">D381+G381</f>
        <v>2000518</v>
      </c>
      <c r="I381" s="232" t="n">
        <f aca="false">$D$12-H381</f>
        <v>370682</v>
      </c>
      <c r="J381" s="238" t="n">
        <f aca="false">D381/$D$12</f>
        <v>0.856989709851552</v>
      </c>
      <c r="K381" s="239" t="n">
        <f aca="false">H381/$D$12</f>
        <v>0.843673245614035</v>
      </c>
      <c r="L381" s="44" t="n">
        <f aca="false">IF($E381&lt;0,IF($K381&gt;0.5,-$F$7,-$G$7),IF($E381&gt;0,IF($K381&gt;0.67,$I$7,$H$7),0))</f>
        <v>-31576</v>
      </c>
      <c r="M381" s="44" t="n">
        <f aca="false">IF($E381&lt;0,IF($K381&gt;0.5,-$F$5,-$G$5),IF($E381&gt;0,IF($K381&gt;0.67,$I$5,$H$5),0))</f>
        <v>-18243</v>
      </c>
      <c r="N381" s="44" t="n">
        <f aca="false">IF($E381&lt;0,IF($K381&gt;0.5,-$F$6,-$G$6),IF($E381&gt;0,IF($K381&gt;0.67,$I$6,$H$6),0))</f>
        <v>-13333</v>
      </c>
    </row>
    <row r="382" customFormat="false" ht="12.75" hidden="false" customHeight="false" outlineLevel="0" collapsed="false">
      <c r="A382" s="0" t="n">
        <f aca="false">MONTH(C382)</f>
        <v>12</v>
      </c>
      <c r="B382" s="0" t="str">
        <f aca="false">VLOOKUP(A382,MonthTable,2,FALSE())</f>
        <v>Dec</v>
      </c>
      <c r="C382" s="235" t="n">
        <f aca="false">C381+1</f>
        <v>36873</v>
      </c>
      <c r="D382" s="236" t="n">
        <f aca="false">H381</f>
        <v>2000518</v>
      </c>
      <c r="E382" s="250" t="n">
        <f aca="false">-12517-19059</f>
        <v>-31576</v>
      </c>
      <c r="F382" s="251" t="n">
        <v>0</v>
      </c>
      <c r="G382" s="44" t="n">
        <f aca="false">SUM(E382:F382)</f>
        <v>-31576</v>
      </c>
      <c r="H382" s="44" t="n">
        <f aca="false">D382+G382</f>
        <v>1968942</v>
      </c>
      <c r="I382" s="232" t="n">
        <f aca="false">$D$12-H382</f>
        <v>402258</v>
      </c>
      <c r="J382" s="238" t="n">
        <f aca="false">D382/$D$12</f>
        <v>0.843673245614035</v>
      </c>
      <c r="K382" s="239" t="n">
        <f aca="false">H382/$D$12</f>
        <v>0.830356781376518</v>
      </c>
      <c r="L382" s="44" t="n">
        <f aca="false">IF($E382&lt;0,IF($K382&gt;0.5,-$F$7,-$G$7),IF($E382&gt;0,IF($K382&gt;0.67,$I$7,$H$7),0))</f>
        <v>-31576</v>
      </c>
      <c r="M382" s="44" t="n">
        <f aca="false">IF($E382&lt;0,IF($K382&gt;0.5,-$F$5,-$G$5),IF($E382&gt;0,IF($K382&gt;0.67,$I$5,$H$5),0))</f>
        <v>-18243</v>
      </c>
      <c r="N382" s="44" t="n">
        <f aca="false">IF($E382&lt;0,IF($K382&gt;0.5,-$F$6,-$G$6),IF($E382&gt;0,IF($K382&gt;0.67,$I$6,$H$6),0))</f>
        <v>-13333</v>
      </c>
    </row>
    <row r="383" customFormat="false" ht="12.75" hidden="false" customHeight="false" outlineLevel="0" collapsed="false">
      <c r="A383" s="0" t="n">
        <f aca="false">MONTH(C383)</f>
        <v>12</v>
      </c>
      <c r="B383" s="0" t="str">
        <f aca="false">VLOOKUP(A383,MonthTable,2,FALSE())</f>
        <v>Dec</v>
      </c>
      <c r="C383" s="235" t="n">
        <f aca="false">C382+1</f>
        <v>36874</v>
      </c>
      <c r="D383" s="236" t="n">
        <f aca="false">H382</f>
        <v>1968942</v>
      </c>
      <c r="E383" s="250" t="n">
        <f aca="false">-12517-19059</f>
        <v>-31576</v>
      </c>
      <c r="F383" s="251" t="n">
        <v>0</v>
      </c>
      <c r="G383" s="44" t="n">
        <f aca="false">SUM(E383:F383)</f>
        <v>-31576</v>
      </c>
      <c r="H383" s="44" t="n">
        <f aca="false">D383+G383</f>
        <v>1937366</v>
      </c>
      <c r="I383" s="232" t="n">
        <f aca="false">$D$12-H383</f>
        <v>433834</v>
      </c>
      <c r="J383" s="238" t="n">
        <f aca="false">D383/$D$12</f>
        <v>0.830356781376518</v>
      </c>
      <c r="K383" s="239" t="n">
        <f aca="false">H383/$D$12</f>
        <v>0.817040317139001</v>
      </c>
      <c r="L383" s="44" t="n">
        <f aca="false">IF($E383&lt;0,IF($K383&gt;0.5,-$F$7,-$G$7),IF($E383&gt;0,IF($K383&gt;0.67,$I$7,$H$7),0))</f>
        <v>-31576</v>
      </c>
      <c r="M383" s="44" t="n">
        <f aca="false">IF($E383&lt;0,IF($K383&gt;0.5,-$F$5,-$G$5),IF($E383&gt;0,IF($K383&gt;0.67,$I$5,$H$5),0))</f>
        <v>-18243</v>
      </c>
      <c r="N383" s="44" t="n">
        <f aca="false">IF($E383&lt;0,IF($K383&gt;0.5,-$F$6,-$G$6),IF($E383&gt;0,IF($K383&gt;0.67,$I$6,$H$6),0))</f>
        <v>-13333</v>
      </c>
    </row>
    <row r="384" customFormat="false" ht="12.75" hidden="false" customHeight="false" outlineLevel="0" collapsed="false">
      <c r="A384" s="0" t="n">
        <f aca="false">MONTH(C384)</f>
        <v>12</v>
      </c>
      <c r="B384" s="0" t="str">
        <f aca="false">VLOOKUP(A384,MonthTable,2,FALSE())</f>
        <v>Dec</v>
      </c>
      <c r="C384" s="235" t="n">
        <f aca="false">C383+1</f>
        <v>36875</v>
      </c>
      <c r="D384" s="236" t="n">
        <f aca="false">H383</f>
        <v>1937366</v>
      </c>
      <c r="E384" s="250" t="n">
        <f aca="false">-12517-19059</f>
        <v>-31576</v>
      </c>
      <c r="F384" s="251" t="n">
        <v>0</v>
      </c>
      <c r="G384" s="44" t="n">
        <f aca="false">SUM(E384:F384)</f>
        <v>-31576</v>
      </c>
      <c r="H384" s="44" t="n">
        <f aca="false">D384+G384</f>
        <v>1905790</v>
      </c>
      <c r="I384" s="232" t="n">
        <f aca="false">$D$12-H384</f>
        <v>465410</v>
      </c>
      <c r="J384" s="238" t="n">
        <f aca="false">D384/$D$12</f>
        <v>0.817040317139001</v>
      </c>
      <c r="K384" s="239" t="n">
        <f aca="false">H384/$D$12</f>
        <v>0.803723852901485</v>
      </c>
      <c r="L384" s="44" t="n">
        <f aca="false">IF($E384&lt;0,IF($K384&gt;0.5,-$F$7,-$G$7),IF($E384&gt;0,IF($K384&gt;0.67,$I$7,$H$7),0))</f>
        <v>-31576</v>
      </c>
      <c r="M384" s="44" t="n">
        <f aca="false">IF($E384&lt;0,IF($K384&gt;0.5,-$F$5,-$G$5),IF($E384&gt;0,IF($K384&gt;0.67,$I$5,$H$5),0))</f>
        <v>-18243</v>
      </c>
      <c r="N384" s="44" t="n">
        <f aca="false">IF($E384&lt;0,IF($K384&gt;0.5,-$F$6,-$G$6),IF($E384&gt;0,IF($K384&gt;0.67,$I$6,$H$6),0))</f>
        <v>-13333</v>
      </c>
    </row>
    <row r="385" customFormat="false" ht="12.75" hidden="false" customHeight="false" outlineLevel="0" collapsed="false">
      <c r="A385" s="0" t="n">
        <f aca="false">MONTH(C385)</f>
        <v>12</v>
      </c>
      <c r="B385" s="0" t="str">
        <f aca="false">VLOOKUP(A385,MonthTable,2,FALSE())</f>
        <v>Dec</v>
      </c>
      <c r="C385" s="235" t="n">
        <f aca="false">C384+1</f>
        <v>36876</v>
      </c>
      <c r="D385" s="236" t="n">
        <f aca="false">H384</f>
        <v>1905790</v>
      </c>
      <c r="E385" s="250" t="n">
        <f aca="false">-12517-19059</f>
        <v>-31576</v>
      </c>
      <c r="F385" s="251" t="n">
        <v>0</v>
      </c>
      <c r="G385" s="44" t="n">
        <f aca="false">SUM(E385:F385)</f>
        <v>-31576</v>
      </c>
      <c r="H385" s="44" t="n">
        <f aca="false">D385+G385</f>
        <v>1874214</v>
      </c>
      <c r="I385" s="232" t="n">
        <f aca="false">$D$12-H385</f>
        <v>496986</v>
      </c>
      <c r="J385" s="238" t="n">
        <f aca="false">D385/$D$12</f>
        <v>0.803723852901485</v>
      </c>
      <c r="K385" s="239" t="n">
        <f aca="false">H385/$D$12</f>
        <v>0.790407388663968</v>
      </c>
      <c r="L385" s="44" t="n">
        <f aca="false">IF($E385&lt;0,IF($K385&gt;0.5,-$F$7,-$G$7),IF($E385&gt;0,IF($K385&gt;0.67,$I$7,$H$7),0))</f>
        <v>-31576</v>
      </c>
      <c r="M385" s="44" t="n">
        <f aca="false">IF($E385&lt;0,IF($K385&gt;0.5,-$F$5,-$G$5),IF($E385&gt;0,IF($K385&gt;0.67,$I$5,$H$5),0))</f>
        <v>-18243</v>
      </c>
      <c r="N385" s="44" t="n">
        <f aca="false">IF($E385&lt;0,IF($K385&gt;0.5,-$F$6,-$G$6),IF($E385&gt;0,IF($K385&gt;0.67,$I$6,$H$6),0))</f>
        <v>-13333</v>
      </c>
    </row>
    <row r="386" customFormat="false" ht="12.75" hidden="false" customHeight="false" outlineLevel="0" collapsed="false">
      <c r="A386" s="0" t="n">
        <f aca="false">MONTH(C386)</f>
        <v>12</v>
      </c>
      <c r="B386" s="0" t="str">
        <f aca="false">VLOOKUP(A386,MonthTable,2,FALSE())</f>
        <v>Dec</v>
      </c>
      <c r="C386" s="235" t="n">
        <f aca="false">C385+1</f>
        <v>36877</v>
      </c>
      <c r="D386" s="236" t="n">
        <f aca="false">H385</f>
        <v>1874214</v>
      </c>
      <c r="E386" s="250" t="n">
        <f aca="false">-12517-19059</f>
        <v>-31576</v>
      </c>
      <c r="F386" s="251" t="n">
        <v>0</v>
      </c>
      <c r="G386" s="44" t="n">
        <f aca="false">SUM(E386:F386)</f>
        <v>-31576</v>
      </c>
      <c r="H386" s="44" t="n">
        <f aca="false">D386+G386</f>
        <v>1842638</v>
      </c>
      <c r="I386" s="232" t="n">
        <f aca="false">$D$12-H386</f>
        <v>528562</v>
      </c>
      <c r="J386" s="238" t="n">
        <f aca="false">D386/$D$12</f>
        <v>0.790407388663968</v>
      </c>
      <c r="K386" s="239" t="n">
        <f aca="false">H386/$D$12</f>
        <v>0.777090924426451</v>
      </c>
      <c r="L386" s="44" t="n">
        <f aca="false">IF($E386&lt;0,IF($K386&gt;0.5,-$F$7,-$G$7),IF($E386&gt;0,IF($K386&gt;0.67,$I$7,$H$7),0))</f>
        <v>-31576</v>
      </c>
      <c r="M386" s="44" t="n">
        <f aca="false">IF($E386&lt;0,IF($K386&gt;0.5,-$F$5,-$G$5),IF($E386&gt;0,IF($K386&gt;0.67,$I$5,$H$5),0))</f>
        <v>-18243</v>
      </c>
      <c r="N386" s="44" t="n">
        <f aca="false">IF($E386&lt;0,IF($K386&gt;0.5,-$F$6,-$G$6),IF($E386&gt;0,IF($K386&gt;0.67,$I$6,$H$6),0))</f>
        <v>-13333</v>
      </c>
    </row>
    <row r="387" customFormat="false" ht="12.75" hidden="false" customHeight="false" outlineLevel="0" collapsed="false">
      <c r="A387" s="0" t="n">
        <f aca="false">MONTH(C387)</f>
        <v>12</v>
      </c>
      <c r="B387" s="0" t="str">
        <f aca="false">VLOOKUP(A387,MonthTable,2,FALSE())</f>
        <v>Dec</v>
      </c>
      <c r="C387" s="235" t="n">
        <f aca="false">C386+1</f>
        <v>36878</v>
      </c>
      <c r="D387" s="236" t="n">
        <f aca="false">H386</f>
        <v>1842638</v>
      </c>
      <c r="E387" s="250" t="n">
        <f aca="false">-12517-19059</f>
        <v>-31576</v>
      </c>
      <c r="F387" s="251" t="n">
        <v>0</v>
      </c>
      <c r="G387" s="44" t="n">
        <f aca="false">SUM(E387:F387)</f>
        <v>-31576</v>
      </c>
      <c r="H387" s="44" t="n">
        <f aca="false">D387+G387</f>
        <v>1811062</v>
      </c>
      <c r="I387" s="232" t="n">
        <f aca="false">$D$12-H387</f>
        <v>560138</v>
      </c>
      <c r="J387" s="238" t="n">
        <f aca="false">D387/$D$12</f>
        <v>0.777090924426451</v>
      </c>
      <c r="K387" s="239" t="n">
        <f aca="false">H387/$D$12</f>
        <v>0.763774460188934</v>
      </c>
      <c r="L387" s="44" t="n">
        <f aca="false">IF($E387&lt;0,IF($K387&gt;0.5,-$F$7,-$G$7),IF($E387&gt;0,IF($K387&gt;0.67,$I$7,$H$7),0))</f>
        <v>-31576</v>
      </c>
      <c r="M387" s="44" t="n">
        <f aca="false">IF($E387&lt;0,IF($K387&gt;0.5,-$F$5,-$G$5),IF($E387&gt;0,IF($K387&gt;0.67,$I$5,$H$5),0))</f>
        <v>-18243</v>
      </c>
      <c r="N387" s="44" t="n">
        <f aca="false">IF($E387&lt;0,IF($K387&gt;0.5,-$F$6,-$G$6),IF($E387&gt;0,IF($K387&gt;0.67,$I$6,$H$6),0))</f>
        <v>-13333</v>
      </c>
    </row>
    <row r="388" customFormat="false" ht="12.75" hidden="false" customHeight="false" outlineLevel="0" collapsed="false">
      <c r="A388" s="0" t="n">
        <f aca="false">MONTH(C388)</f>
        <v>12</v>
      </c>
      <c r="B388" s="0" t="str">
        <f aca="false">VLOOKUP(A388,MonthTable,2,FALSE())</f>
        <v>Dec</v>
      </c>
      <c r="C388" s="235" t="n">
        <f aca="false">C387+1</f>
        <v>36879</v>
      </c>
      <c r="D388" s="236" t="n">
        <f aca="false">H387</f>
        <v>1811062</v>
      </c>
      <c r="E388" s="250" t="n">
        <f aca="false">-12517-19059</f>
        <v>-31576</v>
      </c>
      <c r="F388" s="251" t="n">
        <v>0</v>
      </c>
      <c r="G388" s="44" t="n">
        <f aca="false">SUM(E388:F388)</f>
        <v>-31576</v>
      </c>
      <c r="H388" s="44" t="n">
        <f aca="false">D388+G388</f>
        <v>1779486</v>
      </c>
      <c r="I388" s="232" t="n">
        <f aca="false">$D$12-H388</f>
        <v>591714</v>
      </c>
      <c r="J388" s="238" t="n">
        <f aca="false">D388/$D$12</f>
        <v>0.763774460188934</v>
      </c>
      <c r="K388" s="239" t="n">
        <f aca="false">H388/$D$12</f>
        <v>0.750457995951417</v>
      </c>
      <c r="L388" s="44" t="n">
        <f aca="false">IF($E388&lt;0,IF($K388&gt;0.5,-$F$7,-$G$7),IF($E388&gt;0,IF($K388&gt;0.67,$I$7,$H$7),0))</f>
        <v>-31576</v>
      </c>
      <c r="M388" s="44" t="n">
        <f aca="false">IF($E388&lt;0,IF($K388&gt;0.5,-$F$5,-$G$5),IF($E388&gt;0,IF($K388&gt;0.67,$I$5,$H$5),0))</f>
        <v>-18243</v>
      </c>
      <c r="N388" s="44" t="n">
        <f aca="false">IF($E388&lt;0,IF($K388&gt;0.5,-$F$6,-$G$6),IF($E388&gt;0,IF($K388&gt;0.67,$I$6,$H$6),0))</f>
        <v>-13333</v>
      </c>
    </row>
    <row r="389" customFormat="false" ht="12.75" hidden="false" customHeight="false" outlineLevel="0" collapsed="false">
      <c r="A389" s="0" t="n">
        <f aca="false">MONTH(C389)</f>
        <v>12</v>
      </c>
      <c r="B389" s="0" t="str">
        <f aca="false">VLOOKUP(A389,MonthTable,2,FALSE())</f>
        <v>Dec</v>
      </c>
      <c r="C389" s="235" t="n">
        <f aca="false">C388+1</f>
        <v>36880</v>
      </c>
      <c r="D389" s="236" t="n">
        <f aca="false">H388</f>
        <v>1779486</v>
      </c>
      <c r="E389" s="250" t="n">
        <f aca="false">-12517-19059</f>
        <v>-31576</v>
      </c>
      <c r="F389" s="251" t="n">
        <v>0</v>
      </c>
      <c r="G389" s="44" t="n">
        <f aca="false">SUM(E389:F389)</f>
        <v>-31576</v>
      </c>
      <c r="H389" s="44" t="n">
        <f aca="false">D389+G389</f>
        <v>1747910</v>
      </c>
      <c r="I389" s="232" t="n">
        <f aca="false">$D$12-H389</f>
        <v>623290</v>
      </c>
      <c r="J389" s="238" t="n">
        <f aca="false">D389/$D$12</f>
        <v>0.750457995951417</v>
      </c>
      <c r="K389" s="239" t="n">
        <f aca="false">H389/$D$12</f>
        <v>0.7371415317139</v>
      </c>
      <c r="L389" s="44" t="n">
        <f aca="false">IF($E389&lt;0,IF($K389&gt;0.5,-$F$7,-$G$7),IF($E389&gt;0,IF($K389&gt;0.67,$I$7,$H$7),0))</f>
        <v>-31576</v>
      </c>
      <c r="M389" s="44" t="n">
        <f aca="false">IF($E389&lt;0,IF($K389&gt;0.5,-$F$5,-$G$5),IF($E389&gt;0,IF($K389&gt;0.67,$I$5,$H$5),0))</f>
        <v>-18243</v>
      </c>
      <c r="N389" s="44" t="n">
        <f aca="false">IF($E389&lt;0,IF($K389&gt;0.5,-$F$6,-$G$6),IF($E389&gt;0,IF($K389&gt;0.67,$I$6,$H$6),0))</f>
        <v>-13333</v>
      </c>
    </row>
    <row r="390" customFormat="false" ht="12.75" hidden="false" customHeight="false" outlineLevel="0" collapsed="false">
      <c r="A390" s="0" t="n">
        <f aca="false">MONTH(C390)</f>
        <v>12</v>
      </c>
      <c r="B390" s="0" t="str">
        <f aca="false">VLOOKUP(A390,MonthTable,2,FALSE())</f>
        <v>Dec</v>
      </c>
      <c r="C390" s="235" t="n">
        <f aca="false">C389+1</f>
        <v>36881</v>
      </c>
      <c r="D390" s="236" t="n">
        <f aca="false">H389</f>
        <v>1747910</v>
      </c>
      <c r="E390" s="250" t="n">
        <f aca="false">-12517-19059</f>
        <v>-31576</v>
      </c>
      <c r="F390" s="251" t="n">
        <v>0</v>
      </c>
      <c r="G390" s="44" t="n">
        <f aca="false">SUM(E390:F390)</f>
        <v>-31576</v>
      </c>
      <c r="H390" s="44" t="n">
        <f aca="false">D390+G390</f>
        <v>1716334</v>
      </c>
      <c r="I390" s="232" t="n">
        <f aca="false">$D$12-H390</f>
        <v>654866</v>
      </c>
      <c r="J390" s="238" t="n">
        <f aca="false">D390/$D$12</f>
        <v>0.7371415317139</v>
      </c>
      <c r="K390" s="239" t="n">
        <f aca="false">H390/$D$12</f>
        <v>0.723825067476383</v>
      </c>
      <c r="L390" s="44" t="n">
        <f aca="false">IF($E390&lt;0,IF($K390&gt;0.5,-$F$7,-$G$7),IF($E390&gt;0,IF($K390&gt;0.67,$I$7,$H$7),0))</f>
        <v>-31576</v>
      </c>
      <c r="M390" s="44" t="n">
        <f aca="false">IF($E390&lt;0,IF($K390&gt;0.5,-$F$5,-$G$5),IF($E390&gt;0,IF($K390&gt;0.67,$I$5,$H$5),0))</f>
        <v>-18243</v>
      </c>
      <c r="N390" s="44" t="n">
        <f aca="false">IF($E390&lt;0,IF($K390&gt;0.5,-$F$6,-$G$6),IF($E390&gt;0,IF($K390&gt;0.67,$I$6,$H$6),0))</f>
        <v>-13333</v>
      </c>
    </row>
    <row r="391" customFormat="false" ht="12.75" hidden="false" customHeight="false" outlineLevel="0" collapsed="false">
      <c r="A391" s="0" t="n">
        <f aca="false">MONTH(C391)</f>
        <v>12</v>
      </c>
      <c r="B391" s="0" t="str">
        <f aca="false">VLOOKUP(A391,MonthTable,2,FALSE())</f>
        <v>Dec</v>
      </c>
      <c r="C391" s="235" t="n">
        <f aca="false">C390+1</f>
        <v>36882</v>
      </c>
      <c r="D391" s="236" t="n">
        <f aca="false">H390</f>
        <v>1716334</v>
      </c>
      <c r="E391" s="250" t="n">
        <f aca="false">-12517-19059</f>
        <v>-31576</v>
      </c>
      <c r="F391" s="251" t="n">
        <v>0</v>
      </c>
      <c r="G391" s="44" t="n">
        <f aca="false">SUM(E391:F391)</f>
        <v>-31576</v>
      </c>
      <c r="H391" s="44" t="n">
        <f aca="false">D391+G391</f>
        <v>1684758</v>
      </c>
      <c r="I391" s="232" t="n">
        <f aca="false">$D$12-H391</f>
        <v>686442</v>
      </c>
      <c r="J391" s="238" t="n">
        <f aca="false">D391/$D$12</f>
        <v>0.723825067476383</v>
      </c>
      <c r="K391" s="239" t="n">
        <f aca="false">H391/$D$12</f>
        <v>0.710508603238866</v>
      </c>
      <c r="L391" s="44" t="n">
        <f aca="false">IF($E391&lt;0,IF($K391&gt;0.5,-$F$7,-$G$7),IF($E391&gt;0,IF($K391&gt;0.67,$I$7,$H$7),0))</f>
        <v>-31576</v>
      </c>
      <c r="M391" s="44" t="n">
        <f aca="false">IF($E391&lt;0,IF($K391&gt;0.5,-$F$5,-$G$5),IF($E391&gt;0,IF($K391&gt;0.67,$I$5,$H$5),0))</f>
        <v>-18243</v>
      </c>
      <c r="N391" s="44" t="n">
        <f aca="false">IF($E391&lt;0,IF($K391&gt;0.5,-$F$6,-$G$6),IF($E391&gt;0,IF($K391&gt;0.67,$I$6,$H$6),0))</f>
        <v>-13333</v>
      </c>
    </row>
    <row r="392" customFormat="false" ht="12.75" hidden="false" customHeight="false" outlineLevel="0" collapsed="false">
      <c r="A392" s="0" t="n">
        <f aca="false">MONTH(C392)</f>
        <v>12</v>
      </c>
      <c r="B392" s="0" t="str">
        <f aca="false">VLOOKUP(A392,MonthTable,2,FALSE())</f>
        <v>Dec</v>
      </c>
      <c r="C392" s="235" t="n">
        <f aca="false">C391+1</f>
        <v>36883</v>
      </c>
      <c r="D392" s="236" t="n">
        <f aca="false">H391</f>
        <v>1684758</v>
      </c>
      <c r="E392" s="250" t="n">
        <f aca="false">-12517-19059</f>
        <v>-31576</v>
      </c>
      <c r="F392" s="251" t="n">
        <v>0</v>
      </c>
      <c r="G392" s="44" t="n">
        <f aca="false">SUM(E392:F392)</f>
        <v>-31576</v>
      </c>
      <c r="H392" s="44" t="n">
        <f aca="false">D392+G392</f>
        <v>1653182</v>
      </c>
      <c r="I392" s="232" t="n">
        <f aca="false">$D$12-H392</f>
        <v>718018</v>
      </c>
      <c r="J392" s="238" t="n">
        <f aca="false">D392/$D$12</f>
        <v>0.710508603238866</v>
      </c>
      <c r="K392" s="239" t="n">
        <f aca="false">H392/$D$12</f>
        <v>0.69719213900135</v>
      </c>
      <c r="L392" s="44" t="n">
        <f aca="false">IF($E392&lt;0,IF($K392&gt;0.5,-$F$7,-$G$7),IF($E392&gt;0,IF($K392&gt;0.67,$I$7,$H$7),0))</f>
        <v>-31576</v>
      </c>
      <c r="M392" s="44" t="n">
        <f aca="false">IF($E392&lt;0,IF($K392&gt;0.5,-$F$5,-$G$5),IF($E392&gt;0,IF($K392&gt;0.67,$I$5,$H$5),0))</f>
        <v>-18243</v>
      </c>
      <c r="N392" s="44" t="n">
        <f aca="false">IF($E392&lt;0,IF($K392&gt;0.5,-$F$6,-$G$6),IF($E392&gt;0,IF($K392&gt;0.67,$I$6,$H$6),0))</f>
        <v>-13333</v>
      </c>
    </row>
    <row r="393" customFormat="false" ht="12.75" hidden="false" customHeight="false" outlineLevel="0" collapsed="false">
      <c r="A393" s="0" t="n">
        <f aca="false">MONTH(C393)</f>
        <v>12</v>
      </c>
      <c r="B393" s="0" t="str">
        <f aca="false">VLOOKUP(A393,MonthTable,2,FALSE())</f>
        <v>Dec</v>
      </c>
      <c r="C393" s="235" t="n">
        <f aca="false">C392+1</f>
        <v>36884</v>
      </c>
      <c r="D393" s="236" t="n">
        <f aca="false">H392</f>
        <v>1653182</v>
      </c>
      <c r="E393" s="250" t="n">
        <f aca="false">-12517-19059</f>
        <v>-31576</v>
      </c>
      <c r="F393" s="251" t="n">
        <v>0</v>
      </c>
      <c r="G393" s="44" t="n">
        <f aca="false">SUM(E393:F393)</f>
        <v>-31576</v>
      </c>
      <c r="H393" s="44" t="n">
        <f aca="false">D393+G393</f>
        <v>1621606</v>
      </c>
      <c r="I393" s="232" t="n">
        <f aca="false">$D$12-H393</f>
        <v>749594</v>
      </c>
      <c r="J393" s="238" t="n">
        <f aca="false">D393/$D$12</f>
        <v>0.69719213900135</v>
      </c>
      <c r="K393" s="239" t="n">
        <f aca="false">H393/$D$12</f>
        <v>0.683875674763833</v>
      </c>
      <c r="L393" s="44" t="n">
        <f aca="false">IF($E393&lt;0,IF($K393&gt;0.5,-$F$7,-$G$7),IF($E393&gt;0,IF($K393&gt;0.67,$I$7,$H$7),0))</f>
        <v>-31576</v>
      </c>
      <c r="M393" s="44" t="n">
        <f aca="false">IF($E393&lt;0,IF($K393&gt;0.5,-$F$5,-$G$5),IF($E393&gt;0,IF($K393&gt;0.67,$I$5,$H$5),0))</f>
        <v>-18243</v>
      </c>
      <c r="N393" s="44" t="n">
        <f aca="false">IF($E393&lt;0,IF($K393&gt;0.5,-$F$6,-$G$6),IF($E393&gt;0,IF($K393&gt;0.67,$I$6,$H$6),0))</f>
        <v>-13333</v>
      </c>
    </row>
    <row r="394" customFormat="false" ht="12.75" hidden="false" customHeight="false" outlineLevel="0" collapsed="false">
      <c r="A394" s="0" t="n">
        <f aca="false">MONTH(C394)</f>
        <v>12</v>
      </c>
      <c r="B394" s="0" t="str">
        <f aca="false">VLOOKUP(A394,MonthTable,2,FALSE())</f>
        <v>Dec</v>
      </c>
      <c r="C394" s="235" t="n">
        <f aca="false">C393+1</f>
        <v>36885</v>
      </c>
      <c r="D394" s="236" t="n">
        <f aca="false">H393</f>
        <v>1621606</v>
      </c>
      <c r="E394" s="250" t="n">
        <f aca="false">-12517-19059</f>
        <v>-31576</v>
      </c>
      <c r="F394" s="251" t="n">
        <v>0</v>
      </c>
      <c r="G394" s="44" t="n">
        <f aca="false">SUM(E394:F394)</f>
        <v>-31576</v>
      </c>
      <c r="H394" s="44" t="n">
        <f aca="false">D394+G394</f>
        <v>1590030</v>
      </c>
      <c r="I394" s="232" t="n">
        <f aca="false">$D$12-H394</f>
        <v>781170</v>
      </c>
      <c r="J394" s="238" t="n">
        <f aca="false">D394/$D$12</f>
        <v>0.683875674763833</v>
      </c>
      <c r="K394" s="239" t="n">
        <f aca="false">H394/$D$12</f>
        <v>0.670559210526316</v>
      </c>
      <c r="L394" s="44" t="n">
        <f aca="false">IF($E394&lt;0,IF($K394&gt;0.5,-$F$7,-$G$7),IF($E394&gt;0,IF($K394&gt;0.67,$I$7,$H$7),0))</f>
        <v>-31576</v>
      </c>
      <c r="M394" s="44" t="n">
        <f aca="false">IF($E394&lt;0,IF($K394&gt;0.5,-$F$5,-$G$5),IF($E394&gt;0,IF($K394&gt;0.67,$I$5,$H$5),0))</f>
        <v>-18243</v>
      </c>
      <c r="N394" s="44" t="n">
        <f aca="false">IF($E394&lt;0,IF($K394&gt;0.5,-$F$6,-$G$6),IF($E394&gt;0,IF($K394&gt;0.67,$I$6,$H$6),0))</f>
        <v>-13333</v>
      </c>
    </row>
    <row r="395" customFormat="false" ht="12.75" hidden="false" customHeight="false" outlineLevel="0" collapsed="false">
      <c r="A395" s="0" t="n">
        <f aca="false">MONTH(C395)</f>
        <v>12</v>
      </c>
      <c r="B395" s="0" t="str">
        <f aca="false">VLOOKUP(A395,MonthTable,2,FALSE())</f>
        <v>Dec</v>
      </c>
      <c r="C395" s="235" t="n">
        <f aca="false">C394+1</f>
        <v>36886</v>
      </c>
      <c r="D395" s="236" t="n">
        <f aca="false">H394</f>
        <v>1590030</v>
      </c>
      <c r="E395" s="250" t="n">
        <f aca="false">-12517-19059</f>
        <v>-31576</v>
      </c>
      <c r="F395" s="251" t="n">
        <v>0</v>
      </c>
      <c r="G395" s="44" t="n">
        <f aca="false">SUM(E395:F395)</f>
        <v>-31576</v>
      </c>
      <c r="H395" s="44" t="n">
        <f aca="false">D395+G395</f>
        <v>1558454</v>
      </c>
      <c r="I395" s="232" t="n">
        <f aca="false">$D$12-H395</f>
        <v>812746</v>
      </c>
      <c r="J395" s="238" t="n">
        <f aca="false">D395/$D$12</f>
        <v>0.670559210526316</v>
      </c>
      <c r="K395" s="239" t="n">
        <f aca="false">H395/$D$12</f>
        <v>0.657242746288799</v>
      </c>
      <c r="L395" s="44" t="n">
        <f aca="false">IF($E395&lt;0,IF($K395&gt;0.5,-$F$7,-$G$7),IF($E395&gt;0,IF($K395&gt;0.67,$I$7,$H$7),0))</f>
        <v>-31576</v>
      </c>
      <c r="M395" s="44" t="n">
        <f aca="false">IF($E395&lt;0,IF($K395&gt;0.5,-$F$5,-$G$5),IF($E395&gt;0,IF($K395&gt;0.67,$I$5,$H$5),0))</f>
        <v>-18243</v>
      </c>
      <c r="N395" s="44" t="n">
        <f aca="false">IF($E395&lt;0,IF($K395&gt;0.5,-$F$6,-$G$6),IF($E395&gt;0,IF($K395&gt;0.67,$I$6,$H$6),0))</f>
        <v>-13333</v>
      </c>
    </row>
    <row r="396" customFormat="false" ht="12.75" hidden="false" customHeight="false" outlineLevel="0" collapsed="false">
      <c r="A396" s="0" t="n">
        <f aca="false">MONTH(C396)</f>
        <v>12</v>
      </c>
      <c r="B396" s="0" t="str">
        <f aca="false">VLOOKUP(A396,MonthTable,2,FALSE())</f>
        <v>Dec</v>
      </c>
      <c r="C396" s="235" t="n">
        <f aca="false">C395+1</f>
        <v>36887</v>
      </c>
      <c r="D396" s="236" t="n">
        <f aca="false">H395</f>
        <v>1558454</v>
      </c>
      <c r="E396" s="250" t="n">
        <f aca="false">-12517-19059</f>
        <v>-31576</v>
      </c>
      <c r="F396" s="251" t="n">
        <v>0</v>
      </c>
      <c r="G396" s="44" t="n">
        <f aca="false">SUM(E396:F396)</f>
        <v>-31576</v>
      </c>
      <c r="H396" s="44" t="n">
        <f aca="false">D396+G396</f>
        <v>1526878</v>
      </c>
      <c r="I396" s="232" t="n">
        <f aca="false">$D$12-H396</f>
        <v>844322</v>
      </c>
      <c r="J396" s="238" t="n">
        <f aca="false">D396/$D$12</f>
        <v>0.657242746288799</v>
      </c>
      <c r="K396" s="239" t="n">
        <f aca="false">H396/$D$12</f>
        <v>0.643926282051282</v>
      </c>
      <c r="L396" s="44" t="n">
        <f aca="false">IF($E396&lt;0,IF($K396&gt;0.5,-$F$7,-$G$7),IF($E396&gt;0,IF($K396&gt;0.67,$I$7,$H$7),0))</f>
        <v>-31576</v>
      </c>
      <c r="M396" s="44" t="n">
        <f aca="false">IF($E396&lt;0,IF($K396&gt;0.5,-$F$5,-$G$5),IF($E396&gt;0,IF($K396&gt;0.67,$I$5,$H$5),0))</f>
        <v>-18243</v>
      </c>
      <c r="N396" s="44" t="n">
        <f aca="false">IF($E396&lt;0,IF($K396&gt;0.5,-$F$6,-$G$6),IF($E396&gt;0,IF($K396&gt;0.67,$I$6,$H$6),0))</f>
        <v>-13333</v>
      </c>
    </row>
    <row r="397" customFormat="false" ht="12.75" hidden="false" customHeight="false" outlineLevel="0" collapsed="false">
      <c r="A397" s="0" t="n">
        <f aca="false">MONTH(C397)</f>
        <v>12</v>
      </c>
      <c r="B397" s="0" t="str">
        <f aca="false">VLOOKUP(A397,MonthTable,2,FALSE())</f>
        <v>Dec</v>
      </c>
      <c r="C397" s="235" t="n">
        <f aca="false">C396+1</f>
        <v>36888</v>
      </c>
      <c r="D397" s="236" t="n">
        <f aca="false">H396</f>
        <v>1526878</v>
      </c>
      <c r="E397" s="250" t="n">
        <f aca="false">-12517-19059</f>
        <v>-31576</v>
      </c>
      <c r="F397" s="251" t="n">
        <v>0</v>
      </c>
      <c r="G397" s="44" t="n">
        <f aca="false">SUM(E397:F397)</f>
        <v>-31576</v>
      </c>
      <c r="H397" s="44" t="n">
        <f aca="false">D397+G397</f>
        <v>1495302</v>
      </c>
      <c r="I397" s="232" t="n">
        <f aca="false">$D$12-H397</f>
        <v>875898</v>
      </c>
      <c r="J397" s="238" t="n">
        <f aca="false">D397/$D$12</f>
        <v>0.643926282051282</v>
      </c>
      <c r="K397" s="239" t="n">
        <f aca="false">H397/$D$12</f>
        <v>0.630609817813765</v>
      </c>
      <c r="L397" s="44" t="n">
        <f aca="false">IF($E397&lt;0,IF($K397&gt;0.5,-$F$7,-$G$7),IF($E397&gt;0,IF($K397&gt;0.67,$I$7,$H$7),0))</f>
        <v>-31576</v>
      </c>
      <c r="M397" s="44" t="n">
        <f aca="false">IF($E397&lt;0,IF($K397&gt;0.5,-$F$5,-$G$5),IF($E397&gt;0,IF($K397&gt;0.67,$I$5,$H$5),0))</f>
        <v>-18243</v>
      </c>
      <c r="N397" s="44" t="n">
        <f aca="false">IF($E397&lt;0,IF($K397&gt;0.5,-$F$6,-$G$6),IF($E397&gt;0,IF($K397&gt;0.67,$I$6,$H$6),0))</f>
        <v>-13333</v>
      </c>
    </row>
    <row r="398" customFormat="false" ht="12.75" hidden="false" customHeight="false" outlineLevel="0" collapsed="false">
      <c r="A398" s="0" t="n">
        <f aca="false">MONTH(C398)</f>
        <v>12</v>
      </c>
      <c r="B398" s="0" t="str">
        <f aca="false">VLOOKUP(A398,MonthTable,2,FALSE())</f>
        <v>Dec</v>
      </c>
      <c r="C398" s="235" t="n">
        <f aca="false">C397+1</f>
        <v>36889</v>
      </c>
      <c r="D398" s="236" t="n">
        <f aca="false">H397</f>
        <v>1495302</v>
      </c>
      <c r="E398" s="250" t="n">
        <f aca="false">-12517-19059</f>
        <v>-31576</v>
      </c>
      <c r="F398" s="251" t="n">
        <v>0</v>
      </c>
      <c r="G398" s="44" t="n">
        <f aca="false">SUM(E398:F398)</f>
        <v>-31576</v>
      </c>
      <c r="H398" s="44" t="n">
        <f aca="false">D398+G398</f>
        <v>1463726</v>
      </c>
      <c r="I398" s="232" t="n">
        <f aca="false">$D$12-H398</f>
        <v>907474</v>
      </c>
      <c r="J398" s="238" t="n">
        <f aca="false">D398/$D$12</f>
        <v>0.630609817813765</v>
      </c>
      <c r="K398" s="239" t="n">
        <f aca="false">H398/$D$12</f>
        <v>0.617293353576248</v>
      </c>
      <c r="L398" s="44" t="n">
        <f aca="false">IF($E398&lt;0,IF($K398&gt;0.5,-$F$7,-$G$7),IF($E398&gt;0,IF($K398&gt;0.67,$I$7,$H$7),0))</f>
        <v>-31576</v>
      </c>
      <c r="M398" s="44" t="n">
        <f aca="false">IF($E398&lt;0,IF($K398&gt;0.5,-$F$5,-$G$5),IF($E398&gt;0,IF($K398&gt;0.67,$I$5,$H$5),0))</f>
        <v>-18243</v>
      </c>
      <c r="N398" s="44" t="n">
        <f aca="false">IF($E398&lt;0,IF($K398&gt;0.5,-$F$6,-$G$6),IF($E398&gt;0,IF($K398&gt;0.67,$I$6,$H$6),0))</f>
        <v>-13333</v>
      </c>
    </row>
    <row r="399" customFormat="false" ht="12.75" hidden="false" customHeight="false" outlineLevel="0" collapsed="false">
      <c r="A399" s="0" t="n">
        <f aca="false">MONTH(C399)</f>
        <v>12</v>
      </c>
      <c r="B399" s="0" t="str">
        <f aca="false">VLOOKUP(A399,MonthTable,2,FALSE())</f>
        <v>Dec</v>
      </c>
      <c r="C399" s="235" t="n">
        <f aca="false">C398+1</f>
        <v>36890</v>
      </c>
      <c r="D399" s="236" t="n">
        <f aca="false">H398</f>
        <v>1463726</v>
      </c>
      <c r="E399" s="250" t="n">
        <f aca="false">-12517-19059</f>
        <v>-31576</v>
      </c>
      <c r="F399" s="251" t="n">
        <v>0</v>
      </c>
      <c r="G399" s="44" t="n">
        <f aca="false">SUM(E399:F399)</f>
        <v>-31576</v>
      </c>
      <c r="H399" s="44" t="n">
        <f aca="false">D399+G399</f>
        <v>1432150</v>
      </c>
      <c r="I399" s="232" t="n">
        <f aca="false">$D$12-H399</f>
        <v>939050</v>
      </c>
      <c r="J399" s="238" t="n">
        <f aca="false">D399/$D$12</f>
        <v>0.617293353576248</v>
      </c>
      <c r="K399" s="239" t="n">
        <f aca="false">H399/$D$12</f>
        <v>0.603976889338731</v>
      </c>
      <c r="L399" s="44" t="n">
        <f aca="false">IF($E399&lt;0,IF($K399&gt;0.5,-$F$7,-$G$7),IF($E399&gt;0,IF($K399&gt;0.67,$I$7,$H$7),0))</f>
        <v>-31576</v>
      </c>
      <c r="M399" s="44" t="n">
        <f aca="false">IF($E399&lt;0,IF($K399&gt;0.5,-$F$5,-$G$5),IF($E399&gt;0,IF($K399&gt;0.67,$I$5,$H$5),0))</f>
        <v>-18243</v>
      </c>
      <c r="N399" s="44" t="n">
        <f aca="false">IF($E399&lt;0,IF($K399&gt;0.5,-$F$6,-$G$6),IF($E399&gt;0,IF($K399&gt;0.67,$I$6,$H$6),0))</f>
        <v>-13333</v>
      </c>
    </row>
    <row r="400" customFormat="false" ht="12.75" hidden="false" customHeight="false" outlineLevel="0" collapsed="false">
      <c r="A400" s="0" t="n">
        <f aca="false">MONTH(C400)</f>
        <v>12</v>
      </c>
      <c r="B400" s="0" t="str">
        <f aca="false">VLOOKUP(A400,MonthTable,2,FALSE())</f>
        <v>Dec</v>
      </c>
      <c r="C400" s="235" t="n">
        <f aca="false">C399+1</f>
        <v>36891</v>
      </c>
      <c r="D400" s="236" t="n">
        <f aca="false">H399</f>
        <v>1432150</v>
      </c>
      <c r="E400" s="250" t="n">
        <f aca="false">-12517-19059</f>
        <v>-31576</v>
      </c>
      <c r="F400" s="251" t="n">
        <v>0</v>
      </c>
      <c r="G400" s="44" t="n">
        <f aca="false">SUM(E400:F400)</f>
        <v>-31576</v>
      </c>
      <c r="H400" s="44" t="n">
        <f aca="false">D400+G400</f>
        <v>1400574</v>
      </c>
      <c r="I400" s="232" t="n">
        <f aca="false">$D$12-H400</f>
        <v>970626</v>
      </c>
      <c r="J400" s="238" t="n">
        <f aca="false">D400/$D$12</f>
        <v>0.603976889338731</v>
      </c>
      <c r="K400" s="239" t="n">
        <f aca="false">H400/$D$12</f>
        <v>0.590660425101215</v>
      </c>
      <c r="L400" s="44" t="n">
        <f aca="false">IF($E400&lt;0,IF($K400&gt;0.5,-$F$7,-$G$7),IF($E400&gt;0,IF($K400&gt;0.67,$I$7,$H$7),0))</f>
        <v>-31576</v>
      </c>
      <c r="M400" s="44" t="n">
        <f aca="false">IF($E400&lt;0,IF($K400&gt;0.5,-$F$5,-$G$5),IF($E400&gt;0,IF($K400&gt;0.67,$I$5,$H$5),0))</f>
        <v>-18243</v>
      </c>
      <c r="N400" s="44" t="n">
        <f aca="false">IF($E400&lt;0,IF($K400&gt;0.5,-$F$6,-$G$6),IF($E400&gt;0,IF($K400&gt;0.67,$I$6,$H$6),0))</f>
        <v>-13333</v>
      </c>
    </row>
    <row r="401" customFormat="false" ht="12.75" hidden="false" customHeight="false" outlineLevel="0" collapsed="false">
      <c r="A401" s="0" t="n">
        <f aca="false">MONTH(C401)</f>
        <v>1</v>
      </c>
      <c r="B401" s="0" t="str">
        <f aca="false">VLOOKUP(A401,MonthTable,2,FALSE())</f>
        <v>Jan</v>
      </c>
      <c r="C401" s="235" t="n">
        <f aca="false">C400+1</f>
        <v>36892</v>
      </c>
      <c r="D401" s="236" t="n">
        <f aca="false">H400</f>
        <v>1400574</v>
      </c>
      <c r="E401" s="250" t="n">
        <f aca="false">-12517-19059</f>
        <v>-31576</v>
      </c>
      <c r="F401" s="251" t="n">
        <v>0</v>
      </c>
      <c r="G401" s="44" t="n">
        <f aca="false">SUM(E401:F401)</f>
        <v>-31576</v>
      </c>
      <c r="H401" s="44" t="n">
        <f aca="false">D401+G401</f>
        <v>1368998</v>
      </c>
      <c r="I401" s="232" t="n">
        <f aca="false">$D$12-H401</f>
        <v>1002202</v>
      </c>
      <c r="J401" s="238" t="n">
        <f aca="false">D401/$D$12</f>
        <v>0.590660425101215</v>
      </c>
      <c r="K401" s="239" t="n">
        <f aca="false">H401/$D$12</f>
        <v>0.577343960863698</v>
      </c>
      <c r="L401" s="44" t="n">
        <f aca="false">IF($E401&lt;0,IF($K401&gt;0.5,-$F$7,-$G$7),IF($E401&gt;0,IF($K401&gt;0.67,$I$7,$H$7),0))</f>
        <v>-31576</v>
      </c>
      <c r="M401" s="44" t="n">
        <f aca="false">IF($E401&lt;0,IF($K401&gt;0.5,-$F$5,-$G$5),IF($E401&gt;0,IF($K401&gt;0.67,$I$5,$H$5),0))</f>
        <v>-18243</v>
      </c>
      <c r="N401" s="44" t="n">
        <f aca="false">IF($E401&lt;0,IF($K401&gt;0.5,-$F$6,-$G$6),IF($E401&gt;0,IF($K401&gt;0.67,$I$6,$H$6),0))</f>
        <v>-13333</v>
      </c>
    </row>
    <row r="402" customFormat="false" ht="12.75" hidden="false" customHeight="false" outlineLevel="0" collapsed="false">
      <c r="A402" s="0" t="n">
        <f aca="false">MONTH(C402)</f>
        <v>1</v>
      </c>
      <c r="B402" s="0" t="str">
        <f aca="false">VLOOKUP(A402,MonthTable,2,FALSE())</f>
        <v>Jan</v>
      </c>
      <c r="C402" s="235" t="n">
        <f aca="false">C401+1</f>
        <v>36893</v>
      </c>
      <c r="D402" s="236" t="n">
        <f aca="false">H401</f>
        <v>1368998</v>
      </c>
      <c r="E402" s="250" t="n">
        <f aca="false">-12517-19059</f>
        <v>-31576</v>
      </c>
      <c r="F402" s="251" t="n">
        <v>0</v>
      </c>
      <c r="G402" s="44" t="n">
        <f aca="false">SUM(E402:F402)</f>
        <v>-31576</v>
      </c>
      <c r="H402" s="44" t="n">
        <f aca="false">D402+G402</f>
        <v>1337422</v>
      </c>
      <c r="I402" s="232" t="n">
        <f aca="false">$D$12-H402</f>
        <v>1033778</v>
      </c>
      <c r="J402" s="238" t="n">
        <f aca="false">D402/$D$12</f>
        <v>0.577343960863698</v>
      </c>
      <c r="K402" s="239" t="n">
        <f aca="false">H402/$D$12</f>
        <v>0.564027496626181</v>
      </c>
      <c r="L402" s="44" t="n">
        <f aca="false">IF($E402&lt;0,IF($K402&gt;0.5,-$F$7,-$G$7),IF($E402&gt;0,IF($K402&gt;0.67,$I$7,$H$7),0))</f>
        <v>-31576</v>
      </c>
      <c r="M402" s="44" t="n">
        <f aca="false">IF($E402&lt;0,IF($K402&gt;0.5,-$F$5,-$G$5),IF($E402&gt;0,IF($K402&gt;0.67,$I$5,$H$5),0))</f>
        <v>-18243</v>
      </c>
      <c r="N402" s="44" t="n">
        <f aca="false">IF($E402&lt;0,IF($K402&gt;0.5,-$F$6,-$G$6),IF($E402&gt;0,IF($K402&gt;0.67,$I$6,$H$6),0))</f>
        <v>-13333</v>
      </c>
    </row>
    <row r="403" customFormat="false" ht="12.75" hidden="false" customHeight="false" outlineLevel="0" collapsed="false">
      <c r="A403" s="0" t="n">
        <f aca="false">MONTH(C403)</f>
        <v>1</v>
      </c>
      <c r="B403" s="0" t="str">
        <f aca="false">VLOOKUP(A403,MonthTable,2,FALSE())</f>
        <v>Jan</v>
      </c>
      <c r="C403" s="235" t="n">
        <f aca="false">C402+1</f>
        <v>36894</v>
      </c>
      <c r="D403" s="236" t="n">
        <f aca="false">H402</f>
        <v>1337422</v>
      </c>
      <c r="E403" s="250" t="n">
        <f aca="false">-12517-19059</f>
        <v>-31576</v>
      </c>
      <c r="F403" s="251" t="n">
        <v>0</v>
      </c>
      <c r="G403" s="44" t="n">
        <f aca="false">SUM(E403:F403)</f>
        <v>-31576</v>
      </c>
      <c r="H403" s="44" t="n">
        <f aca="false">D403+G403</f>
        <v>1305846</v>
      </c>
      <c r="I403" s="232" t="n">
        <f aca="false">$D$12-H403</f>
        <v>1065354</v>
      </c>
      <c r="J403" s="238" t="n">
        <f aca="false">D403/$D$12</f>
        <v>0.564027496626181</v>
      </c>
      <c r="K403" s="239" t="n">
        <f aca="false">H403/$D$12</f>
        <v>0.550711032388664</v>
      </c>
      <c r="L403" s="44" t="n">
        <f aca="false">IF($E403&lt;0,IF($K403&gt;0.5,-$F$7,-$G$7),IF($E403&gt;0,IF($K403&gt;0.67,$I$7,$H$7),0))</f>
        <v>-31576</v>
      </c>
      <c r="M403" s="44" t="n">
        <f aca="false">IF($E403&lt;0,IF($K403&gt;0.5,-$F$5,-$G$5),IF($E403&gt;0,IF($K403&gt;0.67,$I$5,$H$5),0))</f>
        <v>-18243</v>
      </c>
      <c r="N403" s="44" t="n">
        <f aca="false">IF($E403&lt;0,IF($K403&gt;0.5,-$F$6,-$G$6),IF($E403&gt;0,IF($K403&gt;0.67,$I$6,$H$6),0))</f>
        <v>-13333</v>
      </c>
    </row>
    <row r="404" customFormat="false" ht="12.75" hidden="false" customHeight="false" outlineLevel="0" collapsed="false">
      <c r="A404" s="0" t="n">
        <f aca="false">MONTH(C404)</f>
        <v>1</v>
      </c>
      <c r="B404" s="0" t="str">
        <f aca="false">VLOOKUP(A404,MonthTable,2,FALSE())</f>
        <v>Jan</v>
      </c>
      <c r="C404" s="235" t="n">
        <f aca="false">C403+1</f>
        <v>36895</v>
      </c>
      <c r="D404" s="236" t="n">
        <f aca="false">H403</f>
        <v>1305846</v>
      </c>
      <c r="E404" s="250" t="n">
        <f aca="false">-12517-19059</f>
        <v>-31576</v>
      </c>
      <c r="F404" s="251" t="n">
        <v>0</v>
      </c>
      <c r="G404" s="44" t="n">
        <f aca="false">SUM(E404:F404)</f>
        <v>-31576</v>
      </c>
      <c r="H404" s="44" t="n">
        <f aca="false">D404+G404</f>
        <v>1274270</v>
      </c>
      <c r="I404" s="232" t="n">
        <f aca="false">$D$12-H404</f>
        <v>1096930</v>
      </c>
      <c r="J404" s="238" t="n">
        <f aca="false">D404/$D$12</f>
        <v>0.550711032388664</v>
      </c>
      <c r="K404" s="239" t="n">
        <f aca="false">H404/$D$12</f>
        <v>0.537394568151147</v>
      </c>
      <c r="L404" s="44" t="n">
        <f aca="false">IF($E404&lt;0,IF($K404&gt;0.5,-$F$7,-$G$7),IF($E404&gt;0,IF($K404&gt;0.67,$I$7,$H$7),0))</f>
        <v>-31576</v>
      </c>
      <c r="M404" s="44" t="n">
        <f aca="false">IF($E404&lt;0,IF($K404&gt;0.5,-$F$5,-$G$5),IF($E404&gt;0,IF($K404&gt;0.67,$I$5,$H$5),0))</f>
        <v>-18243</v>
      </c>
      <c r="N404" s="44" t="n">
        <f aca="false">IF($E404&lt;0,IF($K404&gt;0.5,-$F$6,-$G$6),IF($E404&gt;0,IF($K404&gt;0.67,$I$6,$H$6),0))</f>
        <v>-13333</v>
      </c>
    </row>
    <row r="405" customFormat="false" ht="12.75" hidden="false" customHeight="false" outlineLevel="0" collapsed="false">
      <c r="A405" s="0" t="n">
        <f aca="false">MONTH(C405)</f>
        <v>1</v>
      </c>
      <c r="B405" s="0" t="str">
        <f aca="false">VLOOKUP(A405,MonthTable,2,FALSE())</f>
        <v>Jan</v>
      </c>
      <c r="C405" s="235" t="n">
        <f aca="false">C404+1</f>
        <v>36896</v>
      </c>
      <c r="D405" s="236" t="n">
        <f aca="false">H404</f>
        <v>1274270</v>
      </c>
      <c r="E405" s="250" t="n">
        <f aca="false">-12517-19059</f>
        <v>-31576</v>
      </c>
      <c r="F405" s="251" t="n">
        <v>0</v>
      </c>
      <c r="G405" s="44" t="n">
        <f aca="false">SUM(E405:F405)</f>
        <v>-31576</v>
      </c>
      <c r="H405" s="44" t="n">
        <f aca="false">D405+G405</f>
        <v>1242694</v>
      </c>
      <c r="I405" s="232" t="n">
        <f aca="false">$D$12-H405</f>
        <v>1128506</v>
      </c>
      <c r="J405" s="238" t="n">
        <f aca="false">D405/$D$12</f>
        <v>0.537394568151147</v>
      </c>
      <c r="K405" s="239" t="n">
        <f aca="false">H405/$D$12</f>
        <v>0.52407810391363</v>
      </c>
      <c r="L405" s="44" t="n">
        <f aca="false">IF($E405&lt;0,IF($K405&gt;0.5,-$F$7,-$G$7),IF($E405&gt;0,IF($K405&gt;0.67,$I$7,$H$7),0))</f>
        <v>-31576</v>
      </c>
      <c r="M405" s="44" t="n">
        <f aca="false">IF($E405&lt;0,IF($K405&gt;0.5,-$F$5,-$G$5),IF($E405&gt;0,IF($K405&gt;0.67,$I$5,$H$5),0))</f>
        <v>-18243</v>
      </c>
      <c r="N405" s="44" t="n">
        <f aca="false">IF($E405&lt;0,IF($K405&gt;0.5,-$F$6,-$G$6),IF($E405&gt;0,IF($K405&gt;0.67,$I$6,$H$6),0))</f>
        <v>-13333</v>
      </c>
    </row>
    <row r="406" customFormat="false" ht="12.75" hidden="false" customHeight="false" outlineLevel="0" collapsed="false">
      <c r="A406" s="0" t="n">
        <f aca="false">MONTH(C406)</f>
        <v>1</v>
      </c>
      <c r="B406" s="0" t="str">
        <f aca="false">VLOOKUP(A406,MonthTable,2,FALSE())</f>
        <v>Jan</v>
      </c>
      <c r="C406" s="235" t="n">
        <f aca="false">C405+1</f>
        <v>36897</v>
      </c>
      <c r="D406" s="236" t="n">
        <f aca="false">H405</f>
        <v>1242694</v>
      </c>
      <c r="E406" s="250" t="n">
        <f aca="false">-12517-19059</f>
        <v>-31576</v>
      </c>
      <c r="F406" s="251" t="n">
        <v>0</v>
      </c>
      <c r="G406" s="44" t="n">
        <f aca="false">SUM(E406:F406)</f>
        <v>-31576</v>
      </c>
      <c r="H406" s="44" t="n">
        <f aca="false">D406+G406</f>
        <v>1211118</v>
      </c>
      <c r="I406" s="232" t="n">
        <f aca="false">$D$12-H406</f>
        <v>1160082</v>
      </c>
      <c r="J406" s="238" t="n">
        <f aca="false">D406/$D$12</f>
        <v>0.52407810391363</v>
      </c>
      <c r="K406" s="239" t="n">
        <f aca="false">H406/$D$12</f>
        <v>0.510761639676113</v>
      </c>
      <c r="L406" s="44" t="n">
        <f aca="false">IF($E406&lt;0,IF($K406&gt;0.5,-$F$7,-$G$7),IF($E406&gt;0,IF($K406&gt;0.67,$I$7,$H$7),0))</f>
        <v>-31576</v>
      </c>
      <c r="M406" s="44" t="n">
        <f aca="false">IF($E406&lt;0,IF($K406&gt;0.5,-$F$5,-$G$5),IF($E406&gt;0,IF($K406&gt;0.67,$I$5,$H$5),0))</f>
        <v>-18243</v>
      </c>
      <c r="N406" s="44" t="n">
        <f aca="false">IF($E406&lt;0,IF($K406&gt;0.5,-$F$6,-$G$6),IF($E406&gt;0,IF($K406&gt;0.67,$I$6,$H$6),0))</f>
        <v>-13333</v>
      </c>
    </row>
    <row r="407" customFormat="false" ht="12.75" hidden="false" customHeight="false" outlineLevel="0" collapsed="false">
      <c r="A407" s="0" t="n">
        <f aca="false">MONTH(C407)</f>
        <v>1</v>
      </c>
      <c r="B407" s="0" t="str">
        <f aca="false">VLOOKUP(A407,MonthTable,2,FALSE())</f>
        <v>Jan</v>
      </c>
      <c r="C407" s="235" t="n">
        <f aca="false">C406+1</f>
        <v>36898</v>
      </c>
      <c r="D407" s="236" t="n">
        <f aca="false">H406</f>
        <v>1211118</v>
      </c>
      <c r="E407" s="250" t="n">
        <f aca="false">-12517-19059</f>
        <v>-31576</v>
      </c>
      <c r="F407" s="251" t="n">
        <v>0</v>
      </c>
      <c r="G407" s="44" t="n">
        <f aca="false">SUM(E407:F407)</f>
        <v>-31576</v>
      </c>
      <c r="H407" s="44" t="n">
        <f aca="false">D407+G407</f>
        <v>1179542</v>
      </c>
      <c r="I407" s="232" t="n">
        <f aca="false">$D$12-H407</f>
        <v>1191658</v>
      </c>
      <c r="J407" s="238" t="n">
        <f aca="false">D407/$D$12</f>
        <v>0.510761639676113</v>
      </c>
      <c r="K407" s="239" t="n">
        <f aca="false">H407/$D$12</f>
        <v>0.497445175438597</v>
      </c>
      <c r="L407" s="44" t="n">
        <f aca="false">IF($E407&lt;0,IF($K407&gt;0.5,-$F$7,-$G$7),IF($E407&gt;0,IF($K407&gt;0.67,$I$7,$H$7),0))</f>
        <v>-22103</v>
      </c>
      <c r="M407" s="44" t="n">
        <f aca="false">IF($E407&lt;0,IF($K407&gt;0.5,-$F$5,-$G$5),IF($E407&gt;0,IF($K407&gt;0.67,$I$5,$H$5),0))</f>
        <v>-12770</v>
      </c>
      <c r="N407" s="44" t="n">
        <f aca="false">IF($E407&lt;0,IF($K407&gt;0.5,-$F$6,-$G$6),IF($E407&gt;0,IF($K407&gt;0.67,$I$6,$H$6),0))</f>
        <v>-9333</v>
      </c>
    </row>
    <row r="408" customFormat="false" ht="12.75" hidden="false" customHeight="false" outlineLevel="0" collapsed="false">
      <c r="A408" s="0" t="n">
        <f aca="false">MONTH(C408)</f>
        <v>1</v>
      </c>
      <c r="B408" s="0" t="str">
        <f aca="false">VLOOKUP(A408,MonthTable,2,FALSE())</f>
        <v>Jan</v>
      </c>
      <c r="C408" s="235" t="n">
        <f aca="false">C407+1</f>
        <v>36899</v>
      </c>
      <c r="D408" s="236" t="n">
        <f aca="false">H407</f>
        <v>1179542</v>
      </c>
      <c r="E408" s="250" t="n">
        <f aca="false">-12517-19059</f>
        <v>-31576</v>
      </c>
      <c r="F408" s="251" t="n">
        <v>0</v>
      </c>
      <c r="G408" s="44" t="n">
        <f aca="false">SUM(E408:F408)</f>
        <v>-31576</v>
      </c>
      <c r="H408" s="44" t="n">
        <f aca="false">D408+G408</f>
        <v>1147966</v>
      </c>
      <c r="I408" s="232" t="n">
        <f aca="false">$D$12-H408</f>
        <v>1223234</v>
      </c>
      <c r="J408" s="238" t="n">
        <f aca="false">D408/$D$12</f>
        <v>0.497445175438597</v>
      </c>
      <c r="K408" s="239" t="n">
        <f aca="false">H408/$D$12</f>
        <v>0.48412871120108</v>
      </c>
      <c r="L408" s="44" t="n">
        <f aca="false">IF($E408&lt;0,IF($K408&gt;0.5,-$F$7,-$G$7),IF($E408&gt;0,IF($K408&gt;0.67,$I$7,$H$7),0))</f>
        <v>-22103</v>
      </c>
      <c r="M408" s="44" t="n">
        <f aca="false">IF($E408&lt;0,IF($K408&gt;0.5,-$F$5,-$G$5),IF($E408&gt;0,IF($K408&gt;0.67,$I$5,$H$5),0))</f>
        <v>-12770</v>
      </c>
      <c r="N408" s="44" t="n">
        <f aca="false">IF($E408&lt;0,IF($K408&gt;0.5,-$F$6,-$G$6),IF($E408&gt;0,IF($K408&gt;0.67,$I$6,$H$6),0))</f>
        <v>-9333</v>
      </c>
    </row>
    <row r="409" customFormat="false" ht="12.75" hidden="false" customHeight="false" outlineLevel="0" collapsed="false">
      <c r="A409" s="0" t="n">
        <f aca="false">MONTH(C409)</f>
        <v>1</v>
      </c>
      <c r="B409" s="0" t="str">
        <f aca="false">VLOOKUP(A409,MonthTable,2,FALSE())</f>
        <v>Jan</v>
      </c>
      <c r="C409" s="235" t="n">
        <f aca="false">C408+1</f>
        <v>36900</v>
      </c>
      <c r="D409" s="236" t="n">
        <f aca="false">H408</f>
        <v>1147966</v>
      </c>
      <c r="E409" s="250" t="n">
        <f aca="false">-12517-19059</f>
        <v>-31576</v>
      </c>
      <c r="F409" s="251" t="n">
        <v>0</v>
      </c>
      <c r="G409" s="44" t="n">
        <f aca="false">SUM(E409:F409)</f>
        <v>-31576</v>
      </c>
      <c r="H409" s="44" t="n">
        <f aca="false">D409+G409</f>
        <v>1116390</v>
      </c>
      <c r="I409" s="232" t="n">
        <f aca="false">$D$12-H409</f>
        <v>1254810</v>
      </c>
      <c r="J409" s="238" t="n">
        <f aca="false">D409/$D$12</f>
        <v>0.48412871120108</v>
      </c>
      <c r="K409" s="239" t="n">
        <f aca="false">H409/$D$12</f>
        <v>0.470812246963563</v>
      </c>
      <c r="L409" s="44" t="n">
        <f aca="false">IF($E409&lt;0,IF($K409&gt;0.5,-$F$7,-$G$7),IF($E409&gt;0,IF($K409&gt;0.67,$I$7,$H$7),0))</f>
        <v>-22103</v>
      </c>
      <c r="M409" s="44" t="n">
        <f aca="false">IF($E409&lt;0,IF($K409&gt;0.5,-$F$5,-$G$5),IF($E409&gt;0,IF($K409&gt;0.67,$I$5,$H$5),0))</f>
        <v>-12770</v>
      </c>
      <c r="N409" s="44" t="n">
        <f aca="false">IF($E409&lt;0,IF($K409&gt;0.5,-$F$6,-$G$6),IF($E409&gt;0,IF($K409&gt;0.67,$I$6,$H$6),0))</f>
        <v>-9333</v>
      </c>
    </row>
    <row r="410" customFormat="false" ht="12.75" hidden="false" customHeight="false" outlineLevel="0" collapsed="false">
      <c r="A410" s="0" t="n">
        <f aca="false">MONTH(C410)</f>
        <v>1</v>
      </c>
      <c r="B410" s="0" t="str">
        <f aca="false">VLOOKUP(A410,MonthTable,2,FALSE())</f>
        <v>Jan</v>
      </c>
      <c r="C410" s="235" t="n">
        <f aca="false">C409+1</f>
        <v>36901</v>
      </c>
      <c r="D410" s="236" t="n">
        <f aca="false">H409</f>
        <v>1116390</v>
      </c>
      <c r="E410" s="250" t="n">
        <f aca="false">-12517-19059</f>
        <v>-31576</v>
      </c>
      <c r="F410" s="251" t="n">
        <v>0</v>
      </c>
      <c r="G410" s="44" t="n">
        <f aca="false">SUM(E410:F410)</f>
        <v>-31576</v>
      </c>
      <c r="H410" s="44" t="n">
        <f aca="false">D410+G410</f>
        <v>1084814</v>
      </c>
      <c r="I410" s="232" t="n">
        <f aca="false">$D$12-H410</f>
        <v>1286386</v>
      </c>
      <c r="J410" s="238" t="n">
        <f aca="false">D410/$D$12</f>
        <v>0.470812246963563</v>
      </c>
      <c r="K410" s="239" t="n">
        <f aca="false">H410/$D$12</f>
        <v>0.457495782726046</v>
      </c>
      <c r="L410" s="44" t="n">
        <f aca="false">IF($E410&lt;0,IF($K410&gt;0.5,-$F$7,-$G$7),IF($E410&gt;0,IF($K410&gt;0.67,$I$7,$H$7),0))</f>
        <v>-22103</v>
      </c>
      <c r="M410" s="44" t="n">
        <f aca="false">IF($E410&lt;0,IF($K410&gt;0.5,-$F$5,-$G$5),IF($E410&gt;0,IF($K410&gt;0.67,$I$5,$H$5),0))</f>
        <v>-12770</v>
      </c>
      <c r="N410" s="44" t="n">
        <f aca="false">IF($E410&lt;0,IF($K410&gt;0.5,-$F$6,-$G$6),IF($E410&gt;0,IF($K410&gt;0.67,$I$6,$H$6),0))</f>
        <v>-9333</v>
      </c>
    </row>
    <row r="411" customFormat="false" ht="12.75" hidden="false" customHeight="false" outlineLevel="0" collapsed="false">
      <c r="A411" s="0" t="n">
        <f aca="false">MONTH(C411)</f>
        <v>1</v>
      </c>
      <c r="B411" s="0" t="str">
        <f aca="false">VLOOKUP(A411,MonthTable,2,FALSE())</f>
        <v>Jan</v>
      </c>
      <c r="C411" s="235" t="n">
        <f aca="false">C410+1</f>
        <v>36902</v>
      </c>
      <c r="D411" s="236" t="n">
        <f aca="false">H410</f>
        <v>1084814</v>
      </c>
      <c r="E411" s="250" t="n">
        <f aca="false">-12517-19059</f>
        <v>-31576</v>
      </c>
      <c r="F411" s="251" t="n">
        <v>0</v>
      </c>
      <c r="G411" s="44" t="n">
        <f aca="false">SUM(E411:F411)</f>
        <v>-31576</v>
      </c>
      <c r="H411" s="44" t="n">
        <f aca="false">D411+G411</f>
        <v>1053238</v>
      </c>
      <c r="I411" s="232" t="n">
        <f aca="false">$D$12-H411</f>
        <v>1317962</v>
      </c>
      <c r="J411" s="238" t="n">
        <f aca="false">D411/$D$12</f>
        <v>0.457495782726046</v>
      </c>
      <c r="K411" s="239" t="n">
        <f aca="false">H411/$D$12</f>
        <v>0.444179318488529</v>
      </c>
      <c r="L411" s="44" t="n">
        <f aca="false">IF($E411&lt;0,IF($K411&gt;0.5,-$F$7,-$G$7),IF($E411&gt;0,IF($K411&gt;0.67,$I$7,$H$7),0))</f>
        <v>-22103</v>
      </c>
      <c r="M411" s="44" t="n">
        <f aca="false">IF($E411&lt;0,IF($K411&gt;0.5,-$F$5,-$G$5),IF($E411&gt;0,IF($K411&gt;0.67,$I$5,$H$5),0))</f>
        <v>-12770</v>
      </c>
      <c r="N411" s="44" t="n">
        <f aca="false">IF($E411&lt;0,IF($K411&gt;0.5,-$F$6,-$G$6),IF($E411&gt;0,IF($K411&gt;0.67,$I$6,$H$6),0))</f>
        <v>-9333</v>
      </c>
    </row>
    <row r="412" customFormat="false" ht="12.75" hidden="false" customHeight="false" outlineLevel="0" collapsed="false">
      <c r="A412" s="0" t="n">
        <f aca="false">MONTH(C412)</f>
        <v>1</v>
      </c>
      <c r="B412" s="0" t="str">
        <f aca="false">VLOOKUP(A412,MonthTable,2,FALSE())</f>
        <v>Jan</v>
      </c>
      <c r="C412" s="235" t="n">
        <f aca="false">C411+1</f>
        <v>36903</v>
      </c>
      <c r="D412" s="236" t="n">
        <f aca="false">H411</f>
        <v>1053238</v>
      </c>
      <c r="E412" s="250" t="n">
        <f aca="false">-12517-19059</f>
        <v>-31576</v>
      </c>
      <c r="F412" s="251" t="n">
        <v>0</v>
      </c>
      <c r="G412" s="44" t="n">
        <f aca="false">SUM(E412:F412)</f>
        <v>-31576</v>
      </c>
      <c r="H412" s="44" t="n">
        <f aca="false">D412+G412</f>
        <v>1021662</v>
      </c>
      <c r="I412" s="232" t="n">
        <f aca="false">$D$12-H412</f>
        <v>1349538</v>
      </c>
      <c r="J412" s="238" t="n">
        <f aca="false">D412/$D$12</f>
        <v>0.444179318488529</v>
      </c>
      <c r="K412" s="239" t="n">
        <f aca="false">H412/$D$12</f>
        <v>0.430862854251012</v>
      </c>
      <c r="L412" s="44" t="n">
        <f aca="false">IF($E412&lt;0,IF($K412&gt;0.5,-$F$7,-$G$7),IF($E412&gt;0,IF($K412&gt;0.67,$I$7,$H$7),0))</f>
        <v>-22103</v>
      </c>
      <c r="M412" s="44" t="n">
        <f aca="false">IF($E412&lt;0,IF($K412&gt;0.5,-$F$5,-$G$5),IF($E412&gt;0,IF($K412&gt;0.67,$I$5,$H$5),0))</f>
        <v>-12770</v>
      </c>
      <c r="N412" s="44" t="n">
        <f aca="false">IF($E412&lt;0,IF($K412&gt;0.5,-$F$6,-$G$6),IF($E412&gt;0,IF($K412&gt;0.67,$I$6,$H$6),0))</f>
        <v>-9333</v>
      </c>
    </row>
    <row r="413" customFormat="false" ht="12.75" hidden="false" customHeight="false" outlineLevel="0" collapsed="false">
      <c r="A413" s="0" t="n">
        <f aca="false">MONTH(C413)</f>
        <v>1</v>
      </c>
      <c r="B413" s="0" t="str">
        <f aca="false">VLOOKUP(A413,MonthTable,2,FALSE())</f>
        <v>Jan</v>
      </c>
      <c r="C413" s="235" t="n">
        <f aca="false">C412+1</f>
        <v>36904</v>
      </c>
      <c r="D413" s="236" t="n">
        <f aca="false">H412</f>
        <v>1021662</v>
      </c>
      <c r="E413" s="250" t="n">
        <f aca="false">-12517-19059</f>
        <v>-31576</v>
      </c>
      <c r="F413" s="251" t="n">
        <v>0</v>
      </c>
      <c r="G413" s="44" t="n">
        <f aca="false">SUM(E413:F413)</f>
        <v>-31576</v>
      </c>
      <c r="H413" s="44" t="n">
        <f aca="false">D413+G413</f>
        <v>990086</v>
      </c>
      <c r="I413" s="232" t="n">
        <f aca="false">$D$12-H413</f>
        <v>1381114</v>
      </c>
      <c r="J413" s="238" t="n">
        <f aca="false">D413/$D$12</f>
        <v>0.430862854251012</v>
      </c>
      <c r="K413" s="239" t="n">
        <f aca="false">H413/$D$12</f>
        <v>0.417546390013495</v>
      </c>
      <c r="L413" s="44" t="n">
        <f aca="false">IF($E413&lt;0,IF($K413&gt;0.5,-$F$7,-$G$7),IF($E413&gt;0,IF($K413&gt;0.67,$I$7,$H$7),0))</f>
        <v>-22103</v>
      </c>
      <c r="M413" s="44" t="n">
        <f aca="false">IF($E413&lt;0,IF($K413&gt;0.5,-$F$5,-$G$5),IF($E413&gt;0,IF($K413&gt;0.67,$I$5,$H$5),0))</f>
        <v>-12770</v>
      </c>
      <c r="N413" s="44" t="n">
        <f aca="false">IF($E413&lt;0,IF($K413&gt;0.5,-$F$6,-$G$6),IF($E413&gt;0,IF($K413&gt;0.67,$I$6,$H$6),0))</f>
        <v>-9333</v>
      </c>
    </row>
    <row r="414" customFormat="false" ht="12.75" hidden="false" customHeight="false" outlineLevel="0" collapsed="false">
      <c r="A414" s="0" t="n">
        <f aca="false">MONTH(C414)</f>
        <v>1</v>
      </c>
      <c r="B414" s="0" t="str">
        <f aca="false">VLOOKUP(A414,MonthTable,2,FALSE())</f>
        <v>Jan</v>
      </c>
      <c r="C414" s="235" t="n">
        <f aca="false">C413+1</f>
        <v>36905</v>
      </c>
      <c r="D414" s="236" t="n">
        <f aca="false">H413</f>
        <v>990086</v>
      </c>
      <c r="E414" s="250" t="n">
        <f aca="false">-12517-19059</f>
        <v>-31576</v>
      </c>
      <c r="F414" s="251" t="n">
        <v>0</v>
      </c>
      <c r="G414" s="44" t="n">
        <f aca="false">SUM(E414:F414)</f>
        <v>-31576</v>
      </c>
      <c r="H414" s="44" t="n">
        <f aca="false">D414+G414</f>
        <v>958510</v>
      </c>
      <c r="I414" s="232" t="n">
        <f aca="false">$D$12-H414</f>
        <v>1412690</v>
      </c>
      <c r="J414" s="238" t="n">
        <f aca="false">D414/$D$12</f>
        <v>0.417546390013495</v>
      </c>
      <c r="K414" s="239" t="n">
        <f aca="false">H414/$D$12</f>
        <v>0.404229925775978</v>
      </c>
      <c r="L414" s="44" t="n">
        <f aca="false">IF($E414&lt;0,IF($K414&gt;0.5,-$F$7,-$G$7),IF($E414&gt;0,IF($K414&gt;0.67,$I$7,$H$7),0))</f>
        <v>-22103</v>
      </c>
      <c r="M414" s="44" t="n">
        <f aca="false">IF($E414&lt;0,IF($K414&gt;0.5,-$F$5,-$G$5),IF($E414&gt;0,IF($K414&gt;0.67,$I$5,$H$5),0))</f>
        <v>-12770</v>
      </c>
      <c r="N414" s="44" t="n">
        <f aca="false">IF($E414&lt;0,IF($K414&gt;0.5,-$F$6,-$G$6),IF($E414&gt;0,IF($K414&gt;0.67,$I$6,$H$6),0))</f>
        <v>-9333</v>
      </c>
    </row>
    <row r="415" customFormat="false" ht="12.75" hidden="false" customHeight="false" outlineLevel="0" collapsed="false">
      <c r="A415" s="0" t="n">
        <f aca="false">MONTH(C415)</f>
        <v>1</v>
      </c>
      <c r="B415" s="0" t="str">
        <f aca="false">VLOOKUP(A415,MonthTable,2,FALSE())</f>
        <v>Jan</v>
      </c>
      <c r="C415" s="235" t="n">
        <f aca="false">C414+1</f>
        <v>36906</v>
      </c>
      <c r="D415" s="236" t="n">
        <f aca="false">H414</f>
        <v>958510</v>
      </c>
      <c r="E415" s="250" t="n">
        <f aca="false">-12517-19059</f>
        <v>-31576</v>
      </c>
      <c r="F415" s="251" t="n">
        <v>0</v>
      </c>
      <c r="G415" s="44" t="n">
        <f aca="false">SUM(E415:F415)</f>
        <v>-31576</v>
      </c>
      <c r="H415" s="44" t="n">
        <f aca="false">D415+G415</f>
        <v>926934</v>
      </c>
      <c r="I415" s="232" t="n">
        <f aca="false">$D$12-H415</f>
        <v>1444266</v>
      </c>
      <c r="J415" s="238" t="n">
        <f aca="false">D415/$D$12</f>
        <v>0.404229925775978</v>
      </c>
      <c r="K415" s="239" t="n">
        <f aca="false">H415/$D$12</f>
        <v>0.390913461538462</v>
      </c>
      <c r="L415" s="44" t="n">
        <f aca="false">IF($E415&lt;0,IF($K415&gt;0.5,-$F$7,-$G$7),IF($E415&gt;0,IF($K415&gt;0.67,$I$7,$H$7),0))</f>
        <v>-22103</v>
      </c>
      <c r="M415" s="44" t="n">
        <f aca="false">IF($E415&lt;0,IF($K415&gt;0.5,-$F$5,-$G$5),IF($E415&gt;0,IF($K415&gt;0.67,$I$5,$H$5),0))</f>
        <v>-12770</v>
      </c>
      <c r="N415" s="44" t="n">
        <f aca="false">IF($E415&lt;0,IF($K415&gt;0.5,-$F$6,-$G$6),IF($E415&gt;0,IF($K415&gt;0.67,$I$6,$H$6),0))</f>
        <v>-9333</v>
      </c>
    </row>
    <row r="416" customFormat="false" ht="12.75" hidden="false" customHeight="false" outlineLevel="0" collapsed="false">
      <c r="A416" s="0" t="n">
        <f aca="false">MONTH(C416)</f>
        <v>1</v>
      </c>
      <c r="B416" s="0" t="str">
        <f aca="false">VLOOKUP(A416,MonthTable,2,FALSE())</f>
        <v>Jan</v>
      </c>
      <c r="C416" s="235" t="n">
        <f aca="false">C415+1</f>
        <v>36907</v>
      </c>
      <c r="D416" s="236" t="n">
        <f aca="false">H415</f>
        <v>926934</v>
      </c>
      <c r="E416" s="250" t="n">
        <f aca="false">-12517-19059</f>
        <v>-31576</v>
      </c>
      <c r="F416" s="251" t="n">
        <v>0</v>
      </c>
      <c r="G416" s="44" t="n">
        <f aca="false">SUM(E416:F416)</f>
        <v>-31576</v>
      </c>
      <c r="H416" s="44" t="n">
        <f aca="false">D416+G416</f>
        <v>895358</v>
      </c>
      <c r="I416" s="232" t="n">
        <f aca="false">$D$12-H416</f>
        <v>1475842</v>
      </c>
      <c r="J416" s="238" t="n">
        <f aca="false">D416/$D$12</f>
        <v>0.390913461538462</v>
      </c>
      <c r="K416" s="239" t="n">
        <f aca="false">H416/$D$12</f>
        <v>0.377596997300945</v>
      </c>
      <c r="L416" s="44" t="n">
        <f aca="false">IF($E416&lt;0,IF($K416&gt;0.5,-$F$7,-$G$7),IF($E416&gt;0,IF($K416&gt;0.67,$I$7,$H$7),0))</f>
        <v>-22103</v>
      </c>
      <c r="M416" s="44" t="n">
        <f aca="false">IF($E416&lt;0,IF($K416&gt;0.5,-$F$5,-$G$5),IF($E416&gt;0,IF($K416&gt;0.67,$I$5,$H$5),0))</f>
        <v>-12770</v>
      </c>
      <c r="N416" s="44" t="n">
        <f aca="false">IF($E416&lt;0,IF($K416&gt;0.5,-$F$6,-$G$6),IF($E416&gt;0,IF($K416&gt;0.67,$I$6,$H$6),0))</f>
        <v>-9333</v>
      </c>
    </row>
    <row r="417" customFormat="false" ht="12.75" hidden="false" customHeight="false" outlineLevel="0" collapsed="false">
      <c r="A417" s="0" t="n">
        <f aca="false">MONTH(C417)</f>
        <v>1</v>
      </c>
      <c r="B417" s="0" t="str">
        <f aca="false">VLOOKUP(A417,MonthTable,2,FALSE())</f>
        <v>Jan</v>
      </c>
      <c r="C417" s="235" t="n">
        <f aca="false">C416+1</f>
        <v>36908</v>
      </c>
      <c r="D417" s="236" t="n">
        <f aca="false">H416</f>
        <v>895358</v>
      </c>
      <c r="E417" s="250" t="n">
        <f aca="false">-12517-19059</f>
        <v>-31576</v>
      </c>
      <c r="F417" s="251" t="n">
        <v>0</v>
      </c>
      <c r="G417" s="44" t="n">
        <f aca="false">SUM(E417:F417)</f>
        <v>-31576</v>
      </c>
      <c r="H417" s="44" t="n">
        <f aca="false">D417+G417</f>
        <v>863782</v>
      </c>
      <c r="I417" s="232" t="n">
        <f aca="false">$D$12-H417</f>
        <v>1507418</v>
      </c>
      <c r="J417" s="238" t="n">
        <f aca="false">D417/$D$12</f>
        <v>0.377596997300945</v>
      </c>
      <c r="K417" s="239" t="n">
        <f aca="false">H417/$D$12</f>
        <v>0.364280533063428</v>
      </c>
      <c r="L417" s="44" t="n">
        <f aca="false">IF($E417&lt;0,IF($K417&gt;0.5,-$F$7,-$G$7),IF($E417&gt;0,IF($K417&gt;0.67,$I$7,$H$7),0))</f>
        <v>-22103</v>
      </c>
      <c r="M417" s="44" t="n">
        <f aca="false">IF($E417&lt;0,IF($K417&gt;0.5,-$F$5,-$G$5),IF($E417&gt;0,IF($K417&gt;0.67,$I$5,$H$5),0))</f>
        <v>-12770</v>
      </c>
      <c r="N417" s="44" t="n">
        <f aca="false">IF($E417&lt;0,IF($K417&gt;0.5,-$F$6,-$G$6),IF($E417&gt;0,IF($K417&gt;0.67,$I$6,$H$6),0))</f>
        <v>-9333</v>
      </c>
    </row>
    <row r="418" customFormat="false" ht="12.75" hidden="false" customHeight="false" outlineLevel="0" collapsed="false">
      <c r="A418" s="0" t="n">
        <f aca="false">MONTH(C418)</f>
        <v>1</v>
      </c>
      <c r="B418" s="0" t="str">
        <f aca="false">VLOOKUP(A418,MonthTable,2,FALSE())</f>
        <v>Jan</v>
      </c>
      <c r="C418" s="235" t="n">
        <f aca="false">C417+1</f>
        <v>36909</v>
      </c>
      <c r="D418" s="236" t="n">
        <f aca="false">H417</f>
        <v>863782</v>
      </c>
      <c r="E418" s="250" t="n">
        <f aca="false">-12517-19059</f>
        <v>-31576</v>
      </c>
      <c r="F418" s="251" t="n">
        <v>0</v>
      </c>
      <c r="G418" s="44" t="n">
        <f aca="false">SUM(E418:F418)</f>
        <v>-31576</v>
      </c>
      <c r="H418" s="44" t="n">
        <f aca="false">D418+G418</f>
        <v>832206</v>
      </c>
      <c r="I418" s="232" t="n">
        <f aca="false">$D$12-H418</f>
        <v>1538994</v>
      </c>
      <c r="J418" s="238" t="n">
        <f aca="false">D418/$D$12</f>
        <v>0.364280533063428</v>
      </c>
      <c r="K418" s="239" t="n">
        <f aca="false">H418/$D$12</f>
        <v>0.350964068825911</v>
      </c>
      <c r="L418" s="44" t="n">
        <f aca="false">IF($E418&lt;0,IF($K418&gt;0.5,-$F$7,-$G$7),IF($E418&gt;0,IF($K418&gt;0.67,$I$7,$H$7),0))</f>
        <v>-22103</v>
      </c>
      <c r="M418" s="44" t="n">
        <f aca="false">IF($E418&lt;0,IF($K418&gt;0.5,-$F$5,-$G$5),IF($E418&gt;0,IF($K418&gt;0.67,$I$5,$H$5),0))</f>
        <v>-12770</v>
      </c>
      <c r="N418" s="44" t="n">
        <f aca="false">IF($E418&lt;0,IF($K418&gt;0.5,-$F$6,-$G$6),IF($E418&gt;0,IF($K418&gt;0.67,$I$6,$H$6),0))</f>
        <v>-9333</v>
      </c>
    </row>
    <row r="419" customFormat="false" ht="12.75" hidden="false" customHeight="false" outlineLevel="0" collapsed="false">
      <c r="A419" s="0" t="n">
        <f aca="false">MONTH(C419)</f>
        <v>1</v>
      </c>
      <c r="B419" s="0" t="str">
        <f aca="false">VLOOKUP(A419,MonthTable,2,FALSE())</f>
        <v>Jan</v>
      </c>
      <c r="C419" s="235" t="n">
        <f aca="false">C418+1</f>
        <v>36910</v>
      </c>
      <c r="D419" s="236" t="n">
        <f aca="false">H418</f>
        <v>832206</v>
      </c>
      <c r="E419" s="250" t="n">
        <f aca="false">-12517-19059</f>
        <v>-31576</v>
      </c>
      <c r="F419" s="251" t="n">
        <v>0</v>
      </c>
      <c r="G419" s="44" t="n">
        <f aca="false">SUM(E419:F419)</f>
        <v>-31576</v>
      </c>
      <c r="H419" s="44" t="n">
        <f aca="false">D419+G419</f>
        <v>800630</v>
      </c>
      <c r="I419" s="232" t="n">
        <f aca="false">$D$12-H419</f>
        <v>1570570</v>
      </c>
      <c r="J419" s="238" t="n">
        <f aca="false">D419/$D$12</f>
        <v>0.350964068825911</v>
      </c>
      <c r="K419" s="239" t="n">
        <f aca="false">H419/$D$12</f>
        <v>0.337647604588394</v>
      </c>
      <c r="L419" s="44" t="n">
        <f aca="false">IF($E419&lt;0,IF($K419&gt;0.5,-$F$7,-$G$7),IF($E419&gt;0,IF($K419&gt;0.67,$I$7,$H$7),0))</f>
        <v>-22103</v>
      </c>
      <c r="M419" s="44" t="n">
        <f aca="false">IF($E419&lt;0,IF($K419&gt;0.5,-$F$5,-$G$5),IF($E419&gt;0,IF($K419&gt;0.67,$I$5,$H$5),0))</f>
        <v>-12770</v>
      </c>
      <c r="N419" s="44" t="n">
        <f aca="false">IF($E419&lt;0,IF($K419&gt;0.5,-$F$6,-$G$6),IF($E419&gt;0,IF($K419&gt;0.67,$I$6,$H$6),0))</f>
        <v>-9333</v>
      </c>
    </row>
    <row r="420" customFormat="false" ht="12.75" hidden="false" customHeight="false" outlineLevel="0" collapsed="false">
      <c r="A420" s="0" t="n">
        <f aca="false">MONTH(C420)</f>
        <v>1</v>
      </c>
      <c r="B420" s="0" t="str">
        <f aca="false">VLOOKUP(A420,MonthTable,2,FALSE())</f>
        <v>Jan</v>
      </c>
      <c r="C420" s="235" t="n">
        <f aca="false">C419+1</f>
        <v>36911</v>
      </c>
      <c r="D420" s="236" t="n">
        <f aca="false">H419</f>
        <v>800630</v>
      </c>
      <c r="E420" s="250" t="n">
        <f aca="false">-12517-19059</f>
        <v>-31576</v>
      </c>
      <c r="F420" s="251" t="n">
        <v>0</v>
      </c>
      <c r="G420" s="44" t="n">
        <f aca="false">SUM(E420:F420)</f>
        <v>-31576</v>
      </c>
      <c r="H420" s="44" t="n">
        <f aca="false">D420+G420</f>
        <v>769054</v>
      </c>
      <c r="I420" s="232" t="n">
        <f aca="false">$D$12-H420</f>
        <v>1602146</v>
      </c>
      <c r="J420" s="238" t="n">
        <f aca="false">D420/$D$12</f>
        <v>0.337647604588394</v>
      </c>
      <c r="K420" s="239" t="n">
        <f aca="false">H420/$D$12</f>
        <v>0.324331140350877</v>
      </c>
      <c r="L420" s="44" t="n">
        <f aca="false">IF($E420&lt;0,IF($K420&gt;0.5,-$F$7,-$G$7),IF($E420&gt;0,IF($K420&gt;0.67,$I$7,$H$7),0))</f>
        <v>-22103</v>
      </c>
      <c r="M420" s="44" t="n">
        <f aca="false">IF($E420&lt;0,IF($K420&gt;0.5,-$F$5,-$G$5),IF($E420&gt;0,IF($K420&gt;0.67,$I$5,$H$5),0))</f>
        <v>-12770</v>
      </c>
      <c r="N420" s="44" t="n">
        <f aca="false">IF($E420&lt;0,IF($K420&gt;0.5,-$F$6,-$G$6),IF($E420&gt;0,IF($K420&gt;0.67,$I$6,$H$6),0))</f>
        <v>-9333</v>
      </c>
    </row>
    <row r="421" customFormat="false" ht="12.75" hidden="false" customHeight="false" outlineLevel="0" collapsed="false">
      <c r="A421" s="0" t="n">
        <f aca="false">MONTH(C421)</f>
        <v>1</v>
      </c>
      <c r="B421" s="0" t="str">
        <f aca="false">VLOOKUP(A421,MonthTable,2,FALSE())</f>
        <v>Jan</v>
      </c>
      <c r="C421" s="235" t="n">
        <f aca="false">C420+1</f>
        <v>36912</v>
      </c>
      <c r="D421" s="236" t="n">
        <f aca="false">H420</f>
        <v>769054</v>
      </c>
      <c r="E421" s="250" t="n">
        <f aca="false">-12517-19059</f>
        <v>-31576</v>
      </c>
      <c r="F421" s="251" t="n">
        <v>0</v>
      </c>
      <c r="G421" s="44" t="n">
        <f aca="false">SUM(E421:F421)</f>
        <v>-31576</v>
      </c>
      <c r="H421" s="44" t="n">
        <f aca="false">D421+G421</f>
        <v>737478</v>
      </c>
      <c r="I421" s="232" t="n">
        <f aca="false">$D$12-H421</f>
        <v>1633722</v>
      </c>
      <c r="J421" s="238" t="n">
        <f aca="false">D421/$D$12</f>
        <v>0.324331140350877</v>
      </c>
      <c r="K421" s="239" t="n">
        <f aca="false">H421/$D$12</f>
        <v>0.31101467611336</v>
      </c>
      <c r="L421" s="44" t="n">
        <f aca="false">IF($E421&lt;0,IF($K421&gt;0.5,-$F$7,-$G$7),IF($E421&gt;0,IF($K421&gt;0.67,$I$7,$H$7),0))</f>
        <v>-22103</v>
      </c>
      <c r="M421" s="44" t="n">
        <f aca="false">IF($E421&lt;0,IF($K421&gt;0.5,-$F$5,-$G$5),IF($E421&gt;0,IF($K421&gt;0.67,$I$5,$H$5),0))</f>
        <v>-12770</v>
      </c>
      <c r="N421" s="44" t="n">
        <f aca="false">IF($E421&lt;0,IF($K421&gt;0.5,-$F$6,-$G$6),IF($E421&gt;0,IF($K421&gt;0.67,$I$6,$H$6),0))</f>
        <v>-9333</v>
      </c>
    </row>
    <row r="422" customFormat="false" ht="12.75" hidden="false" customHeight="false" outlineLevel="0" collapsed="false">
      <c r="A422" s="0" t="n">
        <f aca="false">MONTH(C422)</f>
        <v>1</v>
      </c>
      <c r="B422" s="0" t="str">
        <f aca="false">VLOOKUP(A422,MonthTable,2,FALSE())</f>
        <v>Jan</v>
      </c>
      <c r="C422" s="235" t="n">
        <f aca="false">C421+1</f>
        <v>36913</v>
      </c>
      <c r="D422" s="236" t="n">
        <f aca="false">H421</f>
        <v>737478</v>
      </c>
      <c r="E422" s="250" t="n">
        <f aca="false">-12517-19059</f>
        <v>-31576</v>
      </c>
      <c r="F422" s="251" t="n">
        <v>0</v>
      </c>
      <c r="G422" s="44" t="n">
        <f aca="false">SUM(E422:F422)</f>
        <v>-31576</v>
      </c>
      <c r="H422" s="44" t="n">
        <f aca="false">D422+G422</f>
        <v>705902</v>
      </c>
      <c r="I422" s="232" t="n">
        <f aca="false">$D$12-H422</f>
        <v>1665298</v>
      </c>
      <c r="J422" s="238" t="n">
        <f aca="false">D422/$D$12</f>
        <v>0.31101467611336</v>
      </c>
      <c r="K422" s="239" t="n">
        <f aca="false">H422/$D$12</f>
        <v>0.297698211875843</v>
      </c>
      <c r="L422" s="44" t="n">
        <f aca="false">IF($E422&lt;0,IF($K422&gt;0.5,-$F$7,-$G$7),IF($E422&gt;0,IF($K422&gt;0.67,$I$7,$H$7),0))</f>
        <v>-22103</v>
      </c>
      <c r="M422" s="44" t="n">
        <f aca="false">IF($E422&lt;0,IF($K422&gt;0.5,-$F$5,-$G$5),IF($E422&gt;0,IF($K422&gt;0.67,$I$5,$H$5),0))</f>
        <v>-12770</v>
      </c>
      <c r="N422" s="44" t="n">
        <f aca="false">IF($E422&lt;0,IF($K422&gt;0.5,-$F$6,-$G$6),IF($E422&gt;0,IF($K422&gt;0.67,$I$6,$H$6),0))</f>
        <v>-9333</v>
      </c>
    </row>
    <row r="423" customFormat="false" ht="12.75" hidden="false" customHeight="false" outlineLevel="0" collapsed="false">
      <c r="A423" s="0" t="n">
        <f aca="false">MONTH(C423)</f>
        <v>1</v>
      </c>
      <c r="B423" s="0" t="str">
        <f aca="false">VLOOKUP(A423,MonthTable,2,FALSE())</f>
        <v>Jan</v>
      </c>
      <c r="C423" s="235" t="n">
        <f aca="false">C422+1</f>
        <v>36914</v>
      </c>
      <c r="D423" s="236" t="n">
        <f aca="false">H422</f>
        <v>705902</v>
      </c>
      <c r="E423" s="250" t="n">
        <f aca="false">-12517-19059</f>
        <v>-31576</v>
      </c>
      <c r="F423" s="251" t="n">
        <v>0</v>
      </c>
      <c r="G423" s="44" t="n">
        <f aca="false">SUM(E423:F423)</f>
        <v>-31576</v>
      </c>
      <c r="H423" s="44" t="n">
        <f aca="false">D423+G423</f>
        <v>674326</v>
      </c>
      <c r="I423" s="232" t="n">
        <f aca="false">$D$12-H423</f>
        <v>1696874</v>
      </c>
      <c r="J423" s="238" t="n">
        <f aca="false">D423/$D$12</f>
        <v>0.297698211875843</v>
      </c>
      <c r="K423" s="239" t="n">
        <f aca="false">H423/$D$12</f>
        <v>0.284381747638327</v>
      </c>
      <c r="L423" s="44" t="n">
        <f aca="false">IF($E423&lt;0,IF($K423&gt;0.5,-$F$7,-$G$7),IF($E423&gt;0,IF($K423&gt;0.67,$I$7,$H$7),0))</f>
        <v>-22103</v>
      </c>
      <c r="M423" s="44" t="n">
        <f aca="false">IF($E423&lt;0,IF($K423&gt;0.5,-$F$5,-$G$5),IF($E423&gt;0,IF($K423&gt;0.67,$I$5,$H$5),0))</f>
        <v>-12770</v>
      </c>
      <c r="N423" s="44" t="n">
        <f aca="false">IF($E423&lt;0,IF($K423&gt;0.5,-$F$6,-$G$6),IF($E423&gt;0,IF($K423&gt;0.67,$I$6,$H$6),0))</f>
        <v>-9333</v>
      </c>
    </row>
    <row r="424" customFormat="false" ht="12.75" hidden="false" customHeight="false" outlineLevel="0" collapsed="false">
      <c r="A424" s="0" t="n">
        <f aca="false">MONTH(C424)</f>
        <v>1</v>
      </c>
      <c r="B424" s="0" t="str">
        <f aca="false">VLOOKUP(A424,MonthTable,2,FALSE())</f>
        <v>Jan</v>
      </c>
      <c r="C424" s="235" t="n">
        <f aca="false">C423+1</f>
        <v>36915</v>
      </c>
      <c r="D424" s="236" t="n">
        <f aca="false">H423</f>
        <v>674326</v>
      </c>
      <c r="E424" s="250" t="n">
        <f aca="false">-12517-19059</f>
        <v>-31576</v>
      </c>
      <c r="F424" s="251" t="n">
        <v>0</v>
      </c>
      <c r="G424" s="44" t="n">
        <f aca="false">SUM(E424:F424)</f>
        <v>-31576</v>
      </c>
      <c r="H424" s="44" t="n">
        <f aca="false">D424+G424</f>
        <v>642750</v>
      </c>
      <c r="I424" s="232" t="n">
        <f aca="false">$D$12-H424</f>
        <v>1728450</v>
      </c>
      <c r="J424" s="238" t="n">
        <f aca="false">D424/$D$12</f>
        <v>0.284381747638327</v>
      </c>
      <c r="K424" s="239" t="n">
        <f aca="false">H424/$D$12</f>
        <v>0.27106528340081</v>
      </c>
      <c r="L424" s="44" t="n">
        <f aca="false">IF($E424&lt;0,IF($K424&gt;0.5,-$F$7,-$G$7),IF($E424&gt;0,IF($K424&gt;0.67,$I$7,$H$7),0))</f>
        <v>-22103</v>
      </c>
      <c r="M424" s="44" t="n">
        <f aca="false">IF($E424&lt;0,IF($K424&gt;0.5,-$F$5,-$G$5),IF($E424&gt;0,IF($K424&gt;0.67,$I$5,$H$5),0))</f>
        <v>-12770</v>
      </c>
      <c r="N424" s="44" t="n">
        <f aca="false">IF($E424&lt;0,IF($K424&gt;0.5,-$F$6,-$G$6),IF($E424&gt;0,IF($K424&gt;0.67,$I$6,$H$6),0))</f>
        <v>-9333</v>
      </c>
    </row>
    <row r="425" customFormat="false" ht="12.75" hidden="false" customHeight="false" outlineLevel="0" collapsed="false">
      <c r="A425" s="0" t="n">
        <f aca="false">MONTH(C425)</f>
        <v>1</v>
      </c>
      <c r="B425" s="0" t="str">
        <f aca="false">VLOOKUP(A425,MonthTable,2,FALSE())</f>
        <v>Jan</v>
      </c>
      <c r="C425" s="235" t="n">
        <f aca="false">C424+1</f>
        <v>36916</v>
      </c>
      <c r="D425" s="236" t="n">
        <f aca="false">H424</f>
        <v>642750</v>
      </c>
      <c r="E425" s="250" t="n">
        <f aca="false">-12517-19059</f>
        <v>-31576</v>
      </c>
      <c r="F425" s="251" t="n">
        <v>0</v>
      </c>
      <c r="G425" s="44" t="n">
        <f aca="false">SUM(E425:F425)</f>
        <v>-31576</v>
      </c>
      <c r="H425" s="44" t="n">
        <f aca="false">D425+G425</f>
        <v>611174</v>
      </c>
      <c r="I425" s="232" t="n">
        <f aca="false">$D$12-H425</f>
        <v>1760026</v>
      </c>
      <c r="J425" s="238" t="n">
        <f aca="false">D425/$D$12</f>
        <v>0.27106528340081</v>
      </c>
      <c r="K425" s="239" t="n">
        <f aca="false">H425/$D$12</f>
        <v>0.257748819163293</v>
      </c>
      <c r="L425" s="44" t="n">
        <f aca="false">IF($E425&lt;0,IF($K425&gt;0.5,-$F$7,-$G$7),IF($E425&gt;0,IF($K425&gt;0.67,$I$7,$H$7),0))</f>
        <v>-22103</v>
      </c>
      <c r="M425" s="44" t="n">
        <f aca="false">IF($E425&lt;0,IF($K425&gt;0.5,-$F$5,-$G$5),IF($E425&gt;0,IF($K425&gt;0.67,$I$5,$H$5),0))</f>
        <v>-12770</v>
      </c>
      <c r="N425" s="44" t="n">
        <f aca="false">IF($E425&lt;0,IF($K425&gt;0.5,-$F$6,-$G$6),IF($E425&gt;0,IF($K425&gt;0.67,$I$6,$H$6),0))</f>
        <v>-9333</v>
      </c>
    </row>
    <row r="426" customFormat="false" ht="12.75" hidden="false" customHeight="false" outlineLevel="0" collapsed="false">
      <c r="A426" s="0" t="n">
        <f aca="false">MONTH(C426)</f>
        <v>1</v>
      </c>
      <c r="B426" s="0" t="str">
        <f aca="false">VLOOKUP(A426,MonthTable,2,FALSE())</f>
        <v>Jan</v>
      </c>
      <c r="C426" s="235" t="n">
        <f aca="false">C425+1</f>
        <v>36917</v>
      </c>
      <c r="D426" s="236" t="n">
        <f aca="false">H425</f>
        <v>611174</v>
      </c>
      <c r="E426" s="250" t="n">
        <f aca="false">-12517-19059</f>
        <v>-31576</v>
      </c>
      <c r="F426" s="251" t="n">
        <v>0</v>
      </c>
      <c r="G426" s="44" t="n">
        <f aca="false">SUM(E426:F426)</f>
        <v>-31576</v>
      </c>
      <c r="H426" s="44" t="n">
        <f aca="false">D426+G426</f>
        <v>579598</v>
      </c>
      <c r="I426" s="232" t="n">
        <f aca="false">$D$12-H426</f>
        <v>1791602</v>
      </c>
      <c r="J426" s="238" t="n">
        <f aca="false">D426/$D$12</f>
        <v>0.257748819163293</v>
      </c>
      <c r="K426" s="239" t="n">
        <f aca="false">H426/$D$12</f>
        <v>0.244432354925776</v>
      </c>
      <c r="L426" s="44" t="n">
        <f aca="false">IF($E426&lt;0,IF($K426&gt;0.5,-$F$7,-$G$7),IF($E426&gt;0,IF($K426&gt;0.67,$I$7,$H$7),0))</f>
        <v>-22103</v>
      </c>
      <c r="M426" s="44" t="n">
        <f aca="false">IF($E426&lt;0,IF($K426&gt;0.5,-$F$5,-$G$5),IF($E426&gt;0,IF($K426&gt;0.67,$I$5,$H$5),0))</f>
        <v>-12770</v>
      </c>
      <c r="N426" s="44" t="n">
        <f aca="false">IF($E426&lt;0,IF($K426&gt;0.5,-$F$6,-$G$6),IF($E426&gt;0,IF($K426&gt;0.67,$I$6,$H$6),0))</f>
        <v>-9333</v>
      </c>
    </row>
    <row r="427" customFormat="false" ht="12.75" hidden="false" customHeight="false" outlineLevel="0" collapsed="false">
      <c r="A427" s="0" t="n">
        <f aca="false">MONTH(C427)</f>
        <v>1</v>
      </c>
      <c r="B427" s="0" t="str">
        <f aca="false">VLOOKUP(A427,MonthTable,2,FALSE())</f>
        <v>Jan</v>
      </c>
      <c r="C427" s="235" t="n">
        <f aca="false">C426+1</f>
        <v>36918</v>
      </c>
      <c r="D427" s="236" t="n">
        <f aca="false">H426</f>
        <v>579598</v>
      </c>
      <c r="E427" s="250" t="n">
        <f aca="false">-12517-19059</f>
        <v>-31576</v>
      </c>
      <c r="F427" s="251" t="n">
        <v>0</v>
      </c>
      <c r="G427" s="44" t="n">
        <f aca="false">SUM(E427:F427)</f>
        <v>-31576</v>
      </c>
      <c r="H427" s="44" t="n">
        <f aca="false">D427+G427</f>
        <v>548022</v>
      </c>
      <c r="I427" s="232" t="n">
        <f aca="false">$D$12-H427</f>
        <v>1823178</v>
      </c>
      <c r="J427" s="238" t="n">
        <f aca="false">D427/$D$12</f>
        <v>0.244432354925776</v>
      </c>
      <c r="K427" s="239" t="n">
        <f aca="false">H427/$D$12</f>
        <v>0.231115890688259</v>
      </c>
      <c r="L427" s="44" t="n">
        <f aca="false">IF($E427&lt;0,IF($K427&gt;0.5,-$F$7,-$G$7),IF($E427&gt;0,IF($K427&gt;0.67,$I$7,$H$7),0))</f>
        <v>-22103</v>
      </c>
      <c r="M427" s="44" t="n">
        <f aca="false">IF($E427&lt;0,IF($K427&gt;0.5,-$F$5,-$G$5),IF($E427&gt;0,IF($K427&gt;0.67,$I$5,$H$5),0))</f>
        <v>-12770</v>
      </c>
      <c r="N427" s="44" t="n">
        <f aca="false">IF($E427&lt;0,IF($K427&gt;0.5,-$F$6,-$G$6),IF($E427&gt;0,IF($K427&gt;0.67,$I$6,$H$6),0))</f>
        <v>-9333</v>
      </c>
    </row>
    <row r="428" customFormat="false" ht="12.75" hidden="false" customHeight="false" outlineLevel="0" collapsed="false">
      <c r="A428" s="0" t="n">
        <f aca="false">MONTH(C428)</f>
        <v>1</v>
      </c>
      <c r="B428" s="0" t="str">
        <f aca="false">VLOOKUP(A428,MonthTable,2,FALSE())</f>
        <v>Jan</v>
      </c>
      <c r="C428" s="235" t="n">
        <f aca="false">C427+1</f>
        <v>36919</v>
      </c>
      <c r="D428" s="236" t="n">
        <f aca="false">H427</f>
        <v>548022</v>
      </c>
      <c r="E428" s="250" t="n">
        <f aca="false">-12517-19059</f>
        <v>-31576</v>
      </c>
      <c r="F428" s="251" t="n">
        <v>0</v>
      </c>
      <c r="G428" s="44" t="n">
        <f aca="false">SUM(E428:F428)</f>
        <v>-31576</v>
      </c>
      <c r="H428" s="44" t="n">
        <f aca="false">D428+G428</f>
        <v>516446</v>
      </c>
      <c r="I428" s="232" t="n">
        <f aca="false">$D$12-H428</f>
        <v>1854754</v>
      </c>
      <c r="J428" s="238" t="n">
        <f aca="false">D428/$D$12</f>
        <v>0.231115890688259</v>
      </c>
      <c r="K428" s="239" t="n">
        <f aca="false">H428/$D$12</f>
        <v>0.217799426450742</v>
      </c>
      <c r="L428" s="44" t="n">
        <f aca="false">IF($E428&lt;0,IF($K428&gt;0.5,-$F$7,-$G$7),IF($E428&gt;0,IF($K428&gt;0.67,$I$7,$H$7),0))</f>
        <v>-22103</v>
      </c>
      <c r="M428" s="44" t="n">
        <f aca="false">IF($E428&lt;0,IF($K428&gt;0.5,-$F$5,-$G$5),IF($E428&gt;0,IF($K428&gt;0.67,$I$5,$H$5),0))</f>
        <v>-12770</v>
      </c>
      <c r="N428" s="44" t="n">
        <f aca="false">IF($E428&lt;0,IF($K428&gt;0.5,-$F$6,-$G$6),IF($E428&gt;0,IF($K428&gt;0.67,$I$6,$H$6),0))</f>
        <v>-9333</v>
      </c>
    </row>
    <row r="429" customFormat="false" ht="12.75" hidden="false" customHeight="false" outlineLevel="0" collapsed="false">
      <c r="A429" s="0" t="n">
        <f aca="false">MONTH(C429)</f>
        <v>1</v>
      </c>
      <c r="B429" s="0" t="str">
        <f aca="false">VLOOKUP(A429,MonthTable,2,FALSE())</f>
        <v>Jan</v>
      </c>
      <c r="C429" s="235" t="n">
        <f aca="false">C428+1</f>
        <v>36920</v>
      </c>
      <c r="D429" s="236" t="n">
        <f aca="false">H428</f>
        <v>516446</v>
      </c>
      <c r="E429" s="250" t="n">
        <f aca="false">-12517-19059</f>
        <v>-31576</v>
      </c>
      <c r="F429" s="251" t="n">
        <v>0</v>
      </c>
      <c r="G429" s="44" t="n">
        <f aca="false">SUM(E429:F429)</f>
        <v>-31576</v>
      </c>
      <c r="H429" s="44" t="n">
        <f aca="false">D429+G429</f>
        <v>484870</v>
      </c>
      <c r="I429" s="232" t="n">
        <f aca="false">$D$12-H429</f>
        <v>1886330</v>
      </c>
      <c r="J429" s="238" t="n">
        <f aca="false">D429/$D$12</f>
        <v>0.217799426450742</v>
      </c>
      <c r="K429" s="239" t="n">
        <f aca="false">H429/$D$12</f>
        <v>0.204482962213225</v>
      </c>
      <c r="L429" s="44" t="n">
        <f aca="false">IF($E429&lt;0,IF($K429&gt;0.5,-$F$7,-$G$7),IF($E429&gt;0,IF($K429&gt;0.67,$I$7,$H$7),0))</f>
        <v>-22103</v>
      </c>
      <c r="M429" s="44" t="n">
        <f aca="false">IF($E429&lt;0,IF($K429&gt;0.5,-$F$5,-$G$5),IF($E429&gt;0,IF($K429&gt;0.67,$I$5,$H$5),0))</f>
        <v>-12770</v>
      </c>
      <c r="N429" s="44" t="n">
        <f aca="false">IF($E429&lt;0,IF($K429&gt;0.5,-$F$6,-$G$6),IF($E429&gt;0,IF($K429&gt;0.67,$I$6,$H$6),0))</f>
        <v>-9333</v>
      </c>
    </row>
    <row r="430" customFormat="false" ht="12.75" hidden="false" customHeight="false" outlineLevel="0" collapsed="false">
      <c r="A430" s="0" t="n">
        <f aca="false">MONTH(C430)</f>
        <v>1</v>
      </c>
      <c r="B430" s="0" t="str">
        <f aca="false">VLOOKUP(A430,MonthTable,2,FALSE())</f>
        <v>Jan</v>
      </c>
      <c r="C430" s="235" t="n">
        <f aca="false">C429+1</f>
        <v>36921</v>
      </c>
      <c r="D430" s="236" t="n">
        <f aca="false">H429</f>
        <v>484870</v>
      </c>
      <c r="E430" s="250" t="n">
        <f aca="false">-12517-19059</f>
        <v>-31576</v>
      </c>
      <c r="F430" s="251" t="n">
        <v>0</v>
      </c>
      <c r="G430" s="44" t="n">
        <f aca="false">SUM(E430:F430)</f>
        <v>-31576</v>
      </c>
      <c r="H430" s="44" t="n">
        <f aca="false">D430+G430</f>
        <v>453294</v>
      </c>
      <c r="I430" s="232" t="n">
        <f aca="false">$D$12-H430</f>
        <v>1917906</v>
      </c>
      <c r="J430" s="238" t="n">
        <f aca="false">D430/$D$12</f>
        <v>0.204482962213225</v>
      </c>
      <c r="K430" s="239" t="n">
        <f aca="false">H430/$D$12</f>
        <v>0.191166497975709</v>
      </c>
      <c r="L430" s="44" t="n">
        <f aca="false">IF($E430&lt;0,IF($K430&gt;0.5,-$F$7,-$G$7),IF($E430&gt;0,IF($K430&gt;0.67,$I$7,$H$7),0))</f>
        <v>-22103</v>
      </c>
      <c r="M430" s="44" t="n">
        <f aca="false">IF($E430&lt;0,IF($K430&gt;0.5,-$F$5,-$G$5),IF($E430&gt;0,IF($K430&gt;0.67,$I$5,$H$5),0))</f>
        <v>-12770</v>
      </c>
      <c r="N430" s="44" t="n">
        <f aca="false">IF($E430&lt;0,IF($K430&gt;0.5,-$F$6,-$G$6),IF($E430&gt;0,IF($K430&gt;0.67,$I$6,$H$6),0))</f>
        <v>-9333</v>
      </c>
    </row>
    <row r="431" customFormat="false" ht="12.75" hidden="false" customHeight="false" outlineLevel="0" collapsed="false">
      <c r="A431" s="0" t="n">
        <f aca="false">MONTH(C431)</f>
        <v>1</v>
      </c>
      <c r="B431" s="0" t="str">
        <f aca="false">VLOOKUP(A431,MonthTable,2,FALSE())</f>
        <v>Jan</v>
      </c>
      <c r="C431" s="235" t="n">
        <f aca="false">C430+1</f>
        <v>36922</v>
      </c>
      <c r="D431" s="236" t="n">
        <f aca="false">H430</f>
        <v>453294</v>
      </c>
      <c r="E431" s="250" t="n">
        <f aca="false">-12517-19059</f>
        <v>-31576</v>
      </c>
      <c r="F431" s="251" t="n">
        <v>0</v>
      </c>
      <c r="G431" s="44" t="n">
        <f aca="false">SUM(E431:F431)</f>
        <v>-31576</v>
      </c>
      <c r="H431" s="44" t="n">
        <f aca="false">D431+G431</f>
        <v>421718</v>
      </c>
      <c r="I431" s="232" t="n">
        <f aca="false">$D$12-H431</f>
        <v>1949482</v>
      </c>
      <c r="J431" s="238" t="n">
        <f aca="false">D431/$D$12</f>
        <v>0.191166497975709</v>
      </c>
      <c r="K431" s="239" t="n">
        <f aca="false">H431/$D$12</f>
        <v>0.177850033738192</v>
      </c>
      <c r="L431" s="44" t="n">
        <f aca="false">IF($E431&lt;0,IF($K431&gt;0.5,-$F$7,-$G$7),IF($E431&gt;0,IF($K431&gt;0.67,$I$7,$H$7),0))</f>
        <v>-22103</v>
      </c>
      <c r="M431" s="44" t="n">
        <f aca="false">IF($E431&lt;0,IF($K431&gt;0.5,-$F$5,-$G$5),IF($E431&gt;0,IF($K431&gt;0.67,$I$5,$H$5),0))</f>
        <v>-12770</v>
      </c>
      <c r="N431" s="44" t="n">
        <f aca="false">IF($E431&lt;0,IF($K431&gt;0.5,-$F$6,-$G$6),IF($E431&gt;0,IF($K431&gt;0.67,$I$6,$H$6),0))</f>
        <v>-9333</v>
      </c>
    </row>
    <row r="432" customFormat="false" ht="12.75" hidden="false" customHeight="false" outlineLevel="0" collapsed="false">
      <c r="A432" s="0" t="n">
        <f aca="false">MONTH(C432)</f>
        <v>2</v>
      </c>
      <c r="B432" s="0" t="str">
        <f aca="false">VLOOKUP(A432,MonthTable,2,FALSE())</f>
        <v>Feb</v>
      </c>
      <c r="C432" s="235" t="n">
        <f aca="false">C431+1</f>
        <v>36923</v>
      </c>
      <c r="D432" s="236" t="n">
        <f aca="false">H431</f>
        <v>421718</v>
      </c>
      <c r="E432" s="250" t="n">
        <f aca="false">-5854-8914</f>
        <v>-14768</v>
      </c>
      <c r="F432" s="251" t="n">
        <v>0</v>
      </c>
      <c r="G432" s="44" t="n">
        <f aca="false">SUM(E432:F432)</f>
        <v>-14768</v>
      </c>
      <c r="H432" s="44" t="n">
        <f aca="false">D432+G432</f>
        <v>406950</v>
      </c>
      <c r="I432" s="232" t="n">
        <f aca="false">$D$12-H432</f>
        <v>1964250</v>
      </c>
      <c r="J432" s="238" t="n">
        <f aca="false">D432/$D$12</f>
        <v>0.177850033738192</v>
      </c>
      <c r="K432" s="239" t="n">
        <f aca="false">H432/$D$12</f>
        <v>0.171621963562753</v>
      </c>
      <c r="L432" s="44" t="n">
        <f aca="false">IF($E432&lt;0,IF($K432&gt;0.5,-$F$7,-$G$7),IF($E432&gt;0,IF($K432&gt;0.67,$I$7,$H$7),0))</f>
        <v>-22103</v>
      </c>
      <c r="M432" s="44" t="n">
        <f aca="false">IF($E432&lt;0,IF($K432&gt;0.5,-$F$5,-$G$5),IF($E432&gt;0,IF($K432&gt;0.67,$I$5,$H$5),0))</f>
        <v>-12770</v>
      </c>
      <c r="N432" s="44" t="n">
        <f aca="false">IF($E432&lt;0,IF($K432&gt;0.5,-$F$6,-$G$6),IF($E432&gt;0,IF($K432&gt;0.67,$I$6,$H$6),0))</f>
        <v>-9333</v>
      </c>
    </row>
    <row r="433" customFormat="false" ht="12.75" hidden="false" customHeight="false" outlineLevel="0" collapsed="false">
      <c r="A433" s="0" t="n">
        <f aca="false">MONTH(C433)</f>
        <v>2</v>
      </c>
      <c r="B433" s="0" t="str">
        <f aca="false">VLOOKUP(A433,MonthTable,2,FALSE())</f>
        <v>Feb</v>
      </c>
      <c r="C433" s="235" t="n">
        <f aca="false">C432+1</f>
        <v>36924</v>
      </c>
      <c r="D433" s="236" t="n">
        <f aca="false">H432</f>
        <v>406950</v>
      </c>
      <c r="E433" s="250" t="n">
        <f aca="false">-5854-8914</f>
        <v>-14768</v>
      </c>
      <c r="F433" s="251" t="n">
        <v>0</v>
      </c>
      <c r="G433" s="44" t="n">
        <f aca="false">SUM(E433:F433)</f>
        <v>-14768</v>
      </c>
      <c r="H433" s="44" t="n">
        <f aca="false">D433+G433</f>
        <v>392182</v>
      </c>
      <c r="I433" s="232" t="n">
        <f aca="false">$D$12-H433</f>
        <v>1979018</v>
      </c>
      <c r="J433" s="238" t="n">
        <f aca="false">D433/$D$12</f>
        <v>0.171621963562753</v>
      </c>
      <c r="K433" s="239" t="n">
        <f aca="false">H433/$D$12</f>
        <v>0.165393893387314</v>
      </c>
      <c r="L433" s="44" t="n">
        <f aca="false">IF($E433&lt;0,IF($K433&gt;0.5,-$F$7,-$G$7),IF($E433&gt;0,IF($K433&gt;0.67,$I$7,$H$7),0))</f>
        <v>-22103</v>
      </c>
      <c r="M433" s="44" t="n">
        <f aca="false">IF($E433&lt;0,IF($K433&gt;0.5,-$F$5,-$G$5),IF($E433&gt;0,IF($K433&gt;0.67,$I$5,$H$5),0))</f>
        <v>-12770</v>
      </c>
      <c r="N433" s="44" t="n">
        <f aca="false">IF($E433&lt;0,IF($K433&gt;0.5,-$F$6,-$G$6),IF($E433&gt;0,IF($K433&gt;0.67,$I$6,$H$6),0))</f>
        <v>-9333</v>
      </c>
    </row>
    <row r="434" customFormat="false" ht="12.75" hidden="false" customHeight="false" outlineLevel="0" collapsed="false">
      <c r="A434" s="0" t="n">
        <f aca="false">MONTH(C434)</f>
        <v>2</v>
      </c>
      <c r="B434" s="0" t="str">
        <f aca="false">VLOOKUP(A434,MonthTable,2,FALSE())</f>
        <v>Feb</v>
      </c>
      <c r="C434" s="235" t="n">
        <f aca="false">C433+1</f>
        <v>36925</v>
      </c>
      <c r="D434" s="236" t="n">
        <f aca="false">H433</f>
        <v>392182</v>
      </c>
      <c r="E434" s="250" t="n">
        <f aca="false">-5854-8914</f>
        <v>-14768</v>
      </c>
      <c r="F434" s="251" t="n">
        <v>0</v>
      </c>
      <c r="G434" s="44" t="n">
        <f aca="false">SUM(E434:F434)</f>
        <v>-14768</v>
      </c>
      <c r="H434" s="44" t="n">
        <f aca="false">D434+G434</f>
        <v>377414</v>
      </c>
      <c r="I434" s="232" t="n">
        <f aca="false">$D$12-H434</f>
        <v>1993786</v>
      </c>
      <c r="J434" s="238" t="n">
        <f aca="false">D434/$D$12</f>
        <v>0.165393893387314</v>
      </c>
      <c r="K434" s="239" t="n">
        <f aca="false">H434/$D$12</f>
        <v>0.159165823211876</v>
      </c>
      <c r="L434" s="44" t="n">
        <f aca="false">IF($E434&lt;0,IF($K434&gt;0.5,-$F$7,-$G$7),IF($E434&gt;0,IF($K434&gt;0.67,$I$7,$H$7),0))</f>
        <v>-22103</v>
      </c>
      <c r="M434" s="44" t="n">
        <f aca="false">IF($E434&lt;0,IF($K434&gt;0.5,-$F$5,-$G$5),IF($E434&gt;0,IF($K434&gt;0.67,$I$5,$H$5),0))</f>
        <v>-12770</v>
      </c>
      <c r="N434" s="44" t="n">
        <f aca="false">IF($E434&lt;0,IF($K434&gt;0.5,-$F$6,-$G$6),IF($E434&gt;0,IF($K434&gt;0.67,$I$6,$H$6),0))</f>
        <v>-9333</v>
      </c>
    </row>
    <row r="435" customFormat="false" ht="12.75" hidden="false" customHeight="false" outlineLevel="0" collapsed="false">
      <c r="A435" s="0" t="n">
        <f aca="false">MONTH(C435)</f>
        <v>2</v>
      </c>
      <c r="B435" s="0" t="str">
        <f aca="false">VLOOKUP(A435,MonthTable,2,FALSE())</f>
        <v>Feb</v>
      </c>
      <c r="C435" s="235" t="n">
        <f aca="false">C434+1</f>
        <v>36926</v>
      </c>
      <c r="D435" s="236" t="n">
        <f aca="false">H434</f>
        <v>377414</v>
      </c>
      <c r="E435" s="250" t="n">
        <f aca="false">-5854-8914</f>
        <v>-14768</v>
      </c>
      <c r="F435" s="251" t="n">
        <v>0</v>
      </c>
      <c r="G435" s="44" t="n">
        <f aca="false">SUM(E435:F435)</f>
        <v>-14768</v>
      </c>
      <c r="H435" s="44" t="n">
        <f aca="false">D435+G435</f>
        <v>362646</v>
      </c>
      <c r="I435" s="232" t="n">
        <f aca="false">$D$12-H435</f>
        <v>2008554</v>
      </c>
      <c r="J435" s="238" t="n">
        <f aca="false">D435/$D$12</f>
        <v>0.159165823211876</v>
      </c>
      <c r="K435" s="239" t="n">
        <f aca="false">H435/$D$12</f>
        <v>0.152937753036437</v>
      </c>
      <c r="L435" s="44" t="n">
        <f aca="false">IF($E435&lt;0,IF($K435&gt;0.5,-$F$7,-$G$7),IF($E435&gt;0,IF($K435&gt;0.67,$I$7,$H$7),0))</f>
        <v>-22103</v>
      </c>
      <c r="M435" s="44" t="n">
        <f aca="false">IF($E435&lt;0,IF($K435&gt;0.5,-$F$5,-$G$5),IF($E435&gt;0,IF($K435&gt;0.67,$I$5,$H$5),0))</f>
        <v>-12770</v>
      </c>
      <c r="N435" s="44" t="n">
        <f aca="false">IF($E435&lt;0,IF($K435&gt;0.5,-$F$6,-$G$6),IF($E435&gt;0,IF($K435&gt;0.67,$I$6,$H$6),0))</f>
        <v>-9333</v>
      </c>
    </row>
    <row r="436" customFormat="false" ht="12.75" hidden="false" customHeight="false" outlineLevel="0" collapsed="false">
      <c r="A436" s="0" t="n">
        <f aca="false">MONTH(C436)</f>
        <v>2</v>
      </c>
      <c r="B436" s="0" t="str">
        <f aca="false">VLOOKUP(A436,MonthTable,2,FALSE())</f>
        <v>Feb</v>
      </c>
      <c r="C436" s="235" t="n">
        <f aca="false">C435+1</f>
        <v>36927</v>
      </c>
      <c r="D436" s="236" t="n">
        <f aca="false">H435</f>
        <v>362646</v>
      </c>
      <c r="E436" s="250" t="n">
        <f aca="false">-5854-8914</f>
        <v>-14768</v>
      </c>
      <c r="F436" s="251" t="n">
        <v>0</v>
      </c>
      <c r="G436" s="44" t="n">
        <f aca="false">SUM(E436:F436)</f>
        <v>-14768</v>
      </c>
      <c r="H436" s="44" t="n">
        <f aca="false">D436+G436</f>
        <v>347878</v>
      </c>
      <c r="I436" s="232" t="n">
        <f aca="false">$D$12-H436</f>
        <v>2023322</v>
      </c>
      <c r="J436" s="238" t="n">
        <f aca="false">D436/$D$12</f>
        <v>0.152937753036437</v>
      </c>
      <c r="K436" s="239" t="n">
        <f aca="false">H436/$D$12</f>
        <v>0.146709682860999</v>
      </c>
      <c r="L436" s="44" t="n">
        <f aca="false">IF($E436&lt;0,IF($K436&gt;0.5,-$F$7,-$G$7),IF($E436&gt;0,IF($K436&gt;0.67,$I$7,$H$7),0))</f>
        <v>-22103</v>
      </c>
      <c r="M436" s="44" t="n">
        <f aca="false">IF($E436&lt;0,IF($K436&gt;0.5,-$F$5,-$G$5),IF($E436&gt;0,IF($K436&gt;0.67,$I$5,$H$5),0))</f>
        <v>-12770</v>
      </c>
      <c r="N436" s="44" t="n">
        <f aca="false">IF($E436&lt;0,IF($K436&gt;0.5,-$F$6,-$G$6),IF($E436&gt;0,IF($K436&gt;0.67,$I$6,$H$6),0))</f>
        <v>-9333</v>
      </c>
    </row>
    <row r="437" customFormat="false" ht="12.75" hidden="false" customHeight="false" outlineLevel="0" collapsed="false">
      <c r="A437" s="0" t="n">
        <f aca="false">MONTH(C437)</f>
        <v>2</v>
      </c>
      <c r="B437" s="0" t="str">
        <f aca="false">VLOOKUP(A437,MonthTable,2,FALSE())</f>
        <v>Feb</v>
      </c>
      <c r="C437" s="235" t="n">
        <f aca="false">C436+1</f>
        <v>36928</v>
      </c>
      <c r="D437" s="236" t="n">
        <f aca="false">H436</f>
        <v>347878</v>
      </c>
      <c r="E437" s="250" t="n">
        <f aca="false">-5854-8914</f>
        <v>-14768</v>
      </c>
      <c r="F437" s="251" t="n">
        <v>0</v>
      </c>
      <c r="G437" s="44" t="n">
        <f aca="false">SUM(E437:F437)</f>
        <v>-14768</v>
      </c>
      <c r="H437" s="44" t="n">
        <f aca="false">D437+G437</f>
        <v>333110</v>
      </c>
      <c r="I437" s="232" t="n">
        <f aca="false">$D$12-H437</f>
        <v>2038090</v>
      </c>
      <c r="J437" s="238" t="n">
        <f aca="false">D437/$D$12</f>
        <v>0.146709682860999</v>
      </c>
      <c r="K437" s="239" t="n">
        <f aca="false">H437/$D$12</f>
        <v>0.14048161268556</v>
      </c>
      <c r="L437" s="44" t="n">
        <f aca="false">IF($E437&lt;0,IF($K437&gt;0.5,-$F$7,-$G$7),IF($E437&gt;0,IF($K437&gt;0.67,$I$7,$H$7),0))</f>
        <v>-22103</v>
      </c>
      <c r="M437" s="44" t="n">
        <f aca="false">IF($E437&lt;0,IF($K437&gt;0.5,-$F$5,-$G$5),IF($E437&gt;0,IF($K437&gt;0.67,$I$5,$H$5),0))</f>
        <v>-12770</v>
      </c>
      <c r="N437" s="44" t="n">
        <f aca="false">IF($E437&lt;0,IF($K437&gt;0.5,-$F$6,-$G$6),IF($E437&gt;0,IF($K437&gt;0.67,$I$6,$H$6),0))</f>
        <v>-9333</v>
      </c>
    </row>
    <row r="438" customFormat="false" ht="12.75" hidden="false" customHeight="false" outlineLevel="0" collapsed="false">
      <c r="A438" s="0" t="n">
        <f aca="false">MONTH(C438)</f>
        <v>2</v>
      </c>
      <c r="B438" s="0" t="str">
        <f aca="false">VLOOKUP(A438,MonthTable,2,FALSE())</f>
        <v>Feb</v>
      </c>
      <c r="C438" s="235" t="n">
        <f aca="false">C437+1</f>
        <v>36929</v>
      </c>
      <c r="D438" s="236" t="n">
        <f aca="false">H437</f>
        <v>333110</v>
      </c>
      <c r="E438" s="250" t="n">
        <f aca="false">-5854-8914</f>
        <v>-14768</v>
      </c>
      <c r="F438" s="251" t="n">
        <v>0</v>
      </c>
      <c r="G438" s="44" t="n">
        <f aca="false">SUM(E438:F438)</f>
        <v>-14768</v>
      </c>
      <c r="H438" s="44" t="n">
        <f aca="false">D438+G438</f>
        <v>318342</v>
      </c>
      <c r="I438" s="232" t="n">
        <f aca="false">$D$12-H438</f>
        <v>2052858</v>
      </c>
      <c r="J438" s="238" t="n">
        <f aca="false">D438/$D$12</f>
        <v>0.14048161268556</v>
      </c>
      <c r="K438" s="239" t="n">
        <f aca="false">H438/$D$12</f>
        <v>0.134253542510121</v>
      </c>
      <c r="L438" s="44" t="n">
        <f aca="false">IF($E438&lt;0,IF($K438&gt;0.5,-$F$7,-$G$7),IF($E438&gt;0,IF($K438&gt;0.67,$I$7,$H$7),0))</f>
        <v>-22103</v>
      </c>
      <c r="M438" s="44" t="n">
        <f aca="false">IF($E438&lt;0,IF($K438&gt;0.5,-$F$5,-$G$5),IF($E438&gt;0,IF($K438&gt;0.67,$I$5,$H$5),0))</f>
        <v>-12770</v>
      </c>
      <c r="N438" s="44" t="n">
        <f aca="false">IF($E438&lt;0,IF($K438&gt;0.5,-$F$6,-$G$6),IF($E438&gt;0,IF($K438&gt;0.67,$I$6,$H$6),0))</f>
        <v>-9333</v>
      </c>
    </row>
    <row r="439" customFormat="false" ht="12.75" hidden="false" customHeight="false" outlineLevel="0" collapsed="false">
      <c r="A439" s="0" t="n">
        <f aca="false">MONTH(C439)</f>
        <v>2</v>
      </c>
      <c r="B439" s="0" t="str">
        <f aca="false">VLOOKUP(A439,MonthTable,2,FALSE())</f>
        <v>Feb</v>
      </c>
      <c r="C439" s="235" t="n">
        <f aca="false">C438+1</f>
        <v>36930</v>
      </c>
      <c r="D439" s="236" t="n">
        <f aca="false">H438</f>
        <v>318342</v>
      </c>
      <c r="E439" s="250" t="n">
        <f aca="false">-5854-8914</f>
        <v>-14768</v>
      </c>
      <c r="F439" s="251" t="n">
        <v>0</v>
      </c>
      <c r="G439" s="44" t="n">
        <f aca="false">SUM(E439:F439)</f>
        <v>-14768</v>
      </c>
      <c r="H439" s="44" t="n">
        <f aca="false">D439+G439</f>
        <v>303574</v>
      </c>
      <c r="I439" s="232" t="n">
        <f aca="false">$D$12-H439</f>
        <v>2067626</v>
      </c>
      <c r="J439" s="238" t="n">
        <f aca="false">D439/$D$12</f>
        <v>0.134253542510121</v>
      </c>
      <c r="K439" s="239" t="n">
        <f aca="false">H439/$D$12</f>
        <v>0.128025472334683</v>
      </c>
      <c r="L439" s="44" t="n">
        <f aca="false">IF($E439&lt;0,IF($K439&gt;0.5,-$F$7,-$G$7),IF($E439&gt;0,IF($K439&gt;0.67,$I$7,$H$7),0))</f>
        <v>-22103</v>
      </c>
      <c r="M439" s="44" t="n">
        <f aca="false">IF($E439&lt;0,IF($K439&gt;0.5,-$F$5,-$G$5),IF($E439&gt;0,IF($K439&gt;0.67,$I$5,$H$5),0))</f>
        <v>-12770</v>
      </c>
      <c r="N439" s="44" t="n">
        <f aca="false">IF($E439&lt;0,IF($K439&gt;0.5,-$F$6,-$G$6),IF($E439&gt;0,IF($K439&gt;0.67,$I$6,$H$6),0))</f>
        <v>-9333</v>
      </c>
    </row>
    <row r="440" customFormat="false" ht="12.75" hidden="false" customHeight="false" outlineLevel="0" collapsed="false">
      <c r="A440" s="0" t="n">
        <f aca="false">MONTH(C440)</f>
        <v>2</v>
      </c>
      <c r="B440" s="0" t="str">
        <f aca="false">VLOOKUP(A440,MonthTable,2,FALSE())</f>
        <v>Feb</v>
      </c>
      <c r="C440" s="235" t="n">
        <f aca="false">C439+1</f>
        <v>36931</v>
      </c>
      <c r="D440" s="236" t="n">
        <f aca="false">H439</f>
        <v>303574</v>
      </c>
      <c r="E440" s="250" t="n">
        <f aca="false">-5854-8914</f>
        <v>-14768</v>
      </c>
      <c r="F440" s="251" t="n">
        <v>0</v>
      </c>
      <c r="G440" s="44" t="n">
        <f aca="false">SUM(E440:F440)</f>
        <v>-14768</v>
      </c>
      <c r="H440" s="44" t="n">
        <f aca="false">D440+G440</f>
        <v>288806</v>
      </c>
      <c r="I440" s="232" t="n">
        <f aca="false">$D$12-H440</f>
        <v>2082394</v>
      </c>
      <c r="J440" s="238" t="n">
        <f aca="false">D440/$D$12</f>
        <v>0.128025472334683</v>
      </c>
      <c r="K440" s="239" t="n">
        <f aca="false">H440/$D$12</f>
        <v>0.121797402159244</v>
      </c>
      <c r="L440" s="44" t="n">
        <f aca="false">IF($E440&lt;0,IF($K440&gt;0.5,-$F$7,-$G$7),IF($E440&gt;0,IF($K440&gt;0.67,$I$7,$H$7),0))</f>
        <v>-22103</v>
      </c>
      <c r="M440" s="44" t="n">
        <f aca="false">IF($E440&lt;0,IF($K440&gt;0.5,-$F$5,-$G$5),IF($E440&gt;0,IF($K440&gt;0.67,$I$5,$H$5),0))</f>
        <v>-12770</v>
      </c>
      <c r="N440" s="44" t="n">
        <f aca="false">IF($E440&lt;0,IF($K440&gt;0.5,-$F$6,-$G$6),IF($E440&gt;0,IF($K440&gt;0.67,$I$6,$H$6),0))</f>
        <v>-9333</v>
      </c>
    </row>
    <row r="441" customFormat="false" ht="12.75" hidden="false" customHeight="false" outlineLevel="0" collapsed="false">
      <c r="A441" s="0" t="n">
        <f aca="false">MONTH(C441)</f>
        <v>2</v>
      </c>
      <c r="B441" s="0" t="str">
        <f aca="false">VLOOKUP(A441,MonthTable,2,FALSE())</f>
        <v>Feb</v>
      </c>
      <c r="C441" s="235" t="n">
        <f aca="false">C440+1</f>
        <v>36932</v>
      </c>
      <c r="D441" s="236" t="n">
        <f aca="false">H440</f>
        <v>288806</v>
      </c>
      <c r="E441" s="250" t="n">
        <f aca="false">-5854-8914</f>
        <v>-14768</v>
      </c>
      <c r="F441" s="251" t="n">
        <v>0</v>
      </c>
      <c r="G441" s="44" t="n">
        <f aca="false">SUM(E441:F441)</f>
        <v>-14768</v>
      </c>
      <c r="H441" s="44" t="n">
        <f aca="false">D441+G441</f>
        <v>274038</v>
      </c>
      <c r="I441" s="232" t="n">
        <f aca="false">$D$12-H441</f>
        <v>2097162</v>
      </c>
      <c r="J441" s="238" t="n">
        <f aca="false">D441/$D$12</f>
        <v>0.121797402159244</v>
      </c>
      <c r="K441" s="239" t="n">
        <f aca="false">H441/$D$12</f>
        <v>0.115569331983806</v>
      </c>
      <c r="L441" s="44" t="n">
        <f aca="false">IF($E441&lt;0,IF($K441&gt;0.5,-$F$7,-$G$7),IF($E441&gt;0,IF($K441&gt;0.67,$I$7,$H$7),0))</f>
        <v>-22103</v>
      </c>
      <c r="M441" s="44" t="n">
        <f aca="false">IF($E441&lt;0,IF($K441&gt;0.5,-$F$5,-$G$5),IF($E441&gt;0,IF($K441&gt;0.67,$I$5,$H$5),0))</f>
        <v>-12770</v>
      </c>
      <c r="N441" s="44" t="n">
        <f aca="false">IF($E441&lt;0,IF($K441&gt;0.5,-$F$6,-$G$6),IF($E441&gt;0,IF($K441&gt;0.67,$I$6,$H$6),0))</f>
        <v>-9333</v>
      </c>
    </row>
    <row r="442" customFormat="false" ht="12.75" hidden="false" customHeight="false" outlineLevel="0" collapsed="false">
      <c r="A442" s="0" t="n">
        <f aca="false">MONTH(C442)</f>
        <v>2</v>
      </c>
      <c r="B442" s="0" t="str">
        <f aca="false">VLOOKUP(A442,MonthTable,2,FALSE())</f>
        <v>Feb</v>
      </c>
      <c r="C442" s="235" t="n">
        <f aca="false">C441+1</f>
        <v>36933</v>
      </c>
      <c r="D442" s="236" t="n">
        <f aca="false">H441</f>
        <v>274038</v>
      </c>
      <c r="E442" s="250" t="n">
        <f aca="false">-5854-8914</f>
        <v>-14768</v>
      </c>
      <c r="F442" s="251" t="n">
        <v>0</v>
      </c>
      <c r="G442" s="44" t="n">
        <f aca="false">SUM(E442:F442)</f>
        <v>-14768</v>
      </c>
      <c r="H442" s="44" t="n">
        <f aca="false">D442+G442</f>
        <v>259270</v>
      </c>
      <c r="I442" s="232" t="n">
        <f aca="false">$D$12-H442</f>
        <v>2111930</v>
      </c>
      <c r="J442" s="238" t="n">
        <f aca="false">D442/$D$12</f>
        <v>0.115569331983806</v>
      </c>
      <c r="K442" s="239" t="n">
        <f aca="false">H442/$D$12</f>
        <v>0.109341261808367</v>
      </c>
      <c r="L442" s="44" t="n">
        <f aca="false">IF($E442&lt;0,IF($K442&gt;0.5,-$F$7,-$G$7),IF($E442&gt;0,IF($K442&gt;0.67,$I$7,$H$7),0))</f>
        <v>-22103</v>
      </c>
      <c r="M442" s="44" t="n">
        <f aca="false">IF($E442&lt;0,IF($K442&gt;0.5,-$F$5,-$G$5),IF($E442&gt;0,IF($K442&gt;0.67,$I$5,$H$5),0))</f>
        <v>-12770</v>
      </c>
      <c r="N442" s="44" t="n">
        <f aca="false">IF($E442&lt;0,IF($K442&gt;0.5,-$F$6,-$G$6),IF($E442&gt;0,IF($K442&gt;0.67,$I$6,$H$6),0))</f>
        <v>-9333</v>
      </c>
    </row>
    <row r="443" customFormat="false" ht="12.75" hidden="false" customHeight="false" outlineLevel="0" collapsed="false">
      <c r="A443" s="0" t="n">
        <f aca="false">MONTH(C443)</f>
        <v>2</v>
      </c>
      <c r="B443" s="0" t="str">
        <f aca="false">VLOOKUP(A443,MonthTable,2,FALSE())</f>
        <v>Feb</v>
      </c>
      <c r="C443" s="235" t="n">
        <f aca="false">C442+1</f>
        <v>36934</v>
      </c>
      <c r="D443" s="236" t="n">
        <f aca="false">H442</f>
        <v>259270</v>
      </c>
      <c r="E443" s="250" t="n">
        <f aca="false">-5854-8914</f>
        <v>-14768</v>
      </c>
      <c r="F443" s="251" t="n">
        <v>0</v>
      </c>
      <c r="G443" s="44" t="n">
        <f aca="false">SUM(E443:F443)</f>
        <v>-14768</v>
      </c>
      <c r="H443" s="44" t="n">
        <f aca="false">D443+G443</f>
        <v>244502</v>
      </c>
      <c r="I443" s="232" t="n">
        <f aca="false">$D$12-H443</f>
        <v>2126698</v>
      </c>
      <c r="J443" s="238" t="n">
        <f aca="false">D443/$D$12</f>
        <v>0.109341261808367</v>
      </c>
      <c r="K443" s="239" t="n">
        <f aca="false">H443/$D$12</f>
        <v>0.103113191632928</v>
      </c>
      <c r="L443" s="44" t="n">
        <f aca="false">IF($E443&lt;0,IF($K443&gt;0.5,-$F$7,-$G$7),IF($E443&gt;0,IF($K443&gt;0.67,$I$7,$H$7),0))</f>
        <v>-22103</v>
      </c>
      <c r="M443" s="44" t="n">
        <f aca="false">IF($E443&lt;0,IF($K443&gt;0.5,-$F$5,-$G$5),IF($E443&gt;0,IF($K443&gt;0.67,$I$5,$H$5),0))</f>
        <v>-12770</v>
      </c>
      <c r="N443" s="44" t="n">
        <f aca="false">IF($E443&lt;0,IF($K443&gt;0.5,-$F$6,-$G$6),IF($E443&gt;0,IF($K443&gt;0.67,$I$6,$H$6),0))</f>
        <v>-9333</v>
      </c>
    </row>
    <row r="444" customFormat="false" ht="12.75" hidden="false" customHeight="false" outlineLevel="0" collapsed="false">
      <c r="A444" s="0" t="n">
        <f aca="false">MONTH(C444)</f>
        <v>2</v>
      </c>
      <c r="B444" s="0" t="str">
        <f aca="false">VLOOKUP(A444,MonthTable,2,FALSE())</f>
        <v>Feb</v>
      </c>
      <c r="C444" s="235" t="n">
        <f aca="false">C443+1</f>
        <v>36935</v>
      </c>
      <c r="D444" s="236" t="n">
        <f aca="false">H443</f>
        <v>244502</v>
      </c>
      <c r="E444" s="250" t="n">
        <f aca="false">-5854-8914</f>
        <v>-14768</v>
      </c>
      <c r="F444" s="251" t="n">
        <v>0</v>
      </c>
      <c r="G444" s="44" t="n">
        <f aca="false">SUM(E444:F444)</f>
        <v>-14768</v>
      </c>
      <c r="H444" s="44" t="n">
        <f aca="false">D444+G444</f>
        <v>229734</v>
      </c>
      <c r="I444" s="232" t="n">
        <f aca="false">$D$12-H444</f>
        <v>2141466</v>
      </c>
      <c r="J444" s="238" t="n">
        <f aca="false">D444/$D$12</f>
        <v>0.103113191632928</v>
      </c>
      <c r="K444" s="239" t="n">
        <f aca="false">H444/$D$12</f>
        <v>0.0968851214574899</v>
      </c>
      <c r="L444" s="44" t="n">
        <f aca="false">IF($E444&lt;0,IF($K444&gt;0.5,-$F$7,-$G$7),IF($E444&gt;0,IF($K444&gt;0.67,$I$7,$H$7),0))</f>
        <v>-22103</v>
      </c>
      <c r="M444" s="44" t="n">
        <f aca="false">IF($E444&lt;0,IF($K444&gt;0.5,-$F$5,-$G$5),IF($E444&gt;0,IF($K444&gt;0.67,$I$5,$H$5),0))</f>
        <v>-12770</v>
      </c>
      <c r="N444" s="44" t="n">
        <f aca="false">IF($E444&lt;0,IF($K444&gt;0.5,-$F$6,-$G$6),IF($E444&gt;0,IF($K444&gt;0.67,$I$6,$H$6),0))</f>
        <v>-9333</v>
      </c>
    </row>
    <row r="445" customFormat="false" ht="12.75" hidden="false" customHeight="false" outlineLevel="0" collapsed="false">
      <c r="A445" s="0" t="n">
        <f aca="false">MONTH(C445)</f>
        <v>2</v>
      </c>
      <c r="B445" s="0" t="str">
        <f aca="false">VLOOKUP(A445,MonthTable,2,FALSE())</f>
        <v>Feb</v>
      </c>
      <c r="C445" s="235" t="n">
        <f aca="false">C444+1</f>
        <v>36936</v>
      </c>
      <c r="D445" s="236" t="n">
        <f aca="false">H444</f>
        <v>229734</v>
      </c>
      <c r="E445" s="250" t="n">
        <f aca="false">-5854-8914</f>
        <v>-14768</v>
      </c>
      <c r="F445" s="251" t="n">
        <v>0</v>
      </c>
      <c r="G445" s="44" t="n">
        <f aca="false">SUM(E445:F445)</f>
        <v>-14768</v>
      </c>
      <c r="H445" s="44" t="n">
        <f aca="false">D445+G445</f>
        <v>214966</v>
      </c>
      <c r="I445" s="232" t="n">
        <f aca="false">$D$12-H445</f>
        <v>2156234</v>
      </c>
      <c r="J445" s="238" t="n">
        <f aca="false">D445/$D$12</f>
        <v>0.0968851214574899</v>
      </c>
      <c r="K445" s="239" t="n">
        <f aca="false">H445/$D$12</f>
        <v>0.0906570512820513</v>
      </c>
      <c r="L445" s="44" t="n">
        <f aca="false">IF($E445&lt;0,IF($K445&gt;0.5,-$F$7,-$G$7),IF($E445&gt;0,IF($K445&gt;0.67,$I$7,$H$7),0))</f>
        <v>-22103</v>
      </c>
      <c r="M445" s="44" t="n">
        <f aca="false">IF($E445&lt;0,IF($K445&gt;0.5,-$F$5,-$G$5),IF($E445&gt;0,IF($K445&gt;0.67,$I$5,$H$5),0))</f>
        <v>-12770</v>
      </c>
      <c r="N445" s="44" t="n">
        <f aca="false">IF($E445&lt;0,IF($K445&gt;0.5,-$F$6,-$G$6),IF($E445&gt;0,IF($K445&gt;0.67,$I$6,$H$6),0))</f>
        <v>-9333</v>
      </c>
    </row>
    <row r="446" customFormat="false" ht="12.75" hidden="false" customHeight="false" outlineLevel="0" collapsed="false">
      <c r="A446" s="0" t="n">
        <f aca="false">MONTH(C446)</f>
        <v>2</v>
      </c>
      <c r="B446" s="0" t="str">
        <f aca="false">VLOOKUP(A446,MonthTable,2,FALSE())</f>
        <v>Feb</v>
      </c>
      <c r="C446" s="235" t="n">
        <f aca="false">C445+1</f>
        <v>36937</v>
      </c>
      <c r="D446" s="236" t="n">
        <f aca="false">H445</f>
        <v>214966</v>
      </c>
      <c r="E446" s="250" t="n">
        <f aca="false">-5854-8914</f>
        <v>-14768</v>
      </c>
      <c r="F446" s="251" t="n">
        <v>0</v>
      </c>
      <c r="G446" s="44" t="n">
        <f aca="false">SUM(E446:F446)</f>
        <v>-14768</v>
      </c>
      <c r="H446" s="44" t="n">
        <f aca="false">D446+G446</f>
        <v>200198</v>
      </c>
      <c r="I446" s="232" t="n">
        <f aca="false">$D$12-H446</f>
        <v>2171002</v>
      </c>
      <c r="J446" s="238" t="n">
        <f aca="false">D446/$D$12</f>
        <v>0.0906570512820513</v>
      </c>
      <c r="K446" s="239" t="n">
        <f aca="false">H446/$D$12</f>
        <v>0.0844289811066127</v>
      </c>
      <c r="L446" s="44" t="n">
        <f aca="false">IF($E446&lt;0,IF($K446&gt;0.5,-$F$7,-$G$7),IF($E446&gt;0,IF($K446&gt;0.67,$I$7,$H$7),0))</f>
        <v>-22103</v>
      </c>
      <c r="M446" s="44" t="n">
        <f aca="false">IF($E446&lt;0,IF($K446&gt;0.5,-$F$5,-$G$5),IF($E446&gt;0,IF($K446&gt;0.67,$I$5,$H$5),0))</f>
        <v>-12770</v>
      </c>
      <c r="N446" s="44" t="n">
        <f aca="false">IF($E446&lt;0,IF($K446&gt;0.5,-$F$6,-$G$6),IF($E446&gt;0,IF($K446&gt;0.67,$I$6,$H$6),0))</f>
        <v>-9333</v>
      </c>
    </row>
    <row r="447" customFormat="false" ht="12.75" hidden="false" customHeight="false" outlineLevel="0" collapsed="false">
      <c r="A447" s="0" t="n">
        <f aca="false">MONTH(C447)</f>
        <v>2</v>
      </c>
      <c r="B447" s="0" t="str">
        <f aca="false">VLOOKUP(A447,MonthTable,2,FALSE())</f>
        <v>Feb</v>
      </c>
      <c r="C447" s="235" t="n">
        <f aca="false">C446+1</f>
        <v>36938</v>
      </c>
      <c r="D447" s="236" t="n">
        <f aca="false">H446</f>
        <v>200198</v>
      </c>
      <c r="E447" s="250" t="n">
        <f aca="false">-5854-8914</f>
        <v>-14768</v>
      </c>
      <c r="F447" s="251" t="n">
        <v>0</v>
      </c>
      <c r="G447" s="44" t="n">
        <f aca="false">SUM(E447:F447)</f>
        <v>-14768</v>
      </c>
      <c r="H447" s="44" t="n">
        <f aca="false">D447+G447</f>
        <v>185430</v>
      </c>
      <c r="I447" s="232" t="n">
        <f aca="false">$D$12-H447</f>
        <v>2185770</v>
      </c>
      <c r="J447" s="238" t="n">
        <f aca="false">D447/$D$12</f>
        <v>0.0844289811066127</v>
      </c>
      <c r="K447" s="239" t="n">
        <f aca="false">H447/$D$12</f>
        <v>0.0782009109311741</v>
      </c>
      <c r="L447" s="44" t="n">
        <f aca="false">IF($E447&lt;0,IF($K447&gt;0.5,-$F$7,-$G$7),IF($E447&gt;0,IF($K447&gt;0.67,$I$7,$H$7),0))</f>
        <v>-22103</v>
      </c>
      <c r="M447" s="44" t="n">
        <f aca="false">IF($E447&lt;0,IF($K447&gt;0.5,-$F$5,-$G$5),IF($E447&gt;0,IF($K447&gt;0.67,$I$5,$H$5),0))</f>
        <v>-12770</v>
      </c>
      <c r="N447" s="44" t="n">
        <f aca="false">IF($E447&lt;0,IF($K447&gt;0.5,-$F$6,-$G$6),IF($E447&gt;0,IF($K447&gt;0.67,$I$6,$H$6),0))</f>
        <v>-9333</v>
      </c>
    </row>
    <row r="448" customFormat="false" ht="12.75" hidden="false" customHeight="false" outlineLevel="0" collapsed="false">
      <c r="A448" s="0" t="n">
        <f aca="false">MONTH(C448)</f>
        <v>2</v>
      </c>
      <c r="B448" s="0" t="str">
        <f aca="false">VLOOKUP(A448,MonthTable,2,FALSE())</f>
        <v>Feb</v>
      </c>
      <c r="C448" s="235" t="n">
        <f aca="false">C447+1</f>
        <v>36939</v>
      </c>
      <c r="D448" s="236" t="n">
        <f aca="false">H447</f>
        <v>185430</v>
      </c>
      <c r="E448" s="250" t="n">
        <f aca="false">-5854-8914</f>
        <v>-14768</v>
      </c>
      <c r="F448" s="251" t="n">
        <v>0</v>
      </c>
      <c r="G448" s="44" t="n">
        <f aca="false">SUM(E448:F448)</f>
        <v>-14768</v>
      </c>
      <c r="H448" s="44" t="n">
        <f aca="false">D448+G448</f>
        <v>170662</v>
      </c>
      <c r="I448" s="232" t="n">
        <f aca="false">$D$12-H448</f>
        <v>2200538</v>
      </c>
      <c r="J448" s="238" t="n">
        <f aca="false">D448/$D$12</f>
        <v>0.0782009109311741</v>
      </c>
      <c r="K448" s="239" t="n">
        <f aca="false">H448/$D$12</f>
        <v>0.0719728407557355</v>
      </c>
      <c r="L448" s="44" t="n">
        <f aca="false">IF($E448&lt;0,IF($K448&gt;0.5,-$F$7,-$G$7),IF($E448&gt;0,IF($K448&gt;0.67,$I$7,$H$7),0))</f>
        <v>-22103</v>
      </c>
      <c r="M448" s="44" t="n">
        <f aca="false">IF($E448&lt;0,IF($K448&gt;0.5,-$F$5,-$G$5),IF($E448&gt;0,IF($K448&gt;0.67,$I$5,$H$5),0))</f>
        <v>-12770</v>
      </c>
      <c r="N448" s="44" t="n">
        <f aca="false">IF($E448&lt;0,IF($K448&gt;0.5,-$F$6,-$G$6),IF($E448&gt;0,IF($K448&gt;0.67,$I$6,$H$6),0))</f>
        <v>-9333</v>
      </c>
    </row>
    <row r="449" customFormat="false" ht="12.75" hidden="false" customHeight="false" outlineLevel="0" collapsed="false">
      <c r="A449" s="0" t="n">
        <f aca="false">MONTH(C449)</f>
        <v>2</v>
      </c>
      <c r="B449" s="0" t="str">
        <f aca="false">VLOOKUP(A449,MonthTable,2,FALSE())</f>
        <v>Feb</v>
      </c>
      <c r="C449" s="235" t="n">
        <f aca="false">C448+1</f>
        <v>36940</v>
      </c>
      <c r="D449" s="236" t="n">
        <f aca="false">H448</f>
        <v>170662</v>
      </c>
      <c r="E449" s="250" t="n">
        <f aca="false">-5854-8914</f>
        <v>-14768</v>
      </c>
      <c r="F449" s="251" t="n">
        <v>0</v>
      </c>
      <c r="G449" s="44" t="n">
        <f aca="false">SUM(E449:F449)</f>
        <v>-14768</v>
      </c>
      <c r="H449" s="44" t="n">
        <f aca="false">D449+G449</f>
        <v>155894</v>
      </c>
      <c r="I449" s="232" t="n">
        <f aca="false">$D$12-H449</f>
        <v>2215306</v>
      </c>
      <c r="J449" s="238" t="n">
        <f aca="false">D449/$D$12</f>
        <v>0.0719728407557355</v>
      </c>
      <c r="K449" s="239" t="n">
        <f aca="false">H449/$D$12</f>
        <v>0.0657447705802969</v>
      </c>
      <c r="L449" s="44" t="n">
        <f aca="false">IF($E449&lt;0,IF($K449&gt;0.5,-$F$7,-$G$7),IF($E449&gt;0,IF($K449&gt;0.67,$I$7,$H$7),0))</f>
        <v>-22103</v>
      </c>
      <c r="M449" s="44" t="n">
        <f aca="false">IF($E449&lt;0,IF($K449&gt;0.5,-$F$5,-$G$5),IF($E449&gt;0,IF($K449&gt;0.67,$I$5,$H$5),0))</f>
        <v>-12770</v>
      </c>
      <c r="N449" s="44" t="n">
        <f aca="false">IF($E449&lt;0,IF($K449&gt;0.5,-$F$6,-$G$6),IF($E449&gt;0,IF($K449&gt;0.67,$I$6,$H$6),0))</f>
        <v>-9333</v>
      </c>
    </row>
    <row r="450" customFormat="false" ht="12.75" hidden="false" customHeight="false" outlineLevel="0" collapsed="false">
      <c r="A450" s="0" t="n">
        <f aca="false">MONTH(C450)</f>
        <v>2</v>
      </c>
      <c r="B450" s="0" t="str">
        <f aca="false">VLOOKUP(A450,MonthTable,2,FALSE())</f>
        <v>Feb</v>
      </c>
      <c r="C450" s="235" t="n">
        <f aca="false">C449+1</f>
        <v>36941</v>
      </c>
      <c r="D450" s="236" t="n">
        <f aca="false">H449</f>
        <v>155894</v>
      </c>
      <c r="E450" s="250" t="n">
        <f aca="false">-5854-8914</f>
        <v>-14768</v>
      </c>
      <c r="F450" s="251" t="n">
        <v>0</v>
      </c>
      <c r="G450" s="44" t="n">
        <f aca="false">SUM(E450:F450)</f>
        <v>-14768</v>
      </c>
      <c r="H450" s="44" t="n">
        <f aca="false">D450+G450</f>
        <v>141126</v>
      </c>
      <c r="I450" s="232" t="n">
        <f aca="false">$D$12-H450</f>
        <v>2230074</v>
      </c>
      <c r="J450" s="238" t="n">
        <f aca="false">D450/$D$12</f>
        <v>0.0657447705802969</v>
      </c>
      <c r="K450" s="239" t="n">
        <f aca="false">H450/$D$12</f>
        <v>0.0595167004048583</v>
      </c>
      <c r="L450" s="44" t="n">
        <f aca="false">IF($E450&lt;0,IF($K450&gt;0.5,-$F$7,-$G$7),IF($E450&gt;0,IF($K450&gt;0.67,$I$7,$H$7),0))</f>
        <v>-22103</v>
      </c>
      <c r="M450" s="44" t="n">
        <f aca="false">IF($E450&lt;0,IF($K450&gt;0.5,-$F$5,-$G$5),IF($E450&gt;0,IF($K450&gt;0.67,$I$5,$H$5),0))</f>
        <v>-12770</v>
      </c>
      <c r="N450" s="44" t="n">
        <f aca="false">IF($E450&lt;0,IF($K450&gt;0.5,-$F$6,-$G$6),IF($E450&gt;0,IF($K450&gt;0.67,$I$6,$H$6),0))</f>
        <v>-9333</v>
      </c>
    </row>
    <row r="451" customFormat="false" ht="12.75" hidden="false" customHeight="false" outlineLevel="0" collapsed="false">
      <c r="A451" s="0" t="n">
        <f aca="false">MONTH(C451)</f>
        <v>2</v>
      </c>
      <c r="B451" s="0" t="str">
        <f aca="false">VLOOKUP(A451,MonthTable,2,FALSE())</f>
        <v>Feb</v>
      </c>
      <c r="C451" s="235" t="n">
        <f aca="false">C450+1</f>
        <v>36942</v>
      </c>
      <c r="D451" s="236" t="n">
        <f aca="false">H450</f>
        <v>141126</v>
      </c>
      <c r="E451" s="250" t="n">
        <f aca="false">-5854-8914</f>
        <v>-14768</v>
      </c>
      <c r="F451" s="251" t="n">
        <v>0</v>
      </c>
      <c r="G451" s="44" t="n">
        <f aca="false">SUM(E451:F451)</f>
        <v>-14768</v>
      </c>
      <c r="H451" s="44" t="n">
        <f aca="false">D451+G451</f>
        <v>126358</v>
      </c>
      <c r="I451" s="232" t="n">
        <f aca="false">$D$12-H451</f>
        <v>2244842</v>
      </c>
      <c r="J451" s="238" t="n">
        <f aca="false">D451/$D$12</f>
        <v>0.0595167004048583</v>
      </c>
      <c r="K451" s="239" t="n">
        <f aca="false">H451/$D$12</f>
        <v>0.0532886302294197</v>
      </c>
      <c r="L451" s="44" t="n">
        <f aca="false">IF($E451&lt;0,IF($K451&gt;0.5,-$F$7,-$G$7),IF($E451&gt;0,IF($K451&gt;0.67,$I$7,$H$7),0))</f>
        <v>-22103</v>
      </c>
      <c r="M451" s="44" t="n">
        <f aca="false">IF($E451&lt;0,IF($K451&gt;0.5,-$F$5,-$G$5),IF($E451&gt;0,IF($K451&gt;0.67,$I$5,$H$5),0))</f>
        <v>-12770</v>
      </c>
      <c r="N451" s="44" t="n">
        <f aca="false">IF($E451&lt;0,IF($K451&gt;0.5,-$F$6,-$G$6),IF($E451&gt;0,IF($K451&gt;0.67,$I$6,$H$6),0))</f>
        <v>-9333</v>
      </c>
    </row>
    <row r="452" customFormat="false" ht="12.75" hidden="false" customHeight="false" outlineLevel="0" collapsed="false">
      <c r="A452" s="0" t="n">
        <f aca="false">MONTH(C452)</f>
        <v>2</v>
      </c>
      <c r="B452" s="0" t="str">
        <f aca="false">VLOOKUP(A452,MonthTable,2,FALSE())</f>
        <v>Feb</v>
      </c>
      <c r="C452" s="235" t="n">
        <f aca="false">C451+1</f>
        <v>36943</v>
      </c>
      <c r="D452" s="236" t="n">
        <f aca="false">H451</f>
        <v>126358</v>
      </c>
      <c r="E452" s="250" t="n">
        <f aca="false">-5854-8914</f>
        <v>-14768</v>
      </c>
      <c r="F452" s="251" t="n">
        <v>0</v>
      </c>
      <c r="G452" s="44" t="n">
        <f aca="false">SUM(E452:F452)</f>
        <v>-14768</v>
      </c>
      <c r="H452" s="44" t="n">
        <f aca="false">D452+G452</f>
        <v>111590</v>
      </c>
      <c r="I452" s="232" t="n">
        <f aca="false">$D$12-H452</f>
        <v>2259610</v>
      </c>
      <c r="J452" s="238" t="n">
        <f aca="false">D452/$D$12</f>
        <v>0.0532886302294197</v>
      </c>
      <c r="K452" s="239" t="n">
        <f aca="false">H452/$D$12</f>
        <v>0.0470605600539811</v>
      </c>
      <c r="L452" s="44" t="n">
        <f aca="false">IF($E452&lt;0,IF($K452&gt;0.5,-$F$7,-$G$7),IF($E452&gt;0,IF($K452&gt;0.67,$I$7,$H$7),0))</f>
        <v>-22103</v>
      </c>
      <c r="M452" s="44" t="n">
        <f aca="false">IF($E452&lt;0,IF($K452&gt;0.5,-$F$5,-$G$5),IF($E452&gt;0,IF($K452&gt;0.67,$I$5,$H$5),0))</f>
        <v>-12770</v>
      </c>
      <c r="N452" s="44" t="n">
        <f aca="false">IF($E452&lt;0,IF($K452&gt;0.5,-$F$6,-$G$6),IF($E452&gt;0,IF($K452&gt;0.67,$I$6,$H$6),0))</f>
        <v>-9333</v>
      </c>
    </row>
    <row r="453" customFormat="false" ht="12.75" hidden="false" customHeight="false" outlineLevel="0" collapsed="false">
      <c r="A453" s="0" t="n">
        <f aca="false">MONTH(C453)</f>
        <v>2</v>
      </c>
      <c r="B453" s="0" t="str">
        <f aca="false">VLOOKUP(A453,MonthTable,2,FALSE())</f>
        <v>Feb</v>
      </c>
      <c r="C453" s="235" t="n">
        <f aca="false">C452+1</f>
        <v>36944</v>
      </c>
      <c r="D453" s="236" t="n">
        <f aca="false">H452</f>
        <v>111590</v>
      </c>
      <c r="E453" s="250" t="n">
        <f aca="false">-5854-8914</f>
        <v>-14768</v>
      </c>
      <c r="F453" s="251" t="n">
        <v>0</v>
      </c>
      <c r="G453" s="44" t="n">
        <f aca="false">SUM(E453:F453)</f>
        <v>-14768</v>
      </c>
      <c r="H453" s="44" t="n">
        <f aca="false">D453+G453</f>
        <v>96822</v>
      </c>
      <c r="I453" s="232" t="n">
        <f aca="false">$D$12-H453</f>
        <v>2274378</v>
      </c>
      <c r="J453" s="238" t="n">
        <f aca="false">D453/$D$12</f>
        <v>0.0470605600539811</v>
      </c>
      <c r="K453" s="239" t="n">
        <f aca="false">H453/$D$12</f>
        <v>0.0408324898785425</v>
      </c>
      <c r="L453" s="44" t="n">
        <f aca="false">IF($E453&lt;0,IF($K453&gt;0.5,-$F$7,-$G$7),IF($E453&gt;0,IF($K453&gt;0.67,$I$7,$H$7),0))</f>
        <v>-22103</v>
      </c>
      <c r="M453" s="44" t="n">
        <f aca="false">IF($E453&lt;0,IF($K453&gt;0.5,-$F$5,-$G$5),IF($E453&gt;0,IF($K453&gt;0.67,$I$5,$H$5),0))</f>
        <v>-12770</v>
      </c>
      <c r="N453" s="44" t="n">
        <f aca="false">IF($E453&lt;0,IF($K453&gt;0.5,-$F$6,-$G$6),IF($E453&gt;0,IF($K453&gt;0.67,$I$6,$H$6),0))</f>
        <v>-9333</v>
      </c>
    </row>
    <row r="454" customFormat="false" ht="12.75" hidden="false" customHeight="false" outlineLevel="0" collapsed="false">
      <c r="A454" s="0" t="n">
        <f aca="false">MONTH(C454)</f>
        <v>2</v>
      </c>
      <c r="B454" s="0" t="str">
        <f aca="false">VLOOKUP(A454,MonthTable,2,FALSE())</f>
        <v>Feb</v>
      </c>
      <c r="C454" s="235" t="n">
        <f aca="false">C453+1</f>
        <v>36945</v>
      </c>
      <c r="D454" s="236" t="n">
        <f aca="false">H453</f>
        <v>96822</v>
      </c>
      <c r="E454" s="250" t="n">
        <f aca="false">-5854-8914</f>
        <v>-14768</v>
      </c>
      <c r="F454" s="251" t="n">
        <v>0</v>
      </c>
      <c r="G454" s="44" t="n">
        <f aca="false">SUM(E454:F454)</f>
        <v>-14768</v>
      </c>
      <c r="H454" s="44" t="n">
        <f aca="false">D454+G454</f>
        <v>82054</v>
      </c>
      <c r="I454" s="232" t="n">
        <f aca="false">$D$12-H454</f>
        <v>2289146</v>
      </c>
      <c r="J454" s="238" t="n">
        <f aca="false">D454/$D$12</f>
        <v>0.0408324898785425</v>
      </c>
      <c r="K454" s="239" t="n">
        <f aca="false">H454/$D$12</f>
        <v>0.0346044197031039</v>
      </c>
      <c r="L454" s="44" t="n">
        <f aca="false">IF($E454&lt;0,IF($K454&gt;0.5,-$F$7,-$G$7),IF($E454&gt;0,IF($K454&gt;0.67,$I$7,$H$7),0))</f>
        <v>-22103</v>
      </c>
      <c r="M454" s="44" t="n">
        <f aca="false">IF($E454&lt;0,IF($K454&gt;0.5,-$F$5,-$G$5),IF($E454&gt;0,IF($K454&gt;0.67,$I$5,$H$5),0))</f>
        <v>-12770</v>
      </c>
      <c r="N454" s="44" t="n">
        <f aca="false">IF($E454&lt;0,IF($K454&gt;0.5,-$F$6,-$G$6),IF($E454&gt;0,IF($K454&gt;0.67,$I$6,$H$6),0))</f>
        <v>-9333</v>
      </c>
    </row>
    <row r="455" customFormat="false" ht="12.75" hidden="false" customHeight="false" outlineLevel="0" collapsed="false">
      <c r="A455" s="0" t="n">
        <f aca="false">MONTH(C455)</f>
        <v>2</v>
      </c>
      <c r="B455" s="0" t="str">
        <f aca="false">VLOOKUP(A455,MonthTable,2,FALSE())</f>
        <v>Feb</v>
      </c>
      <c r="C455" s="235" t="n">
        <f aca="false">C454+1</f>
        <v>36946</v>
      </c>
      <c r="D455" s="236" t="n">
        <f aca="false">H454</f>
        <v>82054</v>
      </c>
      <c r="E455" s="250" t="n">
        <f aca="false">-5854-8914</f>
        <v>-14768</v>
      </c>
      <c r="F455" s="251" t="n">
        <v>0</v>
      </c>
      <c r="G455" s="44" t="n">
        <f aca="false">SUM(E455:F455)</f>
        <v>-14768</v>
      </c>
      <c r="H455" s="44" t="n">
        <f aca="false">D455+G455</f>
        <v>67286</v>
      </c>
      <c r="I455" s="232" t="n">
        <f aca="false">$D$12-H455</f>
        <v>2303914</v>
      </c>
      <c r="J455" s="238" t="n">
        <f aca="false">D455/$D$12</f>
        <v>0.0346044197031039</v>
      </c>
      <c r="K455" s="239" t="n">
        <f aca="false">H455/$D$12</f>
        <v>0.0283763495276653</v>
      </c>
      <c r="L455" s="44" t="n">
        <f aca="false">IF($E455&lt;0,IF($K455&gt;0.5,-$F$7,-$G$7),IF($E455&gt;0,IF($K455&gt;0.67,$I$7,$H$7),0))</f>
        <v>-22103</v>
      </c>
      <c r="M455" s="44" t="n">
        <f aca="false">IF($E455&lt;0,IF($K455&gt;0.5,-$F$5,-$G$5),IF($E455&gt;0,IF($K455&gt;0.67,$I$5,$H$5),0))</f>
        <v>-12770</v>
      </c>
      <c r="N455" s="44" t="n">
        <f aca="false">IF($E455&lt;0,IF($K455&gt;0.5,-$F$6,-$G$6),IF($E455&gt;0,IF($K455&gt;0.67,$I$6,$H$6),0))</f>
        <v>-9333</v>
      </c>
    </row>
    <row r="456" customFormat="false" ht="12.75" hidden="false" customHeight="false" outlineLevel="0" collapsed="false">
      <c r="A456" s="0" t="n">
        <f aca="false">MONTH(C456)</f>
        <v>2</v>
      </c>
      <c r="B456" s="0" t="str">
        <f aca="false">VLOOKUP(A456,MonthTable,2,FALSE())</f>
        <v>Feb</v>
      </c>
      <c r="C456" s="235" t="n">
        <f aca="false">C455+1</f>
        <v>36947</v>
      </c>
      <c r="D456" s="236" t="n">
        <f aca="false">H455</f>
        <v>67286</v>
      </c>
      <c r="E456" s="250" t="n">
        <f aca="false">-5854-8914</f>
        <v>-14768</v>
      </c>
      <c r="F456" s="251" t="n">
        <v>0</v>
      </c>
      <c r="G456" s="44" t="n">
        <f aca="false">SUM(E456:F456)</f>
        <v>-14768</v>
      </c>
      <c r="H456" s="44" t="n">
        <f aca="false">D456+G456</f>
        <v>52518</v>
      </c>
      <c r="I456" s="232" t="n">
        <f aca="false">$D$12-H456</f>
        <v>2318682</v>
      </c>
      <c r="J456" s="238" t="n">
        <f aca="false">D456/$D$12</f>
        <v>0.0283763495276653</v>
      </c>
      <c r="K456" s="239" t="n">
        <f aca="false">H456/$D$12</f>
        <v>0.0221482793522267</v>
      </c>
      <c r="L456" s="44" t="n">
        <f aca="false">IF($E456&lt;0,IF($K456&gt;0.5,-$F$7,-$G$7),IF($E456&gt;0,IF($K456&gt;0.67,$I$7,$H$7),0))</f>
        <v>-22103</v>
      </c>
      <c r="M456" s="44" t="n">
        <f aca="false">IF($E456&lt;0,IF($K456&gt;0.5,-$F$5,-$G$5),IF($E456&gt;0,IF($K456&gt;0.67,$I$5,$H$5),0))</f>
        <v>-12770</v>
      </c>
      <c r="N456" s="44" t="n">
        <f aca="false">IF($E456&lt;0,IF($K456&gt;0.5,-$F$6,-$G$6),IF($E456&gt;0,IF($K456&gt;0.67,$I$6,$H$6),0))</f>
        <v>-9333</v>
      </c>
    </row>
    <row r="457" customFormat="false" ht="12.75" hidden="false" customHeight="false" outlineLevel="0" collapsed="false">
      <c r="A457" s="0" t="n">
        <f aca="false">MONTH(C457)</f>
        <v>2</v>
      </c>
      <c r="B457" s="0" t="str">
        <f aca="false">VLOOKUP(A457,MonthTable,2,FALSE())</f>
        <v>Feb</v>
      </c>
      <c r="C457" s="235" t="n">
        <f aca="false">C456+1</f>
        <v>36948</v>
      </c>
      <c r="D457" s="236" t="n">
        <f aca="false">H456</f>
        <v>52518</v>
      </c>
      <c r="E457" s="250" t="n">
        <f aca="false">-5854-8914</f>
        <v>-14768</v>
      </c>
      <c r="F457" s="251" t="n">
        <v>0</v>
      </c>
      <c r="G457" s="44" t="n">
        <f aca="false">SUM(E457:F457)</f>
        <v>-14768</v>
      </c>
      <c r="H457" s="44" t="n">
        <f aca="false">D457+G457</f>
        <v>37750</v>
      </c>
      <c r="I457" s="232" t="n">
        <f aca="false">$D$12-H457</f>
        <v>2333450</v>
      </c>
      <c r="J457" s="238" t="n">
        <f aca="false">D457/$D$12</f>
        <v>0.0221482793522267</v>
      </c>
      <c r="K457" s="239" t="n">
        <f aca="false">H457/$D$12</f>
        <v>0.0159202091767881</v>
      </c>
      <c r="L457" s="44" t="n">
        <f aca="false">IF($E457&lt;0,IF($K457&gt;0.5,-$F$7,-$G$7),IF($E457&gt;0,IF($K457&gt;0.67,$I$7,$H$7),0))</f>
        <v>-22103</v>
      </c>
      <c r="M457" s="44" t="n">
        <f aca="false">IF($E457&lt;0,IF($K457&gt;0.5,-$F$5,-$G$5),IF($E457&gt;0,IF($K457&gt;0.67,$I$5,$H$5),0))</f>
        <v>-12770</v>
      </c>
      <c r="N457" s="44" t="n">
        <f aca="false">IF($E457&lt;0,IF($K457&gt;0.5,-$F$6,-$G$6),IF($E457&gt;0,IF($K457&gt;0.67,$I$6,$H$6),0))</f>
        <v>-9333</v>
      </c>
    </row>
    <row r="458" customFormat="false" ht="12.75" hidden="false" customHeight="false" outlineLevel="0" collapsed="false">
      <c r="A458" s="0" t="n">
        <f aca="false">MONTH(C458)</f>
        <v>2</v>
      </c>
      <c r="B458" s="0" t="str">
        <f aca="false">VLOOKUP(A458,MonthTable,2,FALSE())</f>
        <v>Feb</v>
      </c>
      <c r="C458" s="235" t="n">
        <f aca="false">C457+1</f>
        <v>36949</v>
      </c>
      <c r="D458" s="236" t="n">
        <f aca="false">H457</f>
        <v>37750</v>
      </c>
      <c r="E458" s="250" t="n">
        <f aca="false">-5854-8914</f>
        <v>-14768</v>
      </c>
      <c r="F458" s="251" t="n">
        <v>0</v>
      </c>
      <c r="G458" s="44" t="n">
        <f aca="false">SUM(E458:F458)</f>
        <v>-14768</v>
      </c>
      <c r="H458" s="44" t="n">
        <f aca="false">D458+G458</f>
        <v>22982</v>
      </c>
      <c r="I458" s="232" t="n">
        <f aca="false">$D$12-H458</f>
        <v>2348218</v>
      </c>
      <c r="J458" s="238" t="n">
        <f aca="false">D458/$D$12</f>
        <v>0.0159202091767881</v>
      </c>
      <c r="K458" s="239" t="n">
        <f aca="false">H458/$D$12</f>
        <v>0.00969213900134953</v>
      </c>
      <c r="L458" s="44" t="n">
        <f aca="false">IF($E458&lt;0,IF($K458&gt;0.5,-$F$7,-$G$7),IF($E458&gt;0,IF($K458&gt;0.67,$I$7,$H$7),0))</f>
        <v>-22103</v>
      </c>
      <c r="M458" s="44" t="n">
        <f aca="false">IF($E458&lt;0,IF($K458&gt;0.5,-$F$5,-$G$5),IF($E458&gt;0,IF($K458&gt;0.67,$I$5,$H$5),0))</f>
        <v>-12770</v>
      </c>
      <c r="N458" s="44" t="n">
        <f aca="false">IF($E458&lt;0,IF($K458&gt;0.5,-$F$6,-$G$6),IF($E458&gt;0,IF($K458&gt;0.67,$I$6,$H$6),0))</f>
        <v>-9333</v>
      </c>
    </row>
    <row r="459" customFormat="false" ht="12.75" hidden="false" customHeight="false" outlineLevel="0" collapsed="false">
      <c r="A459" s="0" t="n">
        <f aca="false">MONTH(C459)</f>
        <v>2</v>
      </c>
      <c r="B459" s="0" t="str">
        <f aca="false">VLOOKUP(A459,MonthTable,2,FALSE())</f>
        <v>Feb</v>
      </c>
      <c r="C459" s="235" t="n">
        <f aca="false">C458+1</f>
        <v>36950</v>
      </c>
      <c r="D459" s="236" t="n">
        <f aca="false">H458</f>
        <v>22982</v>
      </c>
      <c r="E459" s="250" t="n">
        <f aca="false">-5854-8914</f>
        <v>-14768</v>
      </c>
      <c r="F459" s="251" t="n">
        <v>0</v>
      </c>
      <c r="G459" s="44" t="n">
        <f aca="false">SUM(E459:F459)</f>
        <v>-14768</v>
      </c>
      <c r="H459" s="44" t="n">
        <f aca="false">D459+G459</f>
        <v>8214</v>
      </c>
      <c r="I459" s="232" t="n">
        <f aca="false">$D$12-H459</f>
        <v>2362986</v>
      </c>
      <c r="J459" s="238" t="n">
        <f aca="false">D459/$D$12</f>
        <v>0.00969213900134953</v>
      </c>
      <c r="K459" s="239" t="n">
        <f aca="false">H459/$D$12</f>
        <v>0.00346406882591093</v>
      </c>
      <c r="L459" s="44" t="n">
        <f aca="false">IF($E459&lt;0,IF($K459&gt;0.5,-$F$7,-$G$7),IF($E459&gt;0,IF($K459&gt;0.67,$I$7,$H$7),0))</f>
        <v>-22103</v>
      </c>
      <c r="M459" s="44" t="n">
        <f aca="false">IF($E459&lt;0,IF($K459&gt;0.5,-$F$5,-$G$5),IF($E459&gt;0,IF($K459&gt;0.67,$I$5,$H$5),0))</f>
        <v>-12770</v>
      </c>
      <c r="N459" s="44" t="n">
        <f aca="false">IF($E459&lt;0,IF($K459&gt;0.5,-$F$6,-$G$6),IF($E459&gt;0,IF($K459&gt;0.67,$I$6,$H$6),0))</f>
        <v>-9333</v>
      </c>
    </row>
    <row r="460" customFormat="false" ht="12.75" hidden="false" customHeight="false" outlineLevel="0" collapsed="false">
      <c r="A460" s="0" t="n">
        <f aca="false">MONTH(C460)</f>
        <v>3</v>
      </c>
      <c r="B460" s="0" t="str">
        <f aca="false">VLOOKUP(A460,MonthTable,2,FALSE())</f>
        <v>Mar</v>
      </c>
      <c r="C460" s="235" t="n">
        <f aca="false">C459+1</f>
        <v>36951</v>
      </c>
      <c r="D460" s="236" t="n">
        <f aca="false">H459</f>
        <v>8214</v>
      </c>
      <c r="E460" s="250" t="n">
        <v>0</v>
      </c>
      <c r="F460" s="251" t="n">
        <v>0</v>
      </c>
      <c r="G460" s="44" t="n">
        <f aca="false">SUM(E460:F460)</f>
        <v>0</v>
      </c>
      <c r="H460" s="44" t="n">
        <f aca="false">D460+G460</f>
        <v>8214</v>
      </c>
      <c r="I460" s="232" t="n">
        <f aca="false">$D$12-H460</f>
        <v>2362986</v>
      </c>
      <c r="J460" s="238" t="n">
        <f aca="false">D460/$D$12</f>
        <v>0.00346406882591093</v>
      </c>
      <c r="K460" s="239" t="n">
        <f aca="false">H460/$D$12</f>
        <v>0.00346406882591093</v>
      </c>
      <c r="L460" s="44" t="n">
        <f aca="false">IF($E460&lt;0,IF($K460&gt;0.5,-$F$7,-$G$7),IF($E460&gt;0,IF($K460&gt;0.67,$I$7,$H$7),0))</f>
        <v>0</v>
      </c>
      <c r="M460" s="44" t="n">
        <f aca="false">IF($E460&lt;0,IF($K460&gt;0.5,-$F$5,-$G$5),IF($E460&gt;0,IF($K460&gt;0.67,$I$5,$H$5),0))</f>
        <v>0</v>
      </c>
      <c r="N460" s="44" t="n">
        <f aca="false">IF($E460&lt;0,IF($K460&gt;0.5,-$F$6,-$G$6),IF($E460&gt;0,IF($K460&gt;0.67,$I$6,$H$6),0))</f>
        <v>0</v>
      </c>
    </row>
    <row r="461" customFormat="false" ht="12.75" hidden="false" customHeight="false" outlineLevel="0" collapsed="false">
      <c r="A461" s="0" t="n">
        <f aca="false">MONTH(C461)</f>
        <v>3</v>
      </c>
      <c r="B461" s="0" t="str">
        <f aca="false">VLOOKUP(A461,MonthTable,2,FALSE())</f>
        <v>Mar</v>
      </c>
      <c r="C461" s="235" t="n">
        <f aca="false">C460+1</f>
        <v>36952</v>
      </c>
      <c r="D461" s="236" t="n">
        <f aca="false">H460</f>
        <v>8214</v>
      </c>
      <c r="E461" s="250" t="n">
        <v>0</v>
      </c>
      <c r="F461" s="251" t="n">
        <v>0</v>
      </c>
      <c r="G461" s="44" t="n">
        <f aca="false">SUM(E461:F461)</f>
        <v>0</v>
      </c>
      <c r="H461" s="44" t="n">
        <f aca="false">D461+G461</f>
        <v>8214</v>
      </c>
      <c r="I461" s="232" t="n">
        <f aca="false">$D$12-H461</f>
        <v>2362986</v>
      </c>
      <c r="J461" s="238" t="n">
        <f aca="false">D461/$D$12</f>
        <v>0.00346406882591093</v>
      </c>
      <c r="K461" s="239" t="n">
        <f aca="false">H461/$D$12</f>
        <v>0.00346406882591093</v>
      </c>
      <c r="L461" s="44" t="n">
        <f aca="false">IF($E461&lt;0,IF($K461&gt;0.5,-$F$7,-$G$7),IF($E461&gt;0,IF($K461&gt;0.67,$I$7,$H$7),0))</f>
        <v>0</v>
      </c>
      <c r="M461" s="44" t="n">
        <f aca="false">IF($E461&lt;0,IF($K461&gt;0.5,-$F$5,-$G$5),IF($E461&gt;0,IF($K461&gt;0.67,$I$5,$H$5),0))</f>
        <v>0</v>
      </c>
      <c r="N461" s="44" t="n">
        <f aca="false">IF($E461&lt;0,IF($K461&gt;0.5,-$F$6,-$G$6),IF($E461&gt;0,IF($K461&gt;0.67,$I$6,$H$6),0))</f>
        <v>0</v>
      </c>
    </row>
    <row r="462" customFormat="false" ht="12.75" hidden="false" customHeight="false" outlineLevel="0" collapsed="false">
      <c r="A462" s="0" t="n">
        <f aca="false">MONTH(C462)</f>
        <v>3</v>
      </c>
      <c r="B462" s="0" t="str">
        <f aca="false">VLOOKUP(A462,MonthTable,2,FALSE())</f>
        <v>Mar</v>
      </c>
      <c r="C462" s="235" t="n">
        <f aca="false">C461+1</f>
        <v>36953</v>
      </c>
      <c r="D462" s="236" t="n">
        <f aca="false">H461</f>
        <v>8214</v>
      </c>
      <c r="E462" s="250" t="n">
        <v>0</v>
      </c>
      <c r="F462" s="251" t="n">
        <v>0</v>
      </c>
      <c r="G462" s="44" t="n">
        <f aca="false">SUM(E462:F462)</f>
        <v>0</v>
      </c>
      <c r="H462" s="44" t="n">
        <f aca="false">D462+G462</f>
        <v>8214</v>
      </c>
      <c r="I462" s="232" t="n">
        <f aca="false">$D$12-H462</f>
        <v>2362986</v>
      </c>
      <c r="J462" s="238" t="n">
        <f aca="false">D462/$D$12</f>
        <v>0.00346406882591093</v>
      </c>
      <c r="K462" s="239" t="n">
        <f aca="false">H462/$D$12</f>
        <v>0.00346406882591093</v>
      </c>
      <c r="L462" s="44" t="n">
        <f aca="false">IF($E462&lt;0,IF($K462&gt;0.5,-$F$7,-$G$7),IF($E462&gt;0,IF($K462&gt;0.67,$I$7,$H$7),0))</f>
        <v>0</v>
      </c>
      <c r="M462" s="44" t="n">
        <f aca="false">IF($E462&lt;0,IF($K462&gt;0.5,-$F$5,-$G$5),IF($E462&gt;0,IF($K462&gt;0.67,$I$5,$H$5),0))</f>
        <v>0</v>
      </c>
      <c r="N462" s="44" t="n">
        <f aca="false">IF($E462&lt;0,IF($K462&gt;0.5,-$F$6,-$G$6),IF($E462&gt;0,IF($K462&gt;0.67,$I$6,$H$6),0))</f>
        <v>0</v>
      </c>
    </row>
    <row r="463" customFormat="false" ht="12.75" hidden="false" customHeight="false" outlineLevel="0" collapsed="false">
      <c r="A463" s="0" t="n">
        <f aca="false">MONTH(C463)</f>
        <v>3</v>
      </c>
      <c r="B463" s="0" t="str">
        <f aca="false">VLOOKUP(A463,MonthTable,2,FALSE())</f>
        <v>Mar</v>
      </c>
      <c r="C463" s="235" t="n">
        <f aca="false">C462+1</f>
        <v>36954</v>
      </c>
      <c r="D463" s="236" t="n">
        <f aca="false">H462</f>
        <v>8214</v>
      </c>
      <c r="E463" s="250" t="n">
        <v>0</v>
      </c>
      <c r="F463" s="251" t="n">
        <v>0</v>
      </c>
      <c r="G463" s="44" t="n">
        <f aca="false">SUM(E463:F463)</f>
        <v>0</v>
      </c>
      <c r="H463" s="44" t="n">
        <f aca="false">D463+G463</f>
        <v>8214</v>
      </c>
      <c r="I463" s="232" t="n">
        <f aca="false">$D$12-H463</f>
        <v>2362986</v>
      </c>
      <c r="J463" s="238" t="n">
        <f aca="false">D463/$D$12</f>
        <v>0.00346406882591093</v>
      </c>
      <c r="K463" s="239" t="n">
        <f aca="false">H463/$D$12</f>
        <v>0.00346406882591093</v>
      </c>
      <c r="L463" s="44" t="n">
        <f aca="false">IF($E463&lt;0,IF($K463&gt;0.5,-$F$7,-$G$7),IF($E463&gt;0,IF($K463&gt;0.67,$I$7,$H$7),0))</f>
        <v>0</v>
      </c>
      <c r="M463" s="44" t="n">
        <f aca="false">IF($E463&lt;0,IF($K463&gt;0.5,-$F$5,-$G$5),IF($E463&gt;0,IF($K463&gt;0.67,$I$5,$H$5),0))</f>
        <v>0</v>
      </c>
      <c r="N463" s="44" t="n">
        <f aca="false">IF($E463&lt;0,IF($K463&gt;0.5,-$F$6,-$G$6),IF($E463&gt;0,IF($K463&gt;0.67,$I$6,$H$6),0))</f>
        <v>0</v>
      </c>
    </row>
    <row r="464" customFormat="false" ht="12.75" hidden="false" customHeight="false" outlineLevel="0" collapsed="false">
      <c r="A464" s="0" t="n">
        <f aca="false">MONTH(C464)</f>
        <v>3</v>
      </c>
      <c r="B464" s="0" t="str">
        <f aca="false">VLOOKUP(A464,MonthTable,2,FALSE())</f>
        <v>Mar</v>
      </c>
      <c r="C464" s="235" t="n">
        <f aca="false">C463+1</f>
        <v>36955</v>
      </c>
      <c r="D464" s="236" t="n">
        <f aca="false">H463</f>
        <v>8214</v>
      </c>
      <c r="E464" s="250" t="n">
        <v>0</v>
      </c>
      <c r="F464" s="251" t="n">
        <v>0</v>
      </c>
      <c r="G464" s="44" t="n">
        <f aca="false">SUM(E464:F464)</f>
        <v>0</v>
      </c>
      <c r="H464" s="44" t="n">
        <f aca="false">D464+G464</f>
        <v>8214</v>
      </c>
      <c r="I464" s="232" t="n">
        <f aca="false">$D$12-H464</f>
        <v>2362986</v>
      </c>
      <c r="J464" s="238" t="n">
        <f aca="false">D464/$D$12</f>
        <v>0.00346406882591093</v>
      </c>
      <c r="K464" s="239" t="n">
        <f aca="false">H464/$D$12</f>
        <v>0.00346406882591093</v>
      </c>
      <c r="L464" s="44" t="n">
        <f aca="false">IF($E464&lt;0,IF($K464&gt;0.5,-$F$7,-$G$7),IF($E464&gt;0,IF($K464&gt;0.67,$I$7,$H$7),0))</f>
        <v>0</v>
      </c>
      <c r="M464" s="44" t="n">
        <f aca="false">IF($E464&lt;0,IF($K464&gt;0.5,-$F$5,-$G$5),IF($E464&gt;0,IF($K464&gt;0.67,$I$5,$H$5),0))</f>
        <v>0</v>
      </c>
      <c r="N464" s="44" t="n">
        <f aca="false">IF($E464&lt;0,IF($K464&gt;0.5,-$F$6,-$G$6),IF($E464&gt;0,IF($K464&gt;0.67,$I$6,$H$6),0))</f>
        <v>0</v>
      </c>
    </row>
    <row r="465" customFormat="false" ht="12.75" hidden="false" customHeight="false" outlineLevel="0" collapsed="false">
      <c r="A465" s="0" t="n">
        <f aca="false">MONTH(C465)</f>
        <v>3</v>
      </c>
      <c r="B465" s="0" t="str">
        <f aca="false">VLOOKUP(A465,MonthTable,2,FALSE())</f>
        <v>Mar</v>
      </c>
      <c r="C465" s="235" t="n">
        <f aca="false">C464+1</f>
        <v>36956</v>
      </c>
      <c r="D465" s="236" t="n">
        <f aca="false">H464</f>
        <v>8214</v>
      </c>
      <c r="E465" s="250" t="n">
        <v>0</v>
      </c>
      <c r="F465" s="251" t="n">
        <v>0</v>
      </c>
      <c r="G465" s="44" t="n">
        <f aca="false">SUM(E465:F465)</f>
        <v>0</v>
      </c>
      <c r="H465" s="44" t="n">
        <f aca="false">D465+G465</f>
        <v>8214</v>
      </c>
      <c r="I465" s="232" t="n">
        <f aca="false">$D$12-H465</f>
        <v>2362986</v>
      </c>
      <c r="J465" s="238" t="n">
        <f aca="false">D465/$D$12</f>
        <v>0.00346406882591093</v>
      </c>
      <c r="K465" s="239" t="n">
        <f aca="false">H465/$D$12</f>
        <v>0.00346406882591093</v>
      </c>
      <c r="L465" s="44" t="n">
        <f aca="false">IF($E465&lt;0,IF($K465&gt;0.5,-$F$7,-$G$7),IF($E465&gt;0,IF($K465&gt;0.67,$I$7,$H$7),0))</f>
        <v>0</v>
      </c>
      <c r="M465" s="44" t="n">
        <f aca="false">IF($E465&lt;0,IF($K465&gt;0.5,-$F$5,-$G$5),IF($E465&gt;0,IF($K465&gt;0.67,$I$5,$H$5),0))</f>
        <v>0</v>
      </c>
      <c r="N465" s="44" t="n">
        <f aca="false">IF($E465&lt;0,IF($K465&gt;0.5,-$F$6,-$G$6),IF($E465&gt;0,IF($K465&gt;0.67,$I$6,$H$6),0))</f>
        <v>0</v>
      </c>
    </row>
    <row r="466" customFormat="false" ht="12.75" hidden="false" customHeight="false" outlineLevel="0" collapsed="false">
      <c r="A466" s="0" t="n">
        <f aca="false">MONTH(C466)</f>
        <v>3</v>
      </c>
      <c r="B466" s="0" t="str">
        <f aca="false">VLOOKUP(A466,MonthTable,2,FALSE())</f>
        <v>Mar</v>
      </c>
      <c r="C466" s="235" t="n">
        <f aca="false">C465+1</f>
        <v>36957</v>
      </c>
      <c r="D466" s="236" t="n">
        <f aca="false">H465</f>
        <v>8214</v>
      </c>
      <c r="E466" s="250" t="n">
        <v>0</v>
      </c>
      <c r="F466" s="251" t="n">
        <v>0</v>
      </c>
      <c r="G466" s="44" t="n">
        <f aca="false">SUM(E466:F466)</f>
        <v>0</v>
      </c>
      <c r="H466" s="44" t="n">
        <f aca="false">D466+G466</f>
        <v>8214</v>
      </c>
      <c r="I466" s="232" t="n">
        <f aca="false">$D$12-H466</f>
        <v>2362986</v>
      </c>
      <c r="J466" s="238" t="n">
        <f aca="false">D466/$D$12</f>
        <v>0.00346406882591093</v>
      </c>
      <c r="K466" s="239" t="n">
        <f aca="false">H466/$D$12</f>
        <v>0.00346406882591093</v>
      </c>
      <c r="L466" s="44" t="n">
        <f aca="false">IF($E466&lt;0,IF($K466&gt;0.5,-$F$7,-$G$7),IF($E466&gt;0,IF($K466&gt;0.67,$I$7,$H$7),0))</f>
        <v>0</v>
      </c>
      <c r="M466" s="44" t="n">
        <f aca="false">IF($E466&lt;0,IF($K466&gt;0.5,-$F$5,-$G$5),IF($E466&gt;0,IF($K466&gt;0.67,$I$5,$H$5),0))</f>
        <v>0</v>
      </c>
      <c r="N466" s="44" t="n">
        <f aca="false">IF($E466&lt;0,IF($K466&gt;0.5,-$F$6,-$G$6),IF($E466&gt;0,IF($K466&gt;0.67,$I$6,$H$6),0))</f>
        <v>0</v>
      </c>
    </row>
    <row r="467" customFormat="false" ht="12.75" hidden="false" customHeight="false" outlineLevel="0" collapsed="false">
      <c r="A467" s="0" t="n">
        <f aca="false">MONTH(C467)</f>
        <v>3</v>
      </c>
      <c r="B467" s="0" t="str">
        <f aca="false">VLOOKUP(A467,MonthTable,2,FALSE())</f>
        <v>Mar</v>
      </c>
      <c r="C467" s="235" t="n">
        <f aca="false">C466+1</f>
        <v>36958</v>
      </c>
      <c r="D467" s="236" t="n">
        <f aca="false">H466</f>
        <v>8214</v>
      </c>
      <c r="E467" s="250" t="n">
        <v>0</v>
      </c>
      <c r="F467" s="251" t="n">
        <v>0</v>
      </c>
      <c r="G467" s="44" t="n">
        <f aca="false">SUM(E467:F467)</f>
        <v>0</v>
      </c>
      <c r="H467" s="44" t="n">
        <f aca="false">D467+G467</f>
        <v>8214</v>
      </c>
      <c r="I467" s="232" t="n">
        <f aca="false">$D$12-H467</f>
        <v>2362986</v>
      </c>
      <c r="J467" s="238" t="n">
        <f aca="false">D467/$D$12</f>
        <v>0.00346406882591093</v>
      </c>
      <c r="K467" s="239" t="n">
        <f aca="false">H467/$D$12</f>
        <v>0.00346406882591093</v>
      </c>
      <c r="L467" s="44" t="n">
        <f aca="false">IF($E467&lt;0,IF($K467&gt;0.5,-$F$7,-$G$7),IF($E467&gt;0,IF($K467&gt;0.67,$I$7,$H$7),0))</f>
        <v>0</v>
      </c>
      <c r="M467" s="44" t="n">
        <f aca="false">IF($E467&lt;0,IF($K467&gt;0.5,-$F$5,-$G$5),IF($E467&gt;0,IF($K467&gt;0.67,$I$5,$H$5),0))</f>
        <v>0</v>
      </c>
      <c r="N467" s="44" t="n">
        <f aca="false">IF($E467&lt;0,IF($K467&gt;0.5,-$F$6,-$G$6),IF($E467&gt;0,IF($K467&gt;0.67,$I$6,$H$6),0))</f>
        <v>0</v>
      </c>
    </row>
    <row r="468" customFormat="false" ht="12.75" hidden="false" customHeight="false" outlineLevel="0" collapsed="false">
      <c r="A468" s="0" t="n">
        <f aca="false">MONTH(C468)</f>
        <v>3</v>
      </c>
      <c r="B468" s="0" t="str">
        <f aca="false">VLOOKUP(A468,MonthTable,2,FALSE())</f>
        <v>Mar</v>
      </c>
      <c r="C468" s="235" t="n">
        <f aca="false">C467+1</f>
        <v>36959</v>
      </c>
      <c r="D468" s="236" t="n">
        <f aca="false">H467</f>
        <v>8214</v>
      </c>
      <c r="E468" s="250" t="n">
        <v>0</v>
      </c>
      <c r="F468" s="251" t="n">
        <v>0</v>
      </c>
      <c r="G468" s="44" t="n">
        <f aca="false">SUM(E468:F468)</f>
        <v>0</v>
      </c>
      <c r="H468" s="44" t="n">
        <f aca="false">D468+G468</f>
        <v>8214</v>
      </c>
      <c r="I468" s="232" t="n">
        <f aca="false">$D$12-H468</f>
        <v>2362986</v>
      </c>
      <c r="J468" s="238" t="n">
        <f aca="false">D468/$D$12</f>
        <v>0.00346406882591093</v>
      </c>
      <c r="K468" s="239" t="n">
        <f aca="false">H468/$D$12</f>
        <v>0.00346406882591093</v>
      </c>
      <c r="L468" s="44" t="n">
        <f aca="false">IF($E468&lt;0,IF($K468&gt;0.5,-$F$7,-$G$7),IF($E468&gt;0,IF($K468&gt;0.67,$I$7,$H$7),0))</f>
        <v>0</v>
      </c>
      <c r="M468" s="44" t="n">
        <f aca="false">IF($E468&lt;0,IF($K468&gt;0.5,-$F$5,-$G$5),IF($E468&gt;0,IF($K468&gt;0.67,$I$5,$H$5),0))</f>
        <v>0</v>
      </c>
      <c r="N468" s="44" t="n">
        <f aca="false">IF($E468&lt;0,IF($K468&gt;0.5,-$F$6,-$G$6),IF($E468&gt;0,IF($K468&gt;0.67,$I$6,$H$6),0))</f>
        <v>0</v>
      </c>
    </row>
    <row r="469" customFormat="false" ht="12.75" hidden="false" customHeight="false" outlineLevel="0" collapsed="false">
      <c r="A469" s="0" t="n">
        <f aca="false">MONTH(C469)</f>
        <v>3</v>
      </c>
      <c r="B469" s="0" t="str">
        <f aca="false">VLOOKUP(A469,MonthTable,2,FALSE())</f>
        <v>Mar</v>
      </c>
      <c r="C469" s="235" t="n">
        <f aca="false">C468+1</f>
        <v>36960</v>
      </c>
      <c r="D469" s="236" t="n">
        <f aca="false">H468</f>
        <v>8214</v>
      </c>
      <c r="E469" s="250" t="n">
        <v>0</v>
      </c>
      <c r="F469" s="251" t="n">
        <v>0</v>
      </c>
      <c r="G469" s="44" t="n">
        <f aca="false">SUM(E469:F469)</f>
        <v>0</v>
      </c>
      <c r="H469" s="44" t="n">
        <f aca="false">D469+G469</f>
        <v>8214</v>
      </c>
      <c r="I469" s="232" t="n">
        <f aca="false">$D$12-H469</f>
        <v>2362986</v>
      </c>
      <c r="J469" s="238" t="n">
        <f aca="false">D469/$D$12</f>
        <v>0.00346406882591093</v>
      </c>
      <c r="K469" s="239" t="n">
        <f aca="false">H469/$D$12</f>
        <v>0.00346406882591093</v>
      </c>
      <c r="L469" s="44" t="n">
        <f aca="false">IF($E469&lt;0,IF($K469&gt;0.5,-$F$7,-$G$7),IF($E469&gt;0,IF($K469&gt;0.67,$I$7,$H$7),0))</f>
        <v>0</v>
      </c>
      <c r="M469" s="44" t="n">
        <f aca="false">IF($E469&lt;0,IF($K469&gt;0.5,-$F$5,-$G$5),IF($E469&gt;0,IF($K469&gt;0.67,$I$5,$H$5),0))</f>
        <v>0</v>
      </c>
      <c r="N469" s="44" t="n">
        <f aca="false">IF($E469&lt;0,IF($K469&gt;0.5,-$F$6,-$G$6),IF($E469&gt;0,IF($K469&gt;0.67,$I$6,$H$6),0))</f>
        <v>0</v>
      </c>
    </row>
    <row r="470" customFormat="false" ht="12.75" hidden="false" customHeight="false" outlineLevel="0" collapsed="false">
      <c r="A470" s="0" t="n">
        <f aca="false">MONTH(C470)</f>
        <v>3</v>
      </c>
      <c r="B470" s="0" t="str">
        <f aca="false">VLOOKUP(A470,MonthTable,2,FALSE())</f>
        <v>Mar</v>
      </c>
      <c r="C470" s="235" t="n">
        <f aca="false">C469+1</f>
        <v>36961</v>
      </c>
      <c r="D470" s="236" t="n">
        <f aca="false">H469</f>
        <v>8214</v>
      </c>
      <c r="E470" s="250" t="n">
        <v>0</v>
      </c>
      <c r="F470" s="251" t="n">
        <v>0</v>
      </c>
      <c r="G470" s="44" t="n">
        <f aca="false">SUM(E470:F470)</f>
        <v>0</v>
      </c>
      <c r="H470" s="44" t="n">
        <f aca="false">D470+G470</f>
        <v>8214</v>
      </c>
      <c r="I470" s="232" t="n">
        <f aca="false">$D$12-H470</f>
        <v>2362986</v>
      </c>
      <c r="J470" s="238" t="n">
        <f aca="false">D470/$D$12</f>
        <v>0.00346406882591093</v>
      </c>
      <c r="K470" s="239" t="n">
        <f aca="false">H470/$D$12</f>
        <v>0.00346406882591093</v>
      </c>
      <c r="L470" s="44" t="n">
        <f aca="false">IF($E470&lt;0,IF($K470&gt;0.5,-$F$7,-$G$7),IF($E470&gt;0,IF($K470&gt;0.67,$I$7,$H$7),0))</f>
        <v>0</v>
      </c>
      <c r="M470" s="44" t="n">
        <f aca="false">IF($E470&lt;0,IF($K470&gt;0.5,-$F$5,-$G$5),IF($E470&gt;0,IF($K470&gt;0.67,$I$5,$H$5),0))</f>
        <v>0</v>
      </c>
      <c r="N470" s="44" t="n">
        <f aca="false">IF($E470&lt;0,IF($K470&gt;0.5,-$F$6,-$G$6),IF($E470&gt;0,IF($K470&gt;0.67,$I$6,$H$6),0))</f>
        <v>0</v>
      </c>
    </row>
    <row r="471" customFormat="false" ht="12.75" hidden="false" customHeight="false" outlineLevel="0" collapsed="false">
      <c r="A471" s="0" t="n">
        <f aca="false">MONTH(C471)</f>
        <v>3</v>
      </c>
      <c r="B471" s="0" t="str">
        <f aca="false">VLOOKUP(A471,MonthTable,2,FALSE())</f>
        <v>Mar</v>
      </c>
      <c r="C471" s="235" t="n">
        <f aca="false">C470+1</f>
        <v>36962</v>
      </c>
      <c r="D471" s="236" t="n">
        <f aca="false">H470</f>
        <v>8214</v>
      </c>
      <c r="E471" s="250" t="n">
        <v>0</v>
      </c>
      <c r="F471" s="251" t="n">
        <v>0</v>
      </c>
      <c r="G471" s="44" t="n">
        <f aca="false">SUM(E471:F471)</f>
        <v>0</v>
      </c>
      <c r="H471" s="44" t="n">
        <f aca="false">D471+G471</f>
        <v>8214</v>
      </c>
      <c r="I471" s="232" t="n">
        <f aca="false">$D$12-H471</f>
        <v>2362986</v>
      </c>
      <c r="J471" s="238" t="n">
        <f aca="false">D471/$D$12</f>
        <v>0.00346406882591093</v>
      </c>
      <c r="K471" s="239" t="n">
        <f aca="false">H471/$D$12</f>
        <v>0.00346406882591093</v>
      </c>
      <c r="L471" s="44" t="n">
        <f aca="false">IF($E471&lt;0,IF($K471&gt;0.5,-$F$7,-$G$7),IF($E471&gt;0,IF($K471&gt;0.67,$I$7,$H$7),0))</f>
        <v>0</v>
      </c>
      <c r="M471" s="44" t="n">
        <f aca="false">IF($E471&lt;0,IF($K471&gt;0.5,-$F$5,-$G$5),IF($E471&gt;0,IF($K471&gt;0.67,$I$5,$H$5),0))</f>
        <v>0</v>
      </c>
      <c r="N471" s="44" t="n">
        <f aca="false">IF($E471&lt;0,IF($K471&gt;0.5,-$F$6,-$G$6),IF($E471&gt;0,IF($K471&gt;0.67,$I$6,$H$6),0))</f>
        <v>0</v>
      </c>
    </row>
    <row r="472" customFormat="false" ht="12.75" hidden="false" customHeight="false" outlineLevel="0" collapsed="false">
      <c r="A472" s="0" t="n">
        <f aca="false">MONTH(C472)</f>
        <v>3</v>
      </c>
      <c r="B472" s="0" t="str">
        <f aca="false">VLOOKUP(A472,MonthTable,2,FALSE())</f>
        <v>Mar</v>
      </c>
      <c r="C472" s="235" t="n">
        <f aca="false">C471+1</f>
        <v>36963</v>
      </c>
      <c r="D472" s="236" t="n">
        <f aca="false">H471</f>
        <v>8214</v>
      </c>
      <c r="E472" s="250" t="n">
        <v>0</v>
      </c>
      <c r="F472" s="251" t="n">
        <v>0</v>
      </c>
      <c r="G472" s="44" t="n">
        <f aca="false">SUM(E472:F472)</f>
        <v>0</v>
      </c>
      <c r="H472" s="44" t="n">
        <f aca="false">D472+G472</f>
        <v>8214</v>
      </c>
      <c r="I472" s="232" t="n">
        <f aca="false">$D$12-H472</f>
        <v>2362986</v>
      </c>
      <c r="J472" s="238" t="n">
        <f aca="false">D472/$D$12</f>
        <v>0.00346406882591093</v>
      </c>
      <c r="K472" s="239" t="n">
        <f aca="false">H472/$D$12</f>
        <v>0.00346406882591093</v>
      </c>
      <c r="L472" s="44" t="n">
        <f aca="false">IF($E472&lt;0,IF($K472&gt;0.5,-$F$7,-$G$7),IF($E472&gt;0,IF($K472&gt;0.67,$I$7,$H$7),0))</f>
        <v>0</v>
      </c>
      <c r="M472" s="44" t="n">
        <f aca="false">IF($E472&lt;0,IF($K472&gt;0.5,-$F$5,-$G$5),IF($E472&gt;0,IF($K472&gt;0.67,$I$5,$H$5),0))</f>
        <v>0</v>
      </c>
      <c r="N472" s="44" t="n">
        <f aca="false">IF($E472&lt;0,IF($K472&gt;0.5,-$F$6,-$G$6),IF($E472&gt;0,IF($K472&gt;0.67,$I$6,$H$6),0))</f>
        <v>0</v>
      </c>
    </row>
    <row r="473" customFormat="false" ht="12.75" hidden="false" customHeight="false" outlineLevel="0" collapsed="false">
      <c r="A473" s="0" t="n">
        <f aca="false">MONTH(C473)</f>
        <v>3</v>
      </c>
      <c r="B473" s="0" t="str">
        <f aca="false">VLOOKUP(A473,MonthTable,2,FALSE())</f>
        <v>Mar</v>
      </c>
      <c r="C473" s="235" t="n">
        <f aca="false">C472+1</f>
        <v>36964</v>
      </c>
      <c r="D473" s="236" t="n">
        <f aca="false">H472</f>
        <v>8214</v>
      </c>
      <c r="E473" s="250" t="n">
        <v>0</v>
      </c>
      <c r="F473" s="251" t="n">
        <v>0</v>
      </c>
      <c r="G473" s="44" t="n">
        <f aca="false">SUM(E473:F473)</f>
        <v>0</v>
      </c>
      <c r="H473" s="44" t="n">
        <f aca="false">D473+G473</f>
        <v>8214</v>
      </c>
      <c r="I473" s="232" t="n">
        <f aca="false">$D$12-H473</f>
        <v>2362986</v>
      </c>
      <c r="J473" s="238" t="n">
        <f aca="false">D473/$D$12</f>
        <v>0.00346406882591093</v>
      </c>
      <c r="K473" s="239" t="n">
        <f aca="false">H473/$D$12</f>
        <v>0.00346406882591093</v>
      </c>
      <c r="L473" s="44" t="n">
        <f aca="false">IF($E473&lt;0,IF($K473&gt;0.5,-$F$7,-$G$7),IF($E473&gt;0,IF($K473&gt;0.67,$I$7,$H$7),0))</f>
        <v>0</v>
      </c>
      <c r="M473" s="44" t="n">
        <f aca="false">IF($E473&lt;0,IF($K473&gt;0.5,-$F$5,-$G$5),IF($E473&gt;0,IF($K473&gt;0.67,$I$5,$H$5),0))</f>
        <v>0</v>
      </c>
      <c r="N473" s="44" t="n">
        <f aca="false">IF($E473&lt;0,IF($K473&gt;0.5,-$F$6,-$G$6),IF($E473&gt;0,IF($K473&gt;0.67,$I$6,$H$6),0))</f>
        <v>0</v>
      </c>
    </row>
    <row r="474" customFormat="false" ht="12.75" hidden="false" customHeight="false" outlineLevel="0" collapsed="false">
      <c r="A474" s="0" t="n">
        <f aca="false">MONTH(C474)</f>
        <v>3</v>
      </c>
      <c r="B474" s="0" t="str">
        <f aca="false">VLOOKUP(A474,MonthTable,2,FALSE())</f>
        <v>Mar</v>
      </c>
      <c r="C474" s="235" t="n">
        <f aca="false">C473+1</f>
        <v>36965</v>
      </c>
      <c r="D474" s="236" t="n">
        <f aca="false">H473</f>
        <v>8214</v>
      </c>
      <c r="E474" s="250" t="n">
        <v>0</v>
      </c>
      <c r="F474" s="251" t="n">
        <v>0</v>
      </c>
      <c r="G474" s="44" t="n">
        <f aca="false">SUM(E474:F474)</f>
        <v>0</v>
      </c>
      <c r="H474" s="44" t="n">
        <f aca="false">D474+G474</f>
        <v>8214</v>
      </c>
      <c r="I474" s="232" t="n">
        <f aca="false">$D$12-H474</f>
        <v>2362986</v>
      </c>
      <c r="J474" s="238" t="n">
        <f aca="false">D474/$D$12</f>
        <v>0.00346406882591093</v>
      </c>
      <c r="K474" s="239" t="n">
        <f aca="false">H474/$D$12</f>
        <v>0.00346406882591093</v>
      </c>
      <c r="L474" s="44" t="n">
        <f aca="false">IF($E474&lt;0,IF($K474&gt;0.5,-$F$7,-$G$7),IF($E474&gt;0,IF($K474&gt;0.67,$I$7,$H$7),0))</f>
        <v>0</v>
      </c>
      <c r="M474" s="44" t="n">
        <f aca="false">IF($E474&lt;0,IF($K474&gt;0.5,-$F$5,-$G$5),IF($E474&gt;0,IF($K474&gt;0.67,$I$5,$H$5),0))</f>
        <v>0</v>
      </c>
      <c r="N474" s="44" t="n">
        <f aca="false">IF($E474&lt;0,IF($K474&gt;0.5,-$F$6,-$G$6),IF($E474&gt;0,IF($K474&gt;0.67,$I$6,$H$6),0))</f>
        <v>0</v>
      </c>
    </row>
    <row r="475" customFormat="false" ht="12.75" hidden="false" customHeight="false" outlineLevel="0" collapsed="false">
      <c r="A475" s="0" t="n">
        <f aca="false">MONTH(C475)</f>
        <v>3</v>
      </c>
      <c r="B475" s="0" t="str">
        <f aca="false">VLOOKUP(A475,MonthTable,2,FALSE())</f>
        <v>Mar</v>
      </c>
      <c r="C475" s="235" t="n">
        <f aca="false">C474+1</f>
        <v>36966</v>
      </c>
      <c r="D475" s="236" t="n">
        <f aca="false">H474</f>
        <v>8214</v>
      </c>
      <c r="E475" s="250" t="n">
        <v>0</v>
      </c>
      <c r="F475" s="251" t="n">
        <v>0</v>
      </c>
      <c r="G475" s="44" t="n">
        <f aca="false">SUM(E475:F475)</f>
        <v>0</v>
      </c>
      <c r="H475" s="44" t="n">
        <f aca="false">D475+G475</f>
        <v>8214</v>
      </c>
      <c r="I475" s="232" t="n">
        <f aca="false">$D$12-H475</f>
        <v>2362986</v>
      </c>
      <c r="J475" s="238" t="n">
        <f aca="false">D475/$D$12</f>
        <v>0.00346406882591093</v>
      </c>
      <c r="K475" s="239" t="n">
        <f aca="false">H475/$D$12</f>
        <v>0.00346406882591093</v>
      </c>
      <c r="L475" s="44" t="n">
        <f aca="false">IF($E475&lt;0,IF($K475&gt;0.5,-$F$7,-$G$7),IF($E475&gt;0,IF($K475&gt;0.67,$I$7,$H$7),0))</f>
        <v>0</v>
      </c>
      <c r="M475" s="44" t="n">
        <f aca="false">IF($E475&lt;0,IF($K475&gt;0.5,-$F$5,-$G$5),IF($E475&gt;0,IF($K475&gt;0.67,$I$5,$H$5),0))</f>
        <v>0</v>
      </c>
      <c r="N475" s="44" t="n">
        <f aca="false">IF($E475&lt;0,IF($K475&gt;0.5,-$F$6,-$G$6),IF($E475&gt;0,IF($K475&gt;0.67,$I$6,$H$6),0))</f>
        <v>0</v>
      </c>
    </row>
    <row r="476" customFormat="false" ht="12.75" hidden="false" customHeight="false" outlineLevel="0" collapsed="false">
      <c r="A476" s="0" t="n">
        <f aca="false">MONTH(C476)</f>
        <v>3</v>
      </c>
      <c r="B476" s="0" t="str">
        <f aca="false">VLOOKUP(A476,MonthTable,2,FALSE())</f>
        <v>Mar</v>
      </c>
      <c r="C476" s="235" t="n">
        <f aca="false">C475+1</f>
        <v>36967</v>
      </c>
      <c r="D476" s="236" t="n">
        <f aca="false">H475</f>
        <v>8214</v>
      </c>
      <c r="E476" s="250" t="n">
        <v>0</v>
      </c>
      <c r="F476" s="251" t="n">
        <v>0</v>
      </c>
      <c r="G476" s="44" t="n">
        <f aca="false">SUM(E476:F476)</f>
        <v>0</v>
      </c>
      <c r="H476" s="44" t="n">
        <f aca="false">D476+G476</f>
        <v>8214</v>
      </c>
      <c r="I476" s="232" t="n">
        <f aca="false">$D$12-H476</f>
        <v>2362986</v>
      </c>
      <c r="J476" s="238" t="n">
        <f aca="false">D476/$D$12</f>
        <v>0.00346406882591093</v>
      </c>
      <c r="K476" s="239" t="n">
        <f aca="false">H476/$D$12</f>
        <v>0.00346406882591093</v>
      </c>
      <c r="L476" s="44" t="n">
        <f aca="false">IF($E476&lt;0,IF($K476&gt;0.5,-$F$7,-$G$7),IF($E476&gt;0,IF($K476&gt;0.67,$I$7,$H$7),0))</f>
        <v>0</v>
      </c>
      <c r="M476" s="44" t="n">
        <f aca="false">IF($E476&lt;0,IF($K476&gt;0.5,-$F$5,-$G$5),IF($E476&gt;0,IF($K476&gt;0.67,$I$5,$H$5),0))</f>
        <v>0</v>
      </c>
      <c r="N476" s="44" t="n">
        <f aca="false">IF($E476&lt;0,IF($K476&gt;0.5,-$F$6,-$G$6),IF($E476&gt;0,IF($K476&gt;0.67,$I$6,$H$6),0))</f>
        <v>0</v>
      </c>
    </row>
    <row r="477" customFormat="false" ht="12.75" hidden="false" customHeight="false" outlineLevel="0" collapsed="false">
      <c r="A477" s="0" t="n">
        <f aca="false">MONTH(C477)</f>
        <v>3</v>
      </c>
      <c r="B477" s="0" t="str">
        <f aca="false">VLOOKUP(A477,MonthTable,2,FALSE())</f>
        <v>Mar</v>
      </c>
      <c r="C477" s="235" t="n">
        <f aca="false">C476+1</f>
        <v>36968</v>
      </c>
      <c r="D477" s="236" t="n">
        <f aca="false">H476</f>
        <v>8214</v>
      </c>
      <c r="E477" s="250" t="n">
        <v>0</v>
      </c>
      <c r="F477" s="251" t="n">
        <v>0</v>
      </c>
      <c r="G477" s="44" t="n">
        <f aca="false">SUM(E477:F477)</f>
        <v>0</v>
      </c>
      <c r="H477" s="44" t="n">
        <f aca="false">D477+G477</f>
        <v>8214</v>
      </c>
      <c r="I477" s="232" t="n">
        <f aca="false">$D$12-H477</f>
        <v>2362986</v>
      </c>
      <c r="J477" s="238" t="n">
        <f aca="false">D477/$D$12</f>
        <v>0.00346406882591093</v>
      </c>
      <c r="K477" s="239" t="n">
        <f aca="false">H477/$D$12</f>
        <v>0.00346406882591093</v>
      </c>
      <c r="L477" s="44" t="n">
        <f aca="false">IF($E477&lt;0,IF($K477&gt;0.5,-$F$7,-$G$7),IF($E477&gt;0,IF($K477&gt;0.67,$I$7,$H$7),0))</f>
        <v>0</v>
      </c>
      <c r="M477" s="44" t="n">
        <f aca="false">IF($E477&lt;0,IF($K477&gt;0.5,-$F$5,-$G$5),IF($E477&gt;0,IF($K477&gt;0.67,$I$5,$H$5),0))</f>
        <v>0</v>
      </c>
      <c r="N477" s="44" t="n">
        <f aca="false">IF($E477&lt;0,IF($K477&gt;0.5,-$F$6,-$G$6),IF($E477&gt;0,IF($K477&gt;0.67,$I$6,$H$6),0))</f>
        <v>0</v>
      </c>
    </row>
    <row r="478" customFormat="false" ht="12.75" hidden="false" customHeight="false" outlineLevel="0" collapsed="false">
      <c r="A478" s="0" t="n">
        <f aca="false">MONTH(C478)</f>
        <v>3</v>
      </c>
      <c r="B478" s="0" t="str">
        <f aca="false">VLOOKUP(A478,MonthTable,2,FALSE())</f>
        <v>Mar</v>
      </c>
      <c r="C478" s="235" t="n">
        <f aca="false">C477+1</f>
        <v>36969</v>
      </c>
      <c r="D478" s="236" t="n">
        <f aca="false">H477</f>
        <v>8214</v>
      </c>
      <c r="E478" s="250" t="n">
        <v>0</v>
      </c>
      <c r="F478" s="251" t="n">
        <v>0</v>
      </c>
      <c r="G478" s="44" t="n">
        <f aca="false">SUM(E478:F478)</f>
        <v>0</v>
      </c>
      <c r="H478" s="44" t="n">
        <f aca="false">D478+G478</f>
        <v>8214</v>
      </c>
      <c r="I478" s="232" t="n">
        <f aca="false">$D$12-H478</f>
        <v>2362986</v>
      </c>
      <c r="J478" s="238" t="n">
        <f aca="false">D478/$D$12</f>
        <v>0.00346406882591093</v>
      </c>
      <c r="K478" s="239" t="n">
        <f aca="false">H478/$D$12</f>
        <v>0.00346406882591093</v>
      </c>
      <c r="L478" s="44" t="n">
        <f aca="false">IF($E478&lt;0,IF($K478&gt;0.5,-$F$7,-$G$7),IF($E478&gt;0,IF($K478&gt;0.67,$I$7,$H$7),0))</f>
        <v>0</v>
      </c>
      <c r="M478" s="44" t="n">
        <f aca="false">IF($E478&lt;0,IF($K478&gt;0.5,-$F$5,-$G$5),IF($E478&gt;0,IF($K478&gt;0.67,$I$5,$H$5),0))</f>
        <v>0</v>
      </c>
      <c r="N478" s="44" t="n">
        <f aca="false">IF($E478&lt;0,IF($K478&gt;0.5,-$F$6,-$G$6),IF($E478&gt;0,IF($K478&gt;0.67,$I$6,$H$6),0))</f>
        <v>0</v>
      </c>
    </row>
    <row r="479" customFormat="false" ht="12.75" hidden="false" customHeight="false" outlineLevel="0" collapsed="false">
      <c r="A479" s="0" t="n">
        <f aca="false">MONTH(C479)</f>
        <v>3</v>
      </c>
      <c r="B479" s="0" t="str">
        <f aca="false">VLOOKUP(A479,MonthTable,2,FALSE())</f>
        <v>Mar</v>
      </c>
      <c r="C479" s="235" t="n">
        <f aca="false">C478+1</f>
        <v>36970</v>
      </c>
      <c r="D479" s="236" t="n">
        <f aca="false">H478</f>
        <v>8214</v>
      </c>
      <c r="E479" s="250" t="n">
        <v>0</v>
      </c>
      <c r="F479" s="251" t="n">
        <v>0</v>
      </c>
      <c r="G479" s="44" t="n">
        <f aca="false">SUM(E479:F479)</f>
        <v>0</v>
      </c>
      <c r="H479" s="44" t="n">
        <f aca="false">D479+G479</f>
        <v>8214</v>
      </c>
      <c r="I479" s="232" t="n">
        <f aca="false">$D$12-H479</f>
        <v>2362986</v>
      </c>
      <c r="J479" s="238" t="n">
        <f aca="false">D479/$D$12</f>
        <v>0.00346406882591093</v>
      </c>
      <c r="K479" s="239" t="n">
        <f aca="false">H479/$D$12</f>
        <v>0.00346406882591093</v>
      </c>
      <c r="L479" s="44" t="n">
        <f aca="false">IF($E479&lt;0,IF($K479&gt;0.5,-$F$7,-$G$7),IF($E479&gt;0,IF($K479&gt;0.67,$I$7,$H$7),0))</f>
        <v>0</v>
      </c>
      <c r="M479" s="44" t="n">
        <f aca="false">IF($E479&lt;0,IF($K479&gt;0.5,-$F$5,-$G$5),IF($E479&gt;0,IF($K479&gt;0.67,$I$5,$H$5),0))</f>
        <v>0</v>
      </c>
      <c r="N479" s="44" t="n">
        <f aca="false">IF($E479&lt;0,IF($K479&gt;0.5,-$F$6,-$G$6),IF($E479&gt;0,IF($K479&gt;0.67,$I$6,$H$6),0))</f>
        <v>0</v>
      </c>
    </row>
    <row r="480" customFormat="false" ht="12.75" hidden="false" customHeight="false" outlineLevel="0" collapsed="false">
      <c r="A480" s="0" t="n">
        <f aca="false">MONTH(C480)</f>
        <v>3</v>
      </c>
      <c r="B480" s="0" t="str">
        <f aca="false">VLOOKUP(A480,MonthTable,2,FALSE())</f>
        <v>Mar</v>
      </c>
      <c r="C480" s="235" t="n">
        <f aca="false">C479+1</f>
        <v>36971</v>
      </c>
      <c r="D480" s="236" t="n">
        <f aca="false">H479</f>
        <v>8214</v>
      </c>
      <c r="E480" s="250" t="n">
        <v>0</v>
      </c>
      <c r="F480" s="251" t="n">
        <v>0</v>
      </c>
      <c r="G480" s="44" t="n">
        <f aca="false">SUM(E480:F480)</f>
        <v>0</v>
      </c>
      <c r="H480" s="44" t="n">
        <f aca="false">D480+G480</f>
        <v>8214</v>
      </c>
      <c r="I480" s="232" t="n">
        <f aca="false">$D$12-H480</f>
        <v>2362986</v>
      </c>
      <c r="J480" s="238" t="n">
        <f aca="false">D480/$D$12</f>
        <v>0.00346406882591093</v>
      </c>
      <c r="K480" s="239" t="n">
        <f aca="false">H480/$D$12</f>
        <v>0.00346406882591093</v>
      </c>
      <c r="L480" s="44" t="n">
        <f aca="false">IF($E480&lt;0,IF($K480&gt;0.5,-$F$7,-$G$7),IF($E480&gt;0,IF($K480&gt;0.67,$I$7,$H$7),0))</f>
        <v>0</v>
      </c>
      <c r="M480" s="44" t="n">
        <f aca="false">IF($E480&lt;0,IF($K480&gt;0.5,-$F$5,-$G$5),IF($E480&gt;0,IF($K480&gt;0.67,$I$5,$H$5),0))</f>
        <v>0</v>
      </c>
      <c r="N480" s="44" t="n">
        <f aca="false">IF($E480&lt;0,IF($K480&gt;0.5,-$F$6,-$G$6),IF($E480&gt;0,IF($K480&gt;0.67,$I$6,$H$6),0))</f>
        <v>0</v>
      </c>
    </row>
    <row r="481" customFormat="false" ht="12.75" hidden="false" customHeight="false" outlineLevel="0" collapsed="false">
      <c r="A481" s="0" t="n">
        <f aca="false">MONTH(C481)</f>
        <v>3</v>
      </c>
      <c r="B481" s="0" t="str">
        <f aca="false">VLOOKUP(A481,MonthTable,2,FALSE())</f>
        <v>Mar</v>
      </c>
      <c r="C481" s="235" t="n">
        <f aca="false">C480+1</f>
        <v>36972</v>
      </c>
      <c r="D481" s="236" t="n">
        <f aca="false">H480</f>
        <v>8214</v>
      </c>
      <c r="E481" s="250" t="n">
        <v>0</v>
      </c>
      <c r="F481" s="251" t="n">
        <v>0</v>
      </c>
      <c r="G481" s="44" t="n">
        <f aca="false">SUM(E481:F481)</f>
        <v>0</v>
      </c>
      <c r="H481" s="44" t="n">
        <f aca="false">D481+G481</f>
        <v>8214</v>
      </c>
      <c r="I481" s="232" t="n">
        <f aca="false">$D$12-H481</f>
        <v>2362986</v>
      </c>
      <c r="J481" s="238" t="n">
        <f aca="false">D481/$D$12</f>
        <v>0.00346406882591093</v>
      </c>
      <c r="K481" s="239" t="n">
        <f aca="false">H481/$D$12</f>
        <v>0.00346406882591093</v>
      </c>
      <c r="L481" s="44" t="n">
        <f aca="false">IF($E481&lt;0,IF($K481&gt;0.5,-$F$7,-$G$7),IF($E481&gt;0,IF($K481&gt;0.67,$I$7,$H$7),0))</f>
        <v>0</v>
      </c>
      <c r="M481" s="44" t="n">
        <f aca="false">IF($E481&lt;0,IF($K481&gt;0.5,-$F$5,-$G$5),IF($E481&gt;0,IF($K481&gt;0.67,$I$5,$H$5),0))</f>
        <v>0</v>
      </c>
      <c r="N481" s="44" t="n">
        <f aca="false">IF($E481&lt;0,IF($K481&gt;0.5,-$F$6,-$G$6),IF($E481&gt;0,IF($K481&gt;0.67,$I$6,$H$6),0))</f>
        <v>0</v>
      </c>
    </row>
    <row r="482" customFormat="false" ht="12.75" hidden="false" customHeight="false" outlineLevel="0" collapsed="false">
      <c r="A482" s="0" t="n">
        <f aca="false">MONTH(C482)</f>
        <v>3</v>
      </c>
      <c r="B482" s="0" t="str">
        <f aca="false">VLOOKUP(A482,MonthTable,2,FALSE())</f>
        <v>Mar</v>
      </c>
      <c r="C482" s="235" t="n">
        <f aca="false">C481+1</f>
        <v>36973</v>
      </c>
      <c r="D482" s="236" t="n">
        <f aca="false">H481</f>
        <v>8214</v>
      </c>
      <c r="E482" s="250" t="n">
        <v>0</v>
      </c>
      <c r="F482" s="251" t="n">
        <v>0</v>
      </c>
      <c r="G482" s="44" t="n">
        <f aca="false">SUM(E482:F482)</f>
        <v>0</v>
      </c>
      <c r="H482" s="44" t="n">
        <f aca="false">D482+G482</f>
        <v>8214</v>
      </c>
      <c r="I482" s="232" t="n">
        <f aca="false">$D$12-H482</f>
        <v>2362986</v>
      </c>
      <c r="J482" s="238" t="n">
        <f aca="false">D482/$D$12</f>
        <v>0.00346406882591093</v>
      </c>
      <c r="K482" s="239" t="n">
        <f aca="false">H482/$D$12</f>
        <v>0.00346406882591093</v>
      </c>
      <c r="L482" s="44" t="n">
        <f aca="false">IF($E482&lt;0,IF($K482&gt;0.5,-$F$7,-$G$7),IF($E482&gt;0,IF($K482&gt;0.67,$I$7,$H$7),0))</f>
        <v>0</v>
      </c>
      <c r="M482" s="44" t="n">
        <f aca="false">IF($E482&lt;0,IF($K482&gt;0.5,-$F$5,-$G$5),IF($E482&gt;0,IF($K482&gt;0.67,$I$5,$H$5),0))</f>
        <v>0</v>
      </c>
      <c r="N482" s="44" t="n">
        <f aca="false">IF($E482&lt;0,IF($K482&gt;0.5,-$F$6,-$G$6),IF($E482&gt;0,IF($K482&gt;0.67,$I$6,$H$6),0))</f>
        <v>0</v>
      </c>
    </row>
    <row r="483" customFormat="false" ht="12.75" hidden="false" customHeight="false" outlineLevel="0" collapsed="false">
      <c r="A483" s="0" t="n">
        <f aca="false">MONTH(C483)</f>
        <v>3</v>
      </c>
      <c r="B483" s="0" t="str">
        <f aca="false">VLOOKUP(A483,MonthTable,2,FALSE())</f>
        <v>Mar</v>
      </c>
      <c r="C483" s="235" t="n">
        <f aca="false">C482+1</f>
        <v>36974</v>
      </c>
      <c r="D483" s="236" t="n">
        <f aca="false">H482</f>
        <v>8214</v>
      </c>
      <c r="E483" s="250" t="n">
        <v>0</v>
      </c>
      <c r="F483" s="251" t="n">
        <v>0</v>
      </c>
      <c r="G483" s="44" t="n">
        <f aca="false">SUM(E483:F483)</f>
        <v>0</v>
      </c>
      <c r="H483" s="44" t="n">
        <f aca="false">D483+G483</f>
        <v>8214</v>
      </c>
      <c r="I483" s="232" t="n">
        <f aca="false">$D$12-H483</f>
        <v>2362986</v>
      </c>
      <c r="J483" s="238" t="n">
        <f aca="false">D483/$D$12</f>
        <v>0.00346406882591093</v>
      </c>
      <c r="K483" s="239" t="n">
        <f aca="false">H483/$D$12</f>
        <v>0.00346406882591093</v>
      </c>
      <c r="L483" s="44" t="n">
        <f aca="false">IF($E483&lt;0,IF($K483&gt;0.5,-$F$7,-$G$7),IF($E483&gt;0,IF($K483&gt;0.67,$I$7,$H$7),0))</f>
        <v>0</v>
      </c>
      <c r="M483" s="44" t="n">
        <f aca="false">IF($E483&lt;0,IF($K483&gt;0.5,-$F$5,-$G$5),IF($E483&gt;0,IF($K483&gt;0.67,$I$5,$H$5),0))</f>
        <v>0</v>
      </c>
      <c r="N483" s="44" t="n">
        <f aca="false">IF($E483&lt;0,IF($K483&gt;0.5,-$F$6,-$G$6),IF($E483&gt;0,IF($K483&gt;0.67,$I$6,$H$6),0))</f>
        <v>0</v>
      </c>
    </row>
    <row r="484" customFormat="false" ht="12.75" hidden="false" customHeight="false" outlineLevel="0" collapsed="false">
      <c r="A484" s="0" t="n">
        <f aca="false">MONTH(C484)</f>
        <v>3</v>
      </c>
      <c r="B484" s="0" t="str">
        <f aca="false">VLOOKUP(A484,MonthTable,2,FALSE())</f>
        <v>Mar</v>
      </c>
      <c r="C484" s="235" t="n">
        <f aca="false">C483+1</f>
        <v>36975</v>
      </c>
      <c r="D484" s="236" t="n">
        <f aca="false">H483</f>
        <v>8214</v>
      </c>
      <c r="E484" s="250" t="n">
        <v>0</v>
      </c>
      <c r="F484" s="251" t="n">
        <v>0</v>
      </c>
      <c r="G484" s="44" t="n">
        <f aca="false">SUM(E484:F484)</f>
        <v>0</v>
      </c>
      <c r="H484" s="44" t="n">
        <f aca="false">D484+G484</f>
        <v>8214</v>
      </c>
      <c r="I484" s="232" t="n">
        <f aca="false">$D$12-H484</f>
        <v>2362986</v>
      </c>
      <c r="J484" s="238" t="n">
        <f aca="false">D484/$D$12</f>
        <v>0.00346406882591093</v>
      </c>
      <c r="K484" s="239" t="n">
        <f aca="false">H484/$D$12</f>
        <v>0.00346406882591093</v>
      </c>
      <c r="L484" s="44" t="n">
        <f aca="false">IF($E484&lt;0,IF($K484&gt;0.5,-$F$7,-$G$7),IF($E484&gt;0,IF($K484&gt;0.67,$I$7,$H$7),0))</f>
        <v>0</v>
      </c>
      <c r="M484" s="44" t="n">
        <f aca="false">IF($E484&lt;0,IF($K484&gt;0.5,-$F$5,-$G$5),IF($E484&gt;0,IF($K484&gt;0.67,$I$5,$H$5),0))</f>
        <v>0</v>
      </c>
      <c r="N484" s="44" t="n">
        <f aca="false">IF($E484&lt;0,IF($K484&gt;0.5,-$F$6,-$G$6),IF($E484&gt;0,IF($K484&gt;0.67,$I$6,$H$6),0))</f>
        <v>0</v>
      </c>
    </row>
    <row r="485" customFormat="false" ht="12.75" hidden="false" customHeight="false" outlineLevel="0" collapsed="false">
      <c r="A485" s="0" t="n">
        <f aca="false">MONTH(C485)</f>
        <v>3</v>
      </c>
      <c r="B485" s="0" t="str">
        <f aca="false">VLOOKUP(A485,MonthTable,2,FALSE())</f>
        <v>Mar</v>
      </c>
      <c r="C485" s="235" t="n">
        <f aca="false">C484+1</f>
        <v>36976</v>
      </c>
      <c r="D485" s="236" t="n">
        <f aca="false">H484</f>
        <v>8214</v>
      </c>
      <c r="E485" s="250" t="n">
        <v>0</v>
      </c>
      <c r="F485" s="251" t="n">
        <v>0</v>
      </c>
      <c r="G485" s="44" t="n">
        <f aca="false">SUM(E485:F485)</f>
        <v>0</v>
      </c>
      <c r="H485" s="44" t="n">
        <f aca="false">D485+G485</f>
        <v>8214</v>
      </c>
      <c r="I485" s="232" t="n">
        <f aca="false">$D$12-H485</f>
        <v>2362986</v>
      </c>
      <c r="J485" s="238" t="n">
        <f aca="false">D485/$D$12</f>
        <v>0.00346406882591093</v>
      </c>
      <c r="K485" s="239" t="n">
        <f aca="false">H485/$D$12</f>
        <v>0.00346406882591093</v>
      </c>
      <c r="L485" s="44" t="n">
        <f aca="false">IF($E485&lt;0,IF($K485&gt;0.5,-$F$7,-$G$7),IF($E485&gt;0,IF($K485&gt;0.67,$I$7,$H$7),0))</f>
        <v>0</v>
      </c>
      <c r="M485" s="44" t="n">
        <f aca="false">IF($E485&lt;0,IF($K485&gt;0.5,-$F$5,-$G$5),IF($E485&gt;0,IF($K485&gt;0.67,$I$5,$H$5),0))</f>
        <v>0</v>
      </c>
      <c r="N485" s="44" t="n">
        <f aca="false">IF($E485&lt;0,IF($K485&gt;0.5,-$F$6,-$G$6),IF($E485&gt;0,IF($K485&gt;0.67,$I$6,$H$6),0))</f>
        <v>0</v>
      </c>
    </row>
    <row r="486" customFormat="false" ht="12.75" hidden="false" customHeight="false" outlineLevel="0" collapsed="false">
      <c r="A486" s="0" t="n">
        <f aca="false">MONTH(C486)</f>
        <v>3</v>
      </c>
      <c r="B486" s="0" t="str">
        <f aca="false">VLOOKUP(A486,MonthTable,2,FALSE())</f>
        <v>Mar</v>
      </c>
      <c r="C486" s="235" t="n">
        <f aca="false">C485+1</f>
        <v>36977</v>
      </c>
      <c r="D486" s="236" t="n">
        <f aca="false">H485</f>
        <v>8214</v>
      </c>
      <c r="E486" s="250" t="n">
        <v>0</v>
      </c>
      <c r="F486" s="251" t="n">
        <v>0</v>
      </c>
      <c r="G486" s="44" t="n">
        <f aca="false">SUM(E486:F486)</f>
        <v>0</v>
      </c>
      <c r="H486" s="44" t="n">
        <f aca="false">D486+G486</f>
        <v>8214</v>
      </c>
      <c r="I486" s="232" t="n">
        <f aca="false">$D$12-H486</f>
        <v>2362986</v>
      </c>
      <c r="J486" s="238" t="n">
        <f aca="false">D486/$D$12</f>
        <v>0.00346406882591093</v>
      </c>
      <c r="K486" s="239" t="n">
        <f aca="false">H486/$D$12</f>
        <v>0.00346406882591093</v>
      </c>
      <c r="L486" s="44" t="n">
        <f aca="false">IF($E486&lt;0,IF($K486&gt;0.5,-$F$7,-$G$7),IF($E486&gt;0,IF($K486&gt;0.67,$I$7,$H$7),0))</f>
        <v>0</v>
      </c>
      <c r="M486" s="44" t="n">
        <f aca="false">IF($E486&lt;0,IF($K486&gt;0.5,-$F$5,-$G$5),IF($E486&gt;0,IF($K486&gt;0.67,$I$5,$H$5),0))</f>
        <v>0</v>
      </c>
      <c r="N486" s="44" t="n">
        <f aca="false">IF($E486&lt;0,IF($K486&gt;0.5,-$F$6,-$G$6),IF($E486&gt;0,IF($K486&gt;0.67,$I$6,$H$6),0))</f>
        <v>0</v>
      </c>
    </row>
    <row r="487" customFormat="false" ht="12.75" hidden="false" customHeight="false" outlineLevel="0" collapsed="false">
      <c r="A487" s="0" t="n">
        <f aca="false">MONTH(C487)</f>
        <v>3</v>
      </c>
      <c r="B487" s="0" t="str">
        <f aca="false">VLOOKUP(A487,MonthTable,2,FALSE())</f>
        <v>Mar</v>
      </c>
      <c r="C487" s="235" t="n">
        <f aca="false">C486+1</f>
        <v>36978</v>
      </c>
      <c r="D487" s="236" t="n">
        <f aca="false">H486</f>
        <v>8214</v>
      </c>
      <c r="E487" s="250" t="n">
        <v>0</v>
      </c>
      <c r="F487" s="251" t="n">
        <v>0</v>
      </c>
      <c r="G487" s="44" t="n">
        <f aca="false">SUM(E487:F487)</f>
        <v>0</v>
      </c>
      <c r="H487" s="44" t="n">
        <f aca="false">D487+G487</f>
        <v>8214</v>
      </c>
      <c r="I487" s="232" t="n">
        <f aca="false">$D$12-H487</f>
        <v>2362986</v>
      </c>
      <c r="J487" s="238" t="n">
        <f aca="false">D487/$D$12</f>
        <v>0.00346406882591093</v>
      </c>
      <c r="K487" s="239" t="n">
        <f aca="false">H487/$D$12</f>
        <v>0.00346406882591093</v>
      </c>
      <c r="L487" s="44" t="n">
        <f aca="false">IF($E487&lt;0,IF($K487&gt;0.5,-$F$7,-$G$7),IF($E487&gt;0,IF($K487&gt;0.67,$I$7,$H$7),0))</f>
        <v>0</v>
      </c>
      <c r="M487" s="44" t="n">
        <f aca="false">IF($E487&lt;0,IF($K487&gt;0.5,-$F$5,-$G$5),IF($E487&gt;0,IF($K487&gt;0.67,$I$5,$H$5),0))</f>
        <v>0</v>
      </c>
      <c r="N487" s="44" t="n">
        <f aca="false">IF($E487&lt;0,IF($K487&gt;0.5,-$F$6,-$G$6),IF($E487&gt;0,IF($K487&gt;0.67,$I$6,$H$6),0))</f>
        <v>0</v>
      </c>
    </row>
    <row r="488" customFormat="false" ht="12.75" hidden="false" customHeight="false" outlineLevel="0" collapsed="false">
      <c r="A488" s="0" t="n">
        <f aca="false">MONTH(C488)</f>
        <v>3</v>
      </c>
      <c r="B488" s="0" t="str">
        <f aca="false">VLOOKUP(A488,MonthTable,2,FALSE())</f>
        <v>Mar</v>
      </c>
      <c r="C488" s="235" t="n">
        <f aca="false">C487+1</f>
        <v>36979</v>
      </c>
      <c r="D488" s="236" t="n">
        <f aca="false">H487</f>
        <v>8214</v>
      </c>
      <c r="E488" s="250" t="n">
        <v>0</v>
      </c>
      <c r="F488" s="251" t="n">
        <v>0</v>
      </c>
      <c r="G488" s="44" t="n">
        <f aca="false">SUM(E488:F488)</f>
        <v>0</v>
      </c>
      <c r="H488" s="44" t="n">
        <f aca="false">D488+G488</f>
        <v>8214</v>
      </c>
      <c r="I488" s="232" t="n">
        <f aca="false">$D$12-H488</f>
        <v>2362986</v>
      </c>
      <c r="J488" s="238" t="n">
        <f aca="false">D488/$D$12</f>
        <v>0.00346406882591093</v>
      </c>
      <c r="K488" s="239" t="n">
        <f aca="false">H488/$D$12</f>
        <v>0.00346406882591093</v>
      </c>
      <c r="L488" s="44" t="n">
        <f aca="false">IF($E488&lt;0,IF($K488&gt;0.5,-$F$7,-$G$7),IF($E488&gt;0,IF($K488&gt;0.67,$I$7,$H$7),0))</f>
        <v>0</v>
      </c>
      <c r="M488" s="44" t="n">
        <f aca="false">IF($E488&lt;0,IF($K488&gt;0.5,-$F$5,-$G$5),IF($E488&gt;0,IF($K488&gt;0.67,$I$5,$H$5),0))</f>
        <v>0</v>
      </c>
      <c r="N488" s="44" t="n">
        <f aca="false">IF($E488&lt;0,IF($K488&gt;0.5,-$F$6,-$G$6),IF($E488&gt;0,IF($K488&gt;0.67,$I$6,$H$6),0))</f>
        <v>0</v>
      </c>
    </row>
    <row r="489" customFormat="false" ht="12.75" hidden="false" customHeight="false" outlineLevel="0" collapsed="false">
      <c r="A489" s="0" t="n">
        <f aca="false">MONTH(C489)</f>
        <v>3</v>
      </c>
      <c r="B489" s="0" t="str">
        <f aca="false">VLOOKUP(A489,MonthTable,2,FALSE())</f>
        <v>Mar</v>
      </c>
      <c r="C489" s="235" t="n">
        <f aca="false">C488+1</f>
        <v>36980</v>
      </c>
      <c r="D489" s="236" t="n">
        <f aca="false">H488</f>
        <v>8214</v>
      </c>
      <c r="E489" s="250" t="n">
        <v>0</v>
      </c>
      <c r="F489" s="251" t="n">
        <v>0</v>
      </c>
      <c r="G489" s="44" t="n">
        <f aca="false">SUM(E489:F489)</f>
        <v>0</v>
      </c>
      <c r="H489" s="44" t="n">
        <f aca="false">D489+G489</f>
        <v>8214</v>
      </c>
      <c r="I489" s="232" t="n">
        <f aca="false">$D$12-H489</f>
        <v>2362986</v>
      </c>
      <c r="J489" s="238" t="n">
        <f aca="false">D489/$D$12</f>
        <v>0.00346406882591093</v>
      </c>
      <c r="K489" s="239" t="n">
        <f aca="false">H489/$D$12</f>
        <v>0.00346406882591093</v>
      </c>
      <c r="L489" s="44" t="n">
        <f aca="false">IF($E489&lt;0,IF($K489&gt;0.5,-$F$7,-$G$7),IF($E489&gt;0,IF($K489&gt;0.67,$I$7,$H$7),0))</f>
        <v>0</v>
      </c>
      <c r="M489" s="44" t="n">
        <f aca="false">IF($E489&lt;0,IF($K489&gt;0.5,-$F$5,-$G$5),IF($E489&gt;0,IF($K489&gt;0.67,$I$5,$H$5),0))</f>
        <v>0</v>
      </c>
      <c r="N489" s="44" t="n">
        <f aca="false">IF($E489&lt;0,IF($K489&gt;0.5,-$F$6,-$G$6),IF($E489&gt;0,IF($K489&gt;0.67,$I$6,$H$6),0))</f>
        <v>0</v>
      </c>
    </row>
    <row r="490" customFormat="false" ht="12.75" hidden="false" customHeight="false" outlineLevel="0" collapsed="false">
      <c r="A490" s="0" t="n">
        <f aca="false">MONTH(C490)</f>
        <v>3</v>
      </c>
      <c r="B490" s="0" t="str">
        <f aca="false">VLOOKUP(A490,MonthTable,2,FALSE())</f>
        <v>Mar</v>
      </c>
      <c r="C490" s="235" t="n">
        <f aca="false">C489+1</f>
        <v>36981</v>
      </c>
      <c r="D490" s="236" t="n">
        <f aca="false">H489</f>
        <v>8214</v>
      </c>
      <c r="E490" s="250" t="n">
        <v>0</v>
      </c>
      <c r="F490" s="251" t="n">
        <v>0</v>
      </c>
      <c r="G490" s="44" t="n">
        <f aca="false">SUM(E490:F490)</f>
        <v>0</v>
      </c>
      <c r="H490" s="44" t="n">
        <f aca="false">D490+G490</f>
        <v>8214</v>
      </c>
      <c r="I490" s="232" t="n">
        <f aca="false">$D$12-H490</f>
        <v>2362986</v>
      </c>
      <c r="J490" s="238" t="n">
        <f aca="false">D490/$D$12</f>
        <v>0.00346406882591093</v>
      </c>
      <c r="K490" s="239" t="n">
        <f aca="false">H490/$D$12</f>
        <v>0.00346406882591093</v>
      </c>
      <c r="L490" s="44" t="n">
        <f aca="false">IF($E490&lt;0,IF($K490&gt;0.5,-$F$7,-$G$7),IF($E490&gt;0,IF($K490&gt;0.67,$I$7,$H$7),0))</f>
        <v>0</v>
      </c>
      <c r="M490" s="44" t="n">
        <f aca="false">IF($E490&lt;0,IF($K490&gt;0.5,-$F$5,-$G$5),IF($E490&gt;0,IF($K490&gt;0.67,$I$5,$H$5),0))</f>
        <v>0</v>
      </c>
      <c r="N490" s="44" t="n">
        <f aca="false">IF($E490&lt;0,IF($K490&gt;0.5,-$F$6,-$G$6),IF($E490&gt;0,IF($K490&gt;0.67,$I$6,$H$6),0))</f>
        <v>0</v>
      </c>
    </row>
    <row r="491" customFormat="false" ht="12.75" hidden="false" customHeight="false" outlineLevel="0" collapsed="false">
      <c r="A491" s="0" t="n">
        <f aca="false">MONTH(C491)</f>
        <v>4</v>
      </c>
      <c r="B491" s="0" t="str">
        <f aca="false">VLOOKUP(A491,MonthTable,2,FALSE())</f>
        <v>Apr</v>
      </c>
      <c r="C491" s="235" t="n">
        <f aca="false">C490+1</f>
        <v>36982</v>
      </c>
      <c r="D491" s="236" t="n">
        <f aca="false">H490</f>
        <v>8214</v>
      </c>
      <c r="E491" s="250" t="n">
        <f aca="false">4131+6290</f>
        <v>10421</v>
      </c>
      <c r="F491" s="251" t="n">
        <v>0</v>
      </c>
      <c r="G491" s="44" t="n">
        <f aca="false">SUM(E491:F491)</f>
        <v>10421</v>
      </c>
      <c r="H491" s="44" t="n">
        <f aca="false">D491+G491</f>
        <v>18635</v>
      </c>
      <c r="I491" s="232" t="n">
        <f aca="false">$D$12-H491</f>
        <v>2352565</v>
      </c>
      <c r="J491" s="238" t="n">
        <f aca="false">D491/$D$12</f>
        <v>0.00346406882591093</v>
      </c>
      <c r="K491" s="239" t="n">
        <f aca="false">H491/$D$12</f>
        <v>0.00785889001349528</v>
      </c>
      <c r="L491" s="44" t="n">
        <f aca="false">IF($E491&lt;0,IF($K491&gt;0.5,-$F$7,-$G$7),IF($E491&gt;0,IF($K491&gt;0.67,$I$7,$H$7),0))</f>
        <v>15789</v>
      </c>
      <c r="M491" s="44" t="n">
        <f aca="false">IF($E491&lt;0,IF($K491&gt;0.5,-$F$5,-$G$5),IF($E491&gt;0,IF($K491&gt;0.67,$I$5,$H$5),0))</f>
        <v>9122</v>
      </c>
      <c r="N491" s="44" t="n">
        <f aca="false">IF($E491&lt;0,IF($K491&gt;0.5,-$F$6,-$G$6),IF($E491&gt;0,IF($K491&gt;0.67,$I$6,$H$6),0))</f>
        <v>6667</v>
      </c>
    </row>
    <row r="492" customFormat="false" ht="12.75" hidden="false" customHeight="false" outlineLevel="0" collapsed="false">
      <c r="A492" s="0" t="n">
        <f aca="false">MONTH(C492)</f>
        <v>4</v>
      </c>
      <c r="B492" s="0" t="str">
        <f aca="false">VLOOKUP(A492,MonthTable,2,FALSE())</f>
        <v>Apr</v>
      </c>
      <c r="C492" s="235" t="n">
        <f aca="false">C491+1</f>
        <v>36983</v>
      </c>
      <c r="D492" s="236" t="n">
        <f aca="false">H491</f>
        <v>18635</v>
      </c>
      <c r="E492" s="250" t="n">
        <f aca="false">4131+6290</f>
        <v>10421</v>
      </c>
      <c r="F492" s="251" t="n">
        <v>0</v>
      </c>
      <c r="G492" s="44" t="n">
        <f aca="false">SUM(E492:F492)</f>
        <v>10421</v>
      </c>
      <c r="H492" s="44" t="n">
        <f aca="false">D492+G492</f>
        <v>29056</v>
      </c>
      <c r="I492" s="232" t="n">
        <f aca="false">$D$12-H492</f>
        <v>2342144</v>
      </c>
      <c r="J492" s="238" t="n">
        <f aca="false">D492/$D$12</f>
        <v>0.00785889001349528</v>
      </c>
      <c r="K492" s="239" t="n">
        <f aca="false">H492/$D$12</f>
        <v>0.0122537112010796</v>
      </c>
      <c r="L492" s="44" t="n">
        <f aca="false">IF($E492&lt;0,IF($K492&gt;0.5,-$F$7,-$G$7),IF($E492&gt;0,IF($K492&gt;0.67,$I$7,$H$7),0))</f>
        <v>15789</v>
      </c>
      <c r="M492" s="44" t="n">
        <f aca="false">IF($E492&lt;0,IF($K492&gt;0.5,-$F$5,-$G$5),IF($E492&gt;0,IF($K492&gt;0.67,$I$5,$H$5),0))</f>
        <v>9122</v>
      </c>
      <c r="N492" s="44" t="n">
        <f aca="false">IF($E492&lt;0,IF($K492&gt;0.5,-$F$6,-$G$6),IF($E492&gt;0,IF($K492&gt;0.67,$I$6,$H$6),0))</f>
        <v>6667</v>
      </c>
    </row>
    <row r="493" customFormat="false" ht="12.75" hidden="false" customHeight="false" outlineLevel="0" collapsed="false">
      <c r="A493" s="0" t="n">
        <f aca="false">MONTH(C493)</f>
        <v>4</v>
      </c>
      <c r="B493" s="0" t="str">
        <f aca="false">VLOOKUP(A493,MonthTable,2,FALSE())</f>
        <v>Apr</v>
      </c>
      <c r="C493" s="235" t="n">
        <f aca="false">C492+1</f>
        <v>36984</v>
      </c>
      <c r="D493" s="236" t="n">
        <f aca="false">H492</f>
        <v>29056</v>
      </c>
      <c r="E493" s="250" t="n">
        <f aca="false">4131+6290</f>
        <v>10421</v>
      </c>
      <c r="F493" s="251" t="n">
        <v>0</v>
      </c>
      <c r="G493" s="44" t="n">
        <f aca="false">SUM(E493:F493)</f>
        <v>10421</v>
      </c>
      <c r="H493" s="44" t="n">
        <f aca="false">D493+G493</f>
        <v>39477</v>
      </c>
      <c r="I493" s="232" t="n">
        <f aca="false">$D$12-H493</f>
        <v>2331723</v>
      </c>
      <c r="J493" s="238" t="n">
        <f aca="false">D493/$D$12</f>
        <v>0.0122537112010796</v>
      </c>
      <c r="K493" s="239" t="n">
        <f aca="false">H493/$D$12</f>
        <v>0.016648532388664</v>
      </c>
      <c r="L493" s="44" t="n">
        <f aca="false">IF($E493&lt;0,IF($K493&gt;0.5,-$F$7,-$G$7),IF($E493&gt;0,IF($K493&gt;0.67,$I$7,$H$7),0))</f>
        <v>15789</v>
      </c>
      <c r="M493" s="44" t="n">
        <f aca="false">IF($E493&lt;0,IF($K493&gt;0.5,-$F$5,-$G$5),IF($E493&gt;0,IF($K493&gt;0.67,$I$5,$H$5),0))</f>
        <v>9122</v>
      </c>
      <c r="N493" s="44" t="n">
        <f aca="false">IF($E493&lt;0,IF($K493&gt;0.5,-$F$6,-$G$6),IF($E493&gt;0,IF($K493&gt;0.67,$I$6,$H$6),0))</f>
        <v>6667</v>
      </c>
    </row>
    <row r="494" customFormat="false" ht="12.75" hidden="false" customHeight="false" outlineLevel="0" collapsed="false">
      <c r="A494" s="0" t="n">
        <f aca="false">MONTH(C494)</f>
        <v>4</v>
      </c>
      <c r="B494" s="0" t="str">
        <f aca="false">VLOOKUP(A494,MonthTable,2,FALSE())</f>
        <v>Apr</v>
      </c>
      <c r="C494" s="235" t="n">
        <f aca="false">C493+1</f>
        <v>36985</v>
      </c>
      <c r="D494" s="236" t="n">
        <f aca="false">H493</f>
        <v>39477</v>
      </c>
      <c r="E494" s="250" t="n">
        <f aca="false">4131+6290</f>
        <v>10421</v>
      </c>
      <c r="F494" s="251" t="n">
        <v>0</v>
      </c>
      <c r="G494" s="44" t="n">
        <f aca="false">SUM(E494:F494)</f>
        <v>10421</v>
      </c>
      <c r="H494" s="44" t="n">
        <f aca="false">D494+G494</f>
        <v>49898</v>
      </c>
      <c r="I494" s="232" t="n">
        <f aca="false">$D$12-H494</f>
        <v>2321302</v>
      </c>
      <c r="J494" s="238" t="n">
        <f aca="false">D494/$D$12</f>
        <v>0.016648532388664</v>
      </c>
      <c r="K494" s="239" t="n">
        <f aca="false">H494/$D$12</f>
        <v>0.0210433535762483</v>
      </c>
      <c r="L494" s="44" t="n">
        <f aca="false">IF($E494&lt;0,IF($K494&gt;0.5,-$F$7,-$G$7),IF($E494&gt;0,IF($K494&gt;0.67,$I$7,$H$7),0))</f>
        <v>15789</v>
      </c>
      <c r="M494" s="44" t="n">
        <f aca="false">IF($E494&lt;0,IF($K494&gt;0.5,-$F$5,-$G$5),IF($E494&gt;0,IF($K494&gt;0.67,$I$5,$H$5),0))</f>
        <v>9122</v>
      </c>
      <c r="N494" s="44" t="n">
        <f aca="false">IF($E494&lt;0,IF($K494&gt;0.5,-$F$6,-$G$6),IF($E494&gt;0,IF($K494&gt;0.67,$I$6,$H$6),0))</f>
        <v>6667</v>
      </c>
    </row>
    <row r="495" customFormat="false" ht="12.75" hidden="false" customHeight="false" outlineLevel="0" collapsed="false">
      <c r="A495" s="0" t="n">
        <f aca="false">MONTH(C495)</f>
        <v>4</v>
      </c>
      <c r="B495" s="0" t="str">
        <f aca="false">VLOOKUP(A495,MonthTable,2,FALSE())</f>
        <v>Apr</v>
      </c>
      <c r="C495" s="235" t="n">
        <f aca="false">C494+1</f>
        <v>36986</v>
      </c>
      <c r="D495" s="236" t="n">
        <f aca="false">H494</f>
        <v>49898</v>
      </c>
      <c r="E495" s="250" t="n">
        <f aca="false">4131+6290</f>
        <v>10421</v>
      </c>
      <c r="F495" s="251" t="n">
        <v>0</v>
      </c>
      <c r="G495" s="44" t="n">
        <f aca="false">SUM(E495:F495)</f>
        <v>10421</v>
      </c>
      <c r="H495" s="44" t="n">
        <f aca="false">D495+G495</f>
        <v>60319</v>
      </c>
      <c r="I495" s="232" t="n">
        <f aca="false">$D$12-H495</f>
        <v>2310881</v>
      </c>
      <c r="J495" s="238" t="n">
        <f aca="false">D495/$D$12</f>
        <v>0.0210433535762483</v>
      </c>
      <c r="K495" s="239" t="n">
        <f aca="false">H495/$D$12</f>
        <v>0.0254381747638327</v>
      </c>
      <c r="L495" s="44" t="n">
        <f aca="false">IF($E495&lt;0,IF($K495&gt;0.5,-$F$7,-$G$7),IF($E495&gt;0,IF($K495&gt;0.67,$I$7,$H$7),0))</f>
        <v>15789</v>
      </c>
      <c r="M495" s="44" t="n">
        <f aca="false">IF($E495&lt;0,IF($K495&gt;0.5,-$F$5,-$G$5),IF($E495&gt;0,IF($K495&gt;0.67,$I$5,$H$5),0))</f>
        <v>9122</v>
      </c>
      <c r="N495" s="44" t="n">
        <f aca="false">IF($E495&lt;0,IF($K495&gt;0.5,-$F$6,-$G$6),IF($E495&gt;0,IF($K495&gt;0.67,$I$6,$H$6),0))</f>
        <v>6667</v>
      </c>
    </row>
    <row r="496" customFormat="false" ht="12.75" hidden="false" customHeight="false" outlineLevel="0" collapsed="false">
      <c r="A496" s="0" t="n">
        <f aca="false">MONTH(C496)</f>
        <v>4</v>
      </c>
      <c r="B496" s="0" t="str">
        <f aca="false">VLOOKUP(A496,MonthTable,2,FALSE())</f>
        <v>Apr</v>
      </c>
      <c r="C496" s="235" t="n">
        <f aca="false">C495+1</f>
        <v>36987</v>
      </c>
      <c r="D496" s="236" t="n">
        <f aca="false">H495</f>
        <v>60319</v>
      </c>
      <c r="E496" s="250" t="n">
        <f aca="false">4131+6290</f>
        <v>10421</v>
      </c>
      <c r="F496" s="251" t="n">
        <v>0</v>
      </c>
      <c r="G496" s="44" t="n">
        <f aca="false">SUM(E496:F496)</f>
        <v>10421</v>
      </c>
      <c r="H496" s="44" t="n">
        <f aca="false">D496+G496</f>
        <v>70740</v>
      </c>
      <c r="I496" s="232" t="n">
        <f aca="false">$D$12-H496</f>
        <v>2300460</v>
      </c>
      <c r="J496" s="238" t="n">
        <f aca="false">D496/$D$12</f>
        <v>0.0254381747638327</v>
      </c>
      <c r="K496" s="239" t="n">
        <f aca="false">H496/$D$12</f>
        <v>0.029832995951417</v>
      </c>
      <c r="L496" s="44" t="n">
        <f aca="false">IF($E496&lt;0,IF($K496&gt;0.5,-$F$7,-$G$7),IF($E496&gt;0,IF($K496&gt;0.67,$I$7,$H$7),0))</f>
        <v>15789</v>
      </c>
      <c r="M496" s="44" t="n">
        <f aca="false">IF($E496&lt;0,IF($K496&gt;0.5,-$F$5,-$G$5),IF($E496&gt;0,IF($K496&gt;0.67,$I$5,$H$5),0))</f>
        <v>9122</v>
      </c>
      <c r="N496" s="44" t="n">
        <f aca="false">IF($E496&lt;0,IF($K496&gt;0.5,-$F$6,-$G$6),IF($E496&gt;0,IF($K496&gt;0.67,$I$6,$H$6),0))</f>
        <v>6667</v>
      </c>
    </row>
    <row r="497" customFormat="false" ht="12.75" hidden="false" customHeight="false" outlineLevel="0" collapsed="false">
      <c r="A497" s="0" t="n">
        <f aca="false">MONTH(C497)</f>
        <v>4</v>
      </c>
      <c r="B497" s="0" t="str">
        <f aca="false">VLOOKUP(A497,MonthTable,2,FALSE())</f>
        <v>Apr</v>
      </c>
      <c r="C497" s="235" t="n">
        <f aca="false">C496+1</f>
        <v>36988</v>
      </c>
      <c r="D497" s="236" t="n">
        <f aca="false">H496</f>
        <v>70740</v>
      </c>
      <c r="E497" s="250" t="n">
        <f aca="false">4131+6290</f>
        <v>10421</v>
      </c>
      <c r="F497" s="251" t="n">
        <v>0</v>
      </c>
      <c r="G497" s="44" t="n">
        <f aca="false">SUM(E497:F497)</f>
        <v>10421</v>
      </c>
      <c r="H497" s="44" t="n">
        <f aca="false">D497+G497</f>
        <v>81161</v>
      </c>
      <c r="I497" s="232" t="n">
        <f aca="false">$D$12-H497</f>
        <v>2290039</v>
      </c>
      <c r="J497" s="238" t="n">
        <f aca="false">D497/$D$12</f>
        <v>0.029832995951417</v>
      </c>
      <c r="K497" s="239" t="n">
        <f aca="false">H497/$D$12</f>
        <v>0.0342278171390014</v>
      </c>
      <c r="L497" s="44" t="n">
        <f aca="false">IF($E497&lt;0,IF($K497&gt;0.5,-$F$7,-$G$7),IF($E497&gt;0,IF($K497&gt;0.67,$I$7,$H$7),0))</f>
        <v>15789</v>
      </c>
      <c r="M497" s="44" t="n">
        <f aca="false">IF($E497&lt;0,IF($K497&gt;0.5,-$F$5,-$G$5),IF($E497&gt;0,IF($K497&gt;0.67,$I$5,$H$5),0))</f>
        <v>9122</v>
      </c>
      <c r="N497" s="44" t="n">
        <f aca="false">IF($E497&lt;0,IF($K497&gt;0.5,-$F$6,-$G$6),IF($E497&gt;0,IF($K497&gt;0.67,$I$6,$H$6),0))</f>
        <v>6667</v>
      </c>
    </row>
    <row r="498" customFormat="false" ht="12.75" hidden="false" customHeight="false" outlineLevel="0" collapsed="false">
      <c r="A498" s="0" t="n">
        <f aca="false">MONTH(C498)</f>
        <v>4</v>
      </c>
      <c r="B498" s="0" t="str">
        <f aca="false">VLOOKUP(A498,MonthTable,2,FALSE())</f>
        <v>Apr</v>
      </c>
      <c r="C498" s="235" t="n">
        <f aca="false">C497+1</f>
        <v>36989</v>
      </c>
      <c r="D498" s="236" t="n">
        <f aca="false">H497</f>
        <v>81161</v>
      </c>
      <c r="E498" s="250" t="n">
        <f aca="false">4131+6290</f>
        <v>10421</v>
      </c>
      <c r="F498" s="251" t="n">
        <v>0</v>
      </c>
      <c r="G498" s="44" t="n">
        <f aca="false">SUM(E498:F498)</f>
        <v>10421</v>
      </c>
      <c r="H498" s="44" t="n">
        <f aca="false">D498+G498</f>
        <v>91582</v>
      </c>
      <c r="I498" s="232" t="n">
        <f aca="false">$D$12-H498</f>
        <v>2279618</v>
      </c>
      <c r="J498" s="238" t="n">
        <f aca="false">D498/$D$12</f>
        <v>0.0342278171390014</v>
      </c>
      <c r="K498" s="239" t="n">
        <f aca="false">H498/$D$12</f>
        <v>0.0386226383265857</v>
      </c>
      <c r="L498" s="44" t="n">
        <f aca="false">IF($E498&lt;0,IF($K498&gt;0.5,-$F$7,-$G$7),IF($E498&gt;0,IF($K498&gt;0.67,$I$7,$H$7),0))</f>
        <v>15789</v>
      </c>
      <c r="M498" s="44" t="n">
        <f aca="false">IF($E498&lt;0,IF($K498&gt;0.5,-$F$5,-$G$5),IF($E498&gt;0,IF($K498&gt;0.67,$I$5,$H$5),0))</f>
        <v>9122</v>
      </c>
      <c r="N498" s="44" t="n">
        <f aca="false">IF($E498&lt;0,IF($K498&gt;0.5,-$F$6,-$G$6),IF($E498&gt;0,IF($K498&gt;0.67,$I$6,$H$6),0))</f>
        <v>6667</v>
      </c>
    </row>
    <row r="499" customFormat="false" ht="12.75" hidden="false" customHeight="false" outlineLevel="0" collapsed="false">
      <c r="A499" s="0" t="n">
        <f aca="false">MONTH(C499)</f>
        <v>4</v>
      </c>
      <c r="B499" s="0" t="str">
        <f aca="false">VLOOKUP(A499,MonthTable,2,FALSE())</f>
        <v>Apr</v>
      </c>
      <c r="C499" s="235" t="n">
        <f aca="false">C498+1</f>
        <v>36990</v>
      </c>
      <c r="D499" s="236" t="n">
        <f aca="false">H498</f>
        <v>91582</v>
      </c>
      <c r="E499" s="250" t="n">
        <f aca="false">4131+6290</f>
        <v>10421</v>
      </c>
      <c r="F499" s="251" t="n">
        <v>0</v>
      </c>
      <c r="G499" s="44" t="n">
        <f aca="false">SUM(E499:F499)</f>
        <v>10421</v>
      </c>
      <c r="H499" s="44" t="n">
        <f aca="false">D499+G499</f>
        <v>102003</v>
      </c>
      <c r="I499" s="232" t="n">
        <f aca="false">$D$12-H499</f>
        <v>2269197</v>
      </c>
      <c r="J499" s="238" t="n">
        <f aca="false">D499/$D$12</f>
        <v>0.0386226383265857</v>
      </c>
      <c r="K499" s="239" t="n">
        <f aca="false">H499/$D$12</f>
        <v>0.04301745951417</v>
      </c>
      <c r="L499" s="44" t="n">
        <f aca="false">IF($E499&lt;0,IF($K499&gt;0.5,-$F$7,-$G$7),IF($E499&gt;0,IF($K499&gt;0.67,$I$7,$H$7),0))</f>
        <v>15789</v>
      </c>
      <c r="M499" s="44" t="n">
        <f aca="false">IF($E499&lt;0,IF($K499&gt;0.5,-$F$5,-$G$5),IF($E499&gt;0,IF($K499&gt;0.67,$I$5,$H$5),0))</f>
        <v>9122</v>
      </c>
      <c r="N499" s="44" t="n">
        <f aca="false">IF($E499&lt;0,IF($K499&gt;0.5,-$F$6,-$G$6),IF($E499&gt;0,IF($K499&gt;0.67,$I$6,$H$6),0))</f>
        <v>6667</v>
      </c>
    </row>
    <row r="500" customFormat="false" ht="12.75" hidden="false" customHeight="false" outlineLevel="0" collapsed="false">
      <c r="A500" s="0" t="n">
        <f aca="false">MONTH(C500)</f>
        <v>4</v>
      </c>
      <c r="B500" s="0" t="str">
        <f aca="false">VLOOKUP(A500,MonthTable,2,FALSE())</f>
        <v>Apr</v>
      </c>
      <c r="C500" s="235" t="n">
        <f aca="false">C499+1</f>
        <v>36991</v>
      </c>
      <c r="D500" s="236" t="n">
        <f aca="false">H499</f>
        <v>102003</v>
      </c>
      <c r="E500" s="250" t="n">
        <f aca="false">4131+6290</f>
        <v>10421</v>
      </c>
      <c r="F500" s="251" t="n">
        <v>0</v>
      </c>
      <c r="G500" s="44" t="n">
        <f aca="false">SUM(E500:F500)</f>
        <v>10421</v>
      </c>
      <c r="H500" s="44" t="n">
        <f aca="false">D500+G500</f>
        <v>112424</v>
      </c>
      <c r="I500" s="232" t="n">
        <f aca="false">$D$12-H500</f>
        <v>2258776</v>
      </c>
      <c r="J500" s="238" t="n">
        <f aca="false">D500/$D$12</f>
        <v>0.04301745951417</v>
      </c>
      <c r="K500" s="239" t="n">
        <f aca="false">H500/$D$12</f>
        <v>0.0474122807017544</v>
      </c>
      <c r="L500" s="44" t="n">
        <f aca="false">IF($E500&lt;0,IF($K500&gt;0.5,-$F$7,-$G$7),IF($E500&gt;0,IF($K500&gt;0.67,$I$7,$H$7),0))</f>
        <v>15789</v>
      </c>
      <c r="M500" s="44" t="n">
        <f aca="false">IF($E500&lt;0,IF($K500&gt;0.5,-$F$5,-$G$5),IF($E500&gt;0,IF($K500&gt;0.67,$I$5,$H$5),0))</f>
        <v>9122</v>
      </c>
      <c r="N500" s="44" t="n">
        <f aca="false">IF($E500&lt;0,IF($K500&gt;0.5,-$F$6,-$G$6),IF($E500&gt;0,IF($K500&gt;0.67,$I$6,$H$6),0))</f>
        <v>6667</v>
      </c>
    </row>
    <row r="501" customFormat="false" ht="12.75" hidden="false" customHeight="false" outlineLevel="0" collapsed="false">
      <c r="A501" s="0" t="n">
        <f aca="false">MONTH(C501)</f>
        <v>4</v>
      </c>
      <c r="B501" s="0" t="str">
        <f aca="false">VLOOKUP(A501,MonthTable,2,FALSE())</f>
        <v>Apr</v>
      </c>
      <c r="C501" s="235" t="n">
        <f aca="false">C500+1</f>
        <v>36992</v>
      </c>
      <c r="D501" s="236" t="n">
        <f aca="false">H500</f>
        <v>112424</v>
      </c>
      <c r="E501" s="250" t="n">
        <f aca="false">4131+6290</f>
        <v>10421</v>
      </c>
      <c r="F501" s="251" t="n">
        <v>0</v>
      </c>
      <c r="G501" s="44" t="n">
        <f aca="false">SUM(E501:F501)</f>
        <v>10421</v>
      </c>
      <c r="H501" s="44" t="n">
        <f aca="false">D501+G501</f>
        <v>122845</v>
      </c>
      <c r="I501" s="232" t="n">
        <f aca="false">$D$12-H501</f>
        <v>2248355</v>
      </c>
      <c r="J501" s="238" t="n">
        <f aca="false">D501/$D$12</f>
        <v>0.0474122807017544</v>
      </c>
      <c r="K501" s="239" t="n">
        <f aca="false">H501/$D$12</f>
        <v>0.0518071018893387</v>
      </c>
      <c r="L501" s="44" t="n">
        <f aca="false">IF($E501&lt;0,IF($K501&gt;0.5,-$F$7,-$G$7),IF($E501&gt;0,IF($K501&gt;0.67,$I$7,$H$7),0))</f>
        <v>15789</v>
      </c>
      <c r="M501" s="44" t="n">
        <f aca="false">IF($E501&lt;0,IF($K501&gt;0.5,-$F$5,-$G$5),IF($E501&gt;0,IF($K501&gt;0.67,$I$5,$H$5),0))</f>
        <v>9122</v>
      </c>
      <c r="N501" s="44" t="n">
        <f aca="false">IF($E501&lt;0,IF($K501&gt;0.5,-$F$6,-$G$6),IF($E501&gt;0,IF($K501&gt;0.67,$I$6,$H$6),0))</f>
        <v>6667</v>
      </c>
    </row>
    <row r="502" customFormat="false" ht="12.75" hidden="false" customHeight="false" outlineLevel="0" collapsed="false">
      <c r="A502" s="0" t="n">
        <f aca="false">MONTH(C502)</f>
        <v>4</v>
      </c>
      <c r="B502" s="0" t="str">
        <f aca="false">VLOOKUP(A502,MonthTable,2,FALSE())</f>
        <v>Apr</v>
      </c>
      <c r="C502" s="235" t="n">
        <f aca="false">C501+1</f>
        <v>36993</v>
      </c>
      <c r="D502" s="236" t="n">
        <f aca="false">H501</f>
        <v>122845</v>
      </c>
      <c r="E502" s="250" t="n">
        <f aca="false">4131+6290</f>
        <v>10421</v>
      </c>
      <c r="F502" s="251" t="n">
        <v>0</v>
      </c>
      <c r="G502" s="44" t="n">
        <f aca="false">SUM(E502:F502)</f>
        <v>10421</v>
      </c>
      <c r="H502" s="44" t="n">
        <f aca="false">D502+G502</f>
        <v>133266</v>
      </c>
      <c r="I502" s="232" t="n">
        <f aca="false">$D$12-H502</f>
        <v>2237934</v>
      </c>
      <c r="J502" s="238" t="n">
        <f aca="false">D502/$D$12</f>
        <v>0.0518071018893387</v>
      </c>
      <c r="K502" s="239" t="n">
        <f aca="false">H502/$D$12</f>
        <v>0.0562019230769231</v>
      </c>
      <c r="L502" s="44" t="n">
        <f aca="false">IF($E502&lt;0,IF($K502&gt;0.5,-$F$7,-$G$7),IF($E502&gt;0,IF($K502&gt;0.67,$I$7,$H$7),0))</f>
        <v>15789</v>
      </c>
      <c r="M502" s="44" t="n">
        <f aca="false">IF($E502&lt;0,IF($K502&gt;0.5,-$F$5,-$G$5),IF($E502&gt;0,IF($K502&gt;0.67,$I$5,$H$5),0))</f>
        <v>9122</v>
      </c>
      <c r="N502" s="44" t="n">
        <f aca="false">IF($E502&lt;0,IF($K502&gt;0.5,-$F$6,-$G$6),IF($E502&gt;0,IF($K502&gt;0.67,$I$6,$H$6),0))</f>
        <v>6667</v>
      </c>
    </row>
    <row r="503" customFormat="false" ht="12.75" hidden="false" customHeight="false" outlineLevel="0" collapsed="false">
      <c r="A503" s="0" t="n">
        <f aca="false">MONTH(C503)</f>
        <v>4</v>
      </c>
      <c r="B503" s="0" t="str">
        <f aca="false">VLOOKUP(A503,MonthTable,2,FALSE())</f>
        <v>Apr</v>
      </c>
      <c r="C503" s="235" t="n">
        <f aca="false">C502+1</f>
        <v>36994</v>
      </c>
      <c r="D503" s="236" t="n">
        <f aca="false">H502</f>
        <v>133266</v>
      </c>
      <c r="E503" s="250" t="n">
        <f aca="false">4131+6290</f>
        <v>10421</v>
      </c>
      <c r="F503" s="251" t="n">
        <v>0</v>
      </c>
      <c r="G503" s="44" t="n">
        <f aca="false">SUM(E503:F503)</f>
        <v>10421</v>
      </c>
      <c r="H503" s="44" t="n">
        <f aca="false">D503+G503</f>
        <v>143687</v>
      </c>
      <c r="I503" s="232" t="n">
        <f aca="false">$D$12-H503</f>
        <v>2227513</v>
      </c>
      <c r="J503" s="238" t="n">
        <f aca="false">D503/$D$12</f>
        <v>0.0562019230769231</v>
      </c>
      <c r="K503" s="239" t="n">
        <f aca="false">H503/$D$12</f>
        <v>0.0605967442645074</v>
      </c>
      <c r="L503" s="44" t="n">
        <f aca="false">IF($E503&lt;0,IF($K503&gt;0.5,-$F$7,-$G$7),IF($E503&gt;0,IF($K503&gt;0.67,$I$7,$H$7),0))</f>
        <v>15789</v>
      </c>
      <c r="M503" s="44" t="n">
        <f aca="false">IF($E503&lt;0,IF($K503&gt;0.5,-$F$5,-$G$5),IF($E503&gt;0,IF($K503&gt;0.67,$I$5,$H$5),0))</f>
        <v>9122</v>
      </c>
      <c r="N503" s="44" t="n">
        <f aca="false">IF($E503&lt;0,IF($K503&gt;0.5,-$F$6,-$G$6),IF($E503&gt;0,IF($K503&gt;0.67,$I$6,$H$6),0))</f>
        <v>6667</v>
      </c>
    </row>
    <row r="504" customFormat="false" ht="12.75" hidden="false" customHeight="false" outlineLevel="0" collapsed="false">
      <c r="A504" s="0" t="n">
        <f aca="false">MONTH(C504)</f>
        <v>4</v>
      </c>
      <c r="B504" s="0" t="str">
        <f aca="false">VLOOKUP(A504,MonthTable,2,FALSE())</f>
        <v>Apr</v>
      </c>
      <c r="C504" s="235" t="n">
        <f aca="false">C503+1</f>
        <v>36995</v>
      </c>
      <c r="D504" s="236" t="n">
        <f aca="false">H503</f>
        <v>143687</v>
      </c>
      <c r="E504" s="250" t="n">
        <f aca="false">4131+6290</f>
        <v>10421</v>
      </c>
      <c r="F504" s="251" t="n">
        <v>0</v>
      </c>
      <c r="G504" s="44" t="n">
        <f aca="false">SUM(E504:F504)</f>
        <v>10421</v>
      </c>
      <c r="H504" s="44" t="n">
        <f aca="false">D504+G504</f>
        <v>154108</v>
      </c>
      <c r="I504" s="232" t="n">
        <f aca="false">$D$12-H504</f>
        <v>2217092</v>
      </c>
      <c r="J504" s="238" t="n">
        <f aca="false">D504/$D$12</f>
        <v>0.0605967442645074</v>
      </c>
      <c r="K504" s="239" t="n">
        <f aca="false">H504/$D$12</f>
        <v>0.0649915654520918</v>
      </c>
      <c r="L504" s="44" t="n">
        <f aca="false">IF($E504&lt;0,IF($K504&gt;0.5,-$F$7,-$G$7),IF($E504&gt;0,IF($K504&gt;0.67,$I$7,$H$7),0))</f>
        <v>15789</v>
      </c>
      <c r="M504" s="44" t="n">
        <f aca="false">IF($E504&lt;0,IF($K504&gt;0.5,-$F$5,-$G$5),IF($E504&gt;0,IF($K504&gt;0.67,$I$5,$H$5),0))</f>
        <v>9122</v>
      </c>
      <c r="N504" s="44" t="n">
        <f aca="false">IF($E504&lt;0,IF($K504&gt;0.5,-$F$6,-$G$6),IF($E504&gt;0,IF($K504&gt;0.67,$I$6,$H$6),0))</f>
        <v>6667</v>
      </c>
    </row>
    <row r="505" customFormat="false" ht="12.75" hidden="false" customHeight="false" outlineLevel="0" collapsed="false">
      <c r="A505" s="0" t="n">
        <f aca="false">MONTH(C505)</f>
        <v>4</v>
      </c>
      <c r="B505" s="0" t="str">
        <f aca="false">VLOOKUP(A505,MonthTable,2,FALSE())</f>
        <v>Apr</v>
      </c>
      <c r="C505" s="235" t="n">
        <f aca="false">C504+1</f>
        <v>36996</v>
      </c>
      <c r="D505" s="236" t="n">
        <f aca="false">H504</f>
        <v>154108</v>
      </c>
      <c r="E505" s="250" t="n">
        <f aca="false">4131+6290</f>
        <v>10421</v>
      </c>
      <c r="F505" s="251" t="n">
        <v>0</v>
      </c>
      <c r="G505" s="44" t="n">
        <f aca="false">SUM(E505:F505)</f>
        <v>10421</v>
      </c>
      <c r="H505" s="44" t="n">
        <f aca="false">D505+G505</f>
        <v>164529</v>
      </c>
      <c r="I505" s="232" t="n">
        <f aca="false">$D$12-H505</f>
        <v>2206671</v>
      </c>
      <c r="J505" s="238" t="n">
        <f aca="false">D505/$D$12</f>
        <v>0.0649915654520918</v>
      </c>
      <c r="K505" s="239" t="n">
        <f aca="false">H505/$D$12</f>
        <v>0.0693863866396761</v>
      </c>
      <c r="L505" s="44" t="n">
        <f aca="false">IF($E505&lt;0,IF($K505&gt;0.5,-$F$7,-$G$7),IF($E505&gt;0,IF($K505&gt;0.67,$I$7,$H$7),0))</f>
        <v>15789</v>
      </c>
      <c r="M505" s="44" t="n">
        <f aca="false">IF($E505&lt;0,IF($K505&gt;0.5,-$F$5,-$G$5),IF($E505&gt;0,IF($K505&gt;0.67,$I$5,$H$5),0))</f>
        <v>9122</v>
      </c>
      <c r="N505" s="44" t="n">
        <f aca="false">IF($E505&lt;0,IF($K505&gt;0.5,-$F$6,-$G$6),IF($E505&gt;0,IF($K505&gt;0.67,$I$6,$H$6),0))</f>
        <v>6667</v>
      </c>
    </row>
    <row r="506" customFormat="false" ht="12.75" hidden="false" customHeight="false" outlineLevel="0" collapsed="false">
      <c r="A506" s="0" t="n">
        <f aca="false">MONTH(C506)</f>
        <v>4</v>
      </c>
      <c r="B506" s="0" t="str">
        <f aca="false">VLOOKUP(A506,MonthTable,2,FALSE())</f>
        <v>Apr</v>
      </c>
      <c r="C506" s="235" t="n">
        <f aca="false">C505+1</f>
        <v>36997</v>
      </c>
      <c r="D506" s="236" t="n">
        <f aca="false">H505</f>
        <v>164529</v>
      </c>
      <c r="E506" s="250" t="n">
        <f aca="false">4131+6290</f>
        <v>10421</v>
      </c>
      <c r="F506" s="251" t="n">
        <v>0</v>
      </c>
      <c r="G506" s="44" t="n">
        <f aca="false">SUM(E506:F506)</f>
        <v>10421</v>
      </c>
      <c r="H506" s="44" t="n">
        <f aca="false">D506+G506</f>
        <v>174950</v>
      </c>
      <c r="I506" s="232" t="n">
        <f aca="false">$D$12-H506</f>
        <v>2196250</v>
      </c>
      <c r="J506" s="238" t="n">
        <f aca="false">D506/$D$12</f>
        <v>0.0693863866396761</v>
      </c>
      <c r="K506" s="239" t="n">
        <f aca="false">H506/$D$12</f>
        <v>0.0737812078272605</v>
      </c>
      <c r="L506" s="44" t="n">
        <f aca="false">IF($E506&lt;0,IF($K506&gt;0.5,-$F$7,-$G$7),IF($E506&gt;0,IF($K506&gt;0.67,$I$7,$H$7),0))</f>
        <v>15789</v>
      </c>
      <c r="M506" s="44" t="n">
        <f aca="false">IF($E506&lt;0,IF($K506&gt;0.5,-$F$5,-$G$5),IF($E506&gt;0,IF($K506&gt;0.67,$I$5,$H$5),0))</f>
        <v>9122</v>
      </c>
      <c r="N506" s="44" t="n">
        <f aca="false">IF($E506&lt;0,IF($K506&gt;0.5,-$F$6,-$G$6),IF($E506&gt;0,IF($K506&gt;0.67,$I$6,$H$6),0))</f>
        <v>6667</v>
      </c>
    </row>
    <row r="507" customFormat="false" ht="12.75" hidden="false" customHeight="false" outlineLevel="0" collapsed="false">
      <c r="A507" s="0" t="n">
        <f aca="false">MONTH(C507)</f>
        <v>4</v>
      </c>
      <c r="B507" s="0" t="str">
        <f aca="false">VLOOKUP(A507,MonthTable,2,FALSE())</f>
        <v>Apr</v>
      </c>
      <c r="C507" s="235" t="n">
        <f aca="false">C506+1</f>
        <v>36998</v>
      </c>
      <c r="D507" s="236" t="n">
        <f aca="false">H506</f>
        <v>174950</v>
      </c>
      <c r="E507" s="250" t="n">
        <f aca="false">4131+6290</f>
        <v>10421</v>
      </c>
      <c r="F507" s="251" t="n">
        <v>0</v>
      </c>
      <c r="G507" s="44" t="n">
        <f aca="false">SUM(E507:F507)</f>
        <v>10421</v>
      </c>
      <c r="H507" s="44" t="n">
        <f aca="false">D507+G507</f>
        <v>185371</v>
      </c>
      <c r="I507" s="232" t="n">
        <f aca="false">$D$12-H507</f>
        <v>2185829</v>
      </c>
      <c r="J507" s="238" t="n">
        <f aca="false">D507/$D$12</f>
        <v>0.0737812078272605</v>
      </c>
      <c r="K507" s="239" t="n">
        <f aca="false">H507/$D$12</f>
        <v>0.0781760290148448</v>
      </c>
      <c r="L507" s="44" t="n">
        <f aca="false">IF($E507&lt;0,IF($K507&gt;0.5,-$F$7,-$G$7),IF($E507&gt;0,IF($K507&gt;0.67,$I$7,$H$7),0))</f>
        <v>15789</v>
      </c>
      <c r="M507" s="44" t="n">
        <f aca="false">IF($E507&lt;0,IF($K507&gt;0.5,-$F$5,-$G$5),IF($E507&gt;0,IF($K507&gt;0.67,$I$5,$H$5),0))</f>
        <v>9122</v>
      </c>
      <c r="N507" s="44" t="n">
        <f aca="false">IF($E507&lt;0,IF($K507&gt;0.5,-$F$6,-$G$6),IF($E507&gt;0,IF($K507&gt;0.67,$I$6,$H$6),0))</f>
        <v>6667</v>
      </c>
    </row>
    <row r="508" customFormat="false" ht="12.75" hidden="false" customHeight="false" outlineLevel="0" collapsed="false">
      <c r="A508" s="0" t="n">
        <f aca="false">MONTH(C508)</f>
        <v>4</v>
      </c>
      <c r="B508" s="0" t="str">
        <f aca="false">VLOOKUP(A508,MonthTable,2,FALSE())</f>
        <v>Apr</v>
      </c>
      <c r="C508" s="235" t="n">
        <f aca="false">C507+1</f>
        <v>36999</v>
      </c>
      <c r="D508" s="236" t="n">
        <f aca="false">H507</f>
        <v>185371</v>
      </c>
      <c r="E508" s="250" t="n">
        <f aca="false">4131+6290</f>
        <v>10421</v>
      </c>
      <c r="F508" s="251" t="n">
        <v>0</v>
      </c>
      <c r="G508" s="44" t="n">
        <f aca="false">SUM(E508:F508)</f>
        <v>10421</v>
      </c>
      <c r="H508" s="44" t="n">
        <f aca="false">D508+G508</f>
        <v>195792</v>
      </c>
      <c r="I508" s="232" t="n">
        <f aca="false">$D$12-H508</f>
        <v>2175408</v>
      </c>
      <c r="J508" s="238" t="n">
        <f aca="false">D508/$D$12</f>
        <v>0.0781760290148448</v>
      </c>
      <c r="K508" s="239" t="n">
        <f aca="false">H508/$D$12</f>
        <v>0.0825708502024291</v>
      </c>
      <c r="L508" s="44" t="n">
        <f aca="false">IF($E508&lt;0,IF($K508&gt;0.5,-$F$7,-$G$7),IF($E508&gt;0,IF($K508&gt;0.67,$I$7,$H$7),0))</f>
        <v>15789</v>
      </c>
      <c r="M508" s="44" t="n">
        <f aca="false">IF($E508&lt;0,IF($K508&gt;0.5,-$F$5,-$G$5),IF($E508&gt;0,IF($K508&gt;0.67,$I$5,$H$5),0))</f>
        <v>9122</v>
      </c>
      <c r="N508" s="44" t="n">
        <f aca="false">IF($E508&lt;0,IF($K508&gt;0.5,-$F$6,-$G$6),IF($E508&gt;0,IF($K508&gt;0.67,$I$6,$H$6),0))</f>
        <v>6667</v>
      </c>
    </row>
    <row r="509" customFormat="false" ht="12.75" hidden="false" customHeight="false" outlineLevel="0" collapsed="false">
      <c r="A509" s="0" t="n">
        <f aca="false">MONTH(C509)</f>
        <v>4</v>
      </c>
      <c r="B509" s="0" t="str">
        <f aca="false">VLOOKUP(A509,MonthTable,2,FALSE())</f>
        <v>Apr</v>
      </c>
      <c r="C509" s="235" t="n">
        <f aca="false">C508+1</f>
        <v>37000</v>
      </c>
      <c r="D509" s="236" t="n">
        <f aca="false">H508</f>
        <v>195792</v>
      </c>
      <c r="E509" s="250" t="n">
        <f aca="false">4131+6290</f>
        <v>10421</v>
      </c>
      <c r="F509" s="251" t="n">
        <v>0</v>
      </c>
      <c r="G509" s="44" t="n">
        <f aca="false">SUM(E509:F509)</f>
        <v>10421</v>
      </c>
      <c r="H509" s="44" t="n">
        <f aca="false">D509+G509</f>
        <v>206213</v>
      </c>
      <c r="I509" s="232" t="n">
        <f aca="false">$D$12-H509</f>
        <v>2164987</v>
      </c>
      <c r="J509" s="238" t="n">
        <f aca="false">D509/$D$12</f>
        <v>0.0825708502024291</v>
      </c>
      <c r="K509" s="239" t="n">
        <f aca="false">H509/$D$12</f>
        <v>0.0869656713900135</v>
      </c>
      <c r="L509" s="44" t="n">
        <f aca="false">IF($E509&lt;0,IF($K509&gt;0.5,-$F$7,-$G$7),IF($E509&gt;0,IF($K509&gt;0.67,$I$7,$H$7),0))</f>
        <v>15789</v>
      </c>
      <c r="M509" s="44" t="n">
        <f aca="false">IF($E509&lt;0,IF($K509&gt;0.5,-$F$5,-$G$5),IF($E509&gt;0,IF($K509&gt;0.67,$I$5,$H$5),0))</f>
        <v>9122</v>
      </c>
      <c r="N509" s="44" t="n">
        <f aca="false">IF($E509&lt;0,IF($K509&gt;0.5,-$F$6,-$G$6),IF($E509&gt;0,IF($K509&gt;0.67,$I$6,$H$6),0))</f>
        <v>6667</v>
      </c>
    </row>
    <row r="510" customFormat="false" ht="12.75" hidden="false" customHeight="false" outlineLevel="0" collapsed="false">
      <c r="A510" s="0" t="n">
        <f aca="false">MONTH(C510)</f>
        <v>4</v>
      </c>
      <c r="B510" s="0" t="str">
        <f aca="false">VLOOKUP(A510,MonthTable,2,FALSE())</f>
        <v>Apr</v>
      </c>
      <c r="C510" s="235" t="n">
        <f aca="false">C509+1</f>
        <v>37001</v>
      </c>
      <c r="D510" s="236" t="n">
        <f aca="false">H509</f>
        <v>206213</v>
      </c>
      <c r="E510" s="250" t="n">
        <f aca="false">4131+6290</f>
        <v>10421</v>
      </c>
      <c r="F510" s="251" t="n">
        <v>0</v>
      </c>
      <c r="G510" s="44" t="n">
        <f aca="false">SUM(E510:F510)</f>
        <v>10421</v>
      </c>
      <c r="H510" s="44" t="n">
        <f aca="false">D510+G510</f>
        <v>216634</v>
      </c>
      <c r="I510" s="232" t="n">
        <f aca="false">$D$12-H510</f>
        <v>2154566</v>
      </c>
      <c r="J510" s="238" t="n">
        <f aca="false">D510/$D$12</f>
        <v>0.0869656713900135</v>
      </c>
      <c r="K510" s="239" t="n">
        <f aca="false">H510/$D$12</f>
        <v>0.0913604925775979</v>
      </c>
      <c r="L510" s="44" t="n">
        <f aca="false">IF($E510&lt;0,IF($K510&gt;0.5,-$F$7,-$G$7),IF($E510&gt;0,IF($K510&gt;0.67,$I$7,$H$7),0))</f>
        <v>15789</v>
      </c>
      <c r="M510" s="44" t="n">
        <f aca="false">IF($E510&lt;0,IF($K510&gt;0.5,-$F$5,-$G$5),IF($E510&gt;0,IF($K510&gt;0.67,$I$5,$H$5),0))</f>
        <v>9122</v>
      </c>
      <c r="N510" s="44" t="n">
        <f aca="false">IF($E510&lt;0,IF($K510&gt;0.5,-$F$6,-$G$6),IF($E510&gt;0,IF($K510&gt;0.67,$I$6,$H$6),0))</f>
        <v>6667</v>
      </c>
    </row>
    <row r="511" customFormat="false" ht="12.75" hidden="false" customHeight="false" outlineLevel="0" collapsed="false">
      <c r="A511" s="0" t="n">
        <f aca="false">MONTH(C511)</f>
        <v>4</v>
      </c>
      <c r="B511" s="0" t="str">
        <f aca="false">VLOOKUP(A511,MonthTable,2,FALSE())</f>
        <v>Apr</v>
      </c>
      <c r="C511" s="235" t="n">
        <f aca="false">C510+1</f>
        <v>37002</v>
      </c>
      <c r="D511" s="236" t="n">
        <f aca="false">H510</f>
        <v>216634</v>
      </c>
      <c r="E511" s="250" t="n">
        <f aca="false">4131+6290</f>
        <v>10421</v>
      </c>
      <c r="F511" s="251" t="n">
        <v>0</v>
      </c>
      <c r="G511" s="44" t="n">
        <f aca="false">SUM(E511:F511)</f>
        <v>10421</v>
      </c>
      <c r="H511" s="44" t="n">
        <f aca="false">D511+G511</f>
        <v>227055</v>
      </c>
      <c r="I511" s="232" t="n">
        <f aca="false">$D$12-H511</f>
        <v>2144145</v>
      </c>
      <c r="J511" s="238" t="n">
        <f aca="false">D511/$D$12</f>
        <v>0.0913604925775979</v>
      </c>
      <c r="K511" s="239" t="n">
        <f aca="false">H511/$D$12</f>
        <v>0.0957553137651822</v>
      </c>
      <c r="L511" s="44" t="n">
        <f aca="false">IF($E511&lt;0,IF($K511&gt;0.5,-$F$7,-$G$7),IF($E511&gt;0,IF($K511&gt;0.67,$I$7,$H$7),0))</f>
        <v>15789</v>
      </c>
      <c r="M511" s="44" t="n">
        <f aca="false">IF($E511&lt;0,IF($K511&gt;0.5,-$F$5,-$G$5),IF($E511&gt;0,IF($K511&gt;0.67,$I$5,$H$5),0))</f>
        <v>9122</v>
      </c>
      <c r="N511" s="44" t="n">
        <f aca="false">IF($E511&lt;0,IF($K511&gt;0.5,-$F$6,-$G$6),IF($E511&gt;0,IF($K511&gt;0.67,$I$6,$H$6),0))</f>
        <v>6667</v>
      </c>
    </row>
    <row r="512" customFormat="false" ht="12.75" hidden="false" customHeight="false" outlineLevel="0" collapsed="false">
      <c r="A512" s="0" t="n">
        <f aca="false">MONTH(C512)</f>
        <v>4</v>
      </c>
      <c r="B512" s="0" t="str">
        <f aca="false">VLOOKUP(A512,MonthTable,2,FALSE())</f>
        <v>Apr</v>
      </c>
      <c r="C512" s="235" t="n">
        <f aca="false">C511+1</f>
        <v>37003</v>
      </c>
      <c r="D512" s="236" t="n">
        <f aca="false">H511</f>
        <v>227055</v>
      </c>
      <c r="E512" s="250" t="n">
        <f aca="false">4131+6290</f>
        <v>10421</v>
      </c>
      <c r="F512" s="251" t="n">
        <v>0</v>
      </c>
      <c r="G512" s="44" t="n">
        <f aca="false">SUM(E512:F512)</f>
        <v>10421</v>
      </c>
      <c r="H512" s="44" t="n">
        <f aca="false">D512+G512</f>
        <v>237476</v>
      </c>
      <c r="I512" s="232" t="n">
        <f aca="false">$D$12-H512</f>
        <v>2133724</v>
      </c>
      <c r="J512" s="238" t="n">
        <f aca="false">D512/$D$12</f>
        <v>0.0957553137651822</v>
      </c>
      <c r="K512" s="239" t="n">
        <f aca="false">H512/$D$12</f>
        <v>0.100150134952767</v>
      </c>
      <c r="L512" s="44" t="n">
        <f aca="false">IF($E512&lt;0,IF($K512&gt;0.5,-$F$7,-$G$7),IF($E512&gt;0,IF($K512&gt;0.67,$I$7,$H$7),0))</f>
        <v>15789</v>
      </c>
      <c r="M512" s="44" t="n">
        <f aca="false">IF($E512&lt;0,IF($K512&gt;0.5,-$F$5,-$G$5),IF($E512&gt;0,IF($K512&gt;0.67,$I$5,$H$5),0))</f>
        <v>9122</v>
      </c>
      <c r="N512" s="44" t="n">
        <f aca="false">IF($E512&lt;0,IF($K512&gt;0.5,-$F$6,-$G$6),IF($E512&gt;0,IF($K512&gt;0.67,$I$6,$H$6),0))</f>
        <v>6667</v>
      </c>
    </row>
    <row r="513" customFormat="false" ht="12.75" hidden="false" customHeight="false" outlineLevel="0" collapsed="false">
      <c r="A513" s="0" t="n">
        <f aca="false">MONTH(C513)</f>
        <v>4</v>
      </c>
      <c r="B513" s="0" t="str">
        <f aca="false">VLOOKUP(A513,MonthTable,2,FALSE())</f>
        <v>Apr</v>
      </c>
      <c r="C513" s="235" t="n">
        <f aca="false">C512+1</f>
        <v>37004</v>
      </c>
      <c r="D513" s="236" t="n">
        <f aca="false">H512</f>
        <v>237476</v>
      </c>
      <c r="E513" s="250" t="n">
        <f aca="false">4131+6290</f>
        <v>10421</v>
      </c>
      <c r="F513" s="251" t="n">
        <v>0</v>
      </c>
      <c r="G513" s="44" t="n">
        <f aca="false">SUM(E513:F513)</f>
        <v>10421</v>
      </c>
      <c r="H513" s="44" t="n">
        <f aca="false">D513+G513</f>
        <v>247897</v>
      </c>
      <c r="I513" s="232" t="n">
        <f aca="false">$D$12-H513</f>
        <v>2123303</v>
      </c>
      <c r="J513" s="238" t="n">
        <f aca="false">D513/$D$12</f>
        <v>0.100150134952767</v>
      </c>
      <c r="K513" s="239" t="n">
        <f aca="false">H513/$D$12</f>
        <v>0.104544956140351</v>
      </c>
      <c r="L513" s="44" t="n">
        <f aca="false">IF($E513&lt;0,IF($K513&gt;0.5,-$F$7,-$G$7),IF($E513&gt;0,IF($K513&gt;0.67,$I$7,$H$7),0))</f>
        <v>15789</v>
      </c>
      <c r="M513" s="44" t="n">
        <f aca="false">IF($E513&lt;0,IF($K513&gt;0.5,-$F$5,-$G$5),IF($E513&gt;0,IF($K513&gt;0.67,$I$5,$H$5),0))</f>
        <v>9122</v>
      </c>
      <c r="N513" s="44" t="n">
        <f aca="false">IF($E513&lt;0,IF($K513&gt;0.5,-$F$6,-$G$6),IF($E513&gt;0,IF($K513&gt;0.67,$I$6,$H$6),0))</f>
        <v>6667</v>
      </c>
    </row>
    <row r="514" customFormat="false" ht="12.75" hidden="false" customHeight="false" outlineLevel="0" collapsed="false">
      <c r="A514" s="0" t="n">
        <f aca="false">MONTH(C514)</f>
        <v>4</v>
      </c>
      <c r="B514" s="0" t="str">
        <f aca="false">VLOOKUP(A514,MonthTable,2,FALSE())</f>
        <v>Apr</v>
      </c>
      <c r="C514" s="235" t="n">
        <f aca="false">C513+1</f>
        <v>37005</v>
      </c>
      <c r="D514" s="236" t="n">
        <f aca="false">H513</f>
        <v>247897</v>
      </c>
      <c r="E514" s="250" t="n">
        <f aca="false">4131+6290</f>
        <v>10421</v>
      </c>
      <c r="F514" s="251" t="n">
        <v>0</v>
      </c>
      <c r="G514" s="44" t="n">
        <f aca="false">SUM(E514:F514)</f>
        <v>10421</v>
      </c>
      <c r="H514" s="44" t="n">
        <f aca="false">D514+G514</f>
        <v>258318</v>
      </c>
      <c r="I514" s="232" t="n">
        <f aca="false">$D$12-H514</f>
        <v>2112882</v>
      </c>
      <c r="J514" s="238" t="n">
        <f aca="false">D514/$D$12</f>
        <v>0.104544956140351</v>
      </c>
      <c r="K514" s="239" t="n">
        <f aca="false">H514/$D$12</f>
        <v>0.108939777327935</v>
      </c>
      <c r="L514" s="44" t="n">
        <f aca="false">IF($E514&lt;0,IF($K514&gt;0.5,-$F$7,-$G$7),IF($E514&gt;0,IF($K514&gt;0.67,$I$7,$H$7),0))</f>
        <v>15789</v>
      </c>
      <c r="M514" s="44" t="n">
        <f aca="false">IF($E514&lt;0,IF($K514&gt;0.5,-$F$5,-$G$5),IF($E514&gt;0,IF($K514&gt;0.67,$I$5,$H$5),0))</f>
        <v>9122</v>
      </c>
      <c r="N514" s="44" t="n">
        <f aca="false">IF($E514&lt;0,IF($K514&gt;0.5,-$F$6,-$G$6),IF($E514&gt;0,IF($K514&gt;0.67,$I$6,$H$6),0))</f>
        <v>6667</v>
      </c>
    </row>
    <row r="515" customFormat="false" ht="12.75" hidden="false" customHeight="false" outlineLevel="0" collapsed="false">
      <c r="A515" s="0" t="n">
        <f aca="false">MONTH(C515)</f>
        <v>4</v>
      </c>
      <c r="B515" s="0" t="str">
        <f aca="false">VLOOKUP(A515,MonthTable,2,FALSE())</f>
        <v>Apr</v>
      </c>
      <c r="C515" s="235" t="n">
        <f aca="false">C514+1</f>
        <v>37006</v>
      </c>
      <c r="D515" s="236" t="n">
        <f aca="false">H514</f>
        <v>258318</v>
      </c>
      <c r="E515" s="250" t="n">
        <f aca="false">4131+6290</f>
        <v>10421</v>
      </c>
      <c r="F515" s="251" t="n">
        <v>0</v>
      </c>
      <c r="G515" s="44" t="n">
        <f aca="false">SUM(E515:F515)</f>
        <v>10421</v>
      </c>
      <c r="H515" s="44" t="n">
        <f aca="false">D515+G515</f>
        <v>268739</v>
      </c>
      <c r="I515" s="232" t="n">
        <f aca="false">$D$12-H515</f>
        <v>2102461</v>
      </c>
      <c r="J515" s="238" t="n">
        <f aca="false">D515/$D$12</f>
        <v>0.108939777327935</v>
      </c>
      <c r="K515" s="239" t="n">
        <f aca="false">H515/$D$12</f>
        <v>0.11333459851552</v>
      </c>
      <c r="L515" s="44" t="n">
        <f aca="false">IF($E515&lt;0,IF($K515&gt;0.5,-$F$7,-$G$7),IF($E515&gt;0,IF($K515&gt;0.67,$I$7,$H$7),0))</f>
        <v>15789</v>
      </c>
      <c r="M515" s="44" t="n">
        <f aca="false">IF($E515&lt;0,IF($K515&gt;0.5,-$F$5,-$G$5),IF($E515&gt;0,IF($K515&gt;0.67,$I$5,$H$5),0))</f>
        <v>9122</v>
      </c>
      <c r="N515" s="44" t="n">
        <f aca="false">IF($E515&lt;0,IF($K515&gt;0.5,-$F$6,-$G$6),IF($E515&gt;0,IF($K515&gt;0.67,$I$6,$H$6),0))</f>
        <v>6667</v>
      </c>
    </row>
    <row r="516" customFormat="false" ht="12.75" hidden="false" customHeight="false" outlineLevel="0" collapsed="false">
      <c r="A516" s="0" t="n">
        <f aca="false">MONTH(C516)</f>
        <v>4</v>
      </c>
      <c r="B516" s="0" t="str">
        <f aca="false">VLOOKUP(A516,MonthTable,2,FALSE())</f>
        <v>Apr</v>
      </c>
      <c r="C516" s="235" t="n">
        <f aca="false">C515+1</f>
        <v>37007</v>
      </c>
      <c r="D516" s="236" t="n">
        <f aca="false">H515</f>
        <v>268739</v>
      </c>
      <c r="E516" s="250" t="n">
        <f aca="false">4131+6290</f>
        <v>10421</v>
      </c>
      <c r="F516" s="251" t="n">
        <v>0</v>
      </c>
      <c r="G516" s="44" t="n">
        <f aca="false">SUM(E516:F516)</f>
        <v>10421</v>
      </c>
      <c r="H516" s="44" t="n">
        <f aca="false">D516+G516</f>
        <v>279160</v>
      </c>
      <c r="I516" s="232" t="n">
        <f aca="false">$D$12-H516</f>
        <v>2092040</v>
      </c>
      <c r="J516" s="238" t="n">
        <f aca="false">D516/$D$12</f>
        <v>0.11333459851552</v>
      </c>
      <c r="K516" s="239" t="n">
        <f aca="false">H516/$D$12</f>
        <v>0.117729419703104</v>
      </c>
      <c r="L516" s="44" t="n">
        <f aca="false">IF($E516&lt;0,IF($K516&gt;0.5,-$F$7,-$G$7),IF($E516&gt;0,IF($K516&gt;0.67,$I$7,$H$7),0))</f>
        <v>15789</v>
      </c>
      <c r="M516" s="44" t="n">
        <f aca="false">IF($E516&lt;0,IF($K516&gt;0.5,-$F$5,-$G$5),IF($E516&gt;0,IF($K516&gt;0.67,$I$5,$H$5),0))</f>
        <v>9122</v>
      </c>
      <c r="N516" s="44" t="n">
        <f aca="false">IF($E516&lt;0,IF($K516&gt;0.5,-$F$6,-$G$6),IF($E516&gt;0,IF($K516&gt;0.67,$I$6,$H$6),0))</f>
        <v>6667</v>
      </c>
    </row>
    <row r="517" customFormat="false" ht="12.75" hidden="false" customHeight="false" outlineLevel="0" collapsed="false">
      <c r="A517" s="0" t="n">
        <f aca="false">MONTH(C517)</f>
        <v>4</v>
      </c>
      <c r="B517" s="0" t="str">
        <f aca="false">VLOOKUP(A517,MonthTable,2,FALSE())</f>
        <v>Apr</v>
      </c>
      <c r="C517" s="235" t="n">
        <f aca="false">C516+1</f>
        <v>37008</v>
      </c>
      <c r="D517" s="236" t="n">
        <f aca="false">H516</f>
        <v>279160</v>
      </c>
      <c r="E517" s="250" t="n">
        <f aca="false">4131+6290</f>
        <v>10421</v>
      </c>
      <c r="F517" s="251" t="n">
        <v>0</v>
      </c>
      <c r="G517" s="44" t="n">
        <f aca="false">SUM(E517:F517)</f>
        <v>10421</v>
      </c>
      <c r="H517" s="44" t="n">
        <f aca="false">D517+G517</f>
        <v>289581</v>
      </c>
      <c r="I517" s="232" t="n">
        <f aca="false">$D$12-H517</f>
        <v>2081619</v>
      </c>
      <c r="J517" s="238" t="n">
        <f aca="false">D517/$D$12</f>
        <v>0.117729419703104</v>
      </c>
      <c r="K517" s="239" t="n">
        <f aca="false">H517/$D$12</f>
        <v>0.122124240890688</v>
      </c>
      <c r="L517" s="44" t="n">
        <f aca="false">IF($E517&lt;0,IF($K517&gt;0.5,-$F$7,-$G$7),IF($E517&gt;0,IF($K517&gt;0.67,$I$7,$H$7),0))</f>
        <v>15789</v>
      </c>
      <c r="M517" s="44" t="n">
        <f aca="false">IF($E517&lt;0,IF($K517&gt;0.5,-$F$5,-$G$5),IF($E517&gt;0,IF($K517&gt;0.67,$I$5,$H$5),0))</f>
        <v>9122</v>
      </c>
      <c r="N517" s="44" t="n">
        <f aca="false">IF($E517&lt;0,IF($K517&gt;0.5,-$F$6,-$G$6),IF($E517&gt;0,IF($K517&gt;0.67,$I$6,$H$6),0))</f>
        <v>6667</v>
      </c>
    </row>
    <row r="518" customFormat="false" ht="12.75" hidden="false" customHeight="false" outlineLevel="0" collapsed="false">
      <c r="A518" s="0" t="n">
        <f aca="false">MONTH(C518)</f>
        <v>4</v>
      </c>
      <c r="B518" s="0" t="str">
        <f aca="false">VLOOKUP(A518,MonthTable,2,FALSE())</f>
        <v>Apr</v>
      </c>
      <c r="C518" s="235" t="n">
        <f aca="false">C517+1</f>
        <v>37009</v>
      </c>
      <c r="D518" s="236" t="n">
        <f aca="false">H517</f>
        <v>289581</v>
      </c>
      <c r="E518" s="250" t="n">
        <f aca="false">4131+6290</f>
        <v>10421</v>
      </c>
      <c r="F518" s="251" t="n">
        <v>0</v>
      </c>
      <c r="G518" s="44" t="n">
        <f aca="false">SUM(E518:F518)</f>
        <v>10421</v>
      </c>
      <c r="H518" s="44" t="n">
        <f aca="false">D518+G518</f>
        <v>300002</v>
      </c>
      <c r="I518" s="232" t="n">
        <f aca="false">$D$12-H518</f>
        <v>2071198</v>
      </c>
      <c r="J518" s="238" t="n">
        <f aca="false">D518/$D$12</f>
        <v>0.122124240890688</v>
      </c>
      <c r="K518" s="239" t="n">
        <f aca="false">H518/$D$12</f>
        <v>0.126519062078273</v>
      </c>
      <c r="L518" s="44" t="n">
        <f aca="false">IF($E518&lt;0,IF($K518&gt;0.5,-$F$7,-$G$7),IF($E518&gt;0,IF($K518&gt;0.67,$I$7,$H$7),0))</f>
        <v>15789</v>
      </c>
      <c r="M518" s="44" t="n">
        <f aca="false">IF($E518&lt;0,IF($K518&gt;0.5,-$F$5,-$G$5),IF($E518&gt;0,IF($K518&gt;0.67,$I$5,$H$5),0))</f>
        <v>9122</v>
      </c>
      <c r="N518" s="44" t="n">
        <f aca="false">IF($E518&lt;0,IF($K518&gt;0.5,-$F$6,-$G$6),IF($E518&gt;0,IF($K518&gt;0.67,$I$6,$H$6),0))</f>
        <v>6667</v>
      </c>
    </row>
    <row r="519" customFormat="false" ht="12.75" hidden="false" customHeight="false" outlineLevel="0" collapsed="false">
      <c r="A519" s="0" t="n">
        <f aca="false">MONTH(C519)</f>
        <v>4</v>
      </c>
      <c r="B519" s="0" t="str">
        <f aca="false">VLOOKUP(A519,MonthTable,2,FALSE())</f>
        <v>Apr</v>
      </c>
      <c r="C519" s="235" t="n">
        <f aca="false">C518+1</f>
        <v>37010</v>
      </c>
      <c r="D519" s="236" t="n">
        <f aca="false">H518</f>
        <v>300002</v>
      </c>
      <c r="E519" s="250" t="n">
        <f aca="false">4131+6290</f>
        <v>10421</v>
      </c>
      <c r="F519" s="251" t="n">
        <v>0</v>
      </c>
      <c r="G519" s="44" t="n">
        <f aca="false">SUM(E519:F519)</f>
        <v>10421</v>
      </c>
      <c r="H519" s="44" t="n">
        <f aca="false">D519+G519</f>
        <v>310423</v>
      </c>
      <c r="I519" s="232" t="n">
        <f aca="false">$D$12-H519</f>
        <v>2060777</v>
      </c>
      <c r="J519" s="238" t="n">
        <f aca="false">D519/$D$12</f>
        <v>0.126519062078273</v>
      </c>
      <c r="K519" s="239" t="n">
        <f aca="false">H519/$D$12</f>
        <v>0.130913883265857</v>
      </c>
      <c r="L519" s="44" t="n">
        <f aca="false">IF($E519&lt;0,IF($K519&gt;0.5,-$F$7,-$G$7),IF($E519&gt;0,IF($K519&gt;0.67,$I$7,$H$7),0))</f>
        <v>15789</v>
      </c>
      <c r="M519" s="44" t="n">
        <f aca="false">IF($E519&lt;0,IF($K519&gt;0.5,-$F$5,-$G$5),IF($E519&gt;0,IF($K519&gt;0.67,$I$5,$H$5),0))</f>
        <v>9122</v>
      </c>
      <c r="N519" s="44" t="n">
        <f aca="false">IF($E519&lt;0,IF($K519&gt;0.5,-$F$6,-$G$6),IF($E519&gt;0,IF($K519&gt;0.67,$I$6,$H$6),0))</f>
        <v>6667</v>
      </c>
    </row>
    <row r="520" customFormat="false" ht="12.75" hidden="false" customHeight="false" outlineLevel="0" collapsed="false">
      <c r="A520" s="0" t="n">
        <f aca="false">MONTH(C520)</f>
        <v>4</v>
      </c>
      <c r="B520" s="0" t="str">
        <f aca="false">VLOOKUP(A520,MonthTable,2,FALSE())</f>
        <v>Apr</v>
      </c>
      <c r="C520" s="235" t="n">
        <f aca="false">C519+1</f>
        <v>37011</v>
      </c>
      <c r="D520" s="236" t="n">
        <f aca="false">H519</f>
        <v>310423</v>
      </c>
      <c r="E520" s="250" t="n">
        <f aca="false">4131+6290</f>
        <v>10421</v>
      </c>
      <c r="F520" s="251" t="n">
        <v>0</v>
      </c>
      <c r="G520" s="44" t="n">
        <f aca="false">SUM(E520:F520)</f>
        <v>10421</v>
      </c>
      <c r="H520" s="44" t="n">
        <f aca="false">D520+G520</f>
        <v>320844</v>
      </c>
      <c r="I520" s="232" t="n">
        <f aca="false">$D$12-H520</f>
        <v>2050356</v>
      </c>
      <c r="J520" s="238" t="n">
        <f aca="false">D520/$D$12</f>
        <v>0.130913883265857</v>
      </c>
      <c r="K520" s="239" t="n">
        <f aca="false">H520/$D$12</f>
        <v>0.135308704453441</v>
      </c>
      <c r="L520" s="44" t="n">
        <f aca="false">IF($E520&lt;0,IF($K520&gt;0.5,-$F$7,-$G$7),IF($E520&gt;0,IF($K520&gt;0.67,$I$7,$H$7),0))</f>
        <v>15789</v>
      </c>
      <c r="M520" s="44" t="n">
        <f aca="false">IF($E520&lt;0,IF($K520&gt;0.5,-$F$5,-$G$5),IF($E520&gt;0,IF($K520&gt;0.67,$I$5,$H$5),0))</f>
        <v>9122</v>
      </c>
      <c r="N520" s="44" t="n">
        <f aca="false">IF($E520&lt;0,IF($K520&gt;0.5,-$F$6,-$G$6),IF($E520&gt;0,IF($K520&gt;0.67,$I$6,$H$6),0))</f>
        <v>6667</v>
      </c>
    </row>
    <row r="521" customFormat="false" ht="12.75" hidden="false" customHeight="false" outlineLevel="0" collapsed="false">
      <c r="A521" s="0" t="n">
        <f aca="false">MONTH(C521)</f>
        <v>5</v>
      </c>
      <c r="B521" s="0" t="str">
        <f aca="false">VLOOKUP(A521,MonthTable,2,FALSE())</f>
        <v>May</v>
      </c>
      <c r="C521" s="235" t="n">
        <f aca="false">C520+1</f>
        <v>37012</v>
      </c>
      <c r="D521" s="236" t="n">
        <f aca="false">H520</f>
        <v>320844</v>
      </c>
      <c r="E521" s="250" t="n">
        <f aca="false">6258+9530</f>
        <v>15788</v>
      </c>
      <c r="F521" s="251" t="n">
        <v>0</v>
      </c>
      <c r="G521" s="44" t="n">
        <f aca="false">SUM(E521:F521)</f>
        <v>15788</v>
      </c>
      <c r="H521" s="44" t="n">
        <f aca="false">D521+G521</f>
        <v>336632</v>
      </c>
      <c r="I521" s="232" t="n">
        <f aca="false">$D$12-H521</f>
        <v>2034568</v>
      </c>
      <c r="J521" s="238" t="n">
        <f aca="false">D521/$D$12</f>
        <v>0.135308704453441</v>
      </c>
      <c r="K521" s="239" t="n">
        <f aca="false">H521/$D$12</f>
        <v>0.1419669365722</v>
      </c>
      <c r="L521" s="44" t="n">
        <f aca="false">IF($E521&lt;0,IF($K521&gt;0.5,-$F$7,-$G$7),IF($E521&gt;0,IF($K521&gt;0.67,$I$7,$H$7),0))</f>
        <v>15789</v>
      </c>
      <c r="M521" s="44" t="n">
        <f aca="false">IF($E521&lt;0,IF($K521&gt;0.5,-$F$5,-$G$5),IF($E521&gt;0,IF($K521&gt;0.67,$I$5,$H$5),0))</f>
        <v>9122</v>
      </c>
      <c r="N521" s="44" t="n">
        <f aca="false">IF($E521&lt;0,IF($K521&gt;0.5,-$F$6,-$G$6),IF($E521&gt;0,IF($K521&gt;0.67,$I$6,$H$6),0))</f>
        <v>6667</v>
      </c>
    </row>
    <row r="522" customFormat="false" ht="12.75" hidden="false" customHeight="false" outlineLevel="0" collapsed="false">
      <c r="A522" s="0" t="n">
        <f aca="false">MONTH(C522)</f>
        <v>5</v>
      </c>
      <c r="B522" s="0" t="str">
        <f aca="false">VLOOKUP(A522,MonthTable,2,FALSE())</f>
        <v>May</v>
      </c>
      <c r="C522" s="235" t="n">
        <f aca="false">C521+1</f>
        <v>37013</v>
      </c>
      <c r="D522" s="236" t="n">
        <f aca="false">H521</f>
        <v>336632</v>
      </c>
      <c r="E522" s="250" t="n">
        <f aca="false">6258+9530</f>
        <v>15788</v>
      </c>
      <c r="F522" s="251" t="n">
        <v>0</v>
      </c>
      <c r="G522" s="44" t="n">
        <f aca="false">SUM(E522:F522)</f>
        <v>15788</v>
      </c>
      <c r="H522" s="44" t="n">
        <f aca="false">D522+G522</f>
        <v>352420</v>
      </c>
      <c r="I522" s="232" t="n">
        <f aca="false">$D$12-H522</f>
        <v>2018780</v>
      </c>
      <c r="J522" s="238" t="n">
        <f aca="false">D522/$D$12</f>
        <v>0.1419669365722</v>
      </c>
      <c r="K522" s="239" t="n">
        <f aca="false">H522/$D$12</f>
        <v>0.148625168690958</v>
      </c>
      <c r="L522" s="44" t="n">
        <f aca="false">IF($E522&lt;0,IF($K522&gt;0.5,-$F$7,-$G$7),IF($E522&gt;0,IF($K522&gt;0.67,$I$7,$H$7),0))</f>
        <v>15789</v>
      </c>
      <c r="M522" s="44" t="n">
        <f aca="false">IF($E522&lt;0,IF($K522&gt;0.5,-$F$5,-$G$5),IF($E522&gt;0,IF($K522&gt;0.67,$I$5,$H$5),0))</f>
        <v>9122</v>
      </c>
      <c r="N522" s="44" t="n">
        <f aca="false">IF($E522&lt;0,IF($K522&gt;0.5,-$F$6,-$G$6),IF($E522&gt;0,IF($K522&gt;0.67,$I$6,$H$6),0))</f>
        <v>6667</v>
      </c>
    </row>
    <row r="523" customFormat="false" ht="12.75" hidden="false" customHeight="false" outlineLevel="0" collapsed="false">
      <c r="A523" s="0" t="n">
        <f aca="false">MONTH(C523)</f>
        <v>5</v>
      </c>
      <c r="B523" s="0" t="str">
        <f aca="false">VLOOKUP(A523,MonthTable,2,FALSE())</f>
        <v>May</v>
      </c>
      <c r="C523" s="235" t="n">
        <f aca="false">C522+1</f>
        <v>37014</v>
      </c>
      <c r="D523" s="236" t="n">
        <f aca="false">H522</f>
        <v>352420</v>
      </c>
      <c r="E523" s="250" t="n">
        <f aca="false">6258+9530</f>
        <v>15788</v>
      </c>
      <c r="F523" s="251" t="n">
        <v>0</v>
      </c>
      <c r="G523" s="44" t="n">
        <f aca="false">SUM(E523:F523)</f>
        <v>15788</v>
      </c>
      <c r="H523" s="44" t="n">
        <f aca="false">D523+G523</f>
        <v>368208</v>
      </c>
      <c r="I523" s="232" t="n">
        <f aca="false">$D$12-H523</f>
        <v>2002992</v>
      </c>
      <c r="J523" s="238" t="n">
        <f aca="false">D523/$D$12</f>
        <v>0.148625168690958</v>
      </c>
      <c r="K523" s="239" t="n">
        <f aca="false">H523/$D$12</f>
        <v>0.155283400809717</v>
      </c>
      <c r="L523" s="44" t="n">
        <f aca="false">IF($E523&lt;0,IF($K523&gt;0.5,-$F$7,-$G$7),IF($E523&gt;0,IF($K523&gt;0.67,$I$7,$H$7),0))</f>
        <v>15789</v>
      </c>
      <c r="M523" s="44" t="n">
        <f aca="false">IF($E523&lt;0,IF($K523&gt;0.5,-$F$5,-$G$5),IF($E523&gt;0,IF($K523&gt;0.67,$I$5,$H$5),0))</f>
        <v>9122</v>
      </c>
      <c r="N523" s="44" t="n">
        <f aca="false">IF($E523&lt;0,IF($K523&gt;0.5,-$F$6,-$G$6),IF($E523&gt;0,IF($K523&gt;0.67,$I$6,$H$6),0))</f>
        <v>6667</v>
      </c>
    </row>
    <row r="524" customFormat="false" ht="12.75" hidden="false" customHeight="false" outlineLevel="0" collapsed="false">
      <c r="A524" s="0" t="n">
        <f aca="false">MONTH(C524)</f>
        <v>5</v>
      </c>
      <c r="B524" s="0" t="str">
        <f aca="false">VLOOKUP(A524,MonthTable,2,FALSE())</f>
        <v>May</v>
      </c>
      <c r="C524" s="235" t="n">
        <f aca="false">C523+1</f>
        <v>37015</v>
      </c>
      <c r="D524" s="236" t="n">
        <f aca="false">H523</f>
        <v>368208</v>
      </c>
      <c r="E524" s="250" t="n">
        <f aca="false">6258+9530</f>
        <v>15788</v>
      </c>
      <c r="F524" s="251" t="n">
        <v>0</v>
      </c>
      <c r="G524" s="44" t="n">
        <f aca="false">SUM(E524:F524)</f>
        <v>15788</v>
      </c>
      <c r="H524" s="44" t="n">
        <f aca="false">D524+G524</f>
        <v>383996</v>
      </c>
      <c r="I524" s="232" t="n">
        <f aca="false">$D$12-H524</f>
        <v>1987204</v>
      </c>
      <c r="J524" s="238" t="n">
        <f aca="false">D524/$D$12</f>
        <v>0.155283400809717</v>
      </c>
      <c r="K524" s="239" t="n">
        <f aca="false">H524/$D$12</f>
        <v>0.161941632928475</v>
      </c>
      <c r="L524" s="44" t="n">
        <f aca="false">IF($E524&lt;0,IF($K524&gt;0.5,-$F$7,-$G$7),IF($E524&gt;0,IF($K524&gt;0.67,$I$7,$H$7),0))</f>
        <v>15789</v>
      </c>
      <c r="M524" s="44" t="n">
        <f aca="false">IF($E524&lt;0,IF($K524&gt;0.5,-$F$5,-$G$5),IF($E524&gt;0,IF($K524&gt;0.67,$I$5,$H$5),0))</f>
        <v>9122</v>
      </c>
      <c r="N524" s="44" t="n">
        <f aca="false">IF($E524&lt;0,IF($K524&gt;0.5,-$F$6,-$G$6),IF($E524&gt;0,IF($K524&gt;0.67,$I$6,$H$6),0))</f>
        <v>6667</v>
      </c>
    </row>
    <row r="525" customFormat="false" ht="12.75" hidden="false" customHeight="false" outlineLevel="0" collapsed="false">
      <c r="A525" s="0" t="n">
        <f aca="false">MONTH(C525)</f>
        <v>5</v>
      </c>
      <c r="B525" s="0" t="str">
        <f aca="false">VLOOKUP(A525,MonthTable,2,FALSE())</f>
        <v>May</v>
      </c>
      <c r="C525" s="235" t="n">
        <f aca="false">C524+1</f>
        <v>37016</v>
      </c>
      <c r="D525" s="236" t="n">
        <f aca="false">H524</f>
        <v>383996</v>
      </c>
      <c r="E525" s="250" t="n">
        <f aca="false">6258+9530</f>
        <v>15788</v>
      </c>
      <c r="F525" s="251" t="n">
        <v>0</v>
      </c>
      <c r="G525" s="44" t="n">
        <f aca="false">SUM(E525:F525)</f>
        <v>15788</v>
      </c>
      <c r="H525" s="44" t="n">
        <f aca="false">D525+G525</f>
        <v>399784</v>
      </c>
      <c r="I525" s="232" t="n">
        <f aca="false">$D$12-H525</f>
        <v>1971416</v>
      </c>
      <c r="J525" s="238" t="n">
        <f aca="false">D525/$D$12</f>
        <v>0.161941632928475</v>
      </c>
      <c r="K525" s="239" t="n">
        <f aca="false">H525/$D$12</f>
        <v>0.168599865047233</v>
      </c>
      <c r="L525" s="44" t="n">
        <f aca="false">IF($E525&lt;0,IF($K525&gt;0.5,-$F$7,-$G$7),IF($E525&gt;0,IF($K525&gt;0.67,$I$7,$H$7),0))</f>
        <v>15789</v>
      </c>
      <c r="M525" s="44" t="n">
        <f aca="false">IF($E525&lt;0,IF($K525&gt;0.5,-$F$5,-$G$5),IF($E525&gt;0,IF($K525&gt;0.67,$I$5,$H$5),0))</f>
        <v>9122</v>
      </c>
      <c r="N525" s="44" t="n">
        <f aca="false">IF($E525&lt;0,IF($K525&gt;0.5,-$F$6,-$G$6),IF($E525&gt;0,IF($K525&gt;0.67,$I$6,$H$6),0))</f>
        <v>6667</v>
      </c>
    </row>
    <row r="526" customFormat="false" ht="12.75" hidden="false" customHeight="false" outlineLevel="0" collapsed="false">
      <c r="A526" s="0" t="n">
        <f aca="false">MONTH(C526)</f>
        <v>5</v>
      </c>
      <c r="B526" s="0" t="str">
        <f aca="false">VLOOKUP(A526,MonthTable,2,FALSE())</f>
        <v>May</v>
      </c>
      <c r="C526" s="235" t="n">
        <f aca="false">C525+1</f>
        <v>37017</v>
      </c>
      <c r="D526" s="236" t="n">
        <f aca="false">H525</f>
        <v>399784</v>
      </c>
      <c r="E526" s="250" t="n">
        <f aca="false">6258+9530</f>
        <v>15788</v>
      </c>
      <c r="F526" s="251" t="n">
        <v>0</v>
      </c>
      <c r="G526" s="44" t="n">
        <f aca="false">SUM(E526:F526)</f>
        <v>15788</v>
      </c>
      <c r="H526" s="44" t="n">
        <f aca="false">D526+G526</f>
        <v>415572</v>
      </c>
      <c r="I526" s="232" t="n">
        <f aca="false">$D$12-H526</f>
        <v>1955628</v>
      </c>
      <c r="J526" s="238" t="n">
        <f aca="false">D526/$D$12</f>
        <v>0.168599865047233</v>
      </c>
      <c r="K526" s="239" t="n">
        <f aca="false">H526/$D$12</f>
        <v>0.175258097165992</v>
      </c>
      <c r="L526" s="44" t="n">
        <f aca="false">IF($E526&lt;0,IF($K526&gt;0.5,-$F$7,-$G$7),IF($E526&gt;0,IF($K526&gt;0.67,$I$7,$H$7),0))</f>
        <v>15789</v>
      </c>
      <c r="M526" s="44" t="n">
        <f aca="false">IF($E526&lt;0,IF($K526&gt;0.5,-$F$5,-$G$5),IF($E526&gt;0,IF($K526&gt;0.67,$I$5,$H$5),0))</f>
        <v>9122</v>
      </c>
      <c r="N526" s="44" t="n">
        <f aca="false">IF($E526&lt;0,IF($K526&gt;0.5,-$F$6,-$G$6),IF($E526&gt;0,IF($K526&gt;0.67,$I$6,$H$6),0))</f>
        <v>6667</v>
      </c>
    </row>
    <row r="527" customFormat="false" ht="12.75" hidden="false" customHeight="false" outlineLevel="0" collapsed="false">
      <c r="A527" s="0" t="n">
        <f aca="false">MONTH(C527)</f>
        <v>5</v>
      </c>
      <c r="B527" s="0" t="str">
        <f aca="false">VLOOKUP(A527,MonthTable,2,FALSE())</f>
        <v>May</v>
      </c>
      <c r="C527" s="235" t="n">
        <f aca="false">C526+1</f>
        <v>37018</v>
      </c>
      <c r="D527" s="236" t="n">
        <f aca="false">H526</f>
        <v>415572</v>
      </c>
      <c r="E527" s="250" t="n">
        <f aca="false">6258+9530</f>
        <v>15788</v>
      </c>
      <c r="F527" s="251" t="n">
        <v>0</v>
      </c>
      <c r="G527" s="44" t="n">
        <f aca="false">SUM(E527:F527)</f>
        <v>15788</v>
      </c>
      <c r="H527" s="44" t="n">
        <f aca="false">D527+G527</f>
        <v>431360</v>
      </c>
      <c r="I527" s="232" t="n">
        <f aca="false">$D$12-H527</f>
        <v>1939840</v>
      </c>
      <c r="J527" s="238" t="n">
        <f aca="false">D527/$D$12</f>
        <v>0.175258097165992</v>
      </c>
      <c r="K527" s="239" t="n">
        <f aca="false">H527/$D$12</f>
        <v>0.18191632928475</v>
      </c>
      <c r="L527" s="44" t="n">
        <f aca="false">IF($E527&lt;0,IF($K527&gt;0.5,-$F$7,-$G$7),IF($E527&gt;0,IF($K527&gt;0.67,$I$7,$H$7),0))</f>
        <v>15789</v>
      </c>
      <c r="M527" s="44" t="n">
        <f aca="false">IF($E527&lt;0,IF($K527&gt;0.5,-$F$5,-$G$5),IF($E527&gt;0,IF($K527&gt;0.67,$I$5,$H$5),0))</f>
        <v>9122</v>
      </c>
      <c r="N527" s="44" t="n">
        <f aca="false">IF($E527&lt;0,IF($K527&gt;0.5,-$F$6,-$G$6),IF($E527&gt;0,IF($K527&gt;0.67,$I$6,$H$6),0))</f>
        <v>6667</v>
      </c>
    </row>
    <row r="528" customFormat="false" ht="12.75" hidden="false" customHeight="false" outlineLevel="0" collapsed="false">
      <c r="A528" s="0" t="n">
        <f aca="false">MONTH(C528)</f>
        <v>5</v>
      </c>
      <c r="B528" s="0" t="str">
        <f aca="false">VLOOKUP(A528,MonthTable,2,FALSE())</f>
        <v>May</v>
      </c>
      <c r="C528" s="235" t="n">
        <f aca="false">C527+1</f>
        <v>37019</v>
      </c>
      <c r="D528" s="236" t="n">
        <f aca="false">H527</f>
        <v>431360</v>
      </c>
      <c r="E528" s="250" t="n">
        <f aca="false">6258+9530</f>
        <v>15788</v>
      </c>
      <c r="F528" s="251" t="n">
        <v>0</v>
      </c>
      <c r="G528" s="44" t="n">
        <f aca="false">SUM(E528:F528)</f>
        <v>15788</v>
      </c>
      <c r="H528" s="44" t="n">
        <f aca="false">D528+G528</f>
        <v>447148</v>
      </c>
      <c r="I528" s="232" t="n">
        <f aca="false">$D$12-H528</f>
        <v>1924052</v>
      </c>
      <c r="J528" s="238" t="n">
        <f aca="false">D528/$D$12</f>
        <v>0.18191632928475</v>
      </c>
      <c r="K528" s="239" t="n">
        <f aca="false">H528/$D$12</f>
        <v>0.188574561403509</v>
      </c>
      <c r="L528" s="44" t="n">
        <f aca="false">IF($E528&lt;0,IF($K528&gt;0.5,-$F$7,-$G$7),IF($E528&gt;0,IF($K528&gt;0.67,$I$7,$H$7),0))</f>
        <v>15789</v>
      </c>
      <c r="M528" s="44" t="n">
        <f aca="false">IF($E528&lt;0,IF($K528&gt;0.5,-$F$5,-$G$5),IF($E528&gt;0,IF($K528&gt;0.67,$I$5,$H$5),0))</f>
        <v>9122</v>
      </c>
      <c r="N528" s="44" t="n">
        <f aca="false">IF($E528&lt;0,IF($K528&gt;0.5,-$F$6,-$G$6),IF($E528&gt;0,IF($K528&gt;0.67,$I$6,$H$6),0))</f>
        <v>6667</v>
      </c>
    </row>
    <row r="529" customFormat="false" ht="12.75" hidden="false" customHeight="false" outlineLevel="0" collapsed="false">
      <c r="A529" s="0" t="n">
        <f aca="false">MONTH(C529)</f>
        <v>5</v>
      </c>
      <c r="B529" s="0" t="str">
        <f aca="false">VLOOKUP(A529,MonthTable,2,FALSE())</f>
        <v>May</v>
      </c>
      <c r="C529" s="235" t="n">
        <f aca="false">C528+1</f>
        <v>37020</v>
      </c>
      <c r="D529" s="236" t="n">
        <f aca="false">H528</f>
        <v>447148</v>
      </c>
      <c r="E529" s="250" t="n">
        <f aca="false">6258+9530</f>
        <v>15788</v>
      </c>
      <c r="F529" s="251" t="n">
        <v>0</v>
      </c>
      <c r="G529" s="44" t="n">
        <f aca="false">SUM(E529:F529)</f>
        <v>15788</v>
      </c>
      <c r="H529" s="44" t="n">
        <f aca="false">D529+G529</f>
        <v>462936</v>
      </c>
      <c r="I529" s="232" t="n">
        <f aca="false">$D$12-H529</f>
        <v>1908264</v>
      </c>
      <c r="J529" s="238" t="n">
        <f aca="false">D529/$D$12</f>
        <v>0.188574561403509</v>
      </c>
      <c r="K529" s="239" t="n">
        <f aca="false">H529/$D$12</f>
        <v>0.195232793522267</v>
      </c>
      <c r="L529" s="44" t="n">
        <f aca="false">IF($E529&lt;0,IF($K529&gt;0.5,-$F$7,-$G$7),IF($E529&gt;0,IF($K529&gt;0.67,$I$7,$H$7),0))</f>
        <v>15789</v>
      </c>
      <c r="M529" s="44" t="n">
        <f aca="false">IF($E529&lt;0,IF($K529&gt;0.5,-$F$5,-$G$5),IF($E529&gt;0,IF($K529&gt;0.67,$I$5,$H$5),0))</f>
        <v>9122</v>
      </c>
      <c r="N529" s="44" t="n">
        <f aca="false">IF($E529&lt;0,IF($K529&gt;0.5,-$F$6,-$G$6),IF($E529&gt;0,IF($K529&gt;0.67,$I$6,$H$6),0))</f>
        <v>6667</v>
      </c>
    </row>
    <row r="530" customFormat="false" ht="12.75" hidden="false" customHeight="false" outlineLevel="0" collapsed="false">
      <c r="A530" s="0" t="n">
        <f aca="false">MONTH(C530)</f>
        <v>5</v>
      </c>
      <c r="B530" s="0" t="str">
        <f aca="false">VLOOKUP(A530,MonthTable,2,FALSE())</f>
        <v>May</v>
      </c>
      <c r="C530" s="235" t="n">
        <f aca="false">C529+1</f>
        <v>37021</v>
      </c>
      <c r="D530" s="236" t="n">
        <f aca="false">H529</f>
        <v>462936</v>
      </c>
      <c r="E530" s="250" t="n">
        <f aca="false">6258+9530</f>
        <v>15788</v>
      </c>
      <c r="F530" s="251" t="n">
        <v>0</v>
      </c>
      <c r="G530" s="44" t="n">
        <f aca="false">SUM(E530:F530)</f>
        <v>15788</v>
      </c>
      <c r="H530" s="44" t="n">
        <f aca="false">D530+G530</f>
        <v>478724</v>
      </c>
      <c r="I530" s="232" t="n">
        <f aca="false">$D$12-H530</f>
        <v>1892476</v>
      </c>
      <c r="J530" s="238" t="n">
        <f aca="false">D530/$D$12</f>
        <v>0.195232793522267</v>
      </c>
      <c r="K530" s="239" t="n">
        <f aca="false">H530/$D$12</f>
        <v>0.201891025641026</v>
      </c>
      <c r="L530" s="44" t="n">
        <f aca="false">IF($E530&lt;0,IF($K530&gt;0.5,-$F$7,-$G$7),IF($E530&gt;0,IF($K530&gt;0.67,$I$7,$H$7),0))</f>
        <v>15789</v>
      </c>
      <c r="M530" s="44" t="n">
        <f aca="false">IF($E530&lt;0,IF($K530&gt;0.5,-$F$5,-$G$5),IF($E530&gt;0,IF($K530&gt;0.67,$I$5,$H$5),0))</f>
        <v>9122</v>
      </c>
      <c r="N530" s="44" t="n">
        <f aca="false">IF($E530&lt;0,IF($K530&gt;0.5,-$F$6,-$G$6),IF($E530&gt;0,IF($K530&gt;0.67,$I$6,$H$6),0))</f>
        <v>6667</v>
      </c>
    </row>
    <row r="531" customFormat="false" ht="12.75" hidden="false" customHeight="false" outlineLevel="0" collapsed="false">
      <c r="A531" s="0" t="n">
        <f aca="false">MONTH(C531)</f>
        <v>5</v>
      </c>
      <c r="B531" s="0" t="str">
        <f aca="false">VLOOKUP(A531,MonthTable,2,FALSE())</f>
        <v>May</v>
      </c>
      <c r="C531" s="235" t="n">
        <f aca="false">C530+1</f>
        <v>37022</v>
      </c>
      <c r="D531" s="236" t="n">
        <f aca="false">H530</f>
        <v>478724</v>
      </c>
      <c r="E531" s="250" t="n">
        <f aca="false">6258+9530</f>
        <v>15788</v>
      </c>
      <c r="F531" s="251" t="n">
        <v>0</v>
      </c>
      <c r="G531" s="44" t="n">
        <f aca="false">SUM(E531:F531)</f>
        <v>15788</v>
      </c>
      <c r="H531" s="44" t="n">
        <f aca="false">D531+G531</f>
        <v>494512</v>
      </c>
      <c r="I531" s="232" t="n">
        <f aca="false">$D$12-H531</f>
        <v>1876688</v>
      </c>
      <c r="J531" s="238" t="n">
        <f aca="false">D531/$D$12</f>
        <v>0.201891025641026</v>
      </c>
      <c r="K531" s="239" t="n">
        <f aca="false">H531/$D$12</f>
        <v>0.208549257759784</v>
      </c>
      <c r="L531" s="44" t="n">
        <f aca="false">IF($E531&lt;0,IF($K531&gt;0.5,-$F$7,-$G$7),IF($E531&gt;0,IF($K531&gt;0.67,$I$7,$H$7),0))</f>
        <v>15789</v>
      </c>
      <c r="M531" s="44" t="n">
        <f aca="false">IF($E531&lt;0,IF($K531&gt;0.5,-$F$5,-$G$5),IF($E531&gt;0,IF($K531&gt;0.67,$I$5,$H$5),0))</f>
        <v>9122</v>
      </c>
      <c r="N531" s="44" t="n">
        <f aca="false">IF($E531&lt;0,IF($K531&gt;0.5,-$F$6,-$G$6),IF($E531&gt;0,IF($K531&gt;0.67,$I$6,$H$6),0))</f>
        <v>6667</v>
      </c>
    </row>
    <row r="532" customFormat="false" ht="12.75" hidden="false" customHeight="false" outlineLevel="0" collapsed="false">
      <c r="A532" s="0" t="n">
        <f aca="false">MONTH(C532)</f>
        <v>5</v>
      </c>
      <c r="B532" s="0" t="str">
        <f aca="false">VLOOKUP(A532,MonthTable,2,FALSE())</f>
        <v>May</v>
      </c>
      <c r="C532" s="235" t="n">
        <f aca="false">C531+1</f>
        <v>37023</v>
      </c>
      <c r="D532" s="236" t="n">
        <f aca="false">H531</f>
        <v>494512</v>
      </c>
      <c r="E532" s="250" t="n">
        <f aca="false">6258+9530</f>
        <v>15788</v>
      </c>
      <c r="F532" s="251" t="n">
        <v>0</v>
      </c>
      <c r="G532" s="44" t="n">
        <f aca="false">SUM(E532:F532)</f>
        <v>15788</v>
      </c>
      <c r="H532" s="44" t="n">
        <f aca="false">D532+G532</f>
        <v>510300</v>
      </c>
      <c r="I532" s="232" t="n">
        <f aca="false">$D$12-H532</f>
        <v>1860900</v>
      </c>
      <c r="J532" s="238" t="n">
        <f aca="false">D532/$D$12</f>
        <v>0.208549257759784</v>
      </c>
      <c r="K532" s="239" t="n">
        <f aca="false">H532/$D$12</f>
        <v>0.215207489878543</v>
      </c>
      <c r="L532" s="44" t="n">
        <f aca="false">IF($E532&lt;0,IF($K532&gt;0.5,-$F$7,-$G$7),IF($E532&gt;0,IF($K532&gt;0.67,$I$7,$H$7),0))</f>
        <v>15789</v>
      </c>
      <c r="M532" s="44" t="n">
        <f aca="false">IF($E532&lt;0,IF($K532&gt;0.5,-$F$5,-$G$5),IF($E532&gt;0,IF($K532&gt;0.67,$I$5,$H$5),0))</f>
        <v>9122</v>
      </c>
      <c r="N532" s="44" t="n">
        <f aca="false">IF($E532&lt;0,IF($K532&gt;0.5,-$F$6,-$G$6),IF($E532&gt;0,IF($K532&gt;0.67,$I$6,$H$6),0))</f>
        <v>6667</v>
      </c>
    </row>
    <row r="533" customFormat="false" ht="12.75" hidden="false" customHeight="false" outlineLevel="0" collapsed="false">
      <c r="A533" s="0" t="n">
        <f aca="false">MONTH(C533)</f>
        <v>5</v>
      </c>
      <c r="B533" s="0" t="str">
        <f aca="false">VLOOKUP(A533,MonthTable,2,FALSE())</f>
        <v>May</v>
      </c>
      <c r="C533" s="235" t="n">
        <f aca="false">C532+1</f>
        <v>37024</v>
      </c>
      <c r="D533" s="236" t="n">
        <f aca="false">H532</f>
        <v>510300</v>
      </c>
      <c r="E533" s="250" t="n">
        <f aca="false">6258+9530</f>
        <v>15788</v>
      </c>
      <c r="F533" s="251" t="n">
        <v>0</v>
      </c>
      <c r="G533" s="44" t="n">
        <f aca="false">SUM(E533:F533)</f>
        <v>15788</v>
      </c>
      <c r="H533" s="44" t="n">
        <f aca="false">D533+G533</f>
        <v>526088</v>
      </c>
      <c r="I533" s="232" t="n">
        <f aca="false">$D$12-H533</f>
        <v>1845112</v>
      </c>
      <c r="J533" s="238" t="n">
        <f aca="false">D533/$D$12</f>
        <v>0.215207489878543</v>
      </c>
      <c r="K533" s="239" t="n">
        <f aca="false">H533/$D$12</f>
        <v>0.221865721997301</v>
      </c>
      <c r="L533" s="44" t="n">
        <f aca="false">IF($E533&lt;0,IF($K533&gt;0.5,-$F$7,-$G$7),IF($E533&gt;0,IF($K533&gt;0.67,$I$7,$H$7),0))</f>
        <v>15789</v>
      </c>
      <c r="M533" s="44" t="n">
        <f aca="false">IF($E533&lt;0,IF($K533&gt;0.5,-$F$5,-$G$5),IF($E533&gt;0,IF($K533&gt;0.67,$I$5,$H$5),0))</f>
        <v>9122</v>
      </c>
      <c r="N533" s="44" t="n">
        <f aca="false">IF($E533&lt;0,IF($K533&gt;0.5,-$F$6,-$G$6),IF($E533&gt;0,IF($K533&gt;0.67,$I$6,$H$6),0))</f>
        <v>6667</v>
      </c>
    </row>
    <row r="534" customFormat="false" ht="12.75" hidden="false" customHeight="false" outlineLevel="0" collapsed="false">
      <c r="A534" s="0" t="n">
        <f aca="false">MONTH(C534)</f>
        <v>5</v>
      </c>
      <c r="B534" s="0" t="str">
        <f aca="false">VLOOKUP(A534,MonthTable,2,FALSE())</f>
        <v>May</v>
      </c>
      <c r="C534" s="235" t="n">
        <f aca="false">C533+1</f>
        <v>37025</v>
      </c>
      <c r="D534" s="236" t="n">
        <f aca="false">H533</f>
        <v>526088</v>
      </c>
      <c r="E534" s="250" t="n">
        <f aca="false">6258+9530</f>
        <v>15788</v>
      </c>
      <c r="F534" s="251" t="n">
        <v>0</v>
      </c>
      <c r="G534" s="44" t="n">
        <f aca="false">SUM(E534:F534)</f>
        <v>15788</v>
      </c>
      <c r="H534" s="44" t="n">
        <f aca="false">D534+G534</f>
        <v>541876</v>
      </c>
      <c r="I534" s="232" t="n">
        <f aca="false">$D$12-H534</f>
        <v>1829324</v>
      </c>
      <c r="J534" s="238" t="n">
        <f aca="false">D534/$D$12</f>
        <v>0.221865721997301</v>
      </c>
      <c r="K534" s="239" t="n">
        <f aca="false">H534/$D$12</f>
        <v>0.228523954116059</v>
      </c>
      <c r="L534" s="44" t="n">
        <f aca="false">IF($E534&lt;0,IF($K534&gt;0.5,-$F$7,-$G$7),IF($E534&gt;0,IF($K534&gt;0.67,$I$7,$H$7),0))</f>
        <v>15789</v>
      </c>
      <c r="M534" s="44" t="n">
        <f aca="false">IF($E534&lt;0,IF($K534&gt;0.5,-$F$5,-$G$5),IF($E534&gt;0,IF($K534&gt;0.67,$I$5,$H$5),0))</f>
        <v>9122</v>
      </c>
      <c r="N534" s="44" t="n">
        <f aca="false">IF($E534&lt;0,IF($K534&gt;0.5,-$F$6,-$G$6),IF($E534&gt;0,IF($K534&gt;0.67,$I$6,$H$6),0))</f>
        <v>6667</v>
      </c>
    </row>
    <row r="535" customFormat="false" ht="12.75" hidden="false" customHeight="false" outlineLevel="0" collapsed="false">
      <c r="A535" s="0" t="n">
        <f aca="false">MONTH(C535)</f>
        <v>5</v>
      </c>
      <c r="B535" s="0" t="str">
        <f aca="false">VLOOKUP(A535,MonthTable,2,FALSE())</f>
        <v>May</v>
      </c>
      <c r="C535" s="235" t="n">
        <f aca="false">C534+1</f>
        <v>37026</v>
      </c>
      <c r="D535" s="236" t="n">
        <f aca="false">H534</f>
        <v>541876</v>
      </c>
      <c r="E535" s="250" t="n">
        <f aca="false">6258+9530</f>
        <v>15788</v>
      </c>
      <c r="F535" s="251" t="n">
        <v>0</v>
      </c>
      <c r="G535" s="44" t="n">
        <f aca="false">SUM(E535:F535)</f>
        <v>15788</v>
      </c>
      <c r="H535" s="44" t="n">
        <f aca="false">D535+G535</f>
        <v>557664</v>
      </c>
      <c r="I535" s="232" t="n">
        <f aca="false">$D$12-H535</f>
        <v>1813536</v>
      </c>
      <c r="J535" s="238" t="n">
        <f aca="false">D535/$D$12</f>
        <v>0.228523954116059</v>
      </c>
      <c r="K535" s="239" t="n">
        <f aca="false">H535/$D$12</f>
        <v>0.235182186234818</v>
      </c>
      <c r="L535" s="44" t="n">
        <f aca="false">IF($E535&lt;0,IF($K535&gt;0.5,-$F$7,-$G$7),IF($E535&gt;0,IF($K535&gt;0.67,$I$7,$H$7),0))</f>
        <v>15789</v>
      </c>
      <c r="M535" s="44" t="n">
        <f aca="false">IF($E535&lt;0,IF($K535&gt;0.5,-$F$5,-$G$5),IF($E535&gt;0,IF($K535&gt;0.67,$I$5,$H$5),0))</f>
        <v>9122</v>
      </c>
      <c r="N535" s="44" t="n">
        <f aca="false">IF($E535&lt;0,IF($K535&gt;0.5,-$F$6,-$G$6),IF($E535&gt;0,IF($K535&gt;0.67,$I$6,$H$6),0))</f>
        <v>6667</v>
      </c>
    </row>
    <row r="536" customFormat="false" ht="12.75" hidden="false" customHeight="false" outlineLevel="0" collapsed="false">
      <c r="A536" s="0" t="n">
        <f aca="false">MONTH(C536)</f>
        <v>5</v>
      </c>
      <c r="B536" s="0" t="str">
        <f aca="false">VLOOKUP(A536,MonthTable,2,FALSE())</f>
        <v>May</v>
      </c>
      <c r="C536" s="235" t="n">
        <f aca="false">C535+1</f>
        <v>37027</v>
      </c>
      <c r="D536" s="236" t="n">
        <f aca="false">H535</f>
        <v>557664</v>
      </c>
      <c r="E536" s="250" t="n">
        <f aca="false">6258+9530</f>
        <v>15788</v>
      </c>
      <c r="F536" s="251" t="n">
        <v>0</v>
      </c>
      <c r="G536" s="44" t="n">
        <f aca="false">SUM(E536:F536)</f>
        <v>15788</v>
      </c>
      <c r="H536" s="44" t="n">
        <f aca="false">D536+G536</f>
        <v>573452</v>
      </c>
      <c r="I536" s="232" t="n">
        <f aca="false">$D$12-H536</f>
        <v>1797748</v>
      </c>
      <c r="J536" s="238" t="n">
        <f aca="false">D536/$D$12</f>
        <v>0.235182186234818</v>
      </c>
      <c r="K536" s="239" t="n">
        <f aca="false">H536/$D$12</f>
        <v>0.241840418353576</v>
      </c>
      <c r="L536" s="44" t="n">
        <f aca="false">IF($E536&lt;0,IF($K536&gt;0.5,-$F$7,-$G$7),IF($E536&gt;0,IF($K536&gt;0.67,$I$7,$H$7),0))</f>
        <v>15789</v>
      </c>
      <c r="M536" s="44" t="n">
        <f aca="false">IF($E536&lt;0,IF($K536&gt;0.5,-$F$5,-$G$5),IF($E536&gt;0,IF($K536&gt;0.67,$I$5,$H$5),0))</f>
        <v>9122</v>
      </c>
      <c r="N536" s="44" t="n">
        <f aca="false">IF($E536&lt;0,IF($K536&gt;0.5,-$F$6,-$G$6),IF($E536&gt;0,IF($K536&gt;0.67,$I$6,$H$6),0))</f>
        <v>6667</v>
      </c>
    </row>
    <row r="537" customFormat="false" ht="12.75" hidden="false" customHeight="false" outlineLevel="0" collapsed="false">
      <c r="A537" s="0" t="n">
        <f aca="false">MONTH(C537)</f>
        <v>5</v>
      </c>
      <c r="B537" s="0" t="str">
        <f aca="false">VLOOKUP(A537,MonthTable,2,FALSE())</f>
        <v>May</v>
      </c>
      <c r="C537" s="235" t="n">
        <f aca="false">C536+1</f>
        <v>37028</v>
      </c>
      <c r="D537" s="236" t="n">
        <f aca="false">H536</f>
        <v>573452</v>
      </c>
      <c r="E537" s="250" t="n">
        <f aca="false">6258+9530</f>
        <v>15788</v>
      </c>
      <c r="F537" s="251" t="n">
        <v>0</v>
      </c>
      <c r="G537" s="44" t="n">
        <f aca="false">SUM(E537:F537)</f>
        <v>15788</v>
      </c>
      <c r="H537" s="44" t="n">
        <f aca="false">D537+G537</f>
        <v>589240</v>
      </c>
      <c r="I537" s="232" t="n">
        <f aca="false">$D$12-H537</f>
        <v>1781960</v>
      </c>
      <c r="J537" s="238" t="n">
        <f aca="false">D537/$D$12</f>
        <v>0.241840418353576</v>
      </c>
      <c r="K537" s="239" t="n">
        <f aca="false">H537/$D$12</f>
        <v>0.248498650472335</v>
      </c>
      <c r="L537" s="44" t="n">
        <f aca="false">IF($E537&lt;0,IF($K537&gt;0.5,-$F$7,-$G$7),IF($E537&gt;0,IF($K537&gt;0.67,$I$7,$H$7),0))</f>
        <v>15789</v>
      </c>
      <c r="M537" s="44" t="n">
        <f aca="false">IF($E537&lt;0,IF($K537&gt;0.5,-$F$5,-$G$5),IF($E537&gt;0,IF($K537&gt;0.67,$I$5,$H$5),0))</f>
        <v>9122</v>
      </c>
      <c r="N537" s="44" t="n">
        <f aca="false">IF($E537&lt;0,IF($K537&gt;0.5,-$F$6,-$G$6),IF($E537&gt;0,IF($K537&gt;0.67,$I$6,$H$6),0))</f>
        <v>6667</v>
      </c>
    </row>
    <row r="538" customFormat="false" ht="12.75" hidden="false" customHeight="false" outlineLevel="0" collapsed="false">
      <c r="A538" s="0" t="n">
        <f aca="false">MONTH(C538)</f>
        <v>5</v>
      </c>
      <c r="B538" s="0" t="str">
        <f aca="false">VLOOKUP(A538,MonthTable,2,FALSE())</f>
        <v>May</v>
      </c>
      <c r="C538" s="235" t="n">
        <f aca="false">C537+1</f>
        <v>37029</v>
      </c>
      <c r="D538" s="236" t="n">
        <f aca="false">H537</f>
        <v>589240</v>
      </c>
      <c r="E538" s="250" t="n">
        <f aca="false">6258+9530</f>
        <v>15788</v>
      </c>
      <c r="F538" s="251" t="n">
        <v>0</v>
      </c>
      <c r="G538" s="44" t="n">
        <f aca="false">SUM(E538:F538)</f>
        <v>15788</v>
      </c>
      <c r="H538" s="44" t="n">
        <f aca="false">D538+G538</f>
        <v>605028</v>
      </c>
      <c r="I538" s="232" t="n">
        <f aca="false">$D$12-H538</f>
        <v>1766172</v>
      </c>
      <c r="J538" s="238" t="n">
        <f aca="false">D538/$D$12</f>
        <v>0.248498650472335</v>
      </c>
      <c r="K538" s="239" t="n">
        <f aca="false">H538/$D$12</f>
        <v>0.255156882591093</v>
      </c>
      <c r="L538" s="44" t="n">
        <f aca="false">IF($E538&lt;0,IF($K538&gt;0.5,-$F$7,-$G$7),IF($E538&gt;0,IF($K538&gt;0.67,$I$7,$H$7),0))</f>
        <v>15789</v>
      </c>
      <c r="M538" s="44" t="n">
        <f aca="false">IF($E538&lt;0,IF($K538&gt;0.5,-$F$5,-$G$5),IF($E538&gt;0,IF($K538&gt;0.67,$I$5,$H$5),0))</f>
        <v>9122</v>
      </c>
      <c r="N538" s="44" t="n">
        <f aca="false">IF($E538&lt;0,IF($K538&gt;0.5,-$F$6,-$G$6),IF($E538&gt;0,IF($K538&gt;0.67,$I$6,$H$6),0))</f>
        <v>6667</v>
      </c>
    </row>
    <row r="539" customFormat="false" ht="12.75" hidden="false" customHeight="false" outlineLevel="0" collapsed="false">
      <c r="A539" s="0" t="n">
        <f aca="false">MONTH(C539)</f>
        <v>5</v>
      </c>
      <c r="B539" s="0" t="str">
        <f aca="false">VLOOKUP(A539,MonthTable,2,FALSE())</f>
        <v>May</v>
      </c>
      <c r="C539" s="235" t="n">
        <f aca="false">C538+1</f>
        <v>37030</v>
      </c>
      <c r="D539" s="236" t="n">
        <f aca="false">H538</f>
        <v>605028</v>
      </c>
      <c r="E539" s="250" t="n">
        <f aca="false">6258+9530</f>
        <v>15788</v>
      </c>
      <c r="F539" s="251" t="n">
        <v>0</v>
      </c>
      <c r="G539" s="44" t="n">
        <f aca="false">SUM(E539:F539)</f>
        <v>15788</v>
      </c>
      <c r="H539" s="44" t="n">
        <f aca="false">D539+G539</f>
        <v>620816</v>
      </c>
      <c r="I539" s="232" t="n">
        <f aca="false">$D$12-H539</f>
        <v>1750384</v>
      </c>
      <c r="J539" s="238" t="n">
        <f aca="false">D539/$D$12</f>
        <v>0.255156882591093</v>
      </c>
      <c r="K539" s="239" t="n">
        <f aca="false">H539/$D$12</f>
        <v>0.261815114709852</v>
      </c>
      <c r="L539" s="44" t="n">
        <f aca="false">IF($E539&lt;0,IF($K539&gt;0.5,-$F$7,-$G$7),IF($E539&gt;0,IF($K539&gt;0.67,$I$7,$H$7),0))</f>
        <v>15789</v>
      </c>
      <c r="M539" s="44" t="n">
        <f aca="false">IF($E539&lt;0,IF($K539&gt;0.5,-$F$5,-$G$5),IF($E539&gt;0,IF($K539&gt;0.67,$I$5,$H$5),0))</f>
        <v>9122</v>
      </c>
      <c r="N539" s="44" t="n">
        <f aca="false">IF($E539&lt;0,IF($K539&gt;0.5,-$F$6,-$G$6),IF($E539&gt;0,IF($K539&gt;0.67,$I$6,$H$6),0))</f>
        <v>6667</v>
      </c>
    </row>
    <row r="540" customFormat="false" ht="12.75" hidden="false" customHeight="false" outlineLevel="0" collapsed="false">
      <c r="A540" s="0" t="n">
        <f aca="false">MONTH(C540)</f>
        <v>5</v>
      </c>
      <c r="B540" s="0" t="str">
        <f aca="false">VLOOKUP(A540,MonthTable,2,FALSE())</f>
        <v>May</v>
      </c>
      <c r="C540" s="235" t="n">
        <f aca="false">C539+1</f>
        <v>37031</v>
      </c>
      <c r="D540" s="236" t="n">
        <f aca="false">H539</f>
        <v>620816</v>
      </c>
      <c r="E540" s="250" t="n">
        <f aca="false">6258+9530</f>
        <v>15788</v>
      </c>
      <c r="F540" s="251" t="n">
        <v>0</v>
      </c>
      <c r="G540" s="44" t="n">
        <f aca="false">SUM(E540:F540)</f>
        <v>15788</v>
      </c>
      <c r="H540" s="44" t="n">
        <f aca="false">D540+G540</f>
        <v>636604</v>
      </c>
      <c r="I540" s="232" t="n">
        <f aca="false">$D$12-H540</f>
        <v>1734596</v>
      </c>
      <c r="J540" s="238" t="n">
        <f aca="false">D540/$D$12</f>
        <v>0.261815114709852</v>
      </c>
      <c r="K540" s="239" t="n">
        <f aca="false">H540/$D$12</f>
        <v>0.26847334682861</v>
      </c>
      <c r="L540" s="44" t="n">
        <f aca="false">IF($E540&lt;0,IF($K540&gt;0.5,-$F$7,-$G$7),IF($E540&gt;0,IF($K540&gt;0.67,$I$7,$H$7),0))</f>
        <v>15789</v>
      </c>
      <c r="M540" s="44" t="n">
        <f aca="false">IF($E540&lt;0,IF($K540&gt;0.5,-$F$5,-$G$5),IF($E540&gt;0,IF($K540&gt;0.67,$I$5,$H$5),0))</f>
        <v>9122</v>
      </c>
      <c r="N540" s="44" t="n">
        <f aca="false">IF($E540&lt;0,IF($K540&gt;0.5,-$F$6,-$G$6),IF($E540&gt;0,IF($K540&gt;0.67,$I$6,$H$6),0))</f>
        <v>6667</v>
      </c>
    </row>
    <row r="541" customFormat="false" ht="12.75" hidden="false" customHeight="false" outlineLevel="0" collapsed="false">
      <c r="A541" s="0" t="n">
        <f aca="false">MONTH(C541)</f>
        <v>5</v>
      </c>
      <c r="B541" s="0" t="str">
        <f aca="false">VLOOKUP(A541,MonthTable,2,FALSE())</f>
        <v>May</v>
      </c>
      <c r="C541" s="235" t="n">
        <f aca="false">C540+1</f>
        <v>37032</v>
      </c>
      <c r="D541" s="236" t="n">
        <f aca="false">H540</f>
        <v>636604</v>
      </c>
      <c r="E541" s="250" t="n">
        <f aca="false">6258+9530</f>
        <v>15788</v>
      </c>
      <c r="F541" s="251" t="n">
        <v>0</v>
      </c>
      <c r="G541" s="44" t="n">
        <f aca="false">SUM(E541:F541)</f>
        <v>15788</v>
      </c>
      <c r="H541" s="44" t="n">
        <f aca="false">D541+G541</f>
        <v>652392</v>
      </c>
      <c r="I541" s="232" t="n">
        <f aca="false">$D$12-H541</f>
        <v>1718808</v>
      </c>
      <c r="J541" s="238" t="n">
        <f aca="false">D541/$D$12</f>
        <v>0.26847334682861</v>
      </c>
      <c r="K541" s="239" t="n">
        <f aca="false">H541/$D$12</f>
        <v>0.275131578947368</v>
      </c>
      <c r="L541" s="44" t="n">
        <f aca="false">IF($E541&lt;0,IF($K541&gt;0.5,-$F$7,-$G$7),IF($E541&gt;0,IF($K541&gt;0.67,$I$7,$H$7),0))</f>
        <v>15789</v>
      </c>
      <c r="M541" s="44" t="n">
        <f aca="false">IF($E541&lt;0,IF($K541&gt;0.5,-$F$5,-$G$5),IF($E541&gt;0,IF($K541&gt;0.67,$I$5,$H$5),0))</f>
        <v>9122</v>
      </c>
      <c r="N541" s="44" t="n">
        <f aca="false">IF($E541&lt;0,IF($K541&gt;0.5,-$F$6,-$G$6),IF($E541&gt;0,IF($K541&gt;0.67,$I$6,$H$6),0))</f>
        <v>6667</v>
      </c>
    </row>
    <row r="542" customFormat="false" ht="12.75" hidden="false" customHeight="false" outlineLevel="0" collapsed="false">
      <c r="A542" s="0" t="n">
        <f aca="false">MONTH(C542)</f>
        <v>5</v>
      </c>
      <c r="B542" s="0" t="str">
        <f aca="false">VLOOKUP(A542,MonthTable,2,FALSE())</f>
        <v>May</v>
      </c>
      <c r="C542" s="235" t="n">
        <f aca="false">C541+1</f>
        <v>37033</v>
      </c>
      <c r="D542" s="236" t="n">
        <f aca="false">H541</f>
        <v>652392</v>
      </c>
      <c r="E542" s="250" t="n">
        <f aca="false">6258+9530</f>
        <v>15788</v>
      </c>
      <c r="F542" s="251" t="n">
        <v>0</v>
      </c>
      <c r="G542" s="44" t="n">
        <f aca="false">SUM(E542:F542)</f>
        <v>15788</v>
      </c>
      <c r="H542" s="44" t="n">
        <f aca="false">D542+G542</f>
        <v>668180</v>
      </c>
      <c r="I542" s="232" t="n">
        <f aca="false">$D$12-H542</f>
        <v>1703020</v>
      </c>
      <c r="J542" s="238" t="n">
        <f aca="false">D542/$D$12</f>
        <v>0.275131578947368</v>
      </c>
      <c r="K542" s="239" t="n">
        <f aca="false">H542/$D$12</f>
        <v>0.281789811066127</v>
      </c>
      <c r="L542" s="44" t="n">
        <f aca="false">IF($E542&lt;0,IF($K542&gt;0.5,-$F$7,-$G$7),IF($E542&gt;0,IF($K542&gt;0.67,$I$7,$H$7),0))</f>
        <v>15789</v>
      </c>
      <c r="M542" s="44" t="n">
        <f aca="false">IF($E542&lt;0,IF($K542&gt;0.5,-$F$5,-$G$5),IF($E542&gt;0,IF($K542&gt;0.67,$I$5,$H$5),0))</f>
        <v>9122</v>
      </c>
      <c r="N542" s="44" t="n">
        <f aca="false">IF($E542&lt;0,IF($K542&gt;0.5,-$F$6,-$G$6),IF($E542&gt;0,IF($K542&gt;0.67,$I$6,$H$6),0))</f>
        <v>6667</v>
      </c>
    </row>
    <row r="543" customFormat="false" ht="12.75" hidden="false" customHeight="false" outlineLevel="0" collapsed="false">
      <c r="A543" s="0" t="n">
        <f aca="false">MONTH(C543)</f>
        <v>5</v>
      </c>
      <c r="B543" s="0" t="str">
        <f aca="false">VLOOKUP(A543,MonthTable,2,FALSE())</f>
        <v>May</v>
      </c>
      <c r="C543" s="235" t="n">
        <f aca="false">C542+1</f>
        <v>37034</v>
      </c>
      <c r="D543" s="236" t="n">
        <f aca="false">H542</f>
        <v>668180</v>
      </c>
      <c r="E543" s="250" t="n">
        <f aca="false">6258+9530</f>
        <v>15788</v>
      </c>
      <c r="F543" s="251" t="n">
        <v>0</v>
      </c>
      <c r="G543" s="44" t="n">
        <f aca="false">SUM(E543:F543)</f>
        <v>15788</v>
      </c>
      <c r="H543" s="44" t="n">
        <f aca="false">D543+G543</f>
        <v>683968</v>
      </c>
      <c r="I543" s="232" t="n">
        <f aca="false">$D$12-H543</f>
        <v>1687232</v>
      </c>
      <c r="J543" s="238" t="n">
        <f aca="false">D543/$D$12</f>
        <v>0.281789811066127</v>
      </c>
      <c r="K543" s="239" t="n">
        <f aca="false">H543/$D$12</f>
        <v>0.288448043184885</v>
      </c>
      <c r="L543" s="44" t="n">
        <f aca="false">IF($E543&lt;0,IF($K543&gt;0.5,-$F$7,-$G$7),IF($E543&gt;0,IF($K543&gt;0.67,$I$7,$H$7),0))</f>
        <v>15789</v>
      </c>
      <c r="M543" s="44" t="n">
        <f aca="false">IF($E543&lt;0,IF($K543&gt;0.5,-$F$5,-$G$5),IF($E543&gt;0,IF($K543&gt;0.67,$I$5,$H$5),0))</f>
        <v>9122</v>
      </c>
      <c r="N543" s="44" t="n">
        <f aca="false">IF($E543&lt;0,IF($K543&gt;0.5,-$F$6,-$G$6),IF($E543&gt;0,IF($K543&gt;0.67,$I$6,$H$6),0))</f>
        <v>6667</v>
      </c>
    </row>
    <row r="544" customFormat="false" ht="12.75" hidden="false" customHeight="false" outlineLevel="0" collapsed="false">
      <c r="A544" s="0" t="n">
        <f aca="false">MONTH(C544)</f>
        <v>5</v>
      </c>
      <c r="B544" s="0" t="str">
        <f aca="false">VLOOKUP(A544,MonthTable,2,FALSE())</f>
        <v>May</v>
      </c>
      <c r="C544" s="235" t="n">
        <f aca="false">C543+1</f>
        <v>37035</v>
      </c>
      <c r="D544" s="236" t="n">
        <f aca="false">H543</f>
        <v>683968</v>
      </c>
      <c r="E544" s="250" t="n">
        <f aca="false">6258+9530</f>
        <v>15788</v>
      </c>
      <c r="F544" s="251" t="n">
        <v>0</v>
      </c>
      <c r="G544" s="44" t="n">
        <f aca="false">SUM(E544:F544)</f>
        <v>15788</v>
      </c>
      <c r="H544" s="44" t="n">
        <f aca="false">D544+G544</f>
        <v>699756</v>
      </c>
      <c r="I544" s="232" t="n">
        <f aca="false">$D$12-H544</f>
        <v>1671444</v>
      </c>
      <c r="J544" s="238" t="n">
        <f aca="false">D544/$D$12</f>
        <v>0.288448043184885</v>
      </c>
      <c r="K544" s="239" t="n">
        <f aca="false">H544/$D$12</f>
        <v>0.295106275303644</v>
      </c>
      <c r="L544" s="44" t="n">
        <f aca="false">IF($E544&lt;0,IF($K544&gt;0.5,-$F$7,-$G$7),IF($E544&gt;0,IF($K544&gt;0.67,$I$7,$H$7),0))</f>
        <v>15789</v>
      </c>
      <c r="M544" s="44" t="n">
        <f aca="false">IF($E544&lt;0,IF($K544&gt;0.5,-$F$5,-$G$5),IF($E544&gt;0,IF($K544&gt;0.67,$I$5,$H$5),0))</f>
        <v>9122</v>
      </c>
      <c r="N544" s="44" t="n">
        <f aca="false">IF($E544&lt;0,IF($K544&gt;0.5,-$F$6,-$G$6),IF($E544&gt;0,IF($K544&gt;0.67,$I$6,$H$6),0))</f>
        <v>6667</v>
      </c>
    </row>
    <row r="545" customFormat="false" ht="12.75" hidden="false" customHeight="false" outlineLevel="0" collapsed="false">
      <c r="A545" s="0" t="n">
        <f aca="false">MONTH(C545)</f>
        <v>5</v>
      </c>
      <c r="B545" s="0" t="str">
        <f aca="false">VLOOKUP(A545,MonthTable,2,FALSE())</f>
        <v>May</v>
      </c>
      <c r="C545" s="235" t="n">
        <f aca="false">C544+1</f>
        <v>37036</v>
      </c>
      <c r="D545" s="236" t="n">
        <f aca="false">H544</f>
        <v>699756</v>
      </c>
      <c r="E545" s="250" t="n">
        <f aca="false">6258+9530</f>
        <v>15788</v>
      </c>
      <c r="F545" s="251" t="n">
        <v>0</v>
      </c>
      <c r="G545" s="44" t="n">
        <f aca="false">SUM(E545:F545)</f>
        <v>15788</v>
      </c>
      <c r="H545" s="44" t="n">
        <f aca="false">D545+G545</f>
        <v>715544</v>
      </c>
      <c r="I545" s="232" t="n">
        <f aca="false">$D$12-H545</f>
        <v>1655656</v>
      </c>
      <c r="J545" s="238" t="n">
        <f aca="false">D545/$D$12</f>
        <v>0.295106275303644</v>
      </c>
      <c r="K545" s="239" t="n">
        <f aca="false">H545/$D$12</f>
        <v>0.301764507422402</v>
      </c>
      <c r="L545" s="44" t="n">
        <f aca="false">IF($E545&lt;0,IF($K545&gt;0.5,-$F$7,-$G$7),IF($E545&gt;0,IF($K545&gt;0.67,$I$7,$H$7),0))</f>
        <v>15789</v>
      </c>
      <c r="M545" s="44" t="n">
        <f aca="false">IF($E545&lt;0,IF($K545&gt;0.5,-$F$5,-$G$5),IF($E545&gt;0,IF($K545&gt;0.67,$I$5,$H$5),0))</f>
        <v>9122</v>
      </c>
      <c r="N545" s="44" t="n">
        <f aca="false">IF($E545&lt;0,IF($K545&gt;0.5,-$F$6,-$G$6),IF($E545&gt;0,IF($K545&gt;0.67,$I$6,$H$6),0))</f>
        <v>6667</v>
      </c>
    </row>
    <row r="546" customFormat="false" ht="12.75" hidden="false" customHeight="false" outlineLevel="0" collapsed="false">
      <c r="A546" s="0" t="n">
        <f aca="false">MONTH(C546)</f>
        <v>5</v>
      </c>
      <c r="B546" s="0" t="str">
        <f aca="false">VLOOKUP(A546,MonthTable,2,FALSE())</f>
        <v>May</v>
      </c>
      <c r="C546" s="235" t="n">
        <f aca="false">C545+1</f>
        <v>37037</v>
      </c>
      <c r="D546" s="236" t="n">
        <f aca="false">H545</f>
        <v>715544</v>
      </c>
      <c r="E546" s="250" t="n">
        <f aca="false">6258+9530</f>
        <v>15788</v>
      </c>
      <c r="F546" s="251" t="n">
        <v>0</v>
      </c>
      <c r="G546" s="44" t="n">
        <f aca="false">SUM(E546:F546)</f>
        <v>15788</v>
      </c>
      <c r="H546" s="44" t="n">
        <f aca="false">D546+G546</f>
        <v>731332</v>
      </c>
      <c r="I546" s="232" t="n">
        <f aca="false">$D$12-H546</f>
        <v>1639868</v>
      </c>
      <c r="J546" s="238" t="n">
        <f aca="false">D546/$D$12</f>
        <v>0.301764507422402</v>
      </c>
      <c r="K546" s="239" t="n">
        <f aca="false">H546/$D$12</f>
        <v>0.308422739541161</v>
      </c>
      <c r="L546" s="44" t="n">
        <f aca="false">IF($E546&lt;0,IF($K546&gt;0.5,-$F$7,-$G$7),IF($E546&gt;0,IF($K546&gt;0.67,$I$7,$H$7),0))</f>
        <v>15789</v>
      </c>
      <c r="M546" s="44" t="n">
        <f aca="false">IF($E546&lt;0,IF($K546&gt;0.5,-$F$5,-$G$5),IF($E546&gt;0,IF($K546&gt;0.67,$I$5,$H$5),0))</f>
        <v>9122</v>
      </c>
      <c r="N546" s="44" t="n">
        <f aca="false">IF($E546&lt;0,IF($K546&gt;0.5,-$F$6,-$G$6),IF($E546&gt;0,IF($K546&gt;0.67,$I$6,$H$6),0))</f>
        <v>6667</v>
      </c>
    </row>
    <row r="547" customFormat="false" ht="12.75" hidden="false" customHeight="false" outlineLevel="0" collapsed="false">
      <c r="A547" s="0" t="n">
        <f aca="false">MONTH(C547)</f>
        <v>5</v>
      </c>
      <c r="B547" s="0" t="str">
        <f aca="false">VLOOKUP(A547,MonthTable,2,FALSE())</f>
        <v>May</v>
      </c>
      <c r="C547" s="235" t="n">
        <f aca="false">C546+1</f>
        <v>37038</v>
      </c>
      <c r="D547" s="236" t="n">
        <f aca="false">H546</f>
        <v>731332</v>
      </c>
      <c r="E547" s="250" t="n">
        <f aca="false">6258+9530</f>
        <v>15788</v>
      </c>
      <c r="F547" s="251" t="n">
        <v>0</v>
      </c>
      <c r="G547" s="44" t="n">
        <f aca="false">SUM(E547:F547)</f>
        <v>15788</v>
      </c>
      <c r="H547" s="44" t="n">
        <f aca="false">D547+G547</f>
        <v>747120</v>
      </c>
      <c r="I547" s="232" t="n">
        <f aca="false">$D$12-H547</f>
        <v>1624080</v>
      </c>
      <c r="J547" s="238" t="n">
        <f aca="false">D547/$D$12</f>
        <v>0.308422739541161</v>
      </c>
      <c r="K547" s="239" t="n">
        <f aca="false">H547/$D$12</f>
        <v>0.315080971659919</v>
      </c>
      <c r="L547" s="44" t="n">
        <f aca="false">IF($E547&lt;0,IF($K547&gt;0.5,-$F$7,-$G$7),IF($E547&gt;0,IF($K547&gt;0.67,$I$7,$H$7),0))</f>
        <v>15789</v>
      </c>
      <c r="M547" s="44" t="n">
        <f aca="false">IF($E547&lt;0,IF($K547&gt;0.5,-$F$5,-$G$5),IF($E547&gt;0,IF($K547&gt;0.67,$I$5,$H$5),0))</f>
        <v>9122</v>
      </c>
      <c r="N547" s="44" t="n">
        <f aca="false">IF($E547&lt;0,IF($K547&gt;0.5,-$F$6,-$G$6),IF($E547&gt;0,IF($K547&gt;0.67,$I$6,$H$6),0))</f>
        <v>6667</v>
      </c>
    </row>
    <row r="548" customFormat="false" ht="12.75" hidden="false" customHeight="false" outlineLevel="0" collapsed="false">
      <c r="A548" s="0" t="n">
        <f aca="false">MONTH(C548)</f>
        <v>5</v>
      </c>
      <c r="B548" s="0" t="str">
        <f aca="false">VLOOKUP(A548,MonthTable,2,FALSE())</f>
        <v>May</v>
      </c>
      <c r="C548" s="235" t="n">
        <f aca="false">C547+1</f>
        <v>37039</v>
      </c>
      <c r="D548" s="236" t="n">
        <f aca="false">H547</f>
        <v>747120</v>
      </c>
      <c r="E548" s="250" t="n">
        <f aca="false">6258+9530</f>
        <v>15788</v>
      </c>
      <c r="F548" s="251" t="n">
        <v>0</v>
      </c>
      <c r="G548" s="44" t="n">
        <f aca="false">SUM(E548:F548)</f>
        <v>15788</v>
      </c>
      <c r="H548" s="44" t="n">
        <f aca="false">D548+G548</f>
        <v>762908</v>
      </c>
      <c r="I548" s="232" t="n">
        <f aca="false">$D$12-H548</f>
        <v>1608292</v>
      </c>
      <c r="J548" s="238" t="n">
        <f aca="false">D548/$D$12</f>
        <v>0.315080971659919</v>
      </c>
      <c r="K548" s="239" t="n">
        <f aca="false">H548/$D$12</f>
        <v>0.321739203778678</v>
      </c>
      <c r="L548" s="44" t="n">
        <f aca="false">IF($E548&lt;0,IF($K548&gt;0.5,-$F$7,-$G$7),IF($E548&gt;0,IF($K548&gt;0.67,$I$7,$H$7),0))</f>
        <v>15789</v>
      </c>
      <c r="M548" s="44" t="n">
        <f aca="false">IF($E548&lt;0,IF($K548&gt;0.5,-$F$5,-$G$5),IF($E548&gt;0,IF($K548&gt;0.67,$I$5,$H$5),0))</f>
        <v>9122</v>
      </c>
      <c r="N548" s="44" t="n">
        <f aca="false">IF($E548&lt;0,IF($K548&gt;0.5,-$F$6,-$G$6),IF($E548&gt;0,IF($K548&gt;0.67,$I$6,$H$6),0))</f>
        <v>6667</v>
      </c>
    </row>
    <row r="549" customFormat="false" ht="12.75" hidden="false" customHeight="false" outlineLevel="0" collapsed="false">
      <c r="A549" s="0" t="n">
        <f aca="false">MONTH(C549)</f>
        <v>5</v>
      </c>
      <c r="B549" s="0" t="str">
        <f aca="false">VLOOKUP(A549,MonthTable,2,FALSE())</f>
        <v>May</v>
      </c>
      <c r="C549" s="235" t="n">
        <f aca="false">C548+1</f>
        <v>37040</v>
      </c>
      <c r="D549" s="236" t="n">
        <f aca="false">H548</f>
        <v>762908</v>
      </c>
      <c r="E549" s="250" t="n">
        <f aca="false">6258+9530</f>
        <v>15788</v>
      </c>
      <c r="F549" s="251" t="n">
        <v>0</v>
      </c>
      <c r="G549" s="44" t="n">
        <f aca="false">SUM(E549:F549)</f>
        <v>15788</v>
      </c>
      <c r="H549" s="44" t="n">
        <f aca="false">D549+G549</f>
        <v>778696</v>
      </c>
      <c r="I549" s="232" t="n">
        <f aca="false">$D$12-H549</f>
        <v>1592504</v>
      </c>
      <c r="J549" s="238" t="n">
        <f aca="false">D549/$D$12</f>
        <v>0.321739203778678</v>
      </c>
      <c r="K549" s="239" t="n">
        <f aca="false">H549/$D$12</f>
        <v>0.328397435897436</v>
      </c>
      <c r="L549" s="44" t="n">
        <f aca="false">IF($E549&lt;0,IF($K549&gt;0.5,-$F$7,-$G$7),IF($E549&gt;0,IF($K549&gt;0.67,$I$7,$H$7),0))</f>
        <v>15789</v>
      </c>
      <c r="M549" s="44" t="n">
        <f aca="false">IF($E549&lt;0,IF($K549&gt;0.5,-$F$5,-$G$5),IF($E549&gt;0,IF($K549&gt;0.67,$I$5,$H$5),0))</f>
        <v>9122</v>
      </c>
      <c r="N549" s="44" t="n">
        <f aca="false">IF($E549&lt;0,IF($K549&gt;0.5,-$F$6,-$G$6),IF($E549&gt;0,IF($K549&gt;0.67,$I$6,$H$6),0))</f>
        <v>6667</v>
      </c>
    </row>
    <row r="550" customFormat="false" ht="12.75" hidden="false" customHeight="false" outlineLevel="0" collapsed="false">
      <c r="A550" s="0" t="n">
        <f aca="false">MONTH(C550)</f>
        <v>5</v>
      </c>
      <c r="B550" s="0" t="str">
        <f aca="false">VLOOKUP(A550,MonthTable,2,FALSE())</f>
        <v>May</v>
      </c>
      <c r="C550" s="235" t="n">
        <f aca="false">C549+1</f>
        <v>37041</v>
      </c>
      <c r="D550" s="236" t="n">
        <f aca="false">H549</f>
        <v>778696</v>
      </c>
      <c r="E550" s="250" t="n">
        <f aca="false">6258+9530</f>
        <v>15788</v>
      </c>
      <c r="F550" s="251" t="n">
        <v>0</v>
      </c>
      <c r="G550" s="44" t="n">
        <f aca="false">SUM(E550:F550)</f>
        <v>15788</v>
      </c>
      <c r="H550" s="44" t="n">
        <f aca="false">D550+G550</f>
        <v>794484</v>
      </c>
      <c r="I550" s="232" t="n">
        <f aca="false">$D$12-H550</f>
        <v>1576716</v>
      </c>
      <c r="J550" s="238" t="n">
        <f aca="false">D550/$D$12</f>
        <v>0.328397435897436</v>
      </c>
      <c r="K550" s="239" t="n">
        <f aca="false">H550/$D$12</f>
        <v>0.335055668016194</v>
      </c>
      <c r="L550" s="44" t="n">
        <f aca="false">IF($E550&lt;0,IF($K550&gt;0.5,-$F$7,-$G$7),IF($E550&gt;0,IF($K550&gt;0.67,$I$7,$H$7),0))</f>
        <v>15789</v>
      </c>
      <c r="M550" s="44" t="n">
        <f aca="false">IF($E550&lt;0,IF($K550&gt;0.5,-$F$5,-$G$5),IF($E550&gt;0,IF($K550&gt;0.67,$I$5,$H$5),0))</f>
        <v>9122</v>
      </c>
      <c r="N550" s="44" t="n">
        <f aca="false">IF($E550&lt;0,IF($K550&gt;0.5,-$F$6,-$G$6),IF($E550&gt;0,IF($K550&gt;0.67,$I$6,$H$6),0))</f>
        <v>6667</v>
      </c>
    </row>
    <row r="551" customFormat="false" ht="12.75" hidden="false" customHeight="false" outlineLevel="0" collapsed="false">
      <c r="A551" s="0" t="n">
        <f aca="false">MONTH(C551)</f>
        <v>5</v>
      </c>
      <c r="B551" s="0" t="str">
        <f aca="false">VLOOKUP(A551,MonthTable,2,FALSE())</f>
        <v>May</v>
      </c>
      <c r="C551" s="235" t="n">
        <f aca="false">C550+1</f>
        <v>37042</v>
      </c>
      <c r="D551" s="236" t="n">
        <f aca="false">H550</f>
        <v>794484</v>
      </c>
      <c r="E551" s="250" t="n">
        <f aca="false">6258+9530</f>
        <v>15788</v>
      </c>
      <c r="F551" s="251" t="n">
        <v>0</v>
      </c>
      <c r="G551" s="44" t="n">
        <f aca="false">SUM(E551:F551)</f>
        <v>15788</v>
      </c>
      <c r="H551" s="44" t="n">
        <f aca="false">D551+G551</f>
        <v>810272</v>
      </c>
      <c r="I551" s="232" t="n">
        <f aca="false">$D$12-H551</f>
        <v>1560928</v>
      </c>
      <c r="J551" s="238" t="n">
        <f aca="false">D551/$D$12</f>
        <v>0.335055668016194</v>
      </c>
      <c r="K551" s="239" t="n">
        <f aca="false">H551/$D$12</f>
        <v>0.341713900134953</v>
      </c>
      <c r="L551" s="44" t="n">
        <f aca="false">IF($E551&lt;0,IF($K551&gt;0.5,-$F$7,-$G$7),IF($E551&gt;0,IF($K551&gt;0.67,$I$7,$H$7),0))</f>
        <v>15789</v>
      </c>
      <c r="M551" s="44" t="n">
        <f aca="false">IF($E551&lt;0,IF($K551&gt;0.5,-$F$5,-$G$5),IF($E551&gt;0,IF($K551&gt;0.67,$I$5,$H$5),0))</f>
        <v>9122</v>
      </c>
      <c r="N551" s="44" t="n">
        <f aca="false">IF($E551&lt;0,IF($K551&gt;0.5,-$F$6,-$G$6),IF($E551&gt;0,IF($K551&gt;0.67,$I$6,$H$6),0))</f>
        <v>6667</v>
      </c>
    </row>
    <row r="552" customFormat="false" ht="12.75" hidden="false" customHeight="false" outlineLevel="0" collapsed="false">
      <c r="A552" s="0" t="n">
        <f aca="false">MONTH(C552)</f>
        <v>6</v>
      </c>
      <c r="B552" s="0" t="str">
        <f aca="false">VLOOKUP(A552,MonthTable,2,FALSE())</f>
        <v>Jun</v>
      </c>
      <c r="C552" s="235" t="n">
        <f aca="false">C551+1</f>
        <v>37043</v>
      </c>
      <c r="D552" s="236" t="n">
        <f aca="false">H551</f>
        <v>810272</v>
      </c>
      <c r="E552" s="250" t="n">
        <f aca="false">6258+9530</f>
        <v>15788</v>
      </c>
      <c r="F552" s="251" t="n">
        <v>0</v>
      </c>
      <c r="G552" s="44" t="n">
        <f aca="false">SUM(E552:F552)</f>
        <v>15788</v>
      </c>
      <c r="H552" s="44" t="n">
        <f aca="false">D552+G552</f>
        <v>826060</v>
      </c>
      <c r="I552" s="232" t="n">
        <f aca="false">$D$12-H552</f>
        <v>1545140</v>
      </c>
      <c r="J552" s="238" t="n">
        <f aca="false">D552/$D$12</f>
        <v>0.341713900134953</v>
      </c>
      <c r="K552" s="239" t="n">
        <f aca="false">H552/$D$12</f>
        <v>0.348372132253711</v>
      </c>
      <c r="L552" s="44" t="n">
        <f aca="false">IF($E552&lt;0,IF($K552&gt;0.5,-$F$7,-$G$7),IF($E552&gt;0,IF($K552&gt;0.67,$I$7,$H$7),0))</f>
        <v>15789</v>
      </c>
      <c r="M552" s="44" t="n">
        <f aca="false">IF($E552&lt;0,IF($K552&gt;0.5,-$F$5,-$G$5),IF($E552&gt;0,IF($K552&gt;0.67,$I$5,$H$5),0))</f>
        <v>9122</v>
      </c>
      <c r="N552" s="44" t="n">
        <f aca="false">IF($E552&lt;0,IF($K552&gt;0.5,-$F$6,-$G$6),IF($E552&gt;0,IF($K552&gt;0.67,$I$6,$H$6),0))</f>
        <v>6667</v>
      </c>
    </row>
    <row r="553" customFormat="false" ht="12.75" hidden="false" customHeight="false" outlineLevel="0" collapsed="false">
      <c r="A553" s="0" t="n">
        <f aca="false">MONTH(C553)</f>
        <v>6</v>
      </c>
      <c r="B553" s="0" t="str">
        <f aca="false">VLOOKUP(A553,MonthTable,2,FALSE())</f>
        <v>Jun</v>
      </c>
      <c r="C553" s="235" t="n">
        <f aca="false">C552+1</f>
        <v>37044</v>
      </c>
      <c r="D553" s="236" t="n">
        <f aca="false">H552</f>
        <v>826060</v>
      </c>
      <c r="E553" s="250" t="n">
        <f aca="false">6258+9530</f>
        <v>15788</v>
      </c>
      <c r="F553" s="251" t="n">
        <v>0</v>
      </c>
      <c r="G553" s="44" t="n">
        <f aca="false">SUM(E553:F553)</f>
        <v>15788</v>
      </c>
      <c r="H553" s="44" t="n">
        <f aca="false">D553+G553</f>
        <v>841848</v>
      </c>
      <c r="I553" s="232" t="n">
        <f aca="false">$D$12-H553</f>
        <v>1529352</v>
      </c>
      <c r="J553" s="238" t="n">
        <f aca="false">D553/$D$12</f>
        <v>0.348372132253711</v>
      </c>
      <c r="K553" s="239" t="n">
        <f aca="false">H553/$D$12</f>
        <v>0.35503036437247</v>
      </c>
      <c r="L553" s="44" t="n">
        <f aca="false">IF($E553&lt;0,IF($K553&gt;0.5,-$F$7,-$G$7),IF($E553&gt;0,IF($K553&gt;0.67,$I$7,$H$7),0))</f>
        <v>15789</v>
      </c>
      <c r="M553" s="44" t="n">
        <f aca="false">IF($E553&lt;0,IF($K553&gt;0.5,-$F$5,-$G$5),IF($E553&gt;0,IF($K553&gt;0.67,$I$5,$H$5),0))</f>
        <v>9122</v>
      </c>
      <c r="N553" s="44" t="n">
        <f aca="false">IF($E553&lt;0,IF($K553&gt;0.5,-$F$6,-$G$6),IF($E553&gt;0,IF($K553&gt;0.67,$I$6,$H$6),0))</f>
        <v>6667</v>
      </c>
    </row>
    <row r="554" customFormat="false" ht="12.75" hidden="false" customHeight="false" outlineLevel="0" collapsed="false">
      <c r="A554" s="0" t="n">
        <f aca="false">MONTH(C554)</f>
        <v>6</v>
      </c>
      <c r="B554" s="0" t="str">
        <f aca="false">VLOOKUP(A554,MonthTable,2,FALSE())</f>
        <v>Jun</v>
      </c>
      <c r="C554" s="235" t="n">
        <f aca="false">C553+1</f>
        <v>37045</v>
      </c>
      <c r="D554" s="236" t="n">
        <f aca="false">H553</f>
        <v>841848</v>
      </c>
      <c r="E554" s="250" t="n">
        <f aca="false">6258+9530</f>
        <v>15788</v>
      </c>
      <c r="F554" s="251" t="n">
        <v>0</v>
      </c>
      <c r="G554" s="44" t="n">
        <f aca="false">SUM(E554:F554)</f>
        <v>15788</v>
      </c>
      <c r="H554" s="44" t="n">
        <f aca="false">D554+G554</f>
        <v>857636</v>
      </c>
      <c r="I554" s="232" t="n">
        <f aca="false">$D$12-H554</f>
        <v>1513564</v>
      </c>
      <c r="J554" s="238" t="n">
        <f aca="false">D554/$D$12</f>
        <v>0.35503036437247</v>
      </c>
      <c r="K554" s="239" t="n">
        <f aca="false">H554/$D$12</f>
        <v>0.361688596491228</v>
      </c>
      <c r="L554" s="44" t="n">
        <f aca="false">IF($E554&lt;0,IF($K554&gt;0.5,-$F$7,-$G$7),IF($E554&gt;0,IF($K554&gt;0.67,$I$7,$H$7),0))</f>
        <v>15789</v>
      </c>
      <c r="M554" s="44" t="n">
        <f aca="false">IF($E554&lt;0,IF($K554&gt;0.5,-$F$5,-$G$5),IF($E554&gt;0,IF($K554&gt;0.67,$I$5,$H$5),0))</f>
        <v>9122</v>
      </c>
      <c r="N554" s="44" t="n">
        <f aca="false">IF($E554&lt;0,IF($K554&gt;0.5,-$F$6,-$G$6),IF($E554&gt;0,IF($K554&gt;0.67,$I$6,$H$6),0))</f>
        <v>6667</v>
      </c>
    </row>
    <row r="555" customFormat="false" ht="12.75" hidden="false" customHeight="false" outlineLevel="0" collapsed="false">
      <c r="A555" s="0" t="n">
        <f aca="false">MONTH(C555)</f>
        <v>6</v>
      </c>
      <c r="B555" s="0" t="str">
        <f aca="false">VLOOKUP(A555,MonthTable,2,FALSE())</f>
        <v>Jun</v>
      </c>
      <c r="C555" s="235" t="n">
        <f aca="false">C554+1</f>
        <v>37046</v>
      </c>
      <c r="D555" s="236" t="n">
        <f aca="false">H554</f>
        <v>857636</v>
      </c>
      <c r="E555" s="250" t="n">
        <f aca="false">6258+9530</f>
        <v>15788</v>
      </c>
      <c r="F555" s="251" t="n">
        <v>0</v>
      </c>
      <c r="G555" s="44" t="n">
        <f aca="false">SUM(E555:F555)</f>
        <v>15788</v>
      </c>
      <c r="H555" s="44" t="n">
        <f aca="false">D555+G555</f>
        <v>873424</v>
      </c>
      <c r="I555" s="232" t="n">
        <f aca="false">$D$12-H555</f>
        <v>1497776</v>
      </c>
      <c r="J555" s="238" t="n">
        <f aca="false">D555/$D$12</f>
        <v>0.361688596491228</v>
      </c>
      <c r="K555" s="239" t="n">
        <f aca="false">H555/$D$12</f>
        <v>0.368346828609987</v>
      </c>
      <c r="L555" s="44" t="n">
        <f aca="false">IF($E555&lt;0,IF($K555&gt;0.5,-$F$7,-$G$7),IF($E555&gt;0,IF($K555&gt;0.67,$I$7,$H$7),0))</f>
        <v>15789</v>
      </c>
      <c r="M555" s="44" t="n">
        <f aca="false">IF($E555&lt;0,IF($K555&gt;0.5,-$F$5,-$G$5),IF($E555&gt;0,IF($K555&gt;0.67,$I$5,$H$5),0))</f>
        <v>9122</v>
      </c>
      <c r="N555" s="44" t="n">
        <f aca="false">IF($E555&lt;0,IF($K555&gt;0.5,-$F$6,-$G$6),IF($E555&gt;0,IF($K555&gt;0.67,$I$6,$H$6),0))</f>
        <v>6667</v>
      </c>
    </row>
    <row r="556" customFormat="false" ht="12.75" hidden="false" customHeight="false" outlineLevel="0" collapsed="false">
      <c r="A556" s="0" t="n">
        <f aca="false">MONTH(C556)</f>
        <v>6</v>
      </c>
      <c r="B556" s="0" t="str">
        <f aca="false">VLOOKUP(A556,MonthTable,2,FALSE())</f>
        <v>Jun</v>
      </c>
      <c r="C556" s="235" t="n">
        <f aca="false">C555+1</f>
        <v>37047</v>
      </c>
      <c r="D556" s="236" t="n">
        <f aca="false">H555</f>
        <v>873424</v>
      </c>
      <c r="E556" s="250" t="n">
        <f aca="false">6258+9530</f>
        <v>15788</v>
      </c>
      <c r="F556" s="251" t="n">
        <v>0</v>
      </c>
      <c r="G556" s="44" t="n">
        <f aca="false">SUM(E556:F556)</f>
        <v>15788</v>
      </c>
      <c r="H556" s="44" t="n">
        <f aca="false">D556+G556</f>
        <v>889212</v>
      </c>
      <c r="I556" s="232" t="n">
        <f aca="false">$D$12-H556</f>
        <v>1481988</v>
      </c>
      <c r="J556" s="238" t="n">
        <f aca="false">D556/$D$12</f>
        <v>0.368346828609987</v>
      </c>
      <c r="K556" s="239" t="n">
        <f aca="false">H556/$D$12</f>
        <v>0.375005060728745</v>
      </c>
      <c r="L556" s="44" t="n">
        <f aca="false">IF($E556&lt;0,IF($K556&gt;0.5,-$F$7,-$G$7),IF($E556&gt;0,IF($K556&gt;0.67,$I$7,$H$7),0))</f>
        <v>15789</v>
      </c>
      <c r="M556" s="44" t="n">
        <f aca="false">IF($E556&lt;0,IF($K556&gt;0.5,-$F$5,-$G$5),IF($E556&gt;0,IF($K556&gt;0.67,$I$5,$H$5),0))</f>
        <v>9122</v>
      </c>
      <c r="N556" s="44" t="n">
        <f aca="false">IF($E556&lt;0,IF($K556&gt;0.5,-$F$6,-$G$6),IF($E556&gt;0,IF($K556&gt;0.67,$I$6,$H$6),0))</f>
        <v>6667</v>
      </c>
    </row>
    <row r="557" customFormat="false" ht="12.75" hidden="false" customHeight="false" outlineLevel="0" collapsed="false">
      <c r="A557" s="0" t="n">
        <f aca="false">MONTH(C557)</f>
        <v>6</v>
      </c>
      <c r="B557" s="0" t="str">
        <f aca="false">VLOOKUP(A557,MonthTable,2,FALSE())</f>
        <v>Jun</v>
      </c>
      <c r="C557" s="235" t="n">
        <f aca="false">C556+1</f>
        <v>37048</v>
      </c>
      <c r="D557" s="236" t="n">
        <f aca="false">H556</f>
        <v>889212</v>
      </c>
      <c r="E557" s="250" t="n">
        <f aca="false">6258+9530</f>
        <v>15788</v>
      </c>
      <c r="F557" s="251" t="n">
        <v>0</v>
      </c>
      <c r="G557" s="44" t="n">
        <f aca="false">SUM(E557:F557)</f>
        <v>15788</v>
      </c>
      <c r="H557" s="44" t="n">
        <f aca="false">D557+G557</f>
        <v>905000</v>
      </c>
      <c r="I557" s="232" t="n">
        <f aca="false">$D$12-H557</f>
        <v>1466200</v>
      </c>
      <c r="J557" s="238" t="n">
        <f aca="false">D557/$D$12</f>
        <v>0.375005060728745</v>
      </c>
      <c r="K557" s="239" t="n">
        <f aca="false">H557/$D$12</f>
        <v>0.381663292847503</v>
      </c>
      <c r="L557" s="44" t="n">
        <f aca="false">IF($E557&lt;0,IF($K557&gt;0.5,-$F$7,-$G$7),IF($E557&gt;0,IF($K557&gt;0.67,$I$7,$H$7),0))</f>
        <v>15789</v>
      </c>
      <c r="M557" s="44" t="n">
        <f aca="false">IF($E557&lt;0,IF($K557&gt;0.5,-$F$5,-$G$5),IF($E557&gt;0,IF($K557&gt;0.67,$I$5,$H$5),0))</f>
        <v>9122</v>
      </c>
      <c r="N557" s="44" t="n">
        <f aca="false">IF($E557&lt;0,IF($K557&gt;0.5,-$F$6,-$G$6),IF($E557&gt;0,IF($K557&gt;0.67,$I$6,$H$6),0))</f>
        <v>6667</v>
      </c>
    </row>
    <row r="558" customFormat="false" ht="12.75" hidden="false" customHeight="false" outlineLevel="0" collapsed="false">
      <c r="A558" s="0" t="n">
        <f aca="false">MONTH(C558)</f>
        <v>6</v>
      </c>
      <c r="B558" s="0" t="str">
        <f aca="false">VLOOKUP(A558,MonthTable,2,FALSE())</f>
        <v>Jun</v>
      </c>
      <c r="C558" s="235" t="n">
        <f aca="false">C557+1</f>
        <v>37049</v>
      </c>
      <c r="D558" s="236" t="n">
        <f aca="false">H557</f>
        <v>905000</v>
      </c>
      <c r="E558" s="250" t="n">
        <f aca="false">6258+9530</f>
        <v>15788</v>
      </c>
      <c r="F558" s="251" t="n">
        <v>0</v>
      </c>
      <c r="G558" s="44" t="n">
        <f aca="false">SUM(E558:F558)</f>
        <v>15788</v>
      </c>
      <c r="H558" s="44" t="n">
        <f aca="false">D558+G558</f>
        <v>920788</v>
      </c>
      <c r="I558" s="232" t="n">
        <f aca="false">$D$12-H558</f>
        <v>1450412</v>
      </c>
      <c r="J558" s="238" t="n">
        <f aca="false">D558/$D$12</f>
        <v>0.381663292847503</v>
      </c>
      <c r="K558" s="239" t="n">
        <f aca="false">H558/$D$12</f>
        <v>0.388321524966262</v>
      </c>
      <c r="L558" s="44" t="n">
        <f aca="false">IF($E558&lt;0,IF($K558&gt;0.5,-$F$7,-$G$7),IF($E558&gt;0,IF($K558&gt;0.67,$I$7,$H$7),0))</f>
        <v>15789</v>
      </c>
      <c r="M558" s="44" t="n">
        <f aca="false">IF($E558&lt;0,IF($K558&gt;0.5,-$F$5,-$G$5),IF($E558&gt;0,IF($K558&gt;0.67,$I$5,$H$5),0))</f>
        <v>9122</v>
      </c>
      <c r="N558" s="44" t="n">
        <f aca="false">IF($E558&lt;0,IF($K558&gt;0.5,-$F$6,-$G$6),IF($E558&gt;0,IF($K558&gt;0.67,$I$6,$H$6),0))</f>
        <v>6667</v>
      </c>
    </row>
    <row r="559" customFormat="false" ht="12.75" hidden="false" customHeight="false" outlineLevel="0" collapsed="false">
      <c r="A559" s="0" t="n">
        <f aca="false">MONTH(C559)</f>
        <v>6</v>
      </c>
      <c r="B559" s="0" t="str">
        <f aca="false">VLOOKUP(A559,MonthTable,2,FALSE())</f>
        <v>Jun</v>
      </c>
      <c r="C559" s="235" t="n">
        <f aca="false">C558+1</f>
        <v>37050</v>
      </c>
      <c r="D559" s="236" t="n">
        <f aca="false">H558</f>
        <v>920788</v>
      </c>
      <c r="E559" s="250" t="n">
        <f aca="false">6258+9530</f>
        <v>15788</v>
      </c>
      <c r="F559" s="251" t="n">
        <v>0</v>
      </c>
      <c r="G559" s="44" t="n">
        <f aca="false">SUM(E559:F559)</f>
        <v>15788</v>
      </c>
      <c r="H559" s="44" t="n">
        <f aca="false">D559+G559</f>
        <v>936576</v>
      </c>
      <c r="I559" s="232" t="n">
        <f aca="false">$D$12-H559</f>
        <v>1434624</v>
      </c>
      <c r="J559" s="238" t="n">
        <f aca="false">D559/$D$12</f>
        <v>0.388321524966262</v>
      </c>
      <c r="K559" s="239" t="n">
        <f aca="false">H559/$D$12</f>
        <v>0.39497975708502</v>
      </c>
      <c r="L559" s="44" t="n">
        <f aca="false">IF($E559&lt;0,IF($K559&gt;0.5,-$F$7,-$G$7),IF($E559&gt;0,IF($K559&gt;0.67,$I$7,$H$7),0))</f>
        <v>15789</v>
      </c>
      <c r="M559" s="44" t="n">
        <f aca="false">IF($E559&lt;0,IF($K559&gt;0.5,-$F$5,-$G$5),IF($E559&gt;0,IF($K559&gt;0.67,$I$5,$H$5),0))</f>
        <v>9122</v>
      </c>
      <c r="N559" s="44" t="n">
        <f aca="false">IF($E559&lt;0,IF($K559&gt;0.5,-$F$6,-$G$6),IF($E559&gt;0,IF($K559&gt;0.67,$I$6,$H$6),0))</f>
        <v>6667</v>
      </c>
    </row>
    <row r="560" customFormat="false" ht="12.75" hidden="false" customHeight="false" outlineLevel="0" collapsed="false">
      <c r="A560" s="0" t="n">
        <f aca="false">MONTH(C560)</f>
        <v>6</v>
      </c>
      <c r="B560" s="0" t="str">
        <f aca="false">VLOOKUP(A560,MonthTable,2,FALSE())</f>
        <v>Jun</v>
      </c>
      <c r="C560" s="235" t="n">
        <f aca="false">C559+1</f>
        <v>37051</v>
      </c>
      <c r="D560" s="236" t="n">
        <f aca="false">H559</f>
        <v>936576</v>
      </c>
      <c r="E560" s="250" t="n">
        <f aca="false">6258+9530</f>
        <v>15788</v>
      </c>
      <c r="F560" s="251" t="n">
        <v>0</v>
      </c>
      <c r="G560" s="44" t="n">
        <f aca="false">SUM(E560:F560)</f>
        <v>15788</v>
      </c>
      <c r="H560" s="44" t="n">
        <f aca="false">D560+G560</f>
        <v>952364</v>
      </c>
      <c r="I560" s="232" t="n">
        <f aca="false">$D$12-H560</f>
        <v>1418836</v>
      </c>
      <c r="J560" s="238" t="n">
        <f aca="false">D560/$D$12</f>
        <v>0.39497975708502</v>
      </c>
      <c r="K560" s="239" t="n">
        <f aca="false">H560/$D$12</f>
        <v>0.401637989203779</v>
      </c>
      <c r="L560" s="44" t="n">
        <f aca="false">IF($E560&lt;0,IF($K560&gt;0.5,-$F$7,-$G$7),IF($E560&gt;0,IF($K560&gt;0.67,$I$7,$H$7),0))</f>
        <v>15789</v>
      </c>
      <c r="M560" s="44" t="n">
        <f aca="false">IF($E560&lt;0,IF($K560&gt;0.5,-$F$5,-$G$5),IF($E560&gt;0,IF($K560&gt;0.67,$I$5,$H$5),0))</f>
        <v>9122</v>
      </c>
      <c r="N560" s="44" t="n">
        <f aca="false">IF($E560&lt;0,IF($K560&gt;0.5,-$F$6,-$G$6),IF($E560&gt;0,IF($K560&gt;0.67,$I$6,$H$6),0))</f>
        <v>6667</v>
      </c>
    </row>
    <row r="561" customFormat="false" ht="12.75" hidden="false" customHeight="false" outlineLevel="0" collapsed="false">
      <c r="A561" s="0" t="n">
        <f aca="false">MONTH(C561)</f>
        <v>6</v>
      </c>
      <c r="B561" s="0" t="str">
        <f aca="false">VLOOKUP(A561,MonthTable,2,FALSE())</f>
        <v>Jun</v>
      </c>
      <c r="C561" s="235" t="n">
        <f aca="false">C560+1</f>
        <v>37052</v>
      </c>
      <c r="D561" s="236" t="n">
        <f aca="false">H560</f>
        <v>952364</v>
      </c>
      <c r="E561" s="250" t="n">
        <f aca="false">6258+9530</f>
        <v>15788</v>
      </c>
      <c r="F561" s="251" t="n">
        <v>0</v>
      </c>
      <c r="G561" s="44" t="n">
        <f aca="false">SUM(E561:F561)</f>
        <v>15788</v>
      </c>
      <c r="H561" s="44" t="n">
        <f aca="false">D561+G561</f>
        <v>968152</v>
      </c>
      <c r="I561" s="232" t="n">
        <f aca="false">$D$12-H561</f>
        <v>1403048</v>
      </c>
      <c r="J561" s="238" t="n">
        <f aca="false">D561/$D$12</f>
        <v>0.401637989203779</v>
      </c>
      <c r="K561" s="239" t="n">
        <f aca="false">H561/$D$12</f>
        <v>0.408296221322537</v>
      </c>
      <c r="L561" s="44" t="n">
        <f aca="false">IF($E561&lt;0,IF($K561&gt;0.5,-$F$7,-$G$7),IF($E561&gt;0,IF($K561&gt;0.67,$I$7,$H$7),0))</f>
        <v>15789</v>
      </c>
      <c r="M561" s="44" t="n">
        <f aca="false">IF($E561&lt;0,IF($K561&gt;0.5,-$F$5,-$G$5),IF($E561&gt;0,IF($K561&gt;0.67,$I$5,$H$5),0))</f>
        <v>9122</v>
      </c>
      <c r="N561" s="44" t="n">
        <f aca="false">IF($E561&lt;0,IF($K561&gt;0.5,-$F$6,-$G$6),IF($E561&gt;0,IF($K561&gt;0.67,$I$6,$H$6),0))</f>
        <v>6667</v>
      </c>
    </row>
    <row r="562" customFormat="false" ht="12.75" hidden="false" customHeight="false" outlineLevel="0" collapsed="false">
      <c r="A562" s="0" t="n">
        <f aca="false">MONTH(C562)</f>
        <v>6</v>
      </c>
      <c r="B562" s="0" t="str">
        <f aca="false">VLOOKUP(A562,MonthTable,2,FALSE())</f>
        <v>Jun</v>
      </c>
      <c r="C562" s="235" t="n">
        <f aca="false">C561+1</f>
        <v>37053</v>
      </c>
      <c r="D562" s="236" t="n">
        <f aca="false">H561</f>
        <v>968152</v>
      </c>
      <c r="E562" s="250" t="n">
        <f aca="false">6258+9530</f>
        <v>15788</v>
      </c>
      <c r="F562" s="251" t="n">
        <v>0</v>
      </c>
      <c r="G562" s="44" t="n">
        <f aca="false">SUM(E562:F562)</f>
        <v>15788</v>
      </c>
      <c r="H562" s="44" t="n">
        <f aca="false">D562+G562</f>
        <v>983940</v>
      </c>
      <c r="I562" s="232" t="n">
        <f aca="false">$D$12-H562</f>
        <v>1387260</v>
      </c>
      <c r="J562" s="238" t="n">
        <f aca="false">D562/$D$12</f>
        <v>0.408296221322537</v>
      </c>
      <c r="K562" s="239" t="n">
        <f aca="false">H562/$D$12</f>
        <v>0.414954453441296</v>
      </c>
      <c r="L562" s="44" t="n">
        <f aca="false">IF($E562&lt;0,IF($K562&gt;0.5,-$F$7,-$G$7),IF($E562&gt;0,IF($K562&gt;0.67,$I$7,$H$7),0))</f>
        <v>15789</v>
      </c>
      <c r="M562" s="44" t="n">
        <f aca="false">IF($E562&lt;0,IF($K562&gt;0.5,-$F$5,-$G$5),IF($E562&gt;0,IF($K562&gt;0.67,$I$5,$H$5),0))</f>
        <v>9122</v>
      </c>
      <c r="N562" s="44" t="n">
        <f aca="false">IF($E562&lt;0,IF($K562&gt;0.5,-$F$6,-$G$6),IF($E562&gt;0,IF($K562&gt;0.67,$I$6,$H$6),0))</f>
        <v>6667</v>
      </c>
    </row>
    <row r="563" customFormat="false" ht="12.75" hidden="false" customHeight="false" outlineLevel="0" collapsed="false">
      <c r="A563" s="0" t="n">
        <f aca="false">MONTH(C563)</f>
        <v>6</v>
      </c>
      <c r="B563" s="0" t="str">
        <f aca="false">VLOOKUP(A563,MonthTable,2,FALSE())</f>
        <v>Jun</v>
      </c>
      <c r="C563" s="235" t="n">
        <f aca="false">C562+1</f>
        <v>37054</v>
      </c>
      <c r="D563" s="236" t="n">
        <f aca="false">H562</f>
        <v>983940</v>
      </c>
      <c r="E563" s="250" t="n">
        <f aca="false">6258+9530</f>
        <v>15788</v>
      </c>
      <c r="F563" s="251" t="n">
        <v>0</v>
      </c>
      <c r="G563" s="44" t="n">
        <f aca="false">SUM(E563:F563)</f>
        <v>15788</v>
      </c>
      <c r="H563" s="44" t="n">
        <f aca="false">D563+G563</f>
        <v>999728</v>
      </c>
      <c r="I563" s="232" t="n">
        <f aca="false">$D$12-H563</f>
        <v>1371472</v>
      </c>
      <c r="J563" s="238" t="n">
        <f aca="false">D563/$D$12</f>
        <v>0.414954453441296</v>
      </c>
      <c r="K563" s="239" t="n">
        <f aca="false">H563/$D$12</f>
        <v>0.421612685560054</v>
      </c>
      <c r="L563" s="44" t="n">
        <f aca="false">IF($E563&lt;0,IF($K563&gt;0.5,-$F$7,-$G$7),IF($E563&gt;0,IF($K563&gt;0.67,$I$7,$H$7),0))</f>
        <v>15789</v>
      </c>
      <c r="M563" s="44" t="n">
        <f aca="false">IF($E563&lt;0,IF($K563&gt;0.5,-$F$5,-$G$5),IF($E563&gt;0,IF($K563&gt;0.67,$I$5,$H$5),0))</f>
        <v>9122</v>
      </c>
      <c r="N563" s="44" t="n">
        <f aca="false">IF($E563&lt;0,IF($K563&gt;0.5,-$F$6,-$G$6),IF($E563&gt;0,IF($K563&gt;0.67,$I$6,$H$6),0))</f>
        <v>6667</v>
      </c>
    </row>
    <row r="564" customFormat="false" ht="12.75" hidden="false" customHeight="false" outlineLevel="0" collapsed="false">
      <c r="A564" s="0" t="n">
        <f aca="false">MONTH(C564)</f>
        <v>6</v>
      </c>
      <c r="B564" s="0" t="str">
        <f aca="false">VLOOKUP(A564,MonthTable,2,FALSE())</f>
        <v>Jun</v>
      </c>
      <c r="C564" s="235" t="n">
        <f aca="false">C563+1</f>
        <v>37055</v>
      </c>
      <c r="D564" s="236" t="n">
        <f aca="false">H563</f>
        <v>999728</v>
      </c>
      <c r="E564" s="250" t="n">
        <f aca="false">6258+9530</f>
        <v>15788</v>
      </c>
      <c r="F564" s="251" t="n">
        <v>0</v>
      </c>
      <c r="G564" s="44" t="n">
        <f aca="false">SUM(E564:F564)</f>
        <v>15788</v>
      </c>
      <c r="H564" s="44" t="n">
        <f aca="false">D564+G564</f>
        <v>1015516</v>
      </c>
      <c r="I564" s="232" t="n">
        <f aca="false">$D$12-H564</f>
        <v>1355684</v>
      </c>
      <c r="J564" s="238" t="n">
        <f aca="false">D564/$D$12</f>
        <v>0.421612685560054</v>
      </c>
      <c r="K564" s="239" t="n">
        <f aca="false">H564/$D$12</f>
        <v>0.428270917678812</v>
      </c>
      <c r="L564" s="44" t="n">
        <f aca="false">IF($E564&lt;0,IF($K564&gt;0.5,-$F$7,-$G$7),IF($E564&gt;0,IF($K564&gt;0.67,$I$7,$H$7),0))</f>
        <v>15789</v>
      </c>
      <c r="M564" s="44" t="n">
        <f aca="false">IF($E564&lt;0,IF($K564&gt;0.5,-$F$5,-$G$5),IF($E564&gt;0,IF($K564&gt;0.67,$I$5,$H$5),0))</f>
        <v>9122</v>
      </c>
      <c r="N564" s="44" t="n">
        <f aca="false">IF($E564&lt;0,IF($K564&gt;0.5,-$F$6,-$G$6),IF($E564&gt;0,IF($K564&gt;0.67,$I$6,$H$6),0))</f>
        <v>6667</v>
      </c>
    </row>
    <row r="565" customFormat="false" ht="12.75" hidden="false" customHeight="false" outlineLevel="0" collapsed="false">
      <c r="A565" s="0" t="n">
        <f aca="false">MONTH(C565)</f>
        <v>6</v>
      </c>
      <c r="B565" s="0" t="str">
        <f aca="false">VLOOKUP(A565,MonthTable,2,FALSE())</f>
        <v>Jun</v>
      </c>
      <c r="C565" s="235" t="n">
        <f aca="false">C564+1</f>
        <v>37056</v>
      </c>
      <c r="D565" s="236" t="n">
        <f aca="false">H564</f>
        <v>1015516</v>
      </c>
      <c r="E565" s="250" t="n">
        <f aca="false">6258+9530</f>
        <v>15788</v>
      </c>
      <c r="F565" s="251" t="n">
        <v>0</v>
      </c>
      <c r="G565" s="44" t="n">
        <f aca="false">SUM(E565:F565)</f>
        <v>15788</v>
      </c>
      <c r="H565" s="44" t="n">
        <f aca="false">D565+G565</f>
        <v>1031304</v>
      </c>
      <c r="I565" s="232" t="n">
        <f aca="false">$D$12-H565</f>
        <v>1339896</v>
      </c>
      <c r="J565" s="238" t="n">
        <f aca="false">D565/$D$12</f>
        <v>0.428270917678812</v>
      </c>
      <c r="K565" s="239" t="n">
        <f aca="false">H565/$D$12</f>
        <v>0.434929149797571</v>
      </c>
      <c r="L565" s="44" t="n">
        <f aca="false">IF($E565&lt;0,IF($K565&gt;0.5,-$F$7,-$G$7),IF($E565&gt;0,IF($K565&gt;0.67,$I$7,$H$7),0))</f>
        <v>15789</v>
      </c>
      <c r="M565" s="44" t="n">
        <f aca="false">IF($E565&lt;0,IF($K565&gt;0.5,-$F$5,-$G$5),IF($E565&gt;0,IF($K565&gt;0.67,$I$5,$H$5),0))</f>
        <v>9122</v>
      </c>
      <c r="N565" s="44" t="n">
        <f aca="false">IF($E565&lt;0,IF($K565&gt;0.5,-$F$6,-$G$6),IF($E565&gt;0,IF($K565&gt;0.67,$I$6,$H$6),0))</f>
        <v>6667</v>
      </c>
    </row>
    <row r="566" customFormat="false" ht="12.75" hidden="false" customHeight="false" outlineLevel="0" collapsed="false">
      <c r="A566" s="0" t="n">
        <f aca="false">MONTH(C566)</f>
        <v>6</v>
      </c>
      <c r="B566" s="0" t="str">
        <f aca="false">VLOOKUP(A566,MonthTable,2,FALSE())</f>
        <v>Jun</v>
      </c>
      <c r="C566" s="235" t="n">
        <f aca="false">C565+1</f>
        <v>37057</v>
      </c>
      <c r="D566" s="236" t="n">
        <f aca="false">H565</f>
        <v>1031304</v>
      </c>
      <c r="E566" s="250" t="n">
        <f aca="false">6258+9530</f>
        <v>15788</v>
      </c>
      <c r="F566" s="251" t="n">
        <v>0</v>
      </c>
      <c r="G566" s="44" t="n">
        <f aca="false">SUM(E566:F566)</f>
        <v>15788</v>
      </c>
      <c r="H566" s="44" t="n">
        <f aca="false">D566+G566</f>
        <v>1047092</v>
      </c>
      <c r="I566" s="232" t="n">
        <f aca="false">$D$12-H566</f>
        <v>1324108</v>
      </c>
      <c r="J566" s="238" t="n">
        <f aca="false">D566/$D$12</f>
        <v>0.434929149797571</v>
      </c>
      <c r="K566" s="239" t="n">
        <f aca="false">H566/$D$12</f>
        <v>0.441587381916329</v>
      </c>
      <c r="L566" s="44" t="n">
        <f aca="false">IF($E566&lt;0,IF($K566&gt;0.5,-$F$7,-$G$7),IF($E566&gt;0,IF($K566&gt;0.67,$I$7,$H$7),0))</f>
        <v>15789</v>
      </c>
      <c r="M566" s="44" t="n">
        <f aca="false">IF($E566&lt;0,IF($K566&gt;0.5,-$F$5,-$G$5),IF($E566&gt;0,IF($K566&gt;0.67,$I$5,$H$5),0))</f>
        <v>9122</v>
      </c>
      <c r="N566" s="44" t="n">
        <f aca="false">IF($E566&lt;0,IF($K566&gt;0.5,-$F$6,-$G$6),IF($E566&gt;0,IF($K566&gt;0.67,$I$6,$H$6),0))</f>
        <v>6667</v>
      </c>
    </row>
    <row r="567" customFormat="false" ht="12.75" hidden="false" customHeight="false" outlineLevel="0" collapsed="false">
      <c r="A567" s="0" t="n">
        <f aca="false">MONTH(C567)</f>
        <v>6</v>
      </c>
      <c r="B567" s="0" t="str">
        <f aca="false">VLOOKUP(A567,MonthTable,2,FALSE())</f>
        <v>Jun</v>
      </c>
      <c r="C567" s="235" t="n">
        <f aca="false">C566+1</f>
        <v>37058</v>
      </c>
      <c r="D567" s="236" t="n">
        <f aca="false">H566</f>
        <v>1047092</v>
      </c>
      <c r="E567" s="250" t="n">
        <f aca="false">6258+9530</f>
        <v>15788</v>
      </c>
      <c r="F567" s="251" t="n">
        <v>0</v>
      </c>
      <c r="G567" s="44" t="n">
        <f aca="false">SUM(E567:F567)</f>
        <v>15788</v>
      </c>
      <c r="H567" s="44" t="n">
        <f aca="false">D567+G567</f>
        <v>1062880</v>
      </c>
      <c r="I567" s="232" t="n">
        <f aca="false">$D$12-H567</f>
        <v>1308320</v>
      </c>
      <c r="J567" s="238" t="n">
        <f aca="false">D567/$D$12</f>
        <v>0.441587381916329</v>
      </c>
      <c r="K567" s="239" t="n">
        <f aca="false">H567/$D$12</f>
        <v>0.448245614035088</v>
      </c>
      <c r="L567" s="44" t="n">
        <f aca="false">IF($E567&lt;0,IF($K567&gt;0.5,-$F$7,-$G$7),IF($E567&gt;0,IF($K567&gt;0.67,$I$7,$H$7),0))</f>
        <v>15789</v>
      </c>
      <c r="M567" s="44" t="n">
        <f aca="false">IF($E567&lt;0,IF($K567&gt;0.5,-$F$5,-$G$5),IF($E567&gt;0,IF($K567&gt;0.67,$I$5,$H$5),0))</f>
        <v>9122</v>
      </c>
      <c r="N567" s="44" t="n">
        <f aca="false">IF($E567&lt;0,IF($K567&gt;0.5,-$F$6,-$G$6),IF($E567&gt;0,IF($K567&gt;0.67,$I$6,$H$6),0))</f>
        <v>6667</v>
      </c>
    </row>
    <row r="568" customFormat="false" ht="12.75" hidden="false" customHeight="false" outlineLevel="0" collapsed="false">
      <c r="A568" s="0" t="n">
        <f aca="false">MONTH(C568)</f>
        <v>6</v>
      </c>
      <c r="B568" s="0" t="str">
        <f aca="false">VLOOKUP(A568,MonthTable,2,FALSE())</f>
        <v>Jun</v>
      </c>
      <c r="C568" s="235" t="n">
        <f aca="false">C567+1</f>
        <v>37059</v>
      </c>
      <c r="D568" s="236" t="n">
        <f aca="false">H567</f>
        <v>1062880</v>
      </c>
      <c r="E568" s="250" t="n">
        <f aca="false">6258+9530</f>
        <v>15788</v>
      </c>
      <c r="F568" s="251" t="n">
        <v>0</v>
      </c>
      <c r="G568" s="44" t="n">
        <f aca="false">SUM(E568:F568)</f>
        <v>15788</v>
      </c>
      <c r="H568" s="44" t="n">
        <f aca="false">D568+G568</f>
        <v>1078668</v>
      </c>
      <c r="I568" s="232" t="n">
        <f aca="false">$D$12-H568</f>
        <v>1292532</v>
      </c>
      <c r="J568" s="238" t="n">
        <f aca="false">D568/$D$12</f>
        <v>0.448245614035088</v>
      </c>
      <c r="K568" s="239" t="n">
        <f aca="false">H568/$D$12</f>
        <v>0.454903846153846</v>
      </c>
      <c r="L568" s="44" t="n">
        <f aca="false">IF($E568&lt;0,IF($K568&gt;0.5,-$F$7,-$G$7),IF($E568&gt;0,IF($K568&gt;0.67,$I$7,$H$7),0))</f>
        <v>15789</v>
      </c>
      <c r="M568" s="44" t="n">
        <f aca="false">IF($E568&lt;0,IF($K568&gt;0.5,-$F$5,-$G$5),IF($E568&gt;0,IF($K568&gt;0.67,$I$5,$H$5),0))</f>
        <v>9122</v>
      </c>
      <c r="N568" s="44" t="n">
        <f aca="false">IF($E568&lt;0,IF($K568&gt;0.5,-$F$6,-$G$6),IF($E568&gt;0,IF($K568&gt;0.67,$I$6,$H$6),0))</f>
        <v>6667</v>
      </c>
    </row>
    <row r="569" customFormat="false" ht="12.75" hidden="false" customHeight="false" outlineLevel="0" collapsed="false">
      <c r="A569" s="0" t="n">
        <f aca="false">MONTH(C569)</f>
        <v>6</v>
      </c>
      <c r="B569" s="0" t="str">
        <f aca="false">VLOOKUP(A569,MonthTable,2,FALSE())</f>
        <v>Jun</v>
      </c>
      <c r="C569" s="235" t="n">
        <f aca="false">C568+1</f>
        <v>37060</v>
      </c>
      <c r="D569" s="236" t="n">
        <f aca="false">H568</f>
        <v>1078668</v>
      </c>
      <c r="E569" s="250" t="n">
        <f aca="false">6258+9530</f>
        <v>15788</v>
      </c>
      <c r="F569" s="251" t="n">
        <v>0</v>
      </c>
      <c r="G569" s="44" t="n">
        <f aca="false">SUM(E569:F569)</f>
        <v>15788</v>
      </c>
      <c r="H569" s="44" t="n">
        <f aca="false">D569+G569</f>
        <v>1094456</v>
      </c>
      <c r="I569" s="232" t="n">
        <f aca="false">$D$12-H569</f>
        <v>1276744</v>
      </c>
      <c r="J569" s="238" t="n">
        <f aca="false">D569/$D$12</f>
        <v>0.454903846153846</v>
      </c>
      <c r="K569" s="239" t="n">
        <f aca="false">H569/$D$12</f>
        <v>0.461562078272605</v>
      </c>
      <c r="L569" s="44" t="n">
        <f aca="false">IF($E569&lt;0,IF($K569&gt;0.5,-$F$7,-$G$7),IF($E569&gt;0,IF($K569&gt;0.67,$I$7,$H$7),0))</f>
        <v>15789</v>
      </c>
      <c r="M569" s="44" t="n">
        <f aca="false">IF($E569&lt;0,IF($K569&gt;0.5,-$F$5,-$G$5),IF($E569&gt;0,IF($K569&gt;0.67,$I$5,$H$5),0))</f>
        <v>9122</v>
      </c>
      <c r="N569" s="44" t="n">
        <f aca="false">IF($E569&lt;0,IF($K569&gt;0.5,-$F$6,-$G$6),IF($E569&gt;0,IF($K569&gt;0.67,$I$6,$H$6),0))</f>
        <v>6667</v>
      </c>
    </row>
    <row r="570" customFormat="false" ht="12.75" hidden="false" customHeight="false" outlineLevel="0" collapsed="false">
      <c r="A570" s="0" t="n">
        <f aca="false">MONTH(C570)</f>
        <v>6</v>
      </c>
      <c r="B570" s="0" t="str">
        <f aca="false">VLOOKUP(A570,MonthTable,2,FALSE())</f>
        <v>Jun</v>
      </c>
      <c r="C570" s="235" t="n">
        <f aca="false">C569+1</f>
        <v>37061</v>
      </c>
      <c r="D570" s="236" t="n">
        <f aca="false">H569</f>
        <v>1094456</v>
      </c>
      <c r="E570" s="250" t="n">
        <f aca="false">6258+9530</f>
        <v>15788</v>
      </c>
      <c r="F570" s="251" t="n">
        <v>0</v>
      </c>
      <c r="G570" s="44" t="n">
        <f aca="false">SUM(E570:F570)</f>
        <v>15788</v>
      </c>
      <c r="H570" s="44" t="n">
        <f aca="false">D570+G570</f>
        <v>1110244</v>
      </c>
      <c r="I570" s="232" t="n">
        <f aca="false">$D$12-H570</f>
        <v>1260956</v>
      </c>
      <c r="J570" s="238" t="n">
        <f aca="false">D570/$D$12</f>
        <v>0.461562078272605</v>
      </c>
      <c r="K570" s="239" t="n">
        <f aca="false">H570/$D$12</f>
        <v>0.468220310391363</v>
      </c>
      <c r="L570" s="44" t="n">
        <f aca="false">IF($E570&lt;0,IF($K570&gt;0.5,-$F$7,-$G$7),IF($E570&gt;0,IF($K570&gt;0.67,$I$7,$H$7),0))</f>
        <v>15789</v>
      </c>
      <c r="M570" s="44" t="n">
        <f aca="false">IF($E570&lt;0,IF($K570&gt;0.5,-$F$5,-$G$5),IF($E570&gt;0,IF($K570&gt;0.67,$I$5,$H$5),0))</f>
        <v>9122</v>
      </c>
      <c r="N570" s="44" t="n">
        <f aca="false">IF($E570&lt;0,IF($K570&gt;0.5,-$F$6,-$G$6),IF($E570&gt;0,IF($K570&gt;0.67,$I$6,$H$6),0))</f>
        <v>6667</v>
      </c>
    </row>
    <row r="571" customFormat="false" ht="12.75" hidden="false" customHeight="false" outlineLevel="0" collapsed="false">
      <c r="A571" s="0" t="n">
        <f aca="false">MONTH(C571)</f>
        <v>6</v>
      </c>
      <c r="B571" s="0" t="str">
        <f aca="false">VLOOKUP(A571,MonthTable,2,FALSE())</f>
        <v>Jun</v>
      </c>
      <c r="C571" s="235" t="n">
        <f aca="false">C570+1</f>
        <v>37062</v>
      </c>
      <c r="D571" s="236" t="n">
        <f aca="false">H570</f>
        <v>1110244</v>
      </c>
      <c r="E571" s="250" t="n">
        <f aca="false">6258+9530</f>
        <v>15788</v>
      </c>
      <c r="F571" s="251" t="n">
        <v>0</v>
      </c>
      <c r="G571" s="44" t="n">
        <f aca="false">SUM(E571:F571)</f>
        <v>15788</v>
      </c>
      <c r="H571" s="44" t="n">
        <f aca="false">D571+G571</f>
        <v>1126032</v>
      </c>
      <c r="I571" s="232" t="n">
        <f aca="false">$D$12-H571</f>
        <v>1245168</v>
      </c>
      <c r="J571" s="238" t="n">
        <f aca="false">D571/$D$12</f>
        <v>0.468220310391363</v>
      </c>
      <c r="K571" s="239" t="n">
        <f aca="false">H571/$D$12</f>
        <v>0.474878542510121</v>
      </c>
      <c r="L571" s="44" t="n">
        <f aca="false">IF($E571&lt;0,IF($K571&gt;0.5,-$F$7,-$G$7),IF($E571&gt;0,IF($K571&gt;0.67,$I$7,$H$7),0))</f>
        <v>15789</v>
      </c>
      <c r="M571" s="44" t="n">
        <f aca="false">IF($E571&lt;0,IF($K571&gt;0.5,-$F$5,-$G$5),IF($E571&gt;0,IF($K571&gt;0.67,$I$5,$H$5),0))</f>
        <v>9122</v>
      </c>
      <c r="N571" s="44" t="n">
        <f aca="false">IF($E571&lt;0,IF($K571&gt;0.5,-$F$6,-$G$6),IF($E571&gt;0,IF($K571&gt;0.67,$I$6,$H$6),0))</f>
        <v>6667</v>
      </c>
    </row>
    <row r="572" customFormat="false" ht="12.75" hidden="false" customHeight="false" outlineLevel="0" collapsed="false">
      <c r="A572" s="0" t="n">
        <f aca="false">MONTH(C572)</f>
        <v>6</v>
      </c>
      <c r="B572" s="0" t="str">
        <f aca="false">VLOOKUP(A572,MonthTable,2,FALSE())</f>
        <v>Jun</v>
      </c>
      <c r="C572" s="235" t="n">
        <f aca="false">C571+1</f>
        <v>37063</v>
      </c>
      <c r="D572" s="236" t="n">
        <f aca="false">H571</f>
        <v>1126032</v>
      </c>
      <c r="E572" s="250" t="n">
        <f aca="false">6258+9530</f>
        <v>15788</v>
      </c>
      <c r="F572" s="251" t="n">
        <v>0</v>
      </c>
      <c r="G572" s="44" t="n">
        <f aca="false">SUM(E572:F572)</f>
        <v>15788</v>
      </c>
      <c r="H572" s="44" t="n">
        <f aca="false">D572+G572</f>
        <v>1141820</v>
      </c>
      <c r="I572" s="232" t="n">
        <f aca="false">$D$12-H572</f>
        <v>1229380</v>
      </c>
      <c r="J572" s="238" t="n">
        <f aca="false">D572/$D$12</f>
        <v>0.474878542510121</v>
      </c>
      <c r="K572" s="239" t="n">
        <f aca="false">H572/$D$12</f>
        <v>0.48153677462888</v>
      </c>
      <c r="L572" s="44" t="n">
        <f aca="false">IF($E572&lt;0,IF($K572&gt;0.5,-$F$7,-$G$7),IF($E572&gt;0,IF($K572&gt;0.67,$I$7,$H$7),0))</f>
        <v>15789</v>
      </c>
      <c r="M572" s="44" t="n">
        <f aca="false">IF($E572&lt;0,IF($K572&gt;0.5,-$F$5,-$G$5),IF($E572&gt;0,IF($K572&gt;0.67,$I$5,$H$5),0))</f>
        <v>9122</v>
      </c>
      <c r="N572" s="44" t="n">
        <f aca="false">IF($E572&lt;0,IF($K572&gt;0.5,-$F$6,-$G$6),IF($E572&gt;0,IF($K572&gt;0.67,$I$6,$H$6),0))</f>
        <v>6667</v>
      </c>
    </row>
    <row r="573" customFormat="false" ht="12.75" hidden="false" customHeight="false" outlineLevel="0" collapsed="false">
      <c r="A573" s="0" t="n">
        <f aca="false">MONTH(C573)</f>
        <v>6</v>
      </c>
      <c r="B573" s="0" t="str">
        <f aca="false">VLOOKUP(A573,MonthTable,2,FALSE())</f>
        <v>Jun</v>
      </c>
      <c r="C573" s="235" t="n">
        <f aca="false">C572+1</f>
        <v>37064</v>
      </c>
      <c r="D573" s="236" t="n">
        <f aca="false">H572</f>
        <v>1141820</v>
      </c>
      <c r="E573" s="250" t="n">
        <f aca="false">6258+9530</f>
        <v>15788</v>
      </c>
      <c r="F573" s="251" t="n">
        <v>0</v>
      </c>
      <c r="G573" s="44" t="n">
        <f aca="false">SUM(E573:F573)</f>
        <v>15788</v>
      </c>
      <c r="H573" s="44" t="n">
        <f aca="false">D573+G573</f>
        <v>1157608</v>
      </c>
      <c r="I573" s="232" t="n">
        <f aca="false">$D$12-H573</f>
        <v>1213592</v>
      </c>
      <c r="J573" s="238" t="n">
        <f aca="false">D573/$D$12</f>
        <v>0.48153677462888</v>
      </c>
      <c r="K573" s="239" t="n">
        <f aca="false">H573/$D$12</f>
        <v>0.488195006747638</v>
      </c>
      <c r="L573" s="44" t="n">
        <f aca="false">IF($E573&lt;0,IF($K573&gt;0.5,-$F$7,-$G$7),IF($E573&gt;0,IF($K573&gt;0.67,$I$7,$H$7),0))</f>
        <v>15789</v>
      </c>
      <c r="M573" s="44" t="n">
        <f aca="false">IF($E573&lt;0,IF($K573&gt;0.5,-$F$5,-$G$5),IF($E573&gt;0,IF($K573&gt;0.67,$I$5,$H$5),0))</f>
        <v>9122</v>
      </c>
      <c r="N573" s="44" t="n">
        <f aca="false">IF($E573&lt;0,IF($K573&gt;0.5,-$F$6,-$G$6),IF($E573&gt;0,IF($K573&gt;0.67,$I$6,$H$6),0))</f>
        <v>6667</v>
      </c>
    </row>
    <row r="574" customFormat="false" ht="12.75" hidden="false" customHeight="false" outlineLevel="0" collapsed="false">
      <c r="A574" s="0" t="n">
        <f aca="false">MONTH(C574)</f>
        <v>6</v>
      </c>
      <c r="B574" s="0" t="str">
        <f aca="false">VLOOKUP(A574,MonthTable,2,FALSE())</f>
        <v>Jun</v>
      </c>
      <c r="C574" s="235" t="n">
        <f aca="false">C573+1</f>
        <v>37065</v>
      </c>
      <c r="D574" s="236" t="n">
        <f aca="false">H573</f>
        <v>1157608</v>
      </c>
      <c r="E574" s="250" t="n">
        <f aca="false">6258+9530</f>
        <v>15788</v>
      </c>
      <c r="F574" s="251" t="n">
        <v>0</v>
      </c>
      <c r="G574" s="44" t="n">
        <f aca="false">SUM(E574:F574)</f>
        <v>15788</v>
      </c>
      <c r="H574" s="44" t="n">
        <f aca="false">D574+G574</f>
        <v>1173396</v>
      </c>
      <c r="I574" s="232" t="n">
        <f aca="false">$D$12-H574</f>
        <v>1197804</v>
      </c>
      <c r="J574" s="238" t="n">
        <f aca="false">D574/$D$12</f>
        <v>0.488195006747638</v>
      </c>
      <c r="K574" s="239" t="n">
        <f aca="false">H574/$D$12</f>
        <v>0.494853238866397</v>
      </c>
      <c r="L574" s="44" t="n">
        <f aca="false">IF($E574&lt;0,IF($K574&gt;0.5,-$F$7,-$G$7),IF($E574&gt;0,IF($K574&gt;0.67,$I$7,$H$7),0))</f>
        <v>15789</v>
      </c>
      <c r="M574" s="44" t="n">
        <f aca="false">IF($E574&lt;0,IF($K574&gt;0.5,-$F$5,-$G$5),IF($E574&gt;0,IF($K574&gt;0.67,$I$5,$H$5),0))</f>
        <v>9122</v>
      </c>
      <c r="N574" s="44" t="n">
        <f aca="false">IF($E574&lt;0,IF($K574&gt;0.5,-$F$6,-$G$6),IF($E574&gt;0,IF($K574&gt;0.67,$I$6,$H$6),0))</f>
        <v>6667</v>
      </c>
    </row>
    <row r="575" customFormat="false" ht="12.75" hidden="false" customHeight="false" outlineLevel="0" collapsed="false">
      <c r="A575" s="0" t="n">
        <f aca="false">MONTH(C575)</f>
        <v>6</v>
      </c>
      <c r="B575" s="0" t="str">
        <f aca="false">VLOOKUP(A575,MonthTable,2,FALSE())</f>
        <v>Jun</v>
      </c>
      <c r="C575" s="235" t="n">
        <f aca="false">C574+1</f>
        <v>37066</v>
      </c>
      <c r="D575" s="236" t="n">
        <f aca="false">H574</f>
        <v>1173396</v>
      </c>
      <c r="E575" s="250" t="n">
        <f aca="false">6258+9530</f>
        <v>15788</v>
      </c>
      <c r="F575" s="251" t="n">
        <v>0</v>
      </c>
      <c r="G575" s="44" t="n">
        <f aca="false">SUM(E575:F575)</f>
        <v>15788</v>
      </c>
      <c r="H575" s="44" t="n">
        <f aca="false">D575+G575</f>
        <v>1189184</v>
      </c>
      <c r="I575" s="232" t="n">
        <f aca="false">$D$12-H575</f>
        <v>1182016</v>
      </c>
      <c r="J575" s="238" t="n">
        <f aca="false">D575/$D$12</f>
        <v>0.494853238866397</v>
      </c>
      <c r="K575" s="239" t="n">
        <f aca="false">H575/$D$12</f>
        <v>0.501511470985155</v>
      </c>
      <c r="L575" s="44" t="n">
        <f aca="false">IF($E575&lt;0,IF($K575&gt;0.5,-$F$7,-$G$7),IF($E575&gt;0,IF($K575&gt;0.67,$I$7,$H$7),0))</f>
        <v>15789</v>
      </c>
      <c r="M575" s="44" t="n">
        <f aca="false">IF($E575&lt;0,IF($K575&gt;0.5,-$F$5,-$G$5),IF($E575&gt;0,IF($K575&gt;0.67,$I$5,$H$5),0))</f>
        <v>9122</v>
      </c>
      <c r="N575" s="44" t="n">
        <f aca="false">IF($E575&lt;0,IF($K575&gt;0.5,-$F$6,-$G$6),IF($E575&gt;0,IF($K575&gt;0.67,$I$6,$H$6),0))</f>
        <v>6667</v>
      </c>
    </row>
    <row r="576" customFormat="false" ht="12.75" hidden="false" customHeight="false" outlineLevel="0" collapsed="false">
      <c r="A576" s="0" t="n">
        <f aca="false">MONTH(C576)</f>
        <v>6</v>
      </c>
      <c r="B576" s="0" t="str">
        <f aca="false">VLOOKUP(A576,MonthTable,2,FALSE())</f>
        <v>Jun</v>
      </c>
      <c r="C576" s="235" t="n">
        <f aca="false">C575+1</f>
        <v>37067</v>
      </c>
      <c r="D576" s="236" t="n">
        <f aca="false">H575</f>
        <v>1189184</v>
      </c>
      <c r="E576" s="250" t="n">
        <f aca="false">6258+9530</f>
        <v>15788</v>
      </c>
      <c r="F576" s="251" t="n">
        <v>0</v>
      </c>
      <c r="G576" s="44" t="n">
        <f aca="false">SUM(E576:F576)</f>
        <v>15788</v>
      </c>
      <c r="H576" s="44" t="n">
        <f aca="false">D576+G576</f>
        <v>1204972</v>
      </c>
      <c r="I576" s="232" t="n">
        <f aca="false">$D$12-H576</f>
        <v>1166228</v>
      </c>
      <c r="J576" s="238" t="n">
        <f aca="false">D576/$D$12</f>
        <v>0.501511470985155</v>
      </c>
      <c r="K576" s="239" t="n">
        <f aca="false">H576/$D$12</f>
        <v>0.508169703103914</v>
      </c>
      <c r="L576" s="44" t="n">
        <f aca="false">IF($E576&lt;0,IF($K576&gt;0.5,-$F$7,-$G$7),IF($E576&gt;0,IF($K576&gt;0.67,$I$7,$H$7),0))</f>
        <v>15789</v>
      </c>
      <c r="M576" s="44" t="n">
        <f aca="false">IF($E576&lt;0,IF($K576&gt;0.5,-$F$5,-$G$5),IF($E576&gt;0,IF($K576&gt;0.67,$I$5,$H$5),0))</f>
        <v>9122</v>
      </c>
      <c r="N576" s="44" t="n">
        <f aca="false">IF($E576&lt;0,IF($K576&gt;0.5,-$F$6,-$G$6),IF($E576&gt;0,IF($K576&gt;0.67,$I$6,$H$6),0))</f>
        <v>6667</v>
      </c>
    </row>
    <row r="577" customFormat="false" ht="12.75" hidden="false" customHeight="false" outlineLevel="0" collapsed="false">
      <c r="A577" s="0" t="n">
        <f aca="false">MONTH(C577)</f>
        <v>6</v>
      </c>
      <c r="B577" s="0" t="str">
        <f aca="false">VLOOKUP(A577,MonthTable,2,FALSE())</f>
        <v>Jun</v>
      </c>
      <c r="C577" s="235" t="n">
        <f aca="false">C576+1</f>
        <v>37068</v>
      </c>
      <c r="D577" s="236" t="n">
        <f aca="false">H576</f>
        <v>1204972</v>
      </c>
      <c r="E577" s="250" t="n">
        <f aca="false">6258+9530</f>
        <v>15788</v>
      </c>
      <c r="F577" s="251" t="n">
        <v>0</v>
      </c>
      <c r="G577" s="44" t="n">
        <f aca="false">SUM(E577:F577)</f>
        <v>15788</v>
      </c>
      <c r="H577" s="44" t="n">
        <f aca="false">D577+G577</f>
        <v>1220760</v>
      </c>
      <c r="I577" s="232" t="n">
        <f aca="false">$D$12-H577</f>
        <v>1150440</v>
      </c>
      <c r="J577" s="238" t="n">
        <f aca="false">D577/$D$12</f>
        <v>0.508169703103914</v>
      </c>
      <c r="K577" s="239" t="n">
        <f aca="false">H577/$D$12</f>
        <v>0.514827935222672</v>
      </c>
      <c r="L577" s="44" t="n">
        <f aca="false">IF($E577&lt;0,IF($K577&gt;0.5,-$F$7,-$G$7),IF($E577&gt;0,IF($K577&gt;0.67,$I$7,$H$7),0))</f>
        <v>15789</v>
      </c>
      <c r="M577" s="44" t="n">
        <f aca="false">IF($E577&lt;0,IF($K577&gt;0.5,-$F$5,-$G$5),IF($E577&gt;0,IF($K577&gt;0.67,$I$5,$H$5),0))</f>
        <v>9122</v>
      </c>
      <c r="N577" s="44" t="n">
        <f aca="false">IF($E577&lt;0,IF($K577&gt;0.5,-$F$6,-$G$6),IF($E577&gt;0,IF($K577&gt;0.67,$I$6,$H$6),0))</f>
        <v>6667</v>
      </c>
    </row>
    <row r="578" customFormat="false" ht="12.75" hidden="false" customHeight="false" outlineLevel="0" collapsed="false">
      <c r="A578" s="0" t="n">
        <f aca="false">MONTH(C578)</f>
        <v>6</v>
      </c>
      <c r="B578" s="0" t="str">
        <f aca="false">VLOOKUP(A578,MonthTable,2,FALSE())</f>
        <v>Jun</v>
      </c>
      <c r="C578" s="235" t="n">
        <f aca="false">C577+1</f>
        <v>37069</v>
      </c>
      <c r="D578" s="236" t="n">
        <f aca="false">H577</f>
        <v>1220760</v>
      </c>
      <c r="E578" s="250" t="n">
        <f aca="false">6258+9530</f>
        <v>15788</v>
      </c>
      <c r="F578" s="251" t="n">
        <v>0</v>
      </c>
      <c r="G578" s="44" t="n">
        <f aca="false">SUM(E578:F578)</f>
        <v>15788</v>
      </c>
      <c r="H578" s="44" t="n">
        <f aca="false">D578+G578</f>
        <v>1236548</v>
      </c>
      <c r="I578" s="232" t="n">
        <f aca="false">$D$12-H578</f>
        <v>1134652</v>
      </c>
      <c r="J578" s="238" t="n">
        <f aca="false">D578/$D$12</f>
        <v>0.514827935222672</v>
      </c>
      <c r="K578" s="239" t="n">
        <f aca="false">H578/$D$12</f>
        <v>0.521486167341431</v>
      </c>
      <c r="L578" s="44" t="n">
        <f aca="false">IF($E578&lt;0,IF($K578&gt;0.5,-$F$7,-$G$7),IF($E578&gt;0,IF($K578&gt;0.67,$I$7,$H$7),0))</f>
        <v>15789</v>
      </c>
      <c r="M578" s="44" t="n">
        <f aca="false">IF($E578&lt;0,IF($K578&gt;0.5,-$F$5,-$G$5),IF($E578&gt;0,IF($K578&gt;0.67,$I$5,$H$5),0))</f>
        <v>9122</v>
      </c>
      <c r="N578" s="44" t="n">
        <f aca="false">IF($E578&lt;0,IF($K578&gt;0.5,-$F$6,-$G$6),IF($E578&gt;0,IF($K578&gt;0.67,$I$6,$H$6),0))</f>
        <v>6667</v>
      </c>
    </row>
    <row r="579" customFormat="false" ht="12.75" hidden="false" customHeight="false" outlineLevel="0" collapsed="false">
      <c r="A579" s="0" t="n">
        <f aca="false">MONTH(C579)</f>
        <v>6</v>
      </c>
      <c r="B579" s="0" t="str">
        <f aca="false">VLOOKUP(A579,MonthTable,2,FALSE())</f>
        <v>Jun</v>
      </c>
      <c r="C579" s="235" t="n">
        <f aca="false">C578+1</f>
        <v>37070</v>
      </c>
      <c r="D579" s="236" t="n">
        <f aca="false">H578</f>
        <v>1236548</v>
      </c>
      <c r="E579" s="250" t="n">
        <f aca="false">6258+9530</f>
        <v>15788</v>
      </c>
      <c r="F579" s="251" t="n">
        <v>0</v>
      </c>
      <c r="G579" s="44" t="n">
        <f aca="false">SUM(E579:F579)</f>
        <v>15788</v>
      </c>
      <c r="H579" s="44" t="n">
        <f aca="false">D579+G579</f>
        <v>1252336</v>
      </c>
      <c r="I579" s="232" t="n">
        <f aca="false">$D$12-H579</f>
        <v>1118864</v>
      </c>
      <c r="J579" s="238" t="n">
        <f aca="false">D579/$D$12</f>
        <v>0.521486167341431</v>
      </c>
      <c r="K579" s="239" t="n">
        <f aca="false">H579/$D$12</f>
        <v>0.528144399460189</v>
      </c>
      <c r="L579" s="44" t="n">
        <f aca="false">IF($E579&lt;0,IF($K579&gt;0.5,-$F$7,-$G$7),IF($E579&gt;0,IF($K579&gt;0.67,$I$7,$H$7),0))</f>
        <v>15789</v>
      </c>
      <c r="M579" s="44" t="n">
        <f aca="false">IF($E579&lt;0,IF($K579&gt;0.5,-$F$5,-$G$5),IF($E579&gt;0,IF($K579&gt;0.67,$I$5,$H$5),0))</f>
        <v>9122</v>
      </c>
      <c r="N579" s="44" t="n">
        <f aca="false">IF($E579&lt;0,IF($K579&gt;0.5,-$F$6,-$G$6),IF($E579&gt;0,IF($K579&gt;0.67,$I$6,$H$6),0))</f>
        <v>6667</v>
      </c>
    </row>
    <row r="580" customFormat="false" ht="12.75" hidden="false" customHeight="false" outlineLevel="0" collapsed="false">
      <c r="A580" s="0" t="n">
        <f aca="false">MONTH(C580)</f>
        <v>6</v>
      </c>
      <c r="B580" s="0" t="str">
        <f aca="false">VLOOKUP(A580,MonthTable,2,FALSE())</f>
        <v>Jun</v>
      </c>
      <c r="C580" s="235" t="n">
        <f aca="false">C579+1</f>
        <v>37071</v>
      </c>
      <c r="D580" s="236" t="n">
        <f aca="false">H579</f>
        <v>1252336</v>
      </c>
      <c r="E580" s="250" t="n">
        <f aca="false">6258+9530</f>
        <v>15788</v>
      </c>
      <c r="F580" s="251" t="n">
        <v>0</v>
      </c>
      <c r="G580" s="44" t="n">
        <f aca="false">SUM(E580:F580)</f>
        <v>15788</v>
      </c>
      <c r="H580" s="44" t="n">
        <f aca="false">D580+G580</f>
        <v>1268124</v>
      </c>
      <c r="I580" s="232" t="n">
        <f aca="false">$D$12-H580</f>
        <v>1103076</v>
      </c>
      <c r="J580" s="238" t="n">
        <f aca="false">D580/$D$12</f>
        <v>0.528144399460189</v>
      </c>
      <c r="K580" s="239" t="n">
        <f aca="false">H580/$D$12</f>
        <v>0.534802631578947</v>
      </c>
      <c r="L580" s="44" t="n">
        <f aca="false">IF($E580&lt;0,IF($K580&gt;0.5,-$F$7,-$G$7),IF($E580&gt;0,IF($K580&gt;0.67,$I$7,$H$7),0))</f>
        <v>15789</v>
      </c>
      <c r="M580" s="44" t="n">
        <f aca="false">IF($E580&lt;0,IF($K580&gt;0.5,-$F$5,-$G$5),IF($E580&gt;0,IF($K580&gt;0.67,$I$5,$H$5),0))</f>
        <v>9122</v>
      </c>
      <c r="N580" s="44" t="n">
        <f aca="false">IF($E580&lt;0,IF($K580&gt;0.5,-$F$6,-$G$6),IF($E580&gt;0,IF($K580&gt;0.67,$I$6,$H$6),0))</f>
        <v>6667</v>
      </c>
    </row>
    <row r="581" customFormat="false" ht="12.75" hidden="false" customHeight="false" outlineLevel="0" collapsed="false">
      <c r="A581" s="0" t="n">
        <f aca="false">MONTH(C581)</f>
        <v>6</v>
      </c>
      <c r="B581" s="0" t="str">
        <f aca="false">VLOOKUP(A581,MonthTable,2,FALSE())</f>
        <v>Jun</v>
      </c>
      <c r="C581" s="235" t="n">
        <f aca="false">C580+1</f>
        <v>37072</v>
      </c>
      <c r="D581" s="236" t="n">
        <f aca="false">H580</f>
        <v>1268124</v>
      </c>
      <c r="E581" s="250" t="n">
        <f aca="false">6258+9530</f>
        <v>15788</v>
      </c>
      <c r="F581" s="251" t="n">
        <v>0</v>
      </c>
      <c r="G581" s="44" t="n">
        <f aca="false">SUM(E581:F581)</f>
        <v>15788</v>
      </c>
      <c r="H581" s="44" t="n">
        <f aca="false">D581+G581</f>
        <v>1283912</v>
      </c>
      <c r="I581" s="232" t="n">
        <f aca="false">$D$12-H581</f>
        <v>1087288</v>
      </c>
      <c r="J581" s="238" t="n">
        <f aca="false">D581/$D$12</f>
        <v>0.534802631578947</v>
      </c>
      <c r="K581" s="239" t="n">
        <f aca="false">H581/$D$12</f>
        <v>0.541460863697706</v>
      </c>
      <c r="L581" s="44" t="n">
        <f aca="false">IF($E581&lt;0,IF($K581&gt;0.5,-$F$7,-$G$7),IF($E581&gt;0,IF($K581&gt;0.67,$I$7,$H$7),0))</f>
        <v>15789</v>
      </c>
      <c r="M581" s="44" t="n">
        <f aca="false">IF($E581&lt;0,IF($K581&gt;0.5,-$F$5,-$G$5),IF($E581&gt;0,IF($K581&gt;0.67,$I$5,$H$5),0))</f>
        <v>9122</v>
      </c>
      <c r="N581" s="44" t="n">
        <f aca="false">IF($E581&lt;0,IF($K581&gt;0.5,-$F$6,-$G$6),IF($E581&gt;0,IF($K581&gt;0.67,$I$6,$H$6),0))</f>
        <v>6667</v>
      </c>
    </row>
    <row r="582" customFormat="false" ht="12.75" hidden="false" customHeight="false" outlineLevel="0" collapsed="false">
      <c r="A582" s="0" t="n">
        <f aca="false">MONTH(C582)</f>
        <v>7</v>
      </c>
      <c r="B582" s="0" t="str">
        <f aca="false">VLOOKUP(A582,MonthTable,2,FALSE())</f>
        <v>Jul</v>
      </c>
      <c r="C582" s="235" t="n">
        <f aca="false">C581+1</f>
        <v>37073</v>
      </c>
      <c r="D582" s="236" t="n">
        <f aca="false">H581</f>
        <v>1283912</v>
      </c>
      <c r="E582" s="250" t="n">
        <f aca="false">6373+9705</f>
        <v>16078</v>
      </c>
      <c r="F582" s="251" t="n">
        <v>0</v>
      </c>
      <c r="G582" s="44" t="n">
        <f aca="false">SUM(E582:F582)</f>
        <v>16078</v>
      </c>
      <c r="H582" s="44" t="n">
        <f aca="false">D582+G582</f>
        <v>1299990</v>
      </c>
      <c r="I582" s="232" t="n">
        <f aca="false">$D$12-H582</f>
        <v>1071210</v>
      </c>
      <c r="J582" s="238" t="n">
        <f aca="false">D582/$D$12</f>
        <v>0.541460863697706</v>
      </c>
      <c r="K582" s="239" t="n">
        <f aca="false">H582/$D$12</f>
        <v>0.548241396761134</v>
      </c>
      <c r="L582" s="44" t="n">
        <f aca="false">IF($E582&lt;0,IF($K582&gt;0.5,-$F$7,-$G$7),IF($E582&gt;0,IF($K582&gt;0.67,$I$7,$H$7),0))</f>
        <v>15789</v>
      </c>
      <c r="M582" s="44" t="n">
        <f aca="false">IF($E582&lt;0,IF($K582&gt;0.5,-$F$5,-$G$5),IF($E582&gt;0,IF($K582&gt;0.67,$I$5,$H$5),0))</f>
        <v>9122</v>
      </c>
      <c r="N582" s="44" t="n">
        <f aca="false">IF($E582&lt;0,IF($K582&gt;0.5,-$F$6,-$G$6),IF($E582&gt;0,IF($K582&gt;0.67,$I$6,$H$6),0))</f>
        <v>6667</v>
      </c>
    </row>
    <row r="583" customFormat="false" ht="12.75" hidden="false" customHeight="false" outlineLevel="0" collapsed="false">
      <c r="A583" s="0" t="n">
        <f aca="false">MONTH(C583)</f>
        <v>7</v>
      </c>
      <c r="B583" s="0" t="str">
        <f aca="false">VLOOKUP(A583,MonthTable,2,FALSE())</f>
        <v>Jul</v>
      </c>
      <c r="C583" s="235" t="n">
        <f aca="false">C582+1</f>
        <v>37074</v>
      </c>
      <c r="D583" s="236" t="n">
        <f aca="false">H582</f>
        <v>1299990</v>
      </c>
      <c r="E583" s="250" t="n">
        <f aca="false">6373+9705</f>
        <v>16078</v>
      </c>
      <c r="F583" s="251" t="n">
        <v>0</v>
      </c>
      <c r="G583" s="44" t="n">
        <f aca="false">SUM(E583:F583)</f>
        <v>16078</v>
      </c>
      <c r="H583" s="44" t="n">
        <f aca="false">D583+G583</f>
        <v>1316068</v>
      </c>
      <c r="I583" s="232" t="n">
        <f aca="false">$D$12-H583</f>
        <v>1055132</v>
      </c>
      <c r="J583" s="238" t="n">
        <f aca="false">D583/$D$12</f>
        <v>0.548241396761134</v>
      </c>
      <c r="K583" s="239" t="n">
        <f aca="false">H583/$D$12</f>
        <v>0.555021929824561</v>
      </c>
      <c r="L583" s="44" t="n">
        <f aca="false">IF($E583&lt;0,IF($K583&gt;0.5,-$F$7,-$G$7),IF($E583&gt;0,IF($K583&gt;0.67,$I$7,$H$7),0))</f>
        <v>15789</v>
      </c>
      <c r="M583" s="44" t="n">
        <f aca="false">IF($E583&lt;0,IF($K583&gt;0.5,-$F$5,-$G$5),IF($E583&gt;0,IF($K583&gt;0.67,$I$5,$H$5),0))</f>
        <v>9122</v>
      </c>
      <c r="N583" s="44" t="n">
        <f aca="false">IF($E583&lt;0,IF($K583&gt;0.5,-$F$6,-$G$6),IF($E583&gt;0,IF($K583&gt;0.67,$I$6,$H$6),0))</f>
        <v>6667</v>
      </c>
    </row>
    <row r="584" customFormat="false" ht="12.75" hidden="false" customHeight="false" outlineLevel="0" collapsed="false">
      <c r="A584" s="0" t="n">
        <f aca="false">MONTH(C584)</f>
        <v>7</v>
      </c>
      <c r="B584" s="0" t="str">
        <f aca="false">VLOOKUP(A584,MonthTable,2,FALSE())</f>
        <v>Jul</v>
      </c>
      <c r="C584" s="235" t="n">
        <f aca="false">C583+1</f>
        <v>37075</v>
      </c>
      <c r="D584" s="236" t="n">
        <f aca="false">H583</f>
        <v>1316068</v>
      </c>
      <c r="E584" s="250" t="n">
        <f aca="false">6373+9705</f>
        <v>16078</v>
      </c>
      <c r="F584" s="251" t="n">
        <v>0</v>
      </c>
      <c r="G584" s="44" t="n">
        <f aca="false">SUM(E584:F584)</f>
        <v>16078</v>
      </c>
      <c r="H584" s="44" t="n">
        <f aca="false">D584+G584</f>
        <v>1332146</v>
      </c>
      <c r="I584" s="232" t="n">
        <f aca="false">$D$12-H584</f>
        <v>1039054</v>
      </c>
      <c r="J584" s="238" t="n">
        <f aca="false">D584/$D$12</f>
        <v>0.555021929824561</v>
      </c>
      <c r="K584" s="239" t="n">
        <f aca="false">H584/$D$12</f>
        <v>0.561802462887989</v>
      </c>
      <c r="L584" s="44" t="n">
        <f aca="false">IF($E584&lt;0,IF($K584&gt;0.5,-$F$7,-$G$7),IF($E584&gt;0,IF($K584&gt;0.67,$I$7,$H$7),0))</f>
        <v>15789</v>
      </c>
      <c r="M584" s="44" t="n">
        <f aca="false">IF($E584&lt;0,IF($K584&gt;0.5,-$F$5,-$G$5),IF($E584&gt;0,IF($K584&gt;0.67,$I$5,$H$5),0))</f>
        <v>9122</v>
      </c>
      <c r="N584" s="44" t="n">
        <f aca="false">IF($E584&lt;0,IF($K584&gt;0.5,-$F$6,-$G$6),IF($E584&gt;0,IF($K584&gt;0.67,$I$6,$H$6),0))</f>
        <v>6667</v>
      </c>
    </row>
    <row r="585" customFormat="false" ht="12.75" hidden="false" customHeight="false" outlineLevel="0" collapsed="false">
      <c r="A585" s="0" t="n">
        <f aca="false">MONTH(C585)</f>
        <v>7</v>
      </c>
      <c r="B585" s="0" t="str">
        <f aca="false">VLOOKUP(A585,MonthTable,2,FALSE())</f>
        <v>Jul</v>
      </c>
      <c r="C585" s="235" t="n">
        <f aca="false">C584+1</f>
        <v>37076</v>
      </c>
      <c r="D585" s="236" t="n">
        <f aca="false">H584</f>
        <v>1332146</v>
      </c>
      <c r="E585" s="250" t="n">
        <f aca="false">6373+9705</f>
        <v>16078</v>
      </c>
      <c r="F585" s="251" t="n">
        <v>0</v>
      </c>
      <c r="G585" s="44" t="n">
        <f aca="false">SUM(E585:F585)</f>
        <v>16078</v>
      </c>
      <c r="H585" s="44" t="n">
        <f aca="false">D585+G585</f>
        <v>1348224</v>
      </c>
      <c r="I585" s="232" t="n">
        <f aca="false">$D$12-H585</f>
        <v>1022976</v>
      </c>
      <c r="J585" s="238" t="n">
        <f aca="false">D585/$D$12</f>
        <v>0.561802462887989</v>
      </c>
      <c r="K585" s="239" t="n">
        <f aca="false">H585/$D$12</f>
        <v>0.568582995951417</v>
      </c>
      <c r="L585" s="44" t="n">
        <f aca="false">IF($E585&lt;0,IF($K585&gt;0.5,-$F$7,-$G$7),IF($E585&gt;0,IF($K585&gt;0.67,$I$7,$H$7),0))</f>
        <v>15789</v>
      </c>
      <c r="M585" s="44" t="n">
        <f aca="false">IF($E585&lt;0,IF($K585&gt;0.5,-$F$5,-$G$5),IF($E585&gt;0,IF($K585&gt;0.67,$I$5,$H$5),0))</f>
        <v>9122</v>
      </c>
      <c r="N585" s="44" t="n">
        <f aca="false">IF($E585&lt;0,IF($K585&gt;0.5,-$F$6,-$G$6),IF($E585&gt;0,IF($K585&gt;0.67,$I$6,$H$6),0))</f>
        <v>6667</v>
      </c>
    </row>
    <row r="586" customFormat="false" ht="12.75" hidden="false" customHeight="false" outlineLevel="0" collapsed="false">
      <c r="A586" s="0" t="n">
        <f aca="false">MONTH(C586)</f>
        <v>7</v>
      </c>
      <c r="B586" s="0" t="str">
        <f aca="false">VLOOKUP(A586,MonthTable,2,FALSE())</f>
        <v>Jul</v>
      </c>
      <c r="C586" s="235" t="n">
        <f aca="false">C585+1</f>
        <v>37077</v>
      </c>
      <c r="D586" s="236" t="n">
        <f aca="false">H585</f>
        <v>1348224</v>
      </c>
      <c r="E586" s="250" t="n">
        <f aca="false">6373+9705</f>
        <v>16078</v>
      </c>
      <c r="F586" s="251" t="n">
        <v>0</v>
      </c>
      <c r="G586" s="44" t="n">
        <f aca="false">SUM(E586:F586)</f>
        <v>16078</v>
      </c>
      <c r="H586" s="44" t="n">
        <f aca="false">D586+G586</f>
        <v>1364302</v>
      </c>
      <c r="I586" s="232" t="n">
        <f aca="false">$D$12-H586</f>
        <v>1006898</v>
      </c>
      <c r="J586" s="238" t="n">
        <f aca="false">D586/$D$12</f>
        <v>0.568582995951417</v>
      </c>
      <c r="K586" s="239" t="n">
        <f aca="false">H586/$D$12</f>
        <v>0.575363529014845</v>
      </c>
      <c r="L586" s="44" t="n">
        <f aca="false">IF($E586&lt;0,IF($K586&gt;0.5,-$F$7,-$G$7),IF($E586&gt;0,IF($K586&gt;0.67,$I$7,$H$7),0))</f>
        <v>15789</v>
      </c>
      <c r="M586" s="44" t="n">
        <f aca="false">IF($E586&lt;0,IF($K586&gt;0.5,-$F$5,-$G$5),IF($E586&gt;0,IF($K586&gt;0.67,$I$5,$H$5),0))</f>
        <v>9122</v>
      </c>
      <c r="N586" s="44" t="n">
        <f aca="false">IF($E586&lt;0,IF($K586&gt;0.5,-$F$6,-$G$6),IF($E586&gt;0,IF($K586&gt;0.67,$I$6,$H$6),0))</f>
        <v>6667</v>
      </c>
    </row>
    <row r="587" customFormat="false" ht="12.75" hidden="false" customHeight="false" outlineLevel="0" collapsed="false">
      <c r="A587" s="0" t="n">
        <f aca="false">MONTH(C587)</f>
        <v>7</v>
      </c>
      <c r="B587" s="0" t="str">
        <f aca="false">VLOOKUP(A587,MonthTable,2,FALSE())</f>
        <v>Jul</v>
      </c>
      <c r="C587" s="235" t="n">
        <f aca="false">C586+1</f>
        <v>37078</v>
      </c>
      <c r="D587" s="236" t="n">
        <f aca="false">H586</f>
        <v>1364302</v>
      </c>
      <c r="E587" s="250" t="n">
        <f aca="false">6373+9705</f>
        <v>16078</v>
      </c>
      <c r="F587" s="251" t="n">
        <v>0</v>
      </c>
      <c r="G587" s="44" t="n">
        <f aca="false">SUM(E587:F587)</f>
        <v>16078</v>
      </c>
      <c r="H587" s="44" t="n">
        <f aca="false">D587+G587</f>
        <v>1380380</v>
      </c>
      <c r="I587" s="232" t="n">
        <f aca="false">$D$12-H587</f>
        <v>990820</v>
      </c>
      <c r="J587" s="238" t="n">
        <f aca="false">D587/$D$12</f>
        <v>0.575363529014845</v>
      </c>
      <c r="K587" s="239" t="n">
        <f aca="false">H587/$D$12</f>
        <v>0.582144062078273</v>
      </c>
      <c r="L587" s="44" t="n">
        <f aca="false">IF($E587&lt;0,IF($K587&gt;0.5,-$F$7,-$G$7),IF($E587&gt;0,IF($K587&gt;0.67,$I$7,$H$7),0))</f>
        <v>15789</v>
      </c>
      <c r="M587" s="44" t="n">
        <f aca="false">IF($E587&lt;0,IF($K587&gt;0.5,-$F$5,-$G$5),IF($E587&gt;0,IF($K587&gt;0.67,$I$5,$H$5),0))</f>
        <v>9122</v>
      </c>
      <c r="N587" s="44" t="n">
        <f aca="false">IF($E587&lt;0,IF($K587&gt;0.5,-$F$6,-$G$6),IF($E587&gt;0,IF($K587&gt;0.67,$I$6,$H$6),0))</f>
        <v>6667</v>
      </c>
    </row>
    <row r="588" customFormat="false" ht="12.75" hidden="false" customHeight="false" outlineLevel="0" collapsed="false">
      <c r="A588" s="0" t="n">
        <f aca="false">MONTH(C588)</f>
        <v>7</v>
      </c>
      <c r="B588" s="0" t="str">
        <f aca="false">VLOOKUP(A588,MonthTable,2,FALSE())</f>
        <v>Jul</v>
      </c>
      <c r="C588" s="235" t="n">
        <f aca="false">C587+1</f>
        <v>37079</v>
      </c>
      <c r="D588" s="236" t="n">
        <f aca="false">H587</f>
        <v>1380380</v>
      </c>
      <c r="E588" s="250" t="n">
        <f aca="false">6373+9705</f>
        <v>16078</v>
      </c>
      <c r="F588" s="251" t="n">
        <v>0</v>
      </c>
      <c r="G588" s="44" t="n">
        <f aca="false">SUM(E588:F588)</f>
        <v>16078</v>
      </c>
      <c r="H588" s="44" t="n">
        <f aca="false">D588+G588</f>
        <v>1396458</v>
      </c>
      <c r="I588" s="232" t="n">
        <f aca="false">$D$12-H588</f>
        <v>974742</v>
      </c>
      <c r="J588" s="238" t="n">
        <f aca="false">D588/$D$12</f>
        <v>0.582144062078273</v>
      </c>
      <c r="K588" s="239" t="n">
        <f aca="false">H588/$D$12</f>
        <v>0.5889245951417</v>
      </c>
      <c r="L588" s="44" t="n">
        <f aca="false">IF($E588&lt;0,IF($K588&gt;0.5,-$F$7,-$G$7),IF($E588&gt;0,IF($K588&gt;0.67,$I$7,$H$7),0))</f>
        <v>15789</v>
      </c>
      <c r="M588" s="44" t="n">
        <f aca="false">IF($E588&lt;0,IF($K588&gt;0.5,-$F$5,-$G$5),IF($E588&gt;0,IF($K588&gt;0.67,$I$5,$H$5),0))</f>
        <v>9122</v>
      </c>
      <c r="N588" s="44" t="n">
        <f aca="false">IF($E588&lt;0,IF($K588&gt;0.5,-$F$6,-$G$6),IF($E588&gt;0,IF($K588&gt;0.67,$I$6,$H$6),0))</f>
        <v>6667</v>
      </c>
    </row>
    <row r="589" customFormat="false" ht="12.75" hidden="false" customHeight="false" outlineLevel="0" collapsed="false">
      <c r="A589" s="0" t="n">
        <f aca="false">MONTH(C589)</f>
        <v>7</v>
      </c>
      <c r="B589" s="0" t="str">
        <f aca="false">VLOOKUP(A589,MonthTable,2,FALSE())</f>
        <v>Jul</v>
      </c>
      <c r="C589" s="235" t="n">
        <f aca="false">C588+1</f>
        <v>37080</v>
      </c>
      <c r="D589" s="236" t="n">
        <f aca="false">H588</f>
        <v>1396458</v>
      </c>
      <c r="E589" s="250" t="n">
        <f aca="false">6373+9705</f>
        <v>16078</v>
      </c>
      <c r="F589" s="251" t="n">
        <v>0</v>
      </c>
      <c r="G589" s="44" t="n">
        <f aca="false">SUM(E589:F589)</f>
        <v>16078</v>
      </c>
      <c r="H589" s="44" t="n">
        <f aca="false">D589+G589</f>
        <v>1412536</v>
      </c>
      <c r="I589" s="232" t="n">
        <f aca="false">$D$12-H589</f>
        <v>958664</v>
      </c>
      <c r="J589" s="238" t="n">
        <f aca="false">D589/$D$12</f>
        <v>0.5889245951417</v>
      </c>
      <c r="K589" s="239" t="n">
        <f aca="false">H589/$D$12</f>
        <v>0.595705128205128</v>
      </c>
      <c r="L589" s="44" t="n">
        <f aca="false">IF($E589&lt;0,IF($K589&gt;0.5,-$F$7,-$G$7),IF($E589&gt;0,IF($K589&gt;0.67,$I$7,$H$7),0))</f>
        <v>15789</v>
      </c>
      <c r="M589" s="44" t="n">
        <f aca="false">IF($E589&lt;0,IF($K589&gt;0.5,-$F$5,-$G$5),IF($E589&gt;0,IF($K589&gt;0.67,$I$5,$H$5),0))</f>
        <v>9122</v>
      </c>
      <c r="N589" s="44" t="n">
        <f aca="false">IF($E589&lt;0,IF($K589&gt;0.5,-$F$6,-$G$6),IF($E589&gt;0,IF($K589&gt;0.67,$I$6,$H$6),0))</f>
        <v>6667</v>
      </c>
    </row>
    <row r="590" customFormat="false" ht="12.75" hidden="false" customHeight="false" outlineLevel="0" collapsed="false">
      <c r="A590" s="0" t="n">
        <f aca="false">MONTH(C590)</f>
        <v>7</v>
      </c>
      <c r="B590" s="0" t="str">
        <f aca="false">VLOOKUP(A590,MonthTable,2,FALSE())</f>
        <v>Jul</v>
      </c>
      <c r="C590" s="235" t="n">
        <f aca="false">C589+1</f>
        <v>37081</v>
      </c>
      <c r="D590" s="236" t="n">
        <f aca="false">H589</f>
        <v>1412536</v>
      </c>
      <c r="E590" s="250" t="n">
        <f aca="false">6373+9705</f>
        <v>16078</v>
      </c>
      <c r="F590" s="251" t="n">
        <v>0</v>
      </c>
      <c r="G590" s="44" t="n">
        <f aca="false">SUM(E590:F590)</f>
        <v>16078</v>
      </c>
      <c r="H590" s="44" t="n">
        <f aca="false">D590+G590</f>
        <v>1428614</v>
      </c>
      <c r="I590" s="232" t="n">
        <f aca="false">$D$12-H590</f>
        <v>942586</v>
      </c>
      <c r="J590" s="238" t="n">
        <f aca="false">D590/$D$12</f>
        <v>0.595705128205128</v>
      </c>
      <c r="K590" s="239" t="n">
        <f aca="false">H590/$D$12</f>
        <v>0.602485661268556</v>
      </c>
      <c r="L590" s="44" t="n">
        <f aca="false">IF($E590&lt;0,IF($K590&gt;0.5,-$F$7,-$G$7),IF($E590&gt;0,IF($K590&gt;0.67,$I$7,$H$7),0))</f>
        <v>15789</v>
      </c>
      <c r="M590" s="44" t="n">
        <f aca="false">IF($E590&lt;0,IF($K590&gt;0.5,-$F$5,-$G$5),IF($E590&gt;0,IF($K590&gt;0.67,$I$5,$H$5),0))</f>
        <v>9122</v>
      </c>
      <c r="N590" s="44" t="n">
        <f aca="false">IF($E590&lt;0,IF($K590&gt;0.5,-$F$6,-$G$6),IF($E590&gt;0,IF($K590&gt;0.67,$I$6,$H$6),0))</f>
        <v>6667</v>
      </c>
    </row>
    <row r="591" customFormat="false" ht="12.75" hidden="false" customHeight="false" outlineLevel="0" collapsed="false">
      <c r="A591" s="0" t="n">
        <f aca="false">MONTH(C591)</f>
        <v>7</v>
      </c>
      <c r="B591" s="0" t="str">
        <f aca="false">VLOOKUP(A591,MonthTable,2,FALSE())</f>
        <v>Jul</v>
      </c>
      <c r="C591" s="235" t="n">
        <f aca="false">C590+1</f>
        <v>37082</v>
      </c>
      <c r="D591" s="236" t="n">
        <f aca="false">H590</f>
        <v>1428614</v>
      </c>
      <c r="E591" s="250" t="n">
        <f aca="false">6373+9705</f>
        <v>16078</v>
      </c>
      <c r="F591" s="251" t="n">
        <v>0</v>
      </c>
      <c r="G591" s="44" t="n">
        <f aca="false">SUM(E591:F591)</f>
        <v>16078</v>
      </c>
      <c r="H591" s="44" t="n">
        <f aca="false">D591+G591</f>
        <v>1444692</v>
      </c>
      <c r="I591" s="232" t="n">
        <f aca="false">$D$12-H591</f>
        <v>926508</v>
      </c>
      <c r="J591" s="238" t="n">
        <f aca="false">D591/$D$12</f>
        <v>0.602485661268556</v>
      </c>
      <c r="K591" s="239" t="n">
        <f aca="false">H591/$D$12</f>
        <v>0.609266194331984</v>
      </c>
      <c r="L591" s="44" t="n">
        <f aca="false">IF($E591&lt;0,IF($K591&gt;0.5,-$F$7,-$G$7),IF($E591&gt;0,IF($K591&gt;0.67,$I$7,$H$7),0))</f>
        <v>15789</v>
      </c>
      <c r="M591" s="44" t="n">
        <f aca="false">IF($E591&lt;0,IF($K591&gt;0.5,-$F$5,-$G$5),IF($E591&gt;0,IF($K591&gt;0.67,$I$5,$H$5),0))</f>
        <v>9122</v>
      </c>
      <c r="N591" s="44" t="n">
        <f aca="false">IF($E591&lt;0,IF($K591&gt;0.5,-$F$6,-$G$6),IF($E591&gt;0,IF($K591&gt;0.67,$I$6,$H$6),0))</f>
        <v>6667</v>
      </c>
    </row>
    <row r="592" customFormat="false" ht="12.75" hidden="false" customHeight="false" outlineLevel="0" collapsed="false">
      <c r="A592" s="0" t="n">
        <f aca="false">MONTH(C592)</f>
        <v>7</v>
      </c>
      <c r="B592" s="0" t="str">
        <f aca="false">VLOOKUP(A592,MonthTable,2,FALSE())</f>
        <v>Jul</v>
      </c>
      <c r="C592" s="235" t="n">
        <f aca="false">C591+1</f>
        <v>37083</v>
      </c>
      <c r="D592" s="236" t="n">
        <f aca="false">H591</f>
        <v>1444692</v>
      </c>
      <c r="E592" s="250" t="n">
        <f aca="false">6373+9705</f>
        <v>16078</v>
      </c>
      <c r="F592" s="251" t="n">
        <v>0</v>
      </c>
      <c r="G592" s="44" t="n">
        <f aca="false">SUM(E592:F592)</f>
        <v>16078</v>
      </c>
      <c r="H592" s="44" t="n">
        <f aca="false">D592+G592</f>
        <v>1460770</v>
      </c>
      <c r="I592" s="232" t="n">
        <f aca="false">$D$12-H592</f>
        <v>910430</v>
      </c>
      <c r="J592" s="238" t="n">
        <f aca="false">D592/$D$12</f>
        <v>0.609266194331984</v>
      </c>
      <c r="K592" s="239" t="n">
        <f aca="false">H592/$D$12</f>
        <v>0.616046727395412</v>
      </c>
      <c r="L592" s="44" t="n">
        <f aca="false">IF($E592&lt;0,IF($K592&gt;0.5,-$F$7,-$G$7),IF($E592&gt;0,IF($K592&gt;0.67,$I$7,$H$7),0))</f>
        <v>15789</v>
      </c>
      <c r="M592" s="44" t="n">
        <f aca="false">IF($E592&lt;0,IF($K592&gt;0.5,-$F$5,-$G$5),IF($E592&gt;0,IF($K592&gt;0.67,$I$5,$H$5),0))</f>
        <v>9122</v>
      </c>
      <c r="N592" s="44" t="n">
        <f aca="false">IF($E592&lt;0,IF($K592&gt;0.5,-$F$6,-$G$6),IF($E592&gt;0,IF($K592&gt;0.67,$I$6,$H$6),0))</f>
        <v>6667</v>
      </c>
    </row>
    <row r="593" customFormat="false" ht="12.75" hidden="false" customHeight="false" outlineLevel="0" collapsed="false">
      <c r="A593" s="0" t="n">
        <f aca="false">MONTH(C593)</f>
        <v>7</v>
      </c>
      <c r="B593" s="0" t="str">
        <f aca="false">VLOOKUP(A593,MonthTable,2,FALSE())</f>
        <v>Jul</v>
      </c>
      <c r="C593" s="235" t="n">
        <f aca="false">C592+1</f>
        <v>37084</v>
      </c>
      <c r="D593" s="236" t="n">
        <f aca="false">H592</f>
        <v>1460770</v>
      </c>
      <c r="E593" s="250" t="n">
        <f aca="false">6373+9705</f>
        <v>16078</v>
      </c>
      <c r="F593" s="251" t="n">
        <v>0</v>
      </c>
      <c r="G593" s="44" t="n">
        <f aca="false">SUM(E593:F593)</f>
        <v>16078</v>
      </c>
      <c r="H593" s="44" t="n">
        <f aca="false">D593+G593</f>
        <v>1476848</v>
      </c>
      <c r="I593" s="232" t="n">
        <f aca="false">$D$12-H593</f>
        <v>894352</v>
      </c>
      <c r="J593" s="238" t="n">
        <f aca="false">D593/$D$12</f>
        <v>0.616046727395412</v>
      </c>
      <c r="K593" s="239" t="n">
        <f aca="false">H593/$D$12</f>
        <v>0.622827260458839</v>
      </c>
      <c r="L593" s="44" t="n">
        <f aca="false">IF($E593&lt;0,IF($K593&gt;0.5,-$F$7,-$G$7),IF($E593&gt;0,IF($K593&gt;0.67,$I$7,$H$7),0))</f>
        <v>15789</v>
      </c>
      <c r="M593" s="44" t="n">
        <f aca="false">IF($E593&lt;0,IF($K593&gt;0.5,-$F$5,-$G$5),IF($E593&gt;0,IF($K593&gt;0.67,$I$5,$H$5),0))</f>
        <v>9122</v>
      </c>
      <c r="N593" s="44" t="n">
        <f aca="false">IF($E593&lt;0,IF($K593&gt;0.5,-$F$6,-$G$6),IF($E593&gt;0,IF($K593&gt;0.67,$I$6,$H$6),0))</f>
        <v>6667</v>
      </c>
    </row>
    <row r="594" customFormat="false" ht="12.75" hidden="false" customHeight="false" outlineLevel="0" collapsed="false">
      <c r="A594" s="0" t="n">
        <f aca="false">MONTH(C594)</f>
        <v>7</v>
      </c>
      <c r="B594" s="0" t="str">
        <f aca="false">VLOOKUP(A594,MonthTable,2,FALSE())</f>
        <v>Jul</v>
      </c>
      <c r="C594" s="235" t="n">
        <f aca="false">C593+1</f>
        <v>37085</v>
      </c>
      <c r="D594" s="236" t="n">
        <f aca="false">H593</f>
        <v>1476848</v>
      </c>
      <c r="E594" s="250" t="n">
        <f aca="false">6373+9705</f>
        <v>16078</v>
      </c>
      <c r="F594" s="251" t="n">
        <v>0</v>
      </c>
      <c r="G594" s="44" t="n">
        <f aca="false">SUM(E594:F594)</f>
        <v>16078</v>
      </c>
      <c r="H594" s="44" t="n">
        <f aca="false">D594+G594</f>
        <v>1492926</v>
      </c>
      <c r="I594" s="232" t="n">
        <f aca="false">$D$12-H594</f>
        <v>878274</v>
      </c>
      <c r="J594" s="238" t="n">
        <f aca="false">D594/$D$12</f>
        <v>0.622827260458839</v>
      </c>
      <c r="K594" s="239" t="n">
        <f aca="false">H594/$D$12</f>
        <v>0.629607793522267</v>
      </c>
      <c r="L594" s="44" t="n">
        <f aca="false">IF($E594&lt;0,IF($K594&gt;0.5,-$F$7,-$G$7),IF($E594&gt;0,IF($K594&gt;0.67,$I$7,$H$7),0))</f>
        <v>15789</v>
      </c>
      <c r="M594" s="44" t="n">
        <f aca="false">IF($E594&lt;0,IF($K594&gt;0.5,-$F$5,-$G$5),IF($E594&gt;0,IF($K594&gt;0.67,$I$5,$H$5),0))</f>
        <v>9122</v>
      </c>
      <c r="N594" s="44" t="n">
        <f aca="false">IF($E594&lt;0,IF($K594&gt;0.5,-$F$6,-$G$6),IF($E594&gt;0,IF($K594&gt;0.67,$I$6,$H$6),0))</f>
        <v>6667</v>
      </c>
    </row>
    <row r="595" customFormat="false" ht="12.75" hidden="false" customHeight="false" outlineLevel="0" collapsed="false">
      <c r="A595" s="0" t="n">
        <f aca="false">MONTH(C595)</f>
        <v>7</v>
      </c>
      <c r="B595" s="0" t="str">
        <f aca="false">VLOOKUP(A595,MonthTable,2,FALSE())</f>
        <v>Jul</v>
      </c>
      <c r="C595" s="235" t="n">
        <f aca="false">C594+1</f>
        <v>37086</v>
      </c>
      <c r="D595" s="236" t="n">
        <f aca="false">H594</f>
        <v>1492926</v>
      </c>
      <c r="E595" s="250" t="n">
        <f aca="false">6373+9705</f>
        <v>16078</v>
      </c>
      <c r="F595" s="251" t="n">
        <v>0</v>
      </c>
      <c r="G595" s="44" t="n">
        <f aca="false">SUM(E595:F595)</f>
        <v>16078</v>
      </c>
      <c r="H595" s="44" t="n">
        <f aca="false">D595+G595</f>
        <v>1509004</v>
      </c>
      <c r="I595" s="232" t="n">
        <f aca="false">$D$12-H595</f>
        <v>862196</v>
      </c>
      <c r="J595" s="238" t="n">
        <f aca="false">D595/$D$12</f>
        <v>0.629607793522267</v>
      </c>
      <c r="K595" s="239" t="n">
        <f aca="false">H595/$D$12</f>
        <v>0.636388326585695</v>
      </c>
      <c r="L595" s="44" t="n">
        <f aca="false">IF($E595&lt;0,IF($K595&gt;0.5,-$F$7,-$G$7),IF($E595&gt;0,IF($K595&gt;0.67,$I$7,$H$7),0))</f>
        <v>15789</v>
      </c>
      <c r="M595" s="44" t="n">
        <f aca="false">IF($E595&lt;0,IF($K595&gt;0.5,-$F$5,-$G$5),IF($E595&gt;0,IF($K595&gt;0.67,$I$5,$H$5),0))</f>
        <v>9122</v>
      </c>
      <c r="N595" s="44" t="n">
        <f aca="false">IF($E595&lt;0,IF($K595&gt;0.5,-$F$6,-$G$6),IF($E595&gt;0,IF($K595&gt;0.67,$I$6,$H$6),0))</f>
        <v>6667</v>
      </c>
    </row>
    <row r="596" customFormat="false" ht="12.75" hidden="false" customHeight="false" outlineLevel="0" collapsed="false">
      <c r="A596" s="0" t="n">
        <f aca="false">MONTH(C596)</f>
        <v>7</v>
      </c>
      <c r="B596" s="0" t="str">
        <f aca="false">VLOOKUP(A596,MonthTable,2,FALSE())</f>
        <v>Jul</v>
      </c>
      <c r="C596" s="235" t="n">
        <f aca="false">C595+1</f>
        <v>37087</v>
      </c>
      <c r="D596" s="236" t="n">
        <f aca="false">H595</f>
        <v>1509004</v>
      </c>
      <c r="E596" s="250" t="n">
        <f aca="false">6373+9705</f>
        <v>16078</v>
      </c>
      <c r="F596" s="251" t="n">
        <v>0</v>
      </c>
      <c r="G596" s="44" t="n">
        <f aca="false">SUM(E596:F596)</f>
        <v>16078</v>
      </c>
      <c r="H596" s="44" t="n">
        <f aca="false">D596+G596</f>
        <v>1525082</v>
      </c>
      <c r="I596" s="232" t="n">
        <f aca="false">$D$12-H596</f>
        <v>846118</v>
      </c>
      <c r="J596" s="238" t="n">
        <f aca="false">D596/$D$12</f>
        <v>0.636388326585695</v>
      </c>
      <c r="K596" s="239" t="n">
        <f aca="false">H596/$D$12</f>
        <v>0.643168859649123</v>
      </c>
      <c r="L596" s="44" t="n">
        <f aca="false">IF($E596&lt;0,IF($K596&gt;0.5,-$F$7,-$G$7),IF($E596&gt;0,IF($K596&gt;0.67,$I$7,$H$7),0))</f>
        <v>15789</v>
      </c>
      <c r="M596" s="44" t="n">
        <f aca="false">IF($E596&lt;0,IF($K596&gt;0.5,-$F$5,-$G$5),IF($E596&gt;0,IF($K596&gt;0.67,$I$5,$H$5),0))</f>
        <v>9122</v>
      </c>
      <c r="N596" s="44" t="n">
        <f aca="false">IF($E596&lt;0,IF($K596&gt;0.5,-$F$6,-$G$6),IF($E596&gt;0,IF($K596&gt;0.67,$I$6,$H$6),0))</f>
        <v>6667</v>
      </c>
    </row>
    <row r="597" customFormat="false" ht="12.75" hidden="false" customHeight="false" outlineLevel="0" collapsed="false">
      <c r="A597" s="0" t="n">
        <f aca="false">MONTH(C597)</f>
        <v>7</v>
      </c>
      <c r="B597" s="0" t="str">
        <f aca="false">VLOOKUP(A597,MonthTable,2,FALSE())</f>
        <v>Jul</v>
      </c>
      <c r="C597" s="235" t="n">
        <f aca="false">C596+1</f>
        <v>37088</v>
      </c>
      <c r="D597" s="236" t="n">
        <f aca="false">H596</f>
        <v>1525082</v>
      </c>
      <c r="E597" s="250" t="n">
        <f aca="false">6373+9705</f>
        <v>16078</v>
      </c>
      <c r="F597" s="251" t="n">
        <v>0</v>
      </c>
      <c r="G597" s="44" t="n">
        <f aca="false">SUM(E597:F597)</f>
        <v>16078</v>
      </c>
      <c r="H597" s="44" t="n">
        <f aca="false">D597+G597</f>
        <v>1541160</v>
      </c>
      <c r="I597" s="232" t="n">
        <f aca="false">$D$12-H597</f>
        <v>830040</v>
      </c>
      <c r="J597" s="238" t="n">
        <f aca="false">D597/$D$12</f>
        <v>0.643168859649123</v>
      </c>
      <c r="K597" s="239" t="n">
        <f aca="false">H597/$D$12</f>
        <v>0.649949392712551</v>
      </c>
      <c r="L597" s="44" t="n">
        <f aca="false">IF($E597&lt;0,IF($K597&gt;0.5,-$F$7,-$G$7),IF($E597&gt;0,IF($K597&gt;0.67,$I$7,$H$7),0))</f>
        <v>15789</v>
      </c>
      <c r="M597" s="44" t="n">
        <f aca="false">IF($E597&lt;0,IF($K597&gt;0.5,-$F$5,-$G$5),IF($E597&gt;0,IF($K597&gt;0.67,$I$5,$H$5),0))</f>
        <v>9122</v>
      </c>
      <c r="N597" s="44" t="n">
        <f aca="false">IF($E597&lt;0,IF($K597&gt;0.5,-$F$6,-$G$6),IF($E597&gt;0,IF($K597&gt;0.67,$I$6,$H$6),0))</f>
        <v>6667</v>
      </c>
    </row>
    <row r="598" customFormat="false" ht="12.75" hidden="false" customHeight="false" outlineLevel="0" collapsed="false">
      <c r="A598" s="0" t="n">
        <f aca="false">MONTH(C598)</f>
        <v>7</v>
      </c>
      <c r="B598" s="0" t="str">
        <f aca="false">VLOOKUP(A598,MonthTable,2,FALSE())</f>
        <v>Jul</v>
      </c>
      <c r="C598" s="235" t="n">
        <f aca="false">C597+1</f>
        <v>37089</v>
      </c>
      <c r="D598" s="236" t="n">
        <f aca="false">H597</f>
        <v>1541160</v>
      </c>
      <c r="E598" s="250" t="n">
        <f aca="false">6373+9705</f>
        <v>16078</v>
      </c>
      <c r="F598" s="251" t="n">
        <v>0</v>
      </c>
      <c r="G598" s="44" t="n">
        <f aca="false">SUM(E598:F598)</f>
        <v>16078</v>
      </c>
      <c r="H598" s="44" t="n">
        <f aca="false">D598+G598</f>
        <v>1557238</v>
      </c>
      <c r="I598" s="232" t="n">
        <f aca="false">$D$12-H598</f>
        <v>813962</v>
      </c>
      <c r="J598" s="238" t="n">
        <f aca="false">D598/$D$12</f>
        <v>0.649949392712551</v>
      </c>
      <c r="K598" s="239" t="n">
        <f aca="false">H598/$D$12</f>
        <v>0.656729925775978</v>
      </c>
      <c r="L598" s="44" t="n">
        <f aca="false">IF($E598&lt;0,IF($K598&gt;0.5,-$F$7,-$G$7),IF($E598&gt;0,IF($K598&gt;0.67,$I$7,$H$7),0))</f>
        <v>15789</v>
      </c>
      <c r="M598" s="44" t="n">
        <f aca="false">IF($E598&lt;0,IF($K598&gt;0.5,-$F$5,-$G$5),IF($E598&gt;0,IF($K598&gt;0.67,$I$5,$H$5),0))</f>
        <v>9122</v>
      </c>
      <c r="N598" s="44" t="n">
        <f aca="false">IF($E598&lt;0,IF($K598&gt;0.5,-$F$6,-$G$6),IF($E598&gt;0,IF($K598&gt;0.67,$I$6,$H$6),0))</f>
        <v>6667</v>
      </c>
    </row>
    <row r="599" customFormat="false" ht="12.75" hidden="false" customHeight="false" outlineLevel="0" collapsed="false">
      <c r="A599" s="0" t="n">
        <f aca="false">MONTH(C599)</f>
        <v>7</v>
      </c>
      <c r="B599" s="0" t="str">
        <f aca="false">VLOOKUP(A599,MonthTable,2,FALSE())</f>
        <v>Jul</v>
      </c>
      <c r="C599" s="235" t="n">
        <f aca="false">C598+1</f>
        <v>37090</v>
      </c>
      <c r="D599" s="236" t="n">
        <f aca="false">H598</f>
        <v>1557238</v>
      </c>
      <c r="E599" s="250" t="n">
        <f aca="false">6373+9705</f>
        <v>16078</v>
      </c>
      <c r="F599" s="251" t="n">
        <v>0</v>
      </c>
      <c r="G599" s="44" t="n">
        <f aca="false">SUM(E599:F599)</f>
        <v>16078</v>
      </c>
      <c r="H599" s="44" t="n">
        <f aca="false">D599+G599</f>
        <v>1573316</v>
      </c>
      <c r="I599" s="232" t="n">
        <f aca="false">$D$12-H599</f>
        <v>797884</v>
      </c>
      <c r="J599" s="238" t="n">
        <f aca="false">D599/$D$12</f>
        <v>0.656729925775978</v>
      </c>
      <c r="K599" s="239" t="n">
        <f aca="false">H599/$D$12</f>
        <v>0.663510458839406</v>
      </c>
      <c r="L599" s="44" t="n">
        <f aca="false">IF($E599&lt;0,IF($K599&gt;0.5,-$F$7,-$G$7),IF($E599&gt;0,IF($K599&gt;0.67,$I$7,$H$7),0))</f>
        <v>15789</v>
      </c>
      <c r="M599" s="44" t="n">
        <f aca="false">IF($E599&lt;0,IF($K599&gt;0.5,-$F$5,-$G$5),IF($E599&gt;0,IF($K599&gt;0.67,$I$5,$H$5),0))</f>
        <v>9122</v>
      </c>
      <c r="N599" s="44" t="n">
        <f aca="false">IF($E599&lt;0,IF($K599&gt;0.5,-$F$6,-$G$6),IF($E599&gt;0,IF($K599&gt;0.67,$I$6,$H$6),0))</f>
        <v>6667</v>
      </c>
    </row>
    <row r="600" customFormat="false" ht="12.75" hidden="false" customHeight="false" outlineLevel="0" collapsed="false">
      <c r="A600" s="0" t="n">
        <f aca="false">MONTH(C600)</f>
        <v>7</v>
      </c>
      <c r="B600" s="0" t="str">
        <f aca="false">VLOOKUP(A600,MonthTable,2,FALSE())</f>
        <v>Jul</v>
      </c>
      <c r="C600" s="235" t="n">
        <f aca="false">C599+1</f>
        <v>37091</v>
      </c>
      <c r="D600" s="236" t="n">
        <f aca="false">H599</f>
        <v>1573316</v>
      </c>
      <c r="E600" s="250" t="n">
        <f aca="false">6373+9705</f>
        <v>16078</v>
      </c>
      <c r="F600" s="251" t="n">
        <v>0</v>
      </c>
      <c r="G600" s="44" t="n">
        <f aca="false">SUM(E600:F600)</f>
        <v>16078</v>
      </c>
      <c r="H600" s="44" t="n">
        <f aca="false">D600+G600</f>
        <v>1589394</v>
      </c>
      <c r="I600" s="232" t="n">
        <f aca="false">$D$12-H600</f>
        <v>781806</v>
      </c>
      <c r="J600" s="238" t="n">
        <f aca="false">D600/$D$12</f>
        <v>0.663510458839406</v>
      </c>
      <c r="K600" s="239" t="n">
        <f aca="false">H600/$D$12</f>
        <v>0.670290991902834</v>
      </c>
      <c r="L600" s="44" t="n">
        <f aca="false">IF($E600&lt;0,IF($K600&gt;0.5,-$F$7,-$G$7),IF($E600&gt;0,IF($K600&gt;0.67,$I$7,$H$7),0))</f>
        <v>10420</v>
      </c>
      <c r="M600" s="44" t="n">
        <f aca="false">IF($E600&lt;0,IF($K600&gt;0.5,-$F$5,-$G$5),IF($E600&gt;0,IF($K600&gt;0.67,$I$5,$H$5),0))</f>
        <v>6020</v>
      </c>
      <c r="N600" s="44" t="n">
        <f aca="false">IF($E600&lt;0,IF($K600&gt;0.5,-$F$6,-$G$6),IF($E600&gt;0,IF($K600&gt;0.67,$I$6,$H$6),0))</f>
        <v>4400</v>
      </c>
    </row>
    <row r="601" customFormat="false" ht="12.75" hidden="false" customHeight="false" outlineLevel="0" collapsed="false">
      <c r="A601" s="0" t="n">
        <f aca="false">MONTH(C601)</f>
        <v>7</v>
      </c>
      <c r="B601" s="0" t="str">
        <f aca="false">VLOOKUP(A601,MonthTable,2,FALSE())</f>
        <v>Jul</v>
      </c>
      <c r="C601" s="235" t="n">
        <f aca="false">C600+1</f>
        <v>37092</v>
      </c>
      <c r="D601" s="236" t="n">
        <f aca="false">H600</f>
        <v>1589394</v>
      </c>
      <c r="E601" s="250" t="n">
        <f aca="false">6373+9705</f>
        <v>16078</v>
      </c>
      <c r="F601" s="251" t="n">
        <v>0</v>
      </c>
      <c r="G601" s="44" t="n">
        <f aca="false">SUM(E601:F601)</f>
        <v>16078</v>
      </c>
      <c r="H601" s="44" t="n">
        <f aca="false">D601+G601</f>
        <v>1605472</v>
      </c>
      <c r="I601" s="232" t="n">
        <f aca="false">$D$12-H601</f>
        <v>765728</v>
      </c>
      <c r="J601" s="238" t="n">
        <f aca="false">D601/$D$12</f>
        <v>0.670290991902834</v>
      </c>
      <c r="K601" s="239" t="n">
        <f aca="false">H601/$D$12</f>
        <v>0.677071524966262</v>
      </c>
      <c r="L601" s="44" t="n">
        <f aca="false">IF($E601&lt;0,IF($K601&gt;0.5,-$F$7,-$G$7),IF($E601&gt;0,IF($K601&gt;0.67,$I$7,$H$7),0))</f>
        <v>10420</v>
      </c>
      <c r="M601" s="44" t="n">
        <f aca="false">IF($E601&lt;0,IF($K601&gt;0.5,-$F$5,-$G$5),IF($E601&gt;0,IF($K601&gt;0.67,$I$5,$H$5),0))</f>
        <v>6020</v>
      </c>
      <c r="N601" s="44" t="n">
        <f aca="false">IF($E601&lt;0,IF($K601&gt;0.5,-$F$6,-$G$6),IF($E601&gt;0,IF($K601&gt;0.67,$I$6,$H$6),0))</f>
        <v>4400</v>
      </c>
    </row>
    <row r="602" customFormat="false" ht="12.75" hidden="false" customHeight="false" outlineLevel="0" collapsed="false">
      <c r="A602" s="0" t="n">
        <f aca="false">MONTH(C602)</f>
        <v>7</v>
      </c>
      <c r="B602" s="0" t="str">
        <f aca="false">VLOOKUP(A602,MonthTable,2,FALSE())</f>
        <v>Jul</v>
      </c>
      <c r="C602" s="235" t="n">
        <f aca="false">C601+1</f>
        <v>37093</v>
      </c>
      <c r="D602" s="236" t="n">
        <f aca="false">H601</f>
        <v>1605472</v>
      </c>
      <c r="E602" s="250" t="n">
        <f aca="false">6373+9705</f>
        <v>16078</v>
      </c>
      <c r="F602" s="251" t="n">
        <v>0</v>
      </c>
      <c r="G602" s="44" t="n">
        <f aca="false">SUM(E602:F602)</f>
        <v>16078</v>
      </c>
      <c r="H602" s="44" t="n">
        <f aca="false">D602+G602</f>
        <v>1621550</v>
      </c>
      <c r="I602" s="232" t="n">
        <f aca="false">$D$12-H602</f>
        <v>749650</v>
      </c>
      <c r="J602" s="238" t="n">
        <f aca="false">D602/$D$12</f>
        <v>0.677071524966262</v>
      </c>
      <c r="K602" s="239" t="n">
        <f aca="false">H602/$D$12</f>
        <v>0.68385205802969</v>
      </c>
      <c r="L602" s="44" t="n">
        <f aca="false">IF($E602&lt;0,IF($K602&gt;0.5,-$F$7,-$G$7),IF($E602&gt;0,IF($K602&gt;0.67,$I$7,$H$7),0))</f>
        <v>10420</v>
      </c>
      <c r="M602" s="44" t="n">
        <f aca="false">IF($E602&lt;0,IF($K602&gt;0.5,-$F$5,-$G$5),IF($E602&gt;0,IF($K602&gt;0.67,$I$5,$H$5),0))</f>
        <v>6020</v>
      </c>
      <c r="N602" s="44" t="n">
        <f aca="false">IF($E602&lt;0,IF($K602&gt;0.5,-$F$6,-$G$6),IF($E602&gt;0,IF($K602&gt;0.67,$I$6,$H$6),0))</f>
        <v>4400</v>
      </c>
    </row>
    <row r="603" customFormat="false" ht="12.75" hidden="false" customHeight="false" outlineLevel="0" collapsed="false">
      <c r="A603" s="0" t="n">
        <f aca="false">MONTH(C603)</f>
        <v>7</v>
      </c>
      <c r="B603" s="0" t="str">
        <f aca="false">VLOOKUP(A603,MonthTable,2,FALSE())</f>
        <v>Jul</v>
      </c>
      <c r="C603" s="235" t="n">
        <f aca="false">C602+1</f>
        <v>37094</v>
      </c>
      <c r="D603" s="236" t="n">
        <f aca="false">H602</f>
        <v>1621550</v>
      </c>
      <c r="E603" s="250" t="n">
        <f aca="false">6373+9705</f>
        <v>16078</v>
      </c>
      <c r="F603" s="251" t="n">
        <v>0</v>
      </c>
      <c r="G603" s="44" t="n">
        <f aca="false">SUM(E603:F603)</f>
        <v>16078</v>
      </c>
      <c r="H603" s="44" t="n">
        <f aca="false">D603+G603</f>
        <v>1637628</v>
      </c>
      <c r="I603" s="232" t="n">
        <f aca="false">$D$12-H603</f>
        <v>733572</v>
      </c>
      <c r="J603" s="238" t="n">
        <f aca="false">D603/$D$12</f>
        <v>0.68385205802969</v>
      </c>
      <c r="K603" s="239" t="n">
        <f aca="false">H603/$D$12</f>
        <v>0.690632591093117</v>
      </c>
      <c r="L603" s="44" t="n">
        <f aca="false">IF($E603&lt;0,IF($K603&gt;0.5,-$F$7,-$G$7),IF($E603&gt;0,IF($K603&gt;0.67,$I$7,$H$7),0))</f>
        <v>10420</v>
      </c>
      <c r="M603" s="44" t="n">
        <f aca="false">IF($E603&lt;0,IF($K603&gt;0.5,-$F$5,-$G$5),IF($E603&gt;0,IF($K603&gt;0.67,$I$5,$H$5),0))</f>
        <v>6020</v>
      </c>
      <c r="N603" s="44" t="n">
        <f aca="false">IF($E603&lt;0,IF($K603&gt;0.5,-$F$6,-$G$6),IF($E603&gt;0,IF($K603&gt;0.67,$I$6,$H$6),0))</f>
        <v>4400</v>
      </c>
    </row>
    <row r="604" customFormat="false" ht="12.75" hidden="false" customHeight="false" outlineLevel="0" collapsed="false">
      <c r="A604" s="0" t="n">
        <f aca="false">MONTH(C604)</f>
        <v>7</v>
      </c>
      <c r="B604" s="0" t="str">
        <f aca="false">VLOOKUP(A604,MonthTable,2,FALSE())</f>
        <v>Jul</v>
      </c>
      <c r="C604" s="235" t="n">
        <f aca="false">C603+1</f>
        <v>37095</v>
      </c>
      <c r="D604" s="236" t="n">
        <f aca="false">H603</f>
        <v>1637628</v>
      </c>
      <c r="E604" s="250" t="n">
        <f aca="false">6373+9705</f>
        <v>16078</v>
      </c>
      <c r="F604" s="251" t="n">
        <v>0</v>
      </c>
      <c r="G604" s="44" t="n">
        <f aca="false">SUM(E604:F604)</f>
        <v>16078</v>
      </c>
      <c r="H604" s="44" t="n">
        <f aca="false">D604+G604</f>
        <v>1653706</v>
      </c>
      <c r="I604" s="232" t="n">
        <f aca="false">$D$12-H604</f>
        <v>717494</v>
      </c>
      <c r="J604" s="238" t="n">
        <f aca="false">D604/$D$12</f>
        <v>0.690632591093117</v>
      </c>
      <c r="K604" s="239" t="n">
        <f aca="false">H604/$D$12</f>
        <v>0.697413124156545</v>
      </c>
      <c r="L604" s="44" t="n">
        <f aca="false">IF($E604&lt;0,IF($K604&gt;0.5,-$F$7,-$G$7),IF($E604&gt;0,IF($K604&gt;0.67,$I$7,$H$7),0))</f>
        <v>10420</v>
      </c>
      <c r="M604" s="44" t="n">
        <f aca="false">IF($E604&lt;0,IF($K604&gt;0.5,-$F$5,-$G$5),IF($E604&gt;0,IF($K604&gt;0.67,$I$5,$H$5),0))</f>
        <v>6020</v>
      </c>
      <c r="N604" s="44" t="n">
        <f aca="false">IF($E604&lt;0,IF($K604&gt;0.5,-$F$6,-$G$6),IF($E604&gt;0,IF($K604&gt;0.67,$I$6,$H$6),0))</f>
        <v>4400</v>
      </c>
    </row>
    <row r="605" customFormat="false" ht="12.75" hidden="false" customHeight="false" outlineLevel="0" collapsed="false">
      <c r="A605" s="0" t="n">
        <f aca="false">MONTH(C605)</f>
        <v>7</v>
      </c>
      <c r="B605" s="0" t="str">
        <f aca="false">VLOOKUP(A605,MonthTable,2,FALSE())</f>
        <v>Jul</v>
      </c>
      <c r="C605" s="235" t="n">
        <f aca="false">C604+1</f>
        <v>37096</v>
      </c>
      <c r="D605" s="236" t="n">
        <f aca="false">H604</f>
        <v>1653706</v>
      </c>
      <c r="E605" s="250" t="n">
        <f aca="false">6373+9705</f>
        <v>16078</v>
      </c>
      <c r="F605" s="251" t="n">
        <v>0</v>
      </c>
      <c r="G605" s="44" t="n">
        <f aca="false">SUM(E605:F605)</f>
        <v>16078</v>
      </c>
      <c r="H605" s="44" t="n">
        <f aca="false">D605+G605</f>
        <v>1669784</v>
      </c>
      <c r="I605" s="232" t="n">
        <f aca="false">$D$12-H605</f>
        <v>701416</v>
      </c>
      <c r="J605" s="238" t="n">
        <f aca="false">D605/$D$12</f>
        <v>0.697413124156545</v>
      </c>
      <c r="K605" s="239" t="n">
        <f aca="false">H605/$D$12</f>
        <v>0.704193657219973</v>
      </c>
      <c r="L605" s="44" t="n">
        <f aca="false">IF($E605&lt;0,IF($K605&gt;0.5,-$F$7,-$G$7),IF($E605&gt;0,IF($K605&gt;0.67,$I$7,$H$7),0))</f>
        <v>10420</v>
      </c>
      <c r="M605" s="44" t="n">
        <f aca="false">IF($E605&lt;0,IF($K605&gt;0.5,-$F$5,-$G$5),IF($E605&gt;0,IF($K605&gt;0.67,$I$5,$H$5),0))</f>
        <v>6020</v>
      </c>
      <c r="N605" s="44" t="n">
        <f aca="false">IF($E605&lt;0,IF($K605&gt;0.5,-$F$6,-$G$6),IF($E605&gt;0,IF($K605&gt;0.67,$I$6,$H$6),0))</f>
        <v>4400</v>
      </c>
    </row>
    <row r="606" customFormat="false" ht="12.75" hidden="false" customHeight="false" outlineLevel="0" collapsed="false">
      <c r="A606" s="0" t="n">
        <f aca="false">MONTH(C606)</f>
        <v>7</v>
      </c>
      <c r="B606" s="0" t="str">
        <f aca="false">VLOOKUP(A606,MonthTable,2,FALSE())</f>
        <v>Jul</v>
      </c>
      <c r="C606" s="235" t="n">
        <f aca="false">C605+1</f>
        <v>37097</v>
      </c>
      <c r="D606" s="236" t="n">
        <f aca="false">H605</f>
        <v>1669784</v>
      </c>
      <c r="E606" s="250" t="n">
        <f aca="false">6373+9705</f>
        <v>16078</v>
      </c>
      <c r="F606" s="251" t="n">
        <v>0</v>
      </c>
      <c r="G606" s="44" t="n">
        <f aca="false">SUM(E606:F606)</f>
        <v>16078</v>
      </c>
      <c r="H606" s="44" t="n">
        <f aca="false">D606+G606</f>
        <v>1685862</v>
      </c>
      <c r="I606" s="232" t="n">
        <f aca="false">$D$12-H606</f>
        <v>685338</v>
      </c>
      <c r="J606" s="238" t="n">
        <f aca="false">D606/$D$12</f>
        <v>0.704193657219973</v>
      </c>
      <c r="K606" s="239" t="n">
        <f aca="false">H606/$D$12</f>
        <v>0.710974190283401</v>
      </c>
      <c r="L606" s="44" t="n">
        <f aca="false">IF($E606&lt;0,IF($K606&gt;0.5,-$F$7,-$G$7),IF($E606&gt;0,IF($K606&gt;0.67,$I$7,$H$7),0))</f>
        <v>10420</v>
      </c>
      <c r="M606" s="44" t="n">
        <f aca="false">IF($E606&lt;0,IF($K606&gt;0.5,-$F$5,-$G$5),IF($E606&gt;0,IF($K606&gt;0.67,$I$5,$H$5),0))</f>
        <v>6020</v>
      </c>
      <c r="N606" s="44" t="n">
        <f aca="false">IF($E606&lt;0,IF($K606&gt;0.5,-$F$6,-$G$6),IF($E606&gt;0,IF($K606&gt;0.67,$I$6,$H$6),0))</f>
        <v>4400</v>
      </c>
    </row>
    <row r="607" customFormat="false" ht="12.75" hidden="false" customHeight="false" outlineLevel="0" collapsed="false">
      <c r="A607" s="0" t="n">
        <f aca="false">MONTH(C607)</f>
        <v>7</v>
      </c>
      <c r="B607" s="0" t="str">
        <f aca="false">VLOOKUP(A607,MonthTable,2,FALSE())</f>
        <v>Jul</v>
      </c>
      <c r="C607" s="235" t="n">
        <f aca="false">C606+1</f>
        <v>37098</v>
      </c>
      <c r="D607" s="236" t="n">
        <f aca="false">H606</f>
        <v>1685862</v>
      </c>
      <c r="E607" s="250" t="n">
        <f aca="false">6373+9705</f>
        <v>16078</v>
      </c>
      <c r="F607" s="251" t="n">
        <v>0</v>
      </c>
      <c r="G607" s="44" t="n">
        <f aca="false">SUM(E607:F607)</f>
        <v>16078</v>
      </c>
      <c r="H607" s="44" t="n">
        <f aca="false">D607+G607</f>
        <v>1701940</v>
      </c>
      <c r="I607" s="232" t="n">
        <f aca="false">$D$12-H607</f>
        <v>669260</v>
      </c>
      <c r="J607" s="238" t="n">
        <f aca="false">D607/$D$12</f>
        <v>0.710974190283401</v>
      </c>
      <c r="K607" s="239" t="n">
        <f aca="false">H607/$D$12</f>
        <v>0.717754723346829</v>
      </c>
      <c r="L607" s="44" t="n">
        <f aca="false">IF($E607&lt;0,IF($K607&gt;0.5,-$F$7,-$G$7),IF($E607&gt;0,IF($K607&gt;0.67,$I$7,$H$7),0))</f>
        <v>10420</v>
      </c>
      <c r="M607" s="44" t="n">
        <f aca="false">IF($E607&lt;0,IF($K607&gt;0.5,-$F$5,-$G$5),IF($E607&gt;0,IF($K607&gt;0.67,$I$5,$H$5),0))</f>
        <v>6020</v>
      </c>
      <c r="N607" s="44" t="n">
        <f aca="false">IF($E607&lt;0,IF($K607&gt;0.5,-$F$6,-$G$6),IF($E607&gt;0,IF($K607&gt;0.67,$I$6,$H$6),0))</f>
        <v>4400</v>
      </c>
    </row>
    <row r="608" customFormat="false" ht="12.75" hidden="false" customHeight="false" outlineLevel="0" collapsed="false">
      <c r="A608" s="0" t="n">
        <f aca="false">MONTH(C608)</f>
        <v>7</v>
      </c>
      <c r="B608" s="0" t="str">
        <f aca="false">VLOOKUP(A608,MonthTable,2,FALSE())</f>
        <v>Jul</v>
      </c>
      <c r="C608" s="235" t="n">
        <f aca="false">C607+1</f>
        <v>37099</v>
      </c>
      <c r="D608" s="236" t="n">
        <f aca="false">H607</f>
        <v>1701940</v>
      </c>
      <c r="E608" s="250" t="n">
        <f aca="false">6373+9705</f>
        <v>16078</v>
      </c>
      <c r="F608" s="251" t="n">
        <v>0</v>
      </c>
      <c r="G608" s="44" t="n">
        <f aca="false">SUM(E608:F608)</f>
        <v>16078</v>
      </c>
      <c r="H608" s="44" t="n">
        <f aca="false">D608+G608</f>
        <v>1718018</v>
      </c>
      <c r="I608" s="232" t="n">
        <f aca="false">$D$12-H608</f>
        <v>653182</v>
      </c>
      <c r="J608" s="238" t="n">
        <f aca="false">D608/$D$12</f>
        <v>0.717754723346829</v>
      </c>
      <c r="K608" s="239" t="n">
        <f aca="false">H608/$D$12</f>
        <v>0.724535256410256</v>
      </c>
      <c r="L608" s="44" t="n">
        <f aca="false">IF($E608&lt;0,IF($K608&gt;0.5,-$F$7,-$G$7),IF($E608&gt;0,IF($K608&gt;0.67,$I$7,$H$7),0))</f>
        <v>10420</v>
      </c>
      <c r="M608" s="44" t="n">
        <f aca="false">IF($E608&lt;0,IF($K608&gt;0.5,-$F$5,-$G$5),IF($E608&gt;0,IF($K608&gt;0.67,$I$5,$H$5),0))</f>
        <v>6020</v>
      </c>
      <c r="N608" s="44" t="n">
        <f aca="false">IF($E608&lt;0,IF($K608&gt;0.5,-$F$6,-$G$6),IF($E608&gt;0,IF($K608&gt;0.67,$I$6,$H$6),0))</f>
        <v>4400</v>
      </c>
    </row>
    <row r="609" customFormat="false" ht="12.75" hidden="false" customHeight="false" outlineLevel="0" collapsed="false">
      <c r="A609" s="0" t="n">
        <f aca="false">MONTH(C609)</f>
        <v>7</v>
      </c>
      <c r="B609" s="0" t="str">
        <f aca="false">VLOOKUP(A609,MonthTable,2,FALSE())</f>
        <v>Jul</v>
      </c>
      <c r="C609" s="235" t="n">
        <f aca="false">C608+1</f>
        <v>37100</v>
      </c>
      <c r="D609" s="236" t="n">
        <f aca="false">H608</f>
        <v>1718018</v>
      </c>
      <c r="E609" s="250" t="n">
        <f aca="false">6373+9705</f>
        <v>16078</v>
      </c>
      <c r="F609" s="251" t="n">
        <v>0</v>
      </c>
      <c r="G609" s="44" t="n">
        <f aca="false">SUM(E609:F609)</f>
        <v>16078</v>
      </c>
      <c r="H609" s="44" t="n">
        <f aca="false">D609+G609</f>
        <v>1734096</v>
      </c>
      <c r="I609" s="232" t="n">
        <f aca="false">$D$12-H609</f>
        <v>637104</v>
      </c>
      <c r="J609" s="238" t="n">
        <f aca="false">D609/$D$12</f>
        <v>0.724535256410256</v>
      </c>
      <c r="K609" s="239" t="n">
        <f aca="false">H609/$D$12</f>
        <v>0.731315789473684</v>
      </c>
      <c r="L609" s="44" t="n">
        <f aca="false">IF($E609&lt;0,IF($K609&gt;0.5,-$F$7,-$G$7),IF($E609&gt;0,IF($K609&gt;0.67,$I$7,$H$7),0))</f>
        <v>10420</v>
      </c>
      <c r="M609" s="44" t="n">
        <f aca="false">IF($E609&lt;0,IF($K609&gt;0.5,-$F$5,-$G$5),IF($E609&gt;0,IF($K609&gt;0.67,$I$5,$H$5),0))</f>
        <v>6020</v>
      </c>
      <c r="N609" s="44" t="n">
        <f aca="false">IF($E609&lt;0,IF($K609&gt;0.5,-$F$6,-$G$6),IF($E609&gt;0,IF($K609&gt;0.67,$I$6,$H$6),0))</f>
        <v>4400</v>
      </c>
    </row>
    <row r="610" customFormat="false" ht="12.75" hidden="false" customHeight="false" outlineLevel="0" collapsed="false">
      <c r="A610" s="0" t="n">
        <f aca="false">MONTH(C610)</f>
        <v>7</v>
      </c>
      <c r="B610" s="0" t="str">
        <f aca="false">VLOOKUP(A610,MonthTable,2,FALSE())</f>
        <v>Jul</v>
      </c>
      <c r="C610" s="235" t="n">
        <f aca="false">C609+1</f>
        <v>37101</v>
      </c>
      <c r="D610" s="236" t="n">
        <f aca="false">H609</f>
        <v>1734096</v>
      </c>
      <c r="E610" s="250" t="n">
        <f aca="false">6373+9705</f>
        <v>16078</v>
      </c>
      <c r="F610" s="251" t="n">
        <v>0</v>
      </c>
      <c r="G610" s="44" t="n">
        <f aca="false">SUM(E610:F610)</f>
        <v>16078</v>
      </c>
      <c r="H610" s="44" t="n">
        <f aca="false">D610+G610</f>
        <v>1750174</v>
      </c>
      <c r="I610" s="232" t="n">
        <f aca="false">$D$12-H610</f>
        <v>621026</v>
      </c>
      <c r="J610" s="238" t="n">
        <f aca="false">D610/$D$12</f>
        <v>0.731315789473684</v>
      </c>
      <c r="K610" s="239" t="n">
        <f aca="false">H610/$D$12</f>
        <v>0.738096322537112</v>
      </c>
      <c r="L610" s="44" t="n">
        <f aca="false">IF($E610&lt;0,IF($K610&gt;0.5,-$F$7,-$G$7),IF($E610&gt;0,IF($K610&gt;0.67,$I$7,$H$7),0))</f>
        <v>10420</v>
      </c>
      <c r="M610" s="44" t="n">
        <f aca="false">IF($E610&lt;0,IF($K610&gt;0.5,-$F$5,-$G$5),IF($E610&gt;0,IF($K610&gt;0.67,$I$5,$H$5),0))</f>
        <v>6020</v>
      </c>
      <c r="N610" s="44" t="n">
        <f aca="false">IF($E610&lt;0,IF($K610&gt;0.5,-$F$6,-$G$6),IF($E610&gt;0,IF($K610&gt;0.67,$I$6,$H$6),0))</f>
        <v>4400</v>
      </c>
    </row>
    <row r="611" customFormat="false" ht="12.75" hidden="false" customHeight="false" outlineLevel="0" collapsed="false">
      <c r="A611" s="0" t="n">
        <f aca="false">MONTH(C611)</f>
        <v>7</v>
      </c>
      <c r="B611" s="0" t="str">
        <f aca="false">VLOOKUP(A611,MonthTable,2,FALSE())</f>
        <v>Jul</v>
      </c>
      <c r="C611" s="235" t="n">
        <f aca="false">C610+1</f>
        <v>37102</v>
      </c>
      <c r="D611" s="236" t="n">
        <f aca="false">H610</f>
        <v>1750174</v>
      </c>
      <c r="E611" s="250" t="n">
        <f aca="false">6373+9705</f>
        <v>16078</v>
      </c>
      <c r="F611" s="251" t="n">
        <v>0</v>
      </c>
      <c r="G611" s="44" t="n">
        <f aca="false">SUM(E611:F611)</f>
        <v>16078</v>
      </c>
      <c r="H611" s="44" t="n">
        <f aca="false">D611+G611</f>
        <v>1766252</v>
      </c>
      <c r="I611" s="232" t="n">
        <f aca="false">$D$12-H611</f>
        <v>604948</v>
      </c>
      <c r="J611" s="238" t="n">
        <f aca="false">D611/$D$12</f>
        <v>0.738096322537112</v>
      </c>
      <c r="K611" s="239" t="n">
        <f aca="false">H611/$D$12</f>
        <v>0.74487685560054</v>
      </c>
      <c r="L611" s="44" t="n">
        <f aca="false">IF($E611&lt;0,IF($K611&gt;0.5,-$F$7,-$G$7),IF($E611&gt;0,IF($K611&gt;0.67,$I$7,$H$7),0))</f>
        <v>10420</v>
      </c>
      <c r="M611" s="44" t="n">
        <f aca="false">IF($E611&lt;0,IF($K611&gt;0.5,-$F$5,-$G$5),IF($E611&gt;0,IF($K611&gt;0.67,$I$5,$H$5),0))</f>
        <v>6020</v>
      </c>
      <c r="N611" s="44" t="n">
        <f aca="false">IF($E611&lt;0,IF($K611&gt;0.5,-$F$6,-$G$6),IF($E611&gt;0,IF($K611&gt;0.67,$I$6,$H$6),0))</f>
        <v>4400</v>
      </c>
    </row>
    <row r="612" customFormat="false" ht="12.75" hidden="false" customHeight="false" outlineLevel="0" collapsed="false">
      <c r="A612" s="0" t="n">
        <f aca="false">MONTH(C612)</f>
        <v>7</v>
      </c>
      <c r="B612" s="0" t="str">
        <f aca="false">VLOOKUP(A612,MonthTable,2,FALSE())</f>
        <v>Jul</v>
      </c>
      <c r="C612" s="235" t="n">
        <f aca="false">C611+1</f>
        <v>37103</v>
      </c>
      <c r="D612" s="236" t="n">
        <f aca="false">H611</f>
        <v>1766252</v>
      </c>
      <c r="E612" s="250" t="n">
        <f aca="false">6373+9705</f>
        <v>16078</v>
      </c>
      <c r="F612" s="251" t="n">
        <v>0</v>
      </c>
      <c r="G612" s="44" t="n">
        <f aca="false">SUM(E612:F612)</f>
        <v>16078</v>
      </c>
      <c r="H612" s="44" t="n">
        <f aca="false">D612+G612</f>
        <v>1782330</v>
      </c>
      <c r="I612" s="232" t="n">
        <f aca="false">$D$12-H612</f>
        <v>588870</v>
      </c>
      <c r="J612" s="238" t="n">
        <f aca="false">D612/$D$12</f>
        <v>0.74487685560054</v>
      </c>
      <c r="K612" s="239" t="n">
        <f aca="false">H612/$D$12</f>
        <v>0.751657388663968</v>
      </c>
      <c r="L612" s="44" t="n">
        <f aca="false">IF($E612&lt;0,IF($K612&gt;0.5,-$F$7,-$G$7),IF($E612&gt;0,IF($K612&gt;0.67,$I$7,$H$7),0))</f>
        <v>10420</v>
      </c>
      <c r="M612" s="44" t="n">
        <f aca="false">IF($E612&lt;0,IF($K612&gt;0.5,-$F$5,-$G$5),IF($E612&gt;0,IF($K612&gt;0.67,$I$5,$H$5),0))</f>
        <v>6020</v>
      </c>
      <c r="N612" s="44" t="n">
        <f aca="false">IF($E612&lt;0,IF($K612&gt;0.5,-$F$6,-$G$6),IF($E612&gt;0,IF($K612&gt;0.67,$I$6,$H$6),0))</f>
        <v>4400</v>
      </c>
    </row>
    <row r="613" customFormat="false" ht="12.75" hidden="false" customHeight="false" outlineLevel="0" collapsed="false">
      <c r="A613" s="0" t="n">
        <f aca="false">MONTH(C613)</f>
        <v>8</v>
      </c>
      <c r="B613" s="0" t="str">
        <f aca="false">VLOOKUP(A613,MonthTable,2,FALSE())</f>
        <v>Aug</v>
      </c>
      <c r="C613" s="235" t="n">
        <f aca="false">C612+1</f>
        <v>37104</v>
      </c>
      <c r="D613" s="236" t="n">
        <f aca="false">H612</f>
        <v>1782330</v>
      </c>
      <c r="E613" s="250" t="n">
        <f aca="false">4131+6290</f>
        <v>10421</v>
      </c>
      <c r="F613" s="251" t="n">
        <v>0</v>
      </c>
      <c r="G613" s="44" t="n">
        <f aca="false">SUM(E613:F613)</f>
        <v>10421</v>
      </c>
      <c r="H613" s="44" t="n">
        <f aca="false">D613+G613</f>
        <v>1792751</v>
      </c>
      <c r="I613" s="232" t="n">
        <f aca="false">$D$12-H613</f>
        <v>578449</v>
      </c>
      <c r="J613" s="238" t="n">
        <f aca="false">D613/$D$12</f>
        <v>0.751657388663968</v>
      </c>
      <c r="K613" s="239" t="n">
        <f aca="false">H613/$D$12</f>
        <v>0.756052209851552</v>
      </c>
      <c r="L613" s="44" t="n">
        <f aca="false">IF($E613&lt;0,IF($K613&gt;0.5,-$F$7,-$G$7),IF($E613&gt;0,IF($K613&gt;0.67,$I$7,$H$7),0))</f>
        <v>10420</v>
      </c>
      <c r="M613" s="44" t="n">
        <f aca="false">IF($E613&lt;0,IF($K613&gt;0.5,-$F$5,-$G$5),IF($E613&gt;0,IF($K613&gt;0.67,$I$5,$H$5),0))</f>
        <v>6020</v>
      </c>
      <c r="N613" s="44" t="n">
        <f aca="false">IF($E613&lt;0,IF($K613&gt;0.5,-$F$6,-$G$6),IF($E613&gt;0,IF($K613&gt;0.67,$I$6,$H$6),0))</f>
        <v>4400</v>
      </c>
    </row>
    <row r="614" customFormat="false" ht="12.75" hidden="false" customHeight="false" outlineLevel="0" collapsed="false">
      <c r="A614" s="0" t="n">
        <f aca="false">MONTH(C614)</f>
        <v>8</v>
      </c>
      <c r="B614" s="0" t="str">
        <f aca="false">VLOOKUP(A614,MonthTable,2,FALSE())</f>
        <v>Aug</v>
      </c>
      <c r="C614" s="235" t="n">
        <f aca="false">C613+1</f>
        <v>37105</v>
      </c>
      <c r="D614" s="236" t="n">
        <f aca="false">H613</f>
        <v>1792751</v>
      </c>
      <c r="E614" s="250" t="n">
        <f aca="false">4131+6290</f>
        <v>10421</v>
      </c>
      <c r="F614" s="251" t="n">
        <v>0</v>
      </c>
      <c r="G614" s="44" t="n">
        <f aca="false">SUM(E614:F614)</f>
        <v>10421</v>
      </c>
      <c r="H614" s="44" t="n">
        <f aca="false">D614+G614</f>
        <v>1803172</v>
      </c>
      <c r="I614" s="232" t="n">
        <f aca="false">$D$12-H614</f>
        <v>568028</v>
      </c>
      <c r="J614" s="238" t="n">
        <f aca="false">D614/$D$12</f>
        <v>0.756052209851552</v>
      </c>
      <c r="K614" s="239" t="n">
        <f aca="false">H614/$D$12</f>
        <v>0.760447031039136</v>
      </c>
      <c r="L614" s="44" t="n">
        <f aca="false">IF($E614&lt;0,IF($K614&gt;0.5,-$F$7,-$G$7),IF($E614&gt;0,IF($K614&gt;0.67,$I$7,$H$7),0))</f>
        <v>10420</v>
      </c>
      <c r="M614" s="44" t="n">
        <f aca="false">IF($E614&lt;0,IF($K614&gt;0.5,-$F$5,-$G$5),IF($E614&gt;0,IF($K614&gt;0.67,$I$5,$H$5),0))</f>
        <v>6020</v>
      </c>
      <c r="N614" s="44" t="n">
        <f aca="false">IF($E614&lt;0,IF($K614&gt;0.5,-$F$6,-$G$6),IF($E614&gt;0,IF($K614&gt;0.67,$I$6,$H$6),0))</f>
        <v>4400</v>
      </c>
    </row>
    <row r="615" customFormat="false" ht="12.75" hidden="false" customHeight="false" outlineLevel="0" collapsed="false">
      <c r="A615" s="0" t="n">
        <f aca="false">MONTH(C615)</f>
        <v>8</v>
      </c>
      <c r="B615" s="0" t="str">
        <f aca="false">VLOOKUP(A615,MonthTable,2,FALSE())</f>
        <v>Aug</v>
      </c>
      <c r="C615" s="235" t="n">
        <f aca="false">C614+1</f>
        <v>37106</v>
      </c>
      <c r="D615" s="236" t="n">
        <f aca="false">H614</f>
        <v>1803172</v>
      </c>
      <c r="E615" s="250" t="n">
        <f aca="false">4131+6290</f>
        <v>10421</v>
      </c>
      <c r="F615" s="251" t="n">
        <v>0</v>
      </c>
      <c r="G615" s="44" t="n">
        <f aca="false">SUM(E615:F615)</f>
        <v>10421</v>
      </c>
      <c r="H615" s="44" t="n">
        <f aca="false">D615+G615</f>
        <v>1813593</v>
      </c>
      <c r="I615" s="232" t="n">
        <f aca="false">$D$12-H615</f>
        <v>557607</v>
      </c>
      <c r="J615" s="238" t="n">
        <f aca="false">D615/$D$12</f>
        <v>0.760447031039136</v>
      </c>
      <c r="K615" s="239" t="n">
        <f aca="false">H615/$D$12</f>
        <v>0.764841852226721</v>
      </c>
      <c r="L615" s="44" t="n">
        <f aca="false">IF($E615&lt;0,IF($K615&gt;0.5,-$F$7,-$G$7),IF($E615&gt;0,IF($K615&gt;0.67,$I$7,$H$7),0))</f>
        <v>10420</v>
      </c>
      <c r="M615" s="44" t="n">
        <f aca="false">IF($E615&lt;0,IF($K615&gt;0.5,-$F$5,-$G$5),IF($E615&gt;0,IF($K615&gt;0.67,$I$5,$H$5),0))</f>
        <v>6020</v>
      </c>
      <c r="N615" s="44" t="n">
        <f aca="false">IF($E615&lt;0,IF($K615&gt;0.5,-$F$6,-$G$6),IF($E615&gt;0,IF($K615&gt;0.67,$I$6,$H$6),0))</f>
        <v>4400</v>
      </c>
    </row>
    <row r="616" customFormat="false" ht="12.75" hidden="false" customHeight="false" outlineLevel="0" collapsed="false">
      <c r="A616" s="0" t="n">
        <f aca="false">MONTH(C616)</f>
        <v>8</v>
      </c>
      <c r="B616" s="0" t="str">
        <f aca="false">VLOOKUP(A616,MonthTable,2,FALSE())</f>
        <v>Aug</v>
      </c>
      <c r="C616" s="235" t="n">
        <f aca="false">C615+1</f>
        <v>37107</v>
      </c>
      <c r="D616" s="236" t="n">
        <f aca="false">H615</f>
        <v>1813593</v>
      </c>
      <c r="E616" s="250" t="n">
        <f aca="false">4131+6290</f>
        <v>10421</v>
      </c>
      <c r="F616" s="251" t="n">
        <v>0</v>
      </c>
      <c r="G616" s="44" t="n">
        <f aca="false">SUM(E616:F616)</f>
        <v>10421</v>
      </c>
      <c r="H616" s="44" t="n">
        <f aca="false">D616+G616</f>
        <v>1824014</v>
      </c>
      <c r="I616" s="232" t="n">
        <f aca="false">$D$12-H616</f>
        <v>547186</v>
      </c>
      <c r="J616" s="238" t="n">
        <f aca="false">D616/$D$12</f>
        <v>0.764841852226721</v>
      </c>
      <c r="K616" s="239" t="n">
        <f aca="false">H616/$D$12</f>
        <v>0.769236673414305</v>
      </c>
      <c r="L616" s="44" t="n">
        <f aca="false">IF($E616&lt;0,IF($K616&gt;0.5,-$F$7,-$G$7),IF($E616&gt;0,IF($K616&gt;0.67,$I$7,$H$7),0))</f>
        <v>10420</v>
      </c>
      <c r="M616" s="44" t="n">
        <f aca="false">IF($E616&lt;0,IF($K616&gt;0.5,-$F$5,-$G$5),IF($E616&gt;0,IF($K616&gt;0.67,$I$5,$H$5),0))</f>
        <v>6020</v>
      </c>
      <c r="N616" s="44" t="n">
        <f aca="false">IF($E616&lt;0,IF($K616&gt;0.5,-$F$6,-$G$6),IF($E616&gt;0,IF($K616&gt;0.67,$I$6,$H$6),0))</f>
        <v>4400</v>
      </c>
    </row>
    <row r="617" customFormat="false" ht="12.75" hidden="false" customHeight="false" outlineLevel="0" collapsed="false">
      <c r="A617" s="0" t="n">
        <f aca="false">MONTH(C617)</f>
        <v>8</v>
      </c>
      <c r="B617" s="0" t="str">
        <f aca="false">VLOOKUP(A617,MonthTable,2,FALSE())</f>
        <v>Aug</v>
      </c>
      <c r="C617" s="235" t="n">
        <f aca="false">C616+1</f>
        <v>37108</v>
      </c>
      <c r="D617" s="236" t="n">
        <f aca="false">H616</f>
        <v>1824014</v>
      </c>
      <c r="E617" s="250" t="n">
        <f aca="false">4131+6290</f>
        <v>10421</v>
      </c>
      <c r="F617" s="251" t="n">
        <v>0</v>
      </c>
      <c r="G617" s="44" t="n">
        <f aca="false">SUM(E617:F617)</f>
        <v>10421</v>
      </c>
      <c r="H617" s="44" t="n">
        <f aca="false">D617+G617</f>
        <v>1834435</v>
      </c>
      <c r="I617" s="232" t="n">
        <f aca="false">$D$12-H617</f>
        <v>536765</v>
      </c>
      <c r="J617" s="238" t="n">
        <f aca="false">D617/$D$12</f>
        <v>0.769236673414305</v>
      </c>
      <c r="K617" s="239" t="n">
        <f aca="false">H617/$D$12</f>
        <v>0.773631494601889</v>
      </c>
      <c r="L617" s="44" t="n">
        <f aca="false">IF($E617&lt;0,IF($K617&gt;0.5,-$F$7,-$G$7),IF($E617&gt;0,IF($K617&gt;0.67,$I$7,$H$7),0))</f>
        <v>10420</v>
      </c>
      <c r="M617" s="44" t="n">
        <f aca="false">IF($E617&lt;0,IF($K617&gt;0.5,-$F$5,-$G$5),IF($E617&gt;0,IF($K617&gt;0.67,$I$5,$H$5),0))</f>
        <v>6020</v>
      </c>
      <c r="N617" s="44" t="n">
        <f aca="false">IF($E617&lt;0,IF($K617&gt;0.5,-$F$6,-$G$6),IF($E617&gt;0,IF($K617&gt;0.67,$I$6,$H$6),0))</f>
        <v>4400</v>
      </c>
    </row>
    <row r="618" customFormat="false" ht="12.75" hidden="false" customHeight="false" outlineLevel="0" collapsed="false">
      <c r="A618" s="0" t="n">
        <f aca="false">MONTH(C618)</f>
        <v>8</v>
      </c>
      <c r="B618" s="0" t="str">
        <f aca="false">VLOOKUP(A618,MonthTable,2,FALSE())</f>
        <v>Aug</v>
      </c>
      <c r="C618" s="235" t="n">
        <f aca="false">C617+1</f>
        <v>37109</v>
      </c>
      <c r="D618" s="236" t="n">
        <f aca="false">H617</f>
        <v>1834435</v>
      </c>
      <c r="E618" s="250" t="n">
        <f aca="false">4131+6290</f>
        <v>10421</v>
      </c>
      <c r="F618" s="251" t="n">
        <v>0</v>
      </c>
      <c r="G618" s="44" t="n">
        <f aca="false">SUM(E618:F618)</f>
        <v>10421</v>
      </c>
      <c r="H618" s="44" t="n">
        <f aca="false">D618+G618</f>
        <v>1844856</v>
      </c>
      <c r="I618" s="232" t="n">
        <f aca="false">$D$12-H618</f>
        <v>526344</v>
      </c>
      <c r="J618" s="238" t="n">
        <f aca="false">D618/$D$12</f>
        <v>0.773631494601889</v>
      </c>
      <c r="K618" s="239" t="n">
        <f aca="false">H618/$D$12</f>
        <v>0.778026315789474</v>
      </c>
      <c r="L618" s="44" t="n">
        <f aca="false">IF($E618&lt;0,IF($K618&gt;0.5,-$F$7,-$G$7),IF($E618&gt;0,IF($K618&gt;0.67,$I$7,$H$7),0))</f>
        <v>10420</v>
      </c>
      <c r="M618" s="44" t="n">
        <f aca="false">IF($E618&lt;0,IF($K618&gt;0.5,-$F$5,-$G$5),IF($E618&gt;0,IF($K618&gt;0.67,$I$5,$H$5),0))</f>
        <v>6020</v>
      </c>
      <c r="N618" s="44" t="n">
        <f aca="false">IF($E618&lt;0,IF($K618&gt;0.5,-$F$6,-$G$6),IF($E618&gt;0,IF($K618&gt;0.67,$I$6,$H$6),0))</f>
        <v>4400</v>
      </c>
    </row>
    <row r="619" customFormat="false" ht="12.75" hidden="false" customHeight="false" outlineLevel="0" collapsed="false">
      <c r="A619" s="0" t="n">
        <f aca="false">MONTH(C619)</f>
        <v>8</v>
      </c>
      <c r="B619" s="0" t="str">
        <f aca="false">VLOOKUP(A619,MonthTable,2,FALSE())</f>
        <v>Aug</v>
      </c>
      <c r="C619" s="235" t="n">
        <f aca="false">C618+1</f>
        <v>37110</v>
      </c>
      <c r="D619" s="236" t="n">
        <f aca="false">H618</f>
        <v>1844856</v>
      </c>
      <c r="E619" s="250" t="n">
        <f aca="false">4131+6290</f>
        <v>10421</v>
      </c>
      <c r="F619" s="251" t="n">
        <v>0</v>
      </c>
      <c r="G619" s="44" t="n">
        <f aca="false">SUM(E619:F619)</f>
        <v>10421</v>
      </c>
      <c r="H619" s="44" t="n">
        <f aca="false">D619+G619</f>
        <v>1855277</v>
      </c>
      <c r="I619" s="232" t="n">
        <f aca="false">$D$12-H619</f>
        <v>515923</v>
      </c>
      <c r="J619" s="238" t="n">
        <f aca="false">D619/$D$12</f>
        <v>0.778026315789474</v>
      </c>
      <c r="K619" s="239" t="n">
        <f aca="false">H619/$D$12</f>
        <v>0.782421136977058</v>
      </c>
      <c r="L619" s="44" t="n">
        <f aca="false">IF($E619&lt;0,IF($K619&gt;0.5,-$F$7,-$G$7),IF($E619&gt;0,IF($K619&gt;0.67,$I$7,$H$7),0))</f>
        <v>10420</v>
      </c>
      <c r="M619" s="44" t="n">
        <f aca="false">IF($E619&lt;0,IF($K619&gt;0.5,-$F$5,-$G$5),IF($E619&gt;0,IF($K619&gt;0.67,$I$5,$H$5),0))</f>
        <v>6020</v>
      </c>
      <c r="N619" s="44" t="n">
        <f aca="false">IF($E619&lt;0,IF($K619&gt;0.5,-$F$6,-$G$6),IF($E619&gt;0,IF($K619&gt;0.67,$I$6,$H$6),0))</f>
        <v>4400</v>
      </c>
    </row>
    <row r="620" customFormat="false" ht="12.75" hidden="false" customHeight="false" outlineLevel="0" collapsed="false">
      <c r="A620" s="0" t="n">
        <f aca="false">MONTH(C620)</f>
        <v>8</v>
      </c>
      <c r="B620" s="0" t="str">
        <f aca="false">VLOOKUP(A620,MonthTable,2,FALSE())</f>
        <v>Aug</v>
      </c>
      <c r="C620" s="235" t="n">
        <f aca="false">C619+1</f>
        <v>37111</v>
      </c>
      <c r="D620" s="236" t="n">
        <f aca="false">H619</f>
        <v>1855277</v>
      </c>
      <c r="E620" s="250" t="n">
        <f aca="false">4131+6290</f>
        <v>10421</v>
      </c>
      <c r="F620" s="251" t="n">
        <v>0</v>
      </c>
      <c r="G620" s="44" t="n">
        <f aca="false">SUM(E620:F620)</f>
        <v>10421</v>
      </c>
      <c r="H620" s="44" t="n">
        <f aca="false">D620+G620</f>
        <v>1865698</v>
      </c>
      <c r="I620" s="232" t="n">
        <f aca="false">$D$12-H620</f>
        <v>505502</v>
      </c>
      <c r="J620" s="238" t="n">
        <f aca="false">D620/$D$12</f>
        <v>0.782421136977058</v>
      </c>
      <c r="K620" s="239" t="n">
        <f aca="false">H620/$D$12</f>
        <v>0.786815958164642</v>
      </c>
      <c r="L620" s="44" t="n">
        <f aca="false">IF($E620&lt;0,IF($K620&gt;0.5,-$F$7,-$G$7),IF($E620&gt;0,IF($K620&gt;0.67,$I$7,$H$7),0))</f>
        <v>10420</v>
      </c>
      <c r="M620" s="44" t="n">
        <f aca="false">IF($E620&lt;0,IF($K620&gt;0.5,-$F$5,-$G$5),IF($E620&gt;0,IF($K620&gt;0.67,$I$5,$H$5),0))</f>
        <v>6020</v>
      </c>
      <c r="N620" s="44" t="n">
        <f aca="false">IF($E620&lt;0,IF($K620&gt;0.5,-$F$6,-$G$6),IF($E620&gt;0,IF($K620&gt;0.67,$I$6,$H$6),0))</f>
        <v>4400</v>
      </c>
    </row>
    <row r="621" customFormat="false" ht="12.75" hidden="false" customHeight="false" outlineLevel="0" collapsed="false">
      <c r="A621" s="0" t="n">
        <f aca="false">MONTH(C621)</f>
        <v>8</v>
      </c>
      <c r="B621" s="0" t="str">
        <f aca="false">VLOOKUP(A621,MonthTable,2,FALSE())</f>
        <v>Aug</v>
      </c>
      <c r="C621" s="235" t="n">
        <f aca="false">C620+1</f>
        <v>37112</v>
      </c>
      <c r="D621" s="236" t="n">
        <f aca="false">H620</f>
        <v>1865698</v>
      </c>
      <c r="E621" s="250" t="n">
        <f aca="false">4131+6290</f>
        <v>10421</v>
      </c>
      <c r="F621" s="251" t="n">
        <v>0</v>
      </c>
      <c r="G621" s="44" t="n">
        <f aca="false">SUM(E621:F621)</f>
        <v>10421</v>
      </c>
      <c r="H621" s="44" t="n">
        <f aca="false">D621+G621</f>
        <v>1876119</v>
      </c>
      <c r="I621" s="232" t="n">
        <f aca="false">$D$12-H621</f>
        <v>495081</v>
      </c>
      <c r="J621" s="238" t="n">
        <f aca="false">D621/$D$12</f>
        <v>0.786815958164642</v>
      </c>
      <c r="K621" s="239" t="n">
        <f aca="false">H621/$D$12</f>
        <v>0.791210779352227</v>
      </c>
      <c r="L621" s="44" t="n">
        <f aca="false">IF($E621&lt;0,IF($K621&gt;0.5,-$F$7,-$G$7),IF($E621&gt;0,IF($K621&gt;0.67,$I$7,$H$7),0))</f>
        <v>10420</v>
      </c>
      <c r="M621" s="44" t="n">
        <f aca="false">IF($E621&lt;0,IF($K621&gt;0.5,-$F$5,-$G$5),IF($E621&gt;0,IF($K621&gt;0.67,$I$5,$H$5),0))</f>
        <v>6020</v>
      </c>
      <c r="N621" s="44" t="n">
        <f aca="false">IF($E621&lt;0,IF($K621&gt;0.5,-$F$6,-$G$6),IF($E621&gt;0,IF($K621&gt;0.67,$I$6,$H$6),0))</f>
        <v>4400</v>
      </c>
    </row>
    <row r="622" customFormat="false" ht="12.75" hidden="false" customHeight="false" outlineLevel="0" collapsed="false">
      <c r="A622" s="0" t="n">
        <f aca="false">MONTH(C622)</f>
        <v>8</v>
      </c>
      <c r="B622" s="0" t="str">
        <f aca="false">VLOOKUP(A622,MonthTable,2,FALSE())</f>
        <v>Aug</v>
      </c>
      <c r="C622" s="235" t="n">
        <f aca="false">C621+1</f>
        <v>37113</v>
      </c>
      <c r="D622" s="236" t="n">
        <f aca="false">H621</f>
        <v>1876119</v>
      </c>
      <c r="E622" s="250" t="n">
        <f aca="false">4131+6290</f>
        <v>10421</v>
      </c>
      <c r="F622" s="251" t="n">
        <v>0</v>
      </c>
      <c r="G622" s="44" t="n">
        <f aca="false">SUM(E622:F622)</f>
        <v>10421</v>
      </c>
      <c r="H622" s="44" t="n">
        <f aca="false">D622+G622</f>
        <v>1886540</v>
      </c>
      <c r="I622" s="232" t="n">
        <f aca="false">$D$12-H622</f>
        <v>484660</v>
      </c>
      <c r="J622" s="238" t="n">
        <f aca="false">D622/$D$12</f>
        <v>0.791210779352227</v>
      </c>
      <c r="K622" s="239" t="n">
        <f aca="false">H622/$D$12</f>
        <v>0.795605600539811</v>
      </c>
      <c r="L622" s="44" t="n">
        <f aca="false">IF($E622&lt;0,IF($K622&gt;0.5,-$F$7,-$G$7),IF($E622&gt;0,IF($K622&gt;0.67,$I$7,$H$7),0))</f>
        <v>10420</v>
      </c>
      <c r="M622" s="44" t="n">
        <f aca="false">IF($E622&lt;0,IF($K622&gt;0.5,-$F$5,-$G$5),IF($E622&gt;0,IF($K622&gt;0.67,$I$5,$H$5),0))</f>
        <v>6020</v>
      </c>
      <c r="N622" s="44" t="n">
        <f aca="false">IF($E622&lt;0,IF($K622&gt;0.5,-$F$6,-$G$6),IF($E622&gt;0,IF($K622&gt;0.67,$I$6,$H$6),0))</f>
        <v>4400</v>
      </c>
    </row>
    <row r="623" customFormat="false" ht="12.75" hidden="false" customHeight="false" outlineLevel="0" collapsed="false">
      <c r="A623" s="0" t="n">
        <f aca="false">MONTH(C623)</f>
        <v>8</v>
      </c>
      <c r="B623" s="0" t="str">
        <f aca="false">VLOOKUP(A623,MonthTable,2,FALSE())</f>
        <v>Aug</v>
      </c>
      <c r="C623" s="235" t="n">
        <f aca="false">C622+1</f>
        <v>37114</v>
      </c>
      <c r="D623" s="236" t="n">
        <f aca="false">H622</f>
        <v>1886540</v>
      </c>
      <c r="E623" s="250" t="n">
        <f aca="false">4131+6290</f>
        <v>10421</v>
      </c>
      <c r="F623" s="251" t="n">
        <v>0</v>
      </c>
      <c r="G623" s="44" t="n">
        <f aca="false">SUM(E623:F623)</f>
        <v>10421</v>
      </c>
      <c r="H623" s="44" t="n">
        <f aca="false">D623+G623</f>
        <v>1896961</v>
      </c>
      <c r="I623" s="232" t="n">
        <f aca="false">$D$12-H623</f>
        <v>474239</v>
      </c>
      <c r="J623" s="238" t="n">
        <f aca="false">D623/$D$12</f>
        <v>0.795605600539811</v>
      </c>
      <c r="K623" s="239" t="n">
        <f aca="false">H623/$D$12</f>
        <v>0.800000421727395</v>
      </c>
      <c r="L623" s="44" t="n">
        <f aca="false">IF($E623&lt;0,IF($K623&gt;0.5,-$F$7,-$G$7),IF($E623&gt;0,IF($K623&gt;0.67,$I$7,$H$7),0))</f>
        <v>10420</v>
      </c>
      <c r="M623" s="44" t="n">
        <f aca="false">IF($E623&lt;0,IF($K623&gt;0.5,-$F$5,-$G$5),IF($E623&gt;0,IF($K623&gt;0.67,$I$5,$H$5),0))</f>
        <v>6020</v>
      </c>
      <c r="N623" s="44" t="n">
        <f aca="false">IF($E623&lt;0,IF($K623&gt;0.5,-$F$6,-$G$6),IF($E623&gt;0,IF($K623&gt;0.67,$I$6,$H$6),0))</f>
        <v>4400</v>
      </c>
    </row>
    <row r="624" customFormat="false" ht="12.75" hidden="false" customHeight="false" outlineLevel="0" collapsed="false">
      <c r="A624" s="0" t="n">
        <f aca="false">MONTH(C624)</f>
        <v>8</v>
      </c>
      <c r="B624" s="0" t="str">
        <f aca="false">VLOOKUP(A624,MonthTable,2,FALSE())</f>
        <v>Aug</v>
      </c>
      <c r="C624" s="235" t="n">
        <f aca="false">C623+1</f>
        <v>37115</v>
      </c>
      <c r="D624" s="236" t="n">
        <f aca="false">H623</f>
        <v>1896961</v>
      </c>
      <c r="E624" s="250" t="n">
        <f aca="false">4131+6290</f>
        <v>10421</v>
      </c>
      <c r="F624" s="251" t="n">
        <v>0</v>
      </c>
      <c r="G624" s="44" t="n">
        <f aca="false">SUM(E624:F624)</f>
        <v>10421</v>
      </c>
      <c r="H624" s="44" t="n">
        <f aca="false">D624+G624</f>
        <v>1907382</v>
      </c>
      <c r="I624" s="232" t="n">
        <f aca="false">$D$12-H624</f>
        <v>463818</v>
      </c>
      <c r="J624" s="238" t="n">
        <f aca="false">D624/$D$12</f>
        <v>0.800000421727395</v>
      </c>
      <c r="K624" s="239" t="n">
        <f aca="false">H624/$D$12</f>
        <v>0.80439524291498</v>
      </c>
      <c r="L624" s="44" t="n">
        <f aca="false">IF($E624&lt;0,IF($K624&gt;0.5,-$F$7,-$G$7),IF($E624&gt;0,IF($K624&gt;0.67,$I$7,$H$7),0))</f>
        <v>10420</v>
      </c>
      <c r="M624" s="44" t="n">
        <f aca="false">IF($E624&lt;0,IF($K624&gt;0.5,-$F$5,-$G$5),IF($E624&gt;0,IF($K624&gt;0.67,$I$5,$H$5),0))</f>
        <v>6020</v>
      </c>
      <c r="N624" s="44" t="n">
        <f aca="false">IF($E624&lt;0,IF($K624&gt;0.5,-$F$6,-$G$6),IF($E624&gt;0,IF($K624&gt;0.67,$I$6,$H$6),0))</f>
        <v>4400</v>
      </c>
    </row>
    <row r="625" customFormat="false" ht="12.75" hidden="false" customHeight="false" outlineLevel="0" collapsed="false">
      <c r="A625" s="0" t="n">
        <f aca="false">MONTH(C625)</f>
        <v>8</v>
      </c>
      <c r="B625" s="0" t="str">
        <f aca="false">VLOOKUP(A625,MonthTable,2,FALSE())</f>
        <v>Aug</v>
      </c>
      <c r="C625" s="235" t="n">
        <f aca="false">C624+1</f>
        <v>37116</v>
      </c>
      <c r="D625" s="236" t="n">
        <f aca="false">H624</f>
        <v>1907382</v>
      </c>
      <c r="E625" s="250" t="n">
        <f aca="false">4131+6290</f>
        <v>10421</v>
      </c>
      <c r="F625" s="251" t="n">
        <v>0</v>
      </c>
      <c r="G625" s="44" t="n">
        <f aca="false">SUM(E625:F625)</f>
        <v>10421</v>
      </c>
      <c r="H625" s="44" t="n">
        <f aca="false">D625+G625</f>
        <v>1917803</v>
      </c>
      <c r="I625" s="232" t="n">
        <f aca="false">$D$12-H625</f>
        <v>453397</v>
      </c>
      <c r="J625" s="238" t="n">
        <f aca="false">D625/$D$12</f>
        <v>0.80439524291498</v>
      </c>
      <c r="K625" s="239" t="n">
        <f aca="false">H625/$D$12</f>
        <v>0.808790064102564</v>
      </c>
      <c r="L625" s="44" t="n">
        <f aca="false">IF($E625&lt;0,IF($K625&gt;0.5,-$F$7,-$G$7),IF($E625&gt;0,IF($K625&gt;0.67,$I$7,$H$7),0))</f>
        <v>10420</v>
      </c>
      <c r="M625" s="44" t="n">
        <f aca="false">IF($E625&lt;0,IF($K625&gt;0.5,-$F$5,-$G$5),IF($E625&gt;0,IF($K625&gt;0.67,$I$5,$H$5),0))</f>
        <v>6020</v>
      </c>
      <c r="N625" s="44" t="n">
        <f aca="false">IF($E625&lt;0,IF($K625&gt;0.5,-$F$6,-$G$6),IF($E625&gt;0,IF($K625&gt;0.67,$I$6,$H$6),0))</f>
        <v>4400</v>
      </c>
    </row>
    <row r="626" customFormat="false" ht="12.75" hidden="false" customHeight="false" outlineLevel="0" collapsed="false">
      <c r="A626" s="0" t="n">
        <f aca="false">MONTH(C626)</f>
        <v>8</v>
      </c>
      <c r="B626" s="0" t="str">
        <f aca="false">VLOOKUP(A626,MonthTable,2,FALSE())</f>
        <v>Aug</v>
      </c>
      <c r="C626" s="235" t="n">
        <f aca="false">C625+1</f>
        <v>37117</v>
      </c>
      <c r="D626" s="236" t="n">
        <f aca="false">H625</f>
        <v>1917803</v>
      </c>
      <c r="E626" s="250" t="n">
        <f aca="false">4131+6290</f>
        <v>10421</v>
      </c>
      <c r="F626" s="251" t="n">
        <v>0</v>
      </c>
      <c r="G626" s="44" t="n">
        <f aca="false">SUM(E626:F626)</f>
        <v>10421</v>
      </c>
      <c r="H626" s="44" t="n">
        <f aca="false">D626+G626</f>
        <v>1928224</v>
      </c>
      <c r="I626" s="232" t="n">
        <f aca="false">$D$12-H626</f>
        <v>442976</v>
      </c>
      <c r="J626" s="238" t="n">
        <f aca="false">D626/$D$12</f>
        <v>0.808790064102564</v>
      </c>
      <c r="K626" s="239" t="n">
        <f aca="false">H626/$D$12</f>
        <v>0.813184885290148</v>
      </c>
      <c r="L626" s="44" t="n">
        <f aca="false">IF($E626&lt;0,IF($K626&gt;0.5,-$F$7,-$G$7),IF($E626&gt;0,IF($K626&gt;0.67,$I$7,$H$7),0))</f>
        <v>10420</v>
      </c>
      <c r="M626" s="44" t="n">
        <f aca="false">IF($E626&lt;0,IF($K626&gt;0.5,-$F$5,-$G$5),IF($E626&gt;0,IF($K626&gt;0.67,$I$5,$H$5),0))</f>
        <v>6020</v>
      </c>
      <c r="N626" s="44" t="n">
        <f aca="false">IF($E626&lt;0,IF($K626&gt;0.5,-$F$6,-$G$6),IF($E626&gt;0,IF($K626&gt;0.67,$I$6,$H$6),0))</f>
        <v>4400</v>
      </c>
    </row>
    <row r="627" customFormat="false" ht="12.75" hidden="false" customHeight="false" outlineLevel="0" collapsed="false">
      <c r="A627" s="0" t="n">
        <f aca="false">MONTH(C627)</f>
        <v>8</v>
      </c>
      <c r="B627" s="0" t="str">
        <f aca="false">VLOOKUP(A627,MonthTable,2,FALSE())</f>
        <v>Aug</v>
      </c>
      <c r="C627" s="235" t="n">
        <f aca="false">C626+1</f>
        <v>37118</v>
      </c>
      <c r="D627" s="236" t="n">
        <f aca="false">H626</f>
        <v>1928224</v>
      </c>
      <c r="E627" s="250" t="n">
        <f aca="false">4131+6290</f>
        <v>10421</v>
      </c>
      <c r="F627" s="251" t="n">
        <v>0</v>
      </c>
      <c r="G627" s="44" t="n">
        <f aca="false">SUM(E627:F627)</f>
        <v>10421</v>
      </c>
      <c r="H627" s="44" t="n">
        <f aca="false">D627+G627</f>
        <v>1938645</v>
      </c>
      <c r="I627" s="232" t="n">
        <f aca="false">$D$12-H627</f>
        <v>432555</v>
      </c>
      <c r="J627" s="238" t="n">
        <f aca="false">D627/$D$12</f>
        <v>0.813184885290148</v>
      </c>
      <c r="K627" s="239" t="n">
        <f aca="false">H627/$D$12</f>
        <v>0.817579706477733</v>
      </c>
      <c r="L627" s="44" t="n">
        <f aca="false">IF($E627&lt;0,IF($K627&gt;0.5,-$F$7,-$G$7),IF($E627&gt;0,IF($K627&gt;0.67,$I$7,$H$7),0))</f>
        <v>10420</v>
      </c>
      <c r="M627" s="44" t="n">
        <f aca="false">IF($E627&lt;0,IF($K627&gt;0.5,-$F$5,-$G$5),IF($E627&gt;0,IF($K627&gt;0.67,$I$5,$H$5),0))</f>
        <v>6020</v>
      </c>
      <c r="N627" s="44" t="n">
        <f aca="false">IF($E627&lt;0,IF($K627&gt;0.5,-$F$6,-$G$6),IF($E627&gt;0,IF($K627&gt;0.67,$I$6,$H$6),0))</f>
        <v>4400</v>
      </c>
    </row>
    <row r="628" customFormat="false" ht="12.75" hidden="false" customHeight="false" outlineLevel="0" collapsed="false">
      <c r="A628" s="0" t="n">
        <f aca="false">MONTH(C628)</f>
        <v>8</v>
      </c>
      <c r="B628" s="0" t="str">
        <f aca="false">VLOOKUP(A628,MonthTable,2,FALSE())</f>
        <v>Aug</v>
      </c>
      <c r="C628" s="235" t="n">
        <f aca="false">C627+1</f>
        <v>37119</v>
      </c>
      <c r="D628" s="236" t="n">
        <f aca="false">H627</f>
        <v>1938645</v>
      </c>
      <c r="E628" s="250" t="n">
        <f aca="false">4131+6290</f>
        <v>10421</v>
      </c>
      <c r="F628" s="251" t="n">
        <v>0</v>
      </c>
      <c r="G628" s="44" t="n">
        <f aca="false">SUM(E628:F628)</f>
        <v>10421</v>
      </c>
      <c r="H628" s="44" t="n">
        <f aca="false">D628+G628</f>
        <v>1949066</v>
      </c>
      <c r="I628" s="232" t="n">
        <f aca="false">$D$12-H628</f>
        <v>422134</v>
      </c>
      <c r="J628" s="238" t="n">
        <f aca="false">D628/$D$12</f>
        <v>0.817579706477733</v>
      </c>
      <c r="K628" s="239" t="n">
        <f aca="false">H628/$D$12</f>
        <v>0.821974527665317</v>
      </c>
      <c r="L628" s="44" t="n">
        <f aca="false">IF($E628&lt;0,IF($K628&gt;0.5,-$F$7,-$G$7),IF($E628&gt;0,IF($K628&gt;0.67,$I$7,$H$7),0))</f>
        <v>10420</v>
      </c>
      <c r="M628" s="44" t="n">
        <f aca="false">IF($E628&lt;0,IF($K628&gt;0.5,-$F$5,-$G$5),IF($E628&gt;0,IF($K628&gt;0.67,$I$5,$H$5),0))</f>
        <v>6020</v>
      </c>
      <c r="N628" s="44" t="n">
        <f aca="false">IF($E628&lt;0,IF($K628&gt;0.5,-$F$6,-$G$6),IF($E628&gt;0,IF($K628&gt;0.67,$I$6,$H$6),0))</f>
        <v>4400</v>
      </c>
    </row>
    <row r="629" customFormat="false" ht="12.75" hidden="false" customHeight="false" outlineLevel="0" collapsed="false">
      <c r="A629" s="0" t="n">
        <f aca="false">MONTH(C629)</f>
        <v>8</v>
      </c>
      <c r="B629" s="0" t="str">
        <f aca="false">VLOOKUP(A629,MonthTable,2,FALSE())</f>
        <v>Aug</v>
      </c>
      <c r="C629" s="235" t="n">
        <f aca="false">C628+1</f>
        <v>37120</v>
      </c>
      <c r="D629" s="236" t="n">
        <f aca="false">H628</f>
        <v>1949066</v>
      </c>
      <c r="E629" s="250" t="n">
        <f aca="false">4131+6290</f>
        <v>10421</v>
      </c>
      <c r="F629" s="251" t="n">
        <v>0</v>
      </c>
      <c r="G629" s="44" t="n">
        <f aca="false">SUM(E629:F629)</f>
        <v>10421</v>
      </c>
      <c r="H629" s="44" t="n">
        <f aca="false">D629+G629</f>
        <v>1959487</v>
      </c>
      <c r="I629" s="232" t="n">
        <f aca="false">$D$12-H629</f>
        <v>411713</v>
      </c>
      <c r="J629" s="238" t="n">
        <f aca="false">D629/$D$12</f>
        <v>0.821974527665317</v>
      </c>
      <c r="K629" s="239" t="n">
        <f aca="false">H629/$D$12</f>
        <v>0.826369348852902</v>
      </c>
      <c r="L629" s="44" t="n">
        <f aca="false">IF($E629&lt;0,IF($K629&gt;0.5,-$F$7,-$G$7),IF($E629&gt;0,IF($K629&gt;0.67,$I$7,$H$7),0))</f>
        <v>10420</v>
      </c>
      <c r="M629" s="44" t="n">
        <f aca="false">IF($E629&lt;0,IF($K629&gt;0.5,-$F$5,-$G$5),IF($E629&gt;0,IF($K629&gt;0.67,$I$5,$H$5),0))</f>
        <v>6020</v>
      </c>
      <c r="N629" s="44" t="n">
        <f aca="false">IF($E629&lt;0,IF($K629&gt;0.5,-$F$6,-$G$6),IF($E629&gt;0,IF($K629&gt;0.67,$I$6,$H$6),0))</f>
        <v>4400</v>
      </c>
    </row>
    <row r="630" customFormat="false" ht="12.75" hidden="false" customHeight="false" outlineLevel="0" collapsed="false">
      <c r="A630" s="0" t="n">
        <f aca="false">MONTH(C630)</f>
        <v>8</v>
      </c>
      <c r="B630" s="0" t="str">
        <f aca="false">VLOOKUP(A630,MonthTable,2,FALSE())</f>
        <v>Aug</v>
      </c>
      <c r="C630" s="235" t="n">
        <f aca="false">C629+1</f>
        <v>37121</v>
      </c>
      <c r="D630" s="236" t="n">
        <f aca="false">H629</f>
        <v>1959487</v>
      </c>
      <c r="E630" s="250" t="n">
        <f aca="false">4131+6290</f>
        <v>10421</v>
      </c>
      <c r="F630" s="251" t="n">
        <v>0</v>
      </c>
      <c r="G630" s="44" t="n">
        <f aca="false">SUM(E630:F630)</f>
        <v>10421</v>
      </c>
      <c r="H630" s="44" t="n">
        <f aca="false">D630+G630</f>
        <v>1969908</v>
      </c>
      <c r="I630" s="232" t="n">
        <f aca="false">$D$12-H630</f>
        <v>401292</v>
      </c>
      <c r="J630" s="238" t="n">
        <f aca="false">D630/$D$12</f>
        <v>0.826369348852902</v>
      </c>
      <c r="K630" s="239" t="n">
        <f aca="false">H630/$D$12</f>
        <v>0.830764170040486</v>
      </c>
      <c r="L630" s="44" t="n">
        <f aca="false">IF($E630&lt;0,IF($K630&gt;0.5,-$F$7,-$G$7),IF($E630&gt;0,IF($K630&gt;0.67,$I$7,$H$7),0))</f>
        <v>10420</v>
      </c>
      <c r="M630" s="44" t="n">
        <f aca="false">IF($E630&lt;0,IF($K630&gt;0.5,-$F$5,-$G$5),IF($E630&gt;0,IF($K630&gt;0.67,$I$5,$H$5),0))</f>
        <v>6020</v>
      </c>
      <c r="N630" s="44" t="n">
        <f aca="false">IF($E630&lt;0,IF($K630&gt;0.5,-$F$6,-$G$6),IF($E630&gt;0,IF($K630&gt;0.67,$I$6,$H$6),0))</f>
        <v>4400</v>
      </c>
    </row>
    <row r="631" customFormat="false" ht="12.75" hidden="false" customHeight="false" outlineLevel="0" collapsed="false">
      <c r="A631" s="0" t="n">
        <f aca="false">MONTH(C631)</f>
        <v>8</v>
      </c>
      <c r="B631" s="0" t="str">
        <f aca="false">VLOOKUP(A631,MonthTable,2,FALSE())</f>
        <v>Aug</v>
      </c>
      <c r="C631" s="235" t="n">
        <f aca="false">C630+1</f>
        <v>37122</v>
      </c>
      <c r="D631" s="236" t="n">
        <f aca="false">H630</f>
        <v>1969908</v>
      </c>
      <c r="E631" s="250" t="n">
        <f aca="false">4131+6290</f>
        <v>10421</v>
      </c>
      <c r="F631" s="251" t="n">
        <v>0</v>
      </c>
      <c r="G631" s="44" t="n">
        <f aca="false">SUM(E631:F631)</f>
        <v>10421</v>
      </c>
      <c r="H631" s="44" t="n">
        <f aca="false">D631+G631</f>
        <v>1980329</v>
      </c>
      <c r="I631" s="232" t="n">
        <f aca="false">$D$12-H631</f>
        <v>390871</v>
      </c>
      <c r="J631" s="238" t="n">
        <f aca="false">D631/$D$12</f>
        <v>0.830764170040486</v>
      </c>
      <c r="K631" s="239" t="n">
        <f aca="false">H631/$D$12</f>
        <v>0.83515899122807</v>
      </c>
      <c r="L631" s="44" t="n">
        <f aca="false">IF($E631&lt;0,IF($K631&gt;0.5,-$F$7,-$G$7),IF($E631&gt;0,IF($K631&gt;0.67,$I$7,$H$7),0))</f>
        <v>10420</v>
      </c>
      <c r="M631" s="44" t="n">
        <f aca="false">IF($E631&lt;0,IF($K631&gt;0.5,-$F$5,-$G$5),IF($E631&gt;0,IF($K631&gt;0.67,$I$5,$H$5),0))</f>
        <v>6020</v>
      </c>
      <c r="N631" s="44" t="n">
        <f aca="false">IF($E631&lt;0,IF($K631&gt;0.5,-$F$6,-$G$6),IF($E631&gt;0,IF($K631&gt;0.67,$I$6,$H$6),0))</f>
        <v>4400</v>
      </c>
    </row>
    <row r="632" customFormat="false" ht="12.75" hidden="false" customHeight="false" outlineLevel="0" collapsed="false">
      <c r="A632" s="0" t="n">
        <f aca="false">MONTH(C632)</f>
        <v>8</v>
      </c>
      <c r="B632" s="0" t="str">
        <f aca="false">VLOOKUP(A632,MonthTable,2,FALSE())</f>
        <v>Aug</v>
      </c>
      <c r="C632" s="235" t="n">
        <f aca="false">C631+1</f>
        <v>37123</v>
      </c>
      <c r="D632" s="236" t="n">
        <f aca="false">H631</f>
        <v>1980329</v>
      </c>
      <c r="E632" s="250" t="n">
        <f aca="false">4131+6290</f>
        <v>10421</v>
      </c>
      <c r="F632" s="251" t="n">
        <v>0</v>
      </c>
      <c r="G632" s="44" t="n">
        <f aca="false">SUM(E632:F632)</f>
        <v>10421</v>
      </c>
      <c r="H632" s="44" t="n">
        <f aca="false">D632+G632</f>
        <v>1990750</v>
      </c>
      <c r="I632" s="232" t="n">
        <f aca="false">$D$12-H632</f>
        <v>380450</v>
      </c>
      <c r="J632" s="238" t="n">
        <f aca="false">D632/$D$12</f>
        <v>0.83515899122807</v>
      </c>
      <c r="K632" s="239" t="n">
        <f aca="false">H632/$D$12</f>
        <v>0.839553812415655</v>
      </c>
      <c r="L632" s="44" t="n">
        <f aca="false">IF($E632&lt;0,IF($K632&gt;0.5,-$F$7,-$G$7),IF($E632&gt;0,IF($K632&gt;0.67,$I$7,$H$7),0))</f>
        <v>10420</v>
      </c>
      <c r="M632" s="44" t="n">
        <f aca="false">IF($E632&lt;0,IF($K632&gt;0.5,-$F$5,-$G$5),IF($E632&gt;0,IF($K632&gt;0.67,$I$5,$H$5),0))</f>
        <v>6020</v>
      </c>
      <c r="N632" s="44" t="n">
        <f aca="false">IF($E632&lt;0,IF($K632&gt;0.5,-$F$6,-$G$6),IF($E632&gt;0,IF($K632&gt;0.67,$I$6,$H$6),0))</f>
        <v>4400</v>
      </c>
    </row>
    <row r="633" customFormat="false" ht="12.75" hidden="false" customHeight="false" outlineLevel="0" collapsed="false">
      <c r="A633" s="0" t="n">
        <f aca="false">MONTH(C633)</f>
        <v>8</v>
      </c>
      <c r="B633" s="0" t="str">
        <f aca="false">VLOOKUP(A633,MonthTable,2,FALSE())</f>
        <v>Aug</v>
      </c>
      <c r="C633" s="235" t="n">
        <f aca="false">C632+1</f>
        <v>37124</v>
      </c>
      <c r="D633" s="236" t="n">
        <f aca="false">H632</f>
        <v>1990750</v>
      </c>
      <c r="E633" s="250" t="n">
        <f aca="false">4131+6290</f>
        <v>10421</v>
      </c>
      <c r="F633" s="251" t="n">
        <v>0</v>
      </c>
      <c r="G633" s="44" t="n">
        <f aca="false">SUM(E633:F633)</f>
        <v>10421</v>
      </c>
      <c r="H633" s="44" t="n">
        <f aca="false">D633+G633</f>
        <v>2001171</v>
      </c>
      <c r="I633" s="232" t="n">
        <f aca="false">$D$12-H633</f>
        <v>370029</v>
      </c>
      <c r="J633" s="238" t="n">
        <f aca="false">D633/$D$12</f>
        <v>0.839553812415655</v>
      </c>
      <c r="K633" s="239" t="n">
        <f aca="false">H633/$D$12</f>
        <v>0.843948633603239</v>
      </c>
      <c r="L633" s="44" t="n">
        <f aca="false">IF($E633&lt;0,IF($K633&gt;0.5,-$F$7,-$G$7),IF($E633&gt;0,IF($K633&gt;0.67,$I$7,$H$7),0))</f>
        <v>10420</v>
      </c>
      <c r="M633" s="44" t="n">
        <f aca="false">IF($E633&lt;0,IF($K633&gt;0.5,-$F$5,-$G$5),IF($E633&gt;0,IF($K633&gt;0.67,$I$5,$H$5),0))</f>
        <v>6020</v>
      </c>
      <c r="N633" s="44" t="n">
        <f aca="false">IF($E633&lt;0,IF($K633&gt;0.5,-$F$6,-$G$6),IF($E633&gt;0,IF($K633&gt;0.67,$I$6,$H$6),0))</f>
        <v>4400</v>
      </c>
    </row>
    <row r="634" customFormat="false" ht="12.75" hidden="false" customHeight="false" outlineLevel="0" collapsed="false">
      <c r="A634" s="0" t="n">
        <f aca="false">MONTH(C634)</f>
        <v>8</v>
      </c>
      <c r="B634" s="0" t="str">
        <f aca="false">VLOOKUP(A634,MonthTable,2,FALSE())</f>
        <v>Aug</v>
      </c>
      <c r="C634" s="235" t="n">
        <f aca="false">C633+1</f>
        <v>37125</v>
      </c>
      <c r="D634" s="236" t="n">
        <f aca="false">H633</f>
        <v>2001171</v>
      </c>
      <c r="E634" s="250" t="n">
        <f aca="false">4131+6290</f>
        <v>10421</v>
      </c>
      <c r="F634" s="251" t="n">
        <v>0</v>
      </c>
      <c r="G634" s="44" t="n">
        <f aca="false">SUM(E634:F634)</f>
        <v>10421</v>
      </c>
      <c r="H634" s="44" t="n">
        <f aca="false">D634+G634</f>
        <v>2011592</v>
      </c>
      <c r="I634" s="232" t="n">
        <f aca="false">$D$12-H634</f>
        <v>359608</v>
      </c>
      <c r="J634" s="238" t="n">
        <f aca="false">D634/$D$12</f>
        <v>0.843948633603239</v>
      </c>
      <c r="K634" s="239" t="n">
        <f aca="false">H634/$D$12</f>
        <v>0.848343454790823</v>
      </c>
      <c r="L634" s="44" t="n">
        <f aca="false">IF($E634&lt;0,IF($K634&gt;0.5,-$F$7,-$G$7),IF($E634&gt;0,IF($K634&gt;0.67,$I$7,$H$7),0))</f>
        <v>10420</v>
      </c>
      <c r="M634" s="44" t="n">
        <f aca="false">IF($E634&lt;0,IF($K634&gt;0.5,-$F$5,-$G$5),IF($E634&gt;0,IF($K634&gt;0.67,$I$5,$H$5),0))</f>
        <v>6020</v>
      </c>
      <c r="N634" s="44" t="n">
        <f aca="false">IF($E634&lt;0,IF($K634&gt;0.5,-$F$6,-$G$6),IF($E634&gt;0,IF($K634&gt;0.67,$I$6,$H$6),0))</f>
        <v>4400</v>
      </c>
    </row>
    <row r="635" customFormat="false" ht="12.75" hidden="false" customHeight="false" outlineLevel="0" collapsed="false">
      <c r="A635" s="0" t="n">
        <f aca="false">MONTH(C635)</f>
        <v>8</v>
      </c>
      <c r="B635" s="0" t="str">
        <f aca="false">VLOOKUP(A635,MonthTable,2,FALSE())</f>
        <v>Aug</v>
      </c>
      <c r="C635" s="235" t="n">
        <f aca="false">C634+1</f>
        <v>37126</v>
      </c>
      <c r="D635" s="236" t="n">
        <f aca="false">H634</f>
        <v>2011592</v>
      </c>
      <c r="E635" s="250" t="n">
        <f aca="false">4131+6290</f>
        <v>10421</v>
      </c>
      <c r="F635" s="251" t="n">
        <v>0</v>
      </c>
      <c r="G635" s="44" t="n">
        <f aca="false">SUM(E635:F635)</f>
        <v>10421</v>
      </c>
      <c r="H635" s="44" t="n">
        <f aca="false">D635+G635</f>
        <v>2022013</v>
      </c>
      <c r="I635" s="232" t="n">
        <f aca="false">$D$12-H635</f>
        <v>349187</v>
      </c>
      <c r="J635" s="238" t="n">
        <f aca="false">D635/$D$12</f>
        <v>0.848343454790823</v>
      </c>
      <c r="K635" s="239" t="n">
        <f aca="false">H635/$D$12</f>
        <v>0.852738275978408</v>
      </c>
      <c r="L635" s="44" t="n">
        <f aca="false">IF($E635&lt;0,IF($K635&gt;0.5,-$F$7,-$G$7),IF($E635&gt;0,IF($K635&gt;0.67,$I$7,$H$7),0))</f>
        <v>10420</v>
      </c>
      <c r="M635" s="44" t="n">
        <f aca="false">IF($E635&lt;0,IF($K635&gt;0.5,-$F$5,-$G$5),IF($E635&gt;0,IF($K635&gt;0.67,$I$5,$H$5),0))</f>
        <v>6020</v>
      </c>
      <c r="N635" s="44" t="n">
        <f aca="false">IF($E635&lt;0,IF($K635&gt;0.5,-$F$6,-$G$6),IF($E635&gt;0,IF($K635&gt;0.67,$I$6,$H$6),0))</f>
        <v>4400</v>
      </c>
    </row>
    <row r="636" customFormat="false" ht="12.75" hidden="false" customHeight="false" outlineLevel="0" collapsed="false">
      <c r="A636" s="0" t="n">
        <f aca="false">MONTH(C636)</f>
        <v>8</v>
      </c>
      <c r="B636" s="0" t="str">
        <f aca="false">VLOOKUP(A636,MonthTable,2,FALSE())</f>
        <v>Aug</v>
      </c>
      <c r="C636" s="235" t="n">
        <f aca="false">C635+1</f>
        <v>37127</v>
      </c>
      <c r="D636" s="236" t="n">
        <f aca="false">H635</f>
        <v>2022013</v>
      </c>
      <c r="E636" s="250" t="n">
        <f aca="false">4131+6290</f>
        <v>10421</v>
      </c>
      <c r="F636" s="251" t="n">
        <v>0</v>
      </c>
      <c r="G636" s="44" t="n">
        <f aca="false">SUM(E636:F636)</f>
        <v>10421</v>
      </c>
      <c r="H636" s="44" t="n">
        <f aca="false">D636+G636</f>
        <v>2032434</v>
      </c>
      <c r="I636" s="232" t="n">
        <f aca="false">$D$12-H636</f>
        <v>338766</v>
      </c>
      <c r="J636" s="238" t="n">
        <f aca="false">D636/$D$12</f>
        <v>0.852738275978408</v>
      </c>
      <c r="K636" s="239" t="n">
        <f aca="false">H636/$D$12</f>
        <v>0.857133097165992</v>
      </c>
      <c r="L636" s="44" t="n">
        <f aca="false">IF($E636&lt;0,IF($K636&gt;0.5,-$F$7,-$G$7),IF($E636&gt;0,IF($K636&gt;0.67,$I$7,$H$7),0))</f>
        <v>10420</v>
      </c>
      <c r="M636" s="44" t="n">
        <f aca="false">IF($E636&lt;0,IF($K636&gt;0.5,-$F$5,-$G$5),IF($E636&gt;0,IF($K636&gt;0.67,$I$5,$H$5),0))</f>
        <v>6020</v>
      </c>
      <c r="N636" s="44" t="n">
        <f aca="false">IF($E636&lt;0,IF($K636&gt;0.5,-$F$6,-$G$6),IF($E636&gt;0,IF($K636&gt;0.67,$I$6,$H$6),0))</f>
        <v>4400</v>
      </c>
    </row>
    <row r="637" customFormat="false" ht="12.75" hidden="false" customHeight="false" outlineLevel="0" collapsed="false">
      <c r="A637" s="0" t="n">
        <f aca="false">MONTH(C637)</f>
        <v>8</v>
      </c>
      <c r="B637" s="0" t="str">
        <f aca="false">VLOOKUP(A637,MonthTable,2,FALSE())</f>
        <v>Aug</v>
      </c>
      <c r="C637" s="235" t="n">
        <f aca="false">C636+1</f>
        <v>37128</v>
      </c>
      <c r="D637" s="236" t="n">
        <f aca="false">H636</f>
        <v>2032434</v>
      </c>
      <c r="E637" s="250" t="n">
        <f aca="false">4131+6290</f>
        <v>10421</v>
      </c>
      <c r="F637" s="251" t="n">
        <v>0</v>
      </c>
      <c r="G637" s="44" t="n">
        <f aca="false">SUM(E637:F637)</f>
        <v>10421</v>
      </c>
      <c r="H637" s="44" t="n">
        <f aca="false">D637+G637</f>
        <v>2042855</v>
      </c>
      <c r="I637" s="232" t="n">
        <f aca="false">$D$12-H637</f>
        <v>328345</v>
      </c>
      <c r="J637" s="238" t="n">
        <f aca="false">D637/$D$12</f>
        <v>0.857133097165992</v>
      </c>
      <c r="K637" s="239" t="n">
        <f aca="false">H637/$D$12</f>
        <v>0.861527918353576</v>
      </c>
      <c r="L637" s="44" t="n">
        <f aca="false">IF($E637&lt;0,IF($K637&gt;0.5,-$F$7,-$G$7),IF($E637&gt;0,IF($K637&gt;0.67,$I$7,$H$7),0))</f>
        <v>10420</v>
      </c>
      <c r="M637" s="44" t="n">
        <f aca="false">IF($E637&lt;0,IF($K637&gt;0.5,-$F$5,-$G$5),IF($E637&gt;0,IF($K637&gt;0.67,$I$5,$H$5),0))</f>
        <v>6020</v>
      </c>
      <c r="N637" s="44" t="n">
        <f aca="false">IF($E637&lt;0,IF($K637&gt;0.5,-$F$6,-$G$6),IF($E637&gt;0,IF($K637&gt;0.67,$I$6,$H$6),0))</f>
        <v>4400</v>
      </c>
    </row>
    <row r="638" customFormat="false" ht="12.75" hidden="false" customHeight="false" outlineLevel="0" collapsed="false">
      <c r="A638" s="0" t="n">
        <f aca="false">MONTH(C638)</f>
        <v>8</v>
      </c>
      <c r="B638" s="0" t="str">
        <f aca="false">VLOOKUP(A638,MonthTable,2,FALSE())</f>
        <v>Aug</v>
      </c>
      <c r="C638" s="235" t="n">
        <f aca="false">C637+1</f>
        <v>37129</v>
      </c>
      <c r="D638" s="236" t="n">
        <f aca="false">H637</f>
        <v>2042855</v>
      </c>
      <c r="E638" s="250" t="n">
        <f aca="false">4131+6290</f>
        <v>10421</v>
      </c>
      <c r="F638" s="251" t="n">
        <v>0</v>
      </c>
      <c r="G638" s="44" t="n">
        <f aca="false">SUM(E638:F638)</f>
        <v>10421</v>
      </c>
      <c r="H638" s="44" t="n">
        <f aca="false">D638+G638</f>
        <v>2053276</v>
      </c>
      <c r="I638" s="232" t="n">
        <f aca="false">$D$12-H638</f>
        <v>317924</v>
      </c>
      <c r="J638" s="238" t="n">
        <f aca="false">D638/$D$12</f>
        <v>0.861527918353576</v>
      </c>
      <c r="K638" s="239" t="n">
        <f aca="false">H638/$D$12</f>
        <v>0.865922739541161</v>
      </c>
      <c r="L638" s="44" t="n">
        <f aca="false">IF($E638&lt;0,IF($K638&gt;0.5,-$F$7,-$G$7),IF($E638&gt;0,IF($K638&gt;0.67,$I$7,$H$7),0))</f>
        <v>10420</v>
      </c>
      <c r="M638" s="44" t="n">
        <f aca="false">IF($E638&lt;0,IF($K638&gt;0.5,-$F$5,-$G$5),IF($E638&gt;0,IF($K638&gt;0.67,$I$5,$H$5),0))</f>
        <v>6020</v>
      </c>
      <c r="N638" s="44" t="n">
        <f aca="false">IF($E638&lt;0,IF($K638&gt;0.5,-$F$6,-$G$6),IF($E638&gt;0,IF($K638&gt;0.67,$I$6,$H$6),0))</f>
        <v>4400</v>
      </c>
    </row>
    <row r="639" customFormat="false" ht="12.75" hidden="false" customHeight="false" outlineLevel="0" collapsed="false">
      <c r="A639" s="0" t="n">
        <f aca="false">MONTH(C639)</f>
        <v>8</v>
      </c>
      <c r="B639" s="0" t="str">
        <f aca="false">VLOOKUP(A639,MonthTable,2,FALSE())</f>
        <v>Aug</v>
      </c>
      <c r="C639" s="235" t="n">
        <f aca="false">C638+1</f>
        <v>37130</v>
      </c>
      <c r="D639" s="236" t="n">
        <f aca="false">H638</f>
        <v>2053276</v>
      </c>
      <c r="E639" s="250" t="n">
        <f aca="false">4131+6290</f>
        <v>10421</v>
      </c>
      <c r="F639" s="251" t="n">
        <v>0</v>
      </c>
      <c r="G639" s="44" t="n">
        <f aca="false">SUM(E639:F639)</f>
        <v>10421</v>
      </c>
      <c r="H639" s="44" t="n">
        <f aca="false">D639+G639</f>
        <v>2063697</v>
      </c>
      <c r="I639" s="232" t="n">
        <f aca="false">$D$12-H639</f>
        <v>307503</v>
      </c>
      <c r="J639" s="238" t="n">
        <f aca="false">D639/$D$12</f>
        <v>0.865922739541161</v>
      </c>
      <c r="K639" s="239" t="n">
        <f aca="false">H639/$D$12</f>
        <v>0.870317560728745</v>
      </c>
      <c r="L639" s="44" t="n">
        <f aca="false">IF($E639&lt;0,IF($K639&gt;0.5,-$F$7,-$G$7),IF($E639&gt;0,IF($K639&gt;0.67,$I$7,$H$7),0))</f>
        <v>10420</v>
      </c>
      <c r="M639" s="44" t="n">
        <f aca="false">IF($E639&lt;0,IF($K639&gt;0.5,-$F$5,-$G$5),IF($E639&gt;0,IF($K639&gt;0.67,$I$5,$H$5),0))</f>
        <v>6020</v>
      </c>
      <c r="N639" s="44" t="n">
        <f aca="false">IF($E639&lt;0,IF($K639&gt;0.5,-$F$6,-$G$6),IF($E639&gt;0,IF($K639&gt;0.67,$I$6,$H$6),0))</f>
        <v>4400</v>
      </c>
    </row>
    <row r="640" customFormat="false" ht="12.75" hidden="false" customHeight="false" outlineLevel="0" collapsed="false">
      <c r="A640" s="0" t="n">
        <f aca="false">MONTH(C640)</f>
        <v>8</v>
      </c>
      <c r="B640" s="0" t="str">
        <f aca="false">VLOOKUP(A640,MonthTable,2,FALSE())</f>
        <v>Aug</v>
      </c>
      <c r="C640" s="235" t="n">
        <f aca="false">C639+1</f>
        <v>37131</v>
      </c>
      <c r="D640" s="236" t="n">
        <f aca="false">H639</f>
        <v>2063697</v>
      </c>
      <c r="E640" s="250" t="n">
        <f aca="false">4131+6290</f>
        <v>10421</v>
      </c>
      <c r="F640" s="251" t="n">
        <v>0</v>
      </c>
      <c r="G640" s="44" t="n">
        <f aca="false">SUM(E640:F640)</f>
        <v>10421</v>
      </c>
      <c r="H640" s="44" t="n">
        <f aca="false">D640+G640</f>
        <v>2074118</v>
      </c>
      <c r="I640" s="232" t="n">
        <f aca="false">$D$12-H640</f>
        <v>297082</v>
      </c>
      <c r="J640" s="238" t="n">
        <f aca="false">D640/$D$12</f>
        <v>0.870317560728745</v>
      </c>
      <c r="K640" s="239" t="n">
        <f aca="false">H640/$D$12</f>
        <v>0.874712381916329</v>
      </c>
      <c r="L640" s="44" t="n">
        <f aca="false">IF($E640&lt;0,IF($K640&gt;0.5,-$F$7,-$G$7),IF($E640&gt;0,IF($K640&gt;0.67,$I$7,$H$7),0))</f>
        <v>10420</v>
      </c>
      <c r="M640" s="44" t="n">
        <f aca="false">IF($E640&lt;0,IF($K640&gt;0.5,-$F$5,-$G$5),IF($E640&gt;0,IF($K640&gt;0.67,$I$5,$H$5),0))</f>
        <v>6020</v>
      </c>
      <c r="N640" s="44" t="n">
        <f aca="false">IF($E640&lt;0,IF($K640&gt;0.5,-$F$6,-$G$6),IF($E640&gt;0,IF($K640&gt;0.67,$I$6,$H$6),0))</f>
        <v>4400</v>
      </c>
    </row>
    <row r="641" customFormat="false" ht="12.75" hidden="false" customHeight="false" outlineLevel="0" collapsed="false">
      <c r="A641" s="0" t="n">
        <f aca="false">MONTH(C641)</f>
        <v>8</v>
      </c>
      <c r="B641" s="0" t="str">
        <f aca="false">VLOOKUP(A641,MonthTable,2,FALSE())</f>
        <v>Aug</v>
      </c>
      <c r="C641" s="235" t="n">
        <f aca="false">C640+1</f>
        <v>37132</v>
      </c>
      <c r="D641" s="236" t="n">
        <f aca="false">H640</f>
        <v>2074118</v>
      </c>
      <c r="E641" s="250" t="n">
        <f aca="false">4131+6290</f>
        <v>10421</v>
      </c>
      <c r="F641" s="251" t="n">
        <v>0</v>
      </c>
      <c r="G641" s="44" t="n">
        <f aca="false">SUM(E641:F641)</f>
        <v>10421</v>
      </c>
      <c r="H641" s="44" t="n">
        <f aca="false">D641+G641</f>
        <v>2084539</v>
      </c>
      <c r="I641" s="232" t="n">
        <f aca="false">$D$12-H641</f>
        <v>286661</v>
      </c>
      <c r="J641" s="238" t="n">
        <f aca="false">D641/$D$12</f>
        <v>0.874712381916329</v>
      </c>
      <c r="K641" s="239" t="n">
        <f aca="false">H641/$D$12</f>
        <v>0.879107203103914</v>
      </c>
      <c r="L641" s="44" t="n">
        <f aca="false">IF($E641&lt;0,IF($K641&gt;0.5,-$F$7,-$G$7),IF($E641&gt;0,IF($K641&gt;0.67,$I$7,$H$7),0))</f>
        <v>10420</v>
      </c>
      <c r="M641" s="44" t="n">
        <f aca="false">IF($E641&lt;0,IF($K641&gt;0.5,-$F$5,-$G$5),IF($E641&gt;0,IF($K641&gt;0.67,$I$5,$H$5),0))</f>
        <v>6020</v>
      </c>
      <c r="N641" s="44" t="n">
        <f aca="false">IF($E641&lt;0,IF($K641&gt;0.5,-$F$6,-$G$6),IF($E641&gt;0,IF($K641&gt;0.67,$I$6,$H$6),0))</f>
        <v>4400</v>
      </c>
    </row>
    <row r="642" customFormat="false" ht="12.75" hidden="false" customHeight="false" outlineLevel="0" collapsed="false">
      <c r="A642" s="0" t="n">
        <f aca="false">MONTH(C642)</f>
        <v>8</v>
      </c>
      <c r="B642" s="0" t="str">
        <f aca="false">VLOOKUP(A642,MonthTable,2,FALSE())</f>
        <v>Aug</v>
      </c>
      <c r="C642" s="235" t="n">
        <f aca="false">C641+1</f>
        <v>37133</v>
      </c>
      <c r="D642" s="236" t="n">
        <f aca="false">H641</f>
        <v>2084539</v>
      </c>
      <c r="E642" s="250" t="n">
        <f aca="false">4131+6290</f>
        <v>10421</v>
      </c>
      <c r="F642" s="251" t="n">
        <v>0</v>
      </c>
      <c r="G642" s="44" t="n">
        <f aca="false">SUM(E642:F642)</f>
        <v>10421</v>
      </c>
      <c r="H642" s="44" t="n">
        <f aca="false">D642+G642</f>
        <v>2094960</v>
      </c>
      <c r="I642" s="232" t="n">
        <f aca="false">$D$12-H642</f>
        <v>276240</v>
      </c>
      <c r="J642" s="238" t="n">
        <f aca="false">D642/$D$12</f>
        <v>0.879107203103914</v>
      </c>
      <c r="K642" s="239" t="n">
        <f aca="false">H642/$D$12</f>
        <v>0.883502024291498</v>
      </c>
      <c r="L642" s="44" t="n">
        <f aca="false">IF($E642&lt;0,IF($K642&gt;0.5,-$F$7,-$G$7),IF($E642&gt;0,IF($K642&gt;0.67,$I$7,$H$7),0))</f>
        <v>10420</v>
      </c>
      <c r="M642" s="44" t="n">
        <f aca="false">IF($E642&lt;0,IF($K642&gt;0.5,-$F$5,-$G$5),IF($E642&gt;0,IF($K642&gt;0.67,$I$5,$H$5),0))</f>
        <v>6020</v>
      </c>
      <c r="N642" s="44" t="n">
        <f aca="false">IF($E642&lt;0,IF($K642&gt;0.5,-$F$6,-$G$6),IF($E642&gt;0,IF($K642&gt;0.67,$I$6,$H$6),0))</f>
        <v>4400</v>
      </c>
    </row>
    <row r="643" customFormat="false" ht="12.75" hidden="false" customHeight="false" outlineLevel="0" collapsed="false">
      <c r="A643" s="0" t="n">
        <f aca="false">MONTH(C643)</f>
        <v>8</v>
      </c>
      <c r="B643" s="0" t="str">
        <f aca="false">VLOOKUP(A643,MonthTable,2,FALSE())</f>
        <v>Aug</v>
      </c>
      <c r="C643" s="235" t="n">
        <f aca="false">C642+1</f>
        <v>37134</v>
      </c>
      <c r="D643" s="236" t="n">
        <f aca="false">H642</f>
        <v>2094960</v>
      </c>
      <c r="E643" s="250" t="n">
        <f aca="false">4131+6290</f>
        <v>10421</v>
      </c>
      <c r="F643" s="251" t="n">
        <v>0</v>
      </c>
      <c r="G643" s="44" t="n">
        <f aca="false">SUM(E643:F643)</f>
        <v>10421</v>
      </c>
      <c r="H643" s="44" t="n">
        <f aca="false">D643+G643</f>
        <v>2105381</v>
      </c>
      <c r="I643" s="232" t="n">
        <f aca="false">$D$12-H643</f>
        <v>265819</v>
      </c>
      <c r="J643" s="238" t="n">
        <f aca="false">D643/$D$12</f>
        <v>0.883502024291498</v>
      </c>
      <c r="K643" s="239" t="n">
        <f aca="false">H643/$D$12</f>
        <v>0.887896845479082</v>
      </c>
      <c r="L643" s="44" t="n">
        <f aca="false">IF($E643&lt;0,IF($K643&gt;0.5,-$F$7,-$G$7),IF($E643&gt;0,IF($K643&gt;0.67,$I$7,$H$7),0))</f>
        <v>10420</v>
      </c>
      <c r="M643" s="44" t="n">
        <f aca="false">IF($E643&lt;0,IF($K643&gt;0.5,-$F$5,-$G$5),IF($E643&gt;0,IF($K643&gt;0.67,$I$5,$H$5),0))</f>
        <v>6020</v>
      </c>
      <c r="N643" s="44" t="n">
        <f aca="false">IF($E643&lt;0,IF($K643&gt;0.5,-$F$6,-$G$6),IF($E643&gt;0,IF($K643&gt;0.67,$I$6,$H$6),0))</f>
        <v>4400</v>
      </c>
    </row>
    <row r="644" customFormat="false" ht="12.75" hidden="false" customHeight="false" outlineLevel="0" collapsed="false">
      <c r="A644" s="0" t="n">
        <f aca="false">MONTH(C644)</f>
        <v>9</v>
      </c>
      <c r="B644" s="0" t="str">
        <f aca="false">VLOOKUP(A644,MonthTable,2,FALSE())</f>
        <v>Sep</v>
      </c>
      <c r="C644" s="235" t="n">
        <f aca="false">C643+1</f>
        <v>37135</v>
      </c>
      <c r="D644" s="236" t="n">
        <f aca="false">H643</f>
        <v>2105381</v>
      </c>
      <c r="E644" s="250" t="n">
        <f aca="false">3622+5514</f>
        <v>9136</v>
      </c>
      <c r="F644" s="251" t="n">
        <v>0</v>
      </c>
      <c r="G644" s="44" t="n">
        <f aca="false">SUM(E644:F644)</f>
        <v>9136</v>
      </c>
      <c r="H644" s="44" t="n">
        <f aca="false">D644+G644</f>
        <v>2114517</v>
      </c>
      <c r="I644" s="232" t="n">
        <f aca="false">$D$12-H644</f>
        <v>256683</v>
      </c>
      <c r="J644" s="238" t="n">
        <f aca="false">D644/$D$12</f>
        <v>0.887896845479082</v>
      </c>
      <c r="K644" s="239" t="n">
        <f aca="false">H644/$D$12</f>
        <v>0.891749746963563</v>
      </c>
      <c r="L644" s="44" t="n">
        <f aca="false">IF($E644&lt;0,IF($K644&gt;0.5,-$F$7,-$G$7),IF($E644&gt;0,IF($K644&gt;0.67,$I$7,$H$7),0))</f>
        <v>10420</v>
      </c>
      <c r="M644" s="44" t="n">
        <f aca="false">IF($E644&lt;0,IF($K644&gt;0.5,-$F$5,-$G$5),IF($E644&gt;0,IF($K644&gt;0.67,$I$5,$H$5),0))</f>
        <v>6020</v>
      </c>
      <c r="N644" s="44" t="n">
        <f aca="false">IF($E644&lt;0,IF($K644&gt;0.5,-$F$6,-$G$6),IF($E644&gt;0,IF($K644&gt;0.67,$I$6,$H$6),0))</f>
        <v>4400</v>
      </c>
    </row>
    <row r="645" customFormat="false" ht="12.75" hidden="false" customHeight="false" outlineLevel="0" collapsed="false">
      <c r="A645" s="0" t="n">
        <f aca="false">MONTH(C645)</f>
        <v>9</v>
      </c>
      <c r="B645" s="0" t="str">
        <f aca="false">VLOOKUP(A645,MonthTable,2,FALSE())</f>
        <v>Sep</v>
      </c>
      <c r="C645" s="235" t="n">
        <f aca="false">C644+1</f>
        <v>37136</v>
      </c>
      <c r="D645" s="236" t="n">
        <f aca="false">H644</f>
        <v>2114517</v>
      </c>
      <c r="E645" s="250" t="n">
        <f aca="false">3622+5514</f>
        <v>9136</v>
      </c>
      <c r="F645" s="251" t="n">
        <v>0</v>
      </c>
      <c r="G645" s="44" t="n">
        <f aca="false">SUM(E645:F645)</f>
        <v>9136</v>
      </c>
      <c r="H645" s="44" t="n">
        <f aca="false">D645+G645</f>
        <v>2123653</v>
      </c>
      <c r="I645" s="232" t="n">
        <f aca="false">$D$12-H645</f>
        <v>247547</v>
      </c>
      <c r="J645" s="238" t="n">
        <f aca="false">D645/$D$12</f>
        <v>0.891749746963563</v>
      </c>
      <c r="K645" s="239" t="n">
        <f aca="false">H645/$D$12</f>
        <v>0.895602648448043</v>
      </c>
      <c r="L645" s="44" t="n">
        <f aca="false">IF($E645&lt;0,IF($K645&gt;0.5,-$F$7,-$G$7),IF($E645&gt;0,IF($K645&gt;0.67,$I$7,$H$7),0))</f>
        <v>10420</v>
      </c>
      <c r="M645" s="44" t="n">
        <f aca="false">IF($E645&lt;0,IF($K645&gt;0.5,-$F$5,-$G$5),IF($E645&gt;0,IF($K645&gt;0.67,$I$5,$H$5),0))</f>
        <v>6020</v>
      </c>
      <c r="N645" s="44" t="n">
        <f aca="false">IF($E645&lt;0,IF($K645&gt;0.5,-$F$6,-$G$6),IF($E645&gt;0,IF($K645&gt;0.67,$I$6,$H$6),0))</f>
        <v>4400</v>
      </c>
    </row>
    <row r="646" customFormat="false" ht="12.75" hidden="false" customHeight="false" outlineLevel="0" collapsed="false">
      <c r="A646" s="0" t="n">
        <f aca="false">MONTH(C646)</f>
        <v>9</v>
      </c>
      <c r="B646" s="0" t="str">
        <f aca="false">VLOOKUP(A646,MonthTable,2,FALSE())</f>
        <v>Sep</v>
      </c>
      <c r="C646" s="235" t="n">
        <f aca="false">C645+1</f>
        <v>37137</v>
      </c>
      <c r="D646" s="236" t="n">
        <f aca="false">H645</f>
        <v>2123653</v>
      </c>
      <c r="E646" s="250" t="n">
        <f aca="false">3622+5514</f>
        <v>9136</v>
      </c>
      <c r="F646" s="251" t="n">
        <v>0</v>
      </c>
      <c r="G646" s="44" t="n">
        <f aca="false">SUM(E646:F646)</f>
        <v>9136</v>
      </c>
      <c r="H646" s="44" t="n">
        <f aca="false">D646+G646</f>
        <v>2132789</v>
      </c>
      <c r="I646" s="232" t="n">
        <f aca="false">$D$12-H646</f>
        <v>238411</v>
      </c>
      <c r="J646" s="238" t="n">
        <f aca="false">D646/$D$12</f>
        <v>0.895602648448043</v>
      </c>
      <c r="K646" s="239" t="n">
        <f aca="false">H646/$D$12</f>
        <v>0.899455549932524</v>
      </c>
      <c r="L646" s="44" t="n">
        <f aca="false">IF($E646&lt;0,IF($K646&gt;0.5,-$F$7,-$G$7),IF($E646&gt;0,IF($K646&gt;0.67,$I$7,$H$7),0))</f>
        <v>10420</v>
      </c>
      <c r="M646" s="44" t="n">
        <f aca="false">IF($E646&lt;0,IF($K646&gt;0.5,-$F$5,-$G$5),IF($E646&gt;0,IF($K646&gt;0.67,$I$5,$H$5),0))</f>
        <v>6020</v>
      </c>
      <c r="N646" s="44" t="n">
        <f aca="false">IF($E646&lt;0,IF($K646&gt;0.5,-$F$6,-$G$6),IF($E646&gt;0,IF($K646&gt;0.67,$I$6,$H$6),0))</f>
        <v>4400</v>
      </c>
    </row>
    <row r="647" customFormat="false" ht="12.75" hidden="false" customHeight="false" outlineLevel="0" collapsed="false">
      <c r="A647" s="0" t="n">
        <f aca="false">MONTH(C647)</f>
        <v>9</v>
      </c>
      <c r="B647" s="0" t="str">
        <f aca="false">VLOOKUP(A647,MonthTable,2,FALSE())</f>
        <v>Sep</v>
      </c>
      <c r="C647" s="235" t="n">
        <f aca="false">C646+1</f>
        <v>37138</v>
      </c>
      <c r="D647" s="236" t="n">
        <f aca="false">H646</f>
        <v>2132789</v>
      </c>
      <c r="E647" s="250" t="n">
        <f aca="false">3622+5514</f>
        <v>9136</v>
      </c>
      <c r="F647" s="251" t="n">
        <v>0</v>
      </c>
      <c r="G647" s="44" t="n">
        <f aca="false">SUM(E647:F647)</f>
        <v>9136</v>
      </c>
      <c r="H647" s="44" t="n">
        <f aca="false">D647+G647</f>
        <v>2141925</v>
      </c>
      <c r="I647" s="232" t="n">
        <f aca="false">$D$12-H647</f>
        <v>229275</v>
      </c>
      <c r="J647" s="238" t="n">
        <f aca="false">D647/$D$12</f>
        <v>0.899455549932524</v>
      </c>
      <c r="K647" s="239" t="n">
        <f aca="false">H647/$D$12</f>
        <v>0.903308451417004</v>
      </c>
      <c r="L647" s="44" t="n">
        <f aca="false">IF($E647&lt;0,IF($K647&gt;0.5,-$F$7,-$G$7),IF($E647&gt;0,IF($K647&gt;0.67,$I$7,$H$7),0))</f>
        <v>10420</v>
      </c>
      <c r="M647" s="44" t="n">
        <f aca="false">IF($E647&lt;0,IF($K647&gt;0.5,-$F$5,-$G$5),IF($E647&gt;0,IF($K647&gt;0.67,$I$5,$H$5),0))</f>
        <v>6020</v>
      </c>
      <c r="N647" s="44" t="n">
        <f aca="false">IF($E647&lt;0,IF($K647&gt;0.5,-$F$6,-$G$6),IF($E647&gt;0,IF($K647&gt;0.67,$I$6,$H$6),0))</f>
        <v>4400</v>
      </c>
    </row>
    <row r="648" customFormat="false" ht="12.75" hidden="false" customHeight="false" outlineLevel="0" collapsed="false">
      <c r="A648" s="0" t="n">
        <f aca="false">MONTH(C648)</f>
        <v>9</v>
      </c>
      <c r="B648" s="0" t="str">
        <f aca="false">VLOOKUP(A648,MonthTable,2,FALSE())</f>
        <v>Sep</v>
      </c>
      <c r="C648" s="235" t="n">
        <f aca="false">C647+1</f>
        <v>37139</v>
      </c>
      <c r="D648" s="236" t="n">
        <f aca="false">H647</f>
        <v>2141925</v>
      </c>
      <c r="E648" s="250" t="n">
        <f aca="false">3622+5514</f>
        <v>9136</v>
      </c>
      <c r="F648" s="251" t="n">
        <v>0</v>
      </c>
      <c r="G648" s="44" t="n">
        <f aca="false">SUM(E648:F648)</f>
        <v>9136</v>
      </c>
      <c r="H648" s="44" t="n">
        <f aca="false">D648+G648</f>
        <v>2151061</v>
      </c>
      <c r="I648" s="232" t="n">
        <f aca="false">$D$12-H648</f>
        <v>220139</v>
      </c>
      <c r="J648" s="238" t="n">
        <f aca="false">D648/$D$12</f>
        <v>0.903308451417004</v>
      </c>
      <c r="K648" s="239" t="n">
        <f aca="false">H648/$D$12</f>
        <v>0.907161352901485</v>
      </c>
      <c r="L648" s="44" t="n">
        <f aca="false">IF($E648&lt;0,IF($K648&gt;0.5,-$F$7,-$G$7),IF($E648&gt;0,IF($K648&gt;0.67,$I$7,$H$7),0))</f>
        <v>10420</v>
      </c>
      <c r="M648" s="44" t="n">
        <f aca="false">IF($E648&lt;0,IF($K648&gt;0.5,-$F$5,-$G$5),IF($E648&gt;0,IF($K648&gt;0.67,$I$5,$H$5),0))</f>
        <v>6020</v>
      </c>
      <c r="N648" s="44" t="n">
        <f aca="false">IF($E648&lt;0,IF($K648&gt;0.5,-$F$6,-$G$6),IF($E648&gt;0,IF($K648&gt;0.67,$I$6,$H$6),0))</f>
        <v>4400</v>
      </c>
    </row>
    <row r="649" customFormat="false" ht="12.75" hidden="false" customHeight="false" outlineLevel="0" collapsed="false">
      <c r="A649" s="0" t="n">
        <f aca="false">MONTH(C649)</f>
        <v>9</v>
      </c>
      <c r="B649" s="0" t="str">
        <f aca="false">VLOOKUP(A649,MonthTable,2,FALSE())</f>
        <v>Sep</v>
      </c>
      <c r="C649" s="235" t="n">
        <f aca="false">C648+1</f>
        <v>37140</v>
      </c>
      <c r="D649" s="236" t="n">
        <f aca="false">H648</f>
        <v>2151061</v>
      </c>
      <c r="E649" s="250" t="n">
        <f aca="false">3622+5514</f>
        <v>9136</v>
      </c>
      <c r="F649" s="251" t="n">
        <v>0</v>
      </c>
      <c r="G649" s="44" t="n">
        <f aca="false">SUM(E649:F649)</f>
        <v>9136</v>
      </c>
      <c r="H649" s="44" t="n">
        <f aca="false">D649+G649</f>
        <v>2160197</v>
      </c>
      <c r="I649" s="232" t="n">
        <f aca="false">$D$12-H649</f>
        <v>211003</v>
      </c>
      <c r="J649" s="238" t="n">
        <f aca="false">D649/$D$12</f>
        <v>0.907161352901485</v>
      </c>
      <c r="K649" s="239" t="n">
        <f aca="false">H649/$D$12</f>
        <v>0.911014254385965</v>
      </c>
      <c r="L649" s="44" t="n">
        <f aca="false">IF($E649&lt;0,IF($K649&gt;0.5,-$F$7,-$G$7),IF($E649&gt;0,IF($K649&gt;0.67,$I$7,$H$7),0))</f>
        <v>10420</v>
      </c>
      <c r="M649" s="44" t="n">
        <f aca="false">IF($E649&lt;0,IF($K649&gt;0.5,-$F$5,-$G$5),IF($E649&gt;0,IF($K649&gt;0.67,$I$5,$H$5),0))</f>
        <v>6020</v>
      </c>
      <c r="N649" s="44" t="n">
        <f aca="false">IF($E649&lt;0,IF($K649&gt;0.5,-$F$6,-$G$6),IF($E649&gt;0,IF($K649&gt;0.67,$I$6,$H$6),0))</f>
        <v>4400</v>
      </c>
    </row>
    <row r="650" customFormat="false" ht="12.75" hidden="false" customHeight="false" outlineLevel="0" collapsed="false">
      <c r="A650" s="0" t="n">
        <f aca="false">MONTH(C650)</f>
        <v>9</v>
      </c>
      <c r="B650" s="0" t="str">
        <f aca="false">VLOOKUP(A650,MonthTable,2,FALSE())</f>
        <v>Sep</v>
      </c>
      <c r="C650" s="235" t="n">
        <f aca="false">C649+1</f>
        <v>37141</v>
      </c>
      <c r="D650" s="236" t="n">
        <f aca="false">H649</f>
        <v>2160197</v>
      </c>
      <c r="E650" s="250" t="n">
        <f aca="false">3622+5514</f>
        <v>9136</v>
      </c>
      <c r="F650" s="251" t="n">
        <v>0</v>
      </c>
      <c r="G650" s="44" t="n">
        <f aca="false">SUM(E650:F650)</f>
        <v>9136</v>
      </c>
      <c r="H650" s="44" t="n">
        <f aca="false">D650+G650</f>
        <v>2169333</v>
      </c>
      <c r="I650" s="232" t="n">
        <f aca="false">$D$12-H650</f>
        <v>201867</v>
      </c>
      <c r="J650" s="238" t="n">
        <f aca="false">D650/$D$12</f>
        <v>0.911014254385965</v>
      </c>
      <c r="K650" s="239" t="n">
        <f aca="false">H650/$D$12</f>
        <v>0.914867155870445</v>
      </c>
      <c r="L650" s="44" t="n">
        <f aca="false">IF($E650&lt;0,IF($K650&gt;0.5,-$F$7,-$G$7),IF($E650&gt;0,IF($K650&gt;0.67,$I$7,$H$7),0))</f>
        <v>10420</v>
      </c>
      <c r="M650" s="44" t="n">
        <f aca="false">IF($E650&lt;0,IF($K650&gt;0.5,-$F$5,-$G$5),IF($E650&gt;0,IF($K650&gt;0.67,$I$5,$H$5),0))</f>
        <v>6020</v>
      </c>
      <c r="N650" s="44" t="n">
        <f aca="false">IF($E650&lt;0,IF($K650&gt;0.5,-$F$6,-$G$6),IF($E650&gt;0,IF($K650&gt;0.67,$I$6,$H$6),0))</f>
        <v>4400</v>
      </c>
    </row>
    <row r="651" customFormat="false" ht="12.75" hidden="false" customHeight="false" outlineLevel="0" collapsed="false">
      <c r="A651" s="0" t="n">
        <f aca="false">MONTH(C651)</f>
        <v>9</v>
      </c>
      <c r="B651" s="0" t="str">
        <f aca="false">VLOOKUP(A651,MonthTable,2,FALSE())</f>
        <v>Sep</v>
      </c>
      <c r="C651" s="235" t="n">
        <f aca="false">C650+1</f>
        <v>37142</v>
      </c>
      <c r="D651" s="236" t="n">
        <f aca="false">H650</f>
        <v>2169333</v>
      </c>
      <c r="E651" s="250" t="n">
        <f aca="false">3622+5514</f>
        <v>9136</v>
      </c>
      <c r="F651" s="251" t="n">
        <v>0</v>
      </c>
      <c r="G651" s="44" t="n">
        <f aca="false">SUM(E651:F651)</f>
        <v>9136</v>
      </c>
      <c r="H651" s="44" t="n">
        <f aca="false">D651+G651</f>
        <v>2178469</v>
      </c>
      <c r="I651" s="232" t="n">
        <f aca="false">$D$12-H651</f>
        <v>192731</v>
      </c>
      <c r="J651" s="238" t="n">
        <f aca="false">D651/$D$12</f>
        <v>0.914867155870445</v>
      </c>
      <c r="K651" s="239" t="n">
        <f aca="false">H651/$D$12</f>
        <v>0.918720057354926</v>
      </c>
      <c r="L651" s="44" t="n">
        <f aca="false">IF($E651&lt;0,IF($K651&gt;0.5,-$F$7,-$G$7),IF($E651&gt;0,IF($K651&gt;0.67,$I$7,$H$7),0))</f>
        <v>10420</v>
      </c>
      <c r="M651" s="44" t="n">
        <f aca="false">IF($E651&lt;0,IF($K651&gt;0.5,-$F$5,-$G$5),IF($E651&gt;0,IF($K651&gt;0.67,$I$5,$H$5),0))</f>
        <v>6020</v>
      </c>
      <c r="N651" s="44" t="n">
        <f aca="false">IF($E651&lt;0,IF($K651&gt;0.5,-$F$6,-$G$6),IF($E651&gt;0,IF($K651&gt;0.67,$I$6,$H$6),0))</f>
        <v>4400</v>
      </c>
    </row>
    <row r="652" customFormat="false" ht="12.75" hidden="false" customHeight="false" outlineLevel="0" collapsed="false">
      <c r="A652" s="0" t="n">
        <f aca="false">MONTH(C652)</f>
        <v>9</v>
      </c>
      <c r="B652" s="0" t="str">
        <f aca="false">VLOOKUP(A652,MonthTable,2,FALSE())</f>
        <v>Sep</v>
      </c>
      <c r="C652" s="235" t="n">
        <f aca="false">C651+1</f>
        <v>37143</v>
      </c>
      <c r="D652" s="236" t="n">
        <f aca="false">H651</f>
        <v>2178469</v>
      </c>
      <c r="E652" s="250" t="n">
        <f aca="false">3622+5514</f>
        <v>9136</v>
      </c>
      <c r="F652" s="251" t="n">
        <v>0</v>
      </c>
      <c r="G652" s="44" t="n">
        <f aca="false">SUM(E652:F652)</f>
        <v>9136</v>
      </c>
      <c r="H652" s="44" t="n">
        <f aca="false">D652+G652</f>
        <v>2187605</v>
      </c>
      <c r="I652" s="232" t="n">
        <f aca="false">$D$12-H652</f>
        <v>183595</v>
      </c>
      <c r="J652" s="238" t="n">
        <f aca="false">D652/$D$12</f>
        <v>0.918720057354926</v>
      </c>
      <c r="K652" s="239" t="n">
        <f aca="false">H652/$D$12</f>
        <v>0.922572958839406</v>
      </c>
      <c r="L652" s="44" t="n">
        <f aca="false">IF($E652&lt;0,IF($K652&gt;0.5,-$F$7,-$G$7),IF($E652&gt;0,IF($K652&gt;0.67,$I$7,$H$7),0))</f>
        <v>10420</v>
      </c>
      <c r="M652" s="44" t="n">
        <f aca="false">IF($E652&lt;0,IF($K652&gt;0.5,-$F$5,-$G$5),IF($E652&gt;0,IF($K652&gt;0.67,$I$5,$H$5),0))</f>
        <v>6020</v>
      </c>
      <c r="N652" s="44" t="n">
        <f aca="false">IF($E652&lt;0,IF($K652&gt;0.5,-$F$6,-$G$6),IF($E652&gt;0,IF($K652&gt;0.67,$I$6,$H$6),0))</f>
        <v>4400</v>
      </c>
    </row>
    <row r="653" customFormat="false" ht="12.75" hidden="false" customHeight="false" outlineLevel="0" collapsed="false">
      <c r="A653" s="0" t="n">
        <f aca="false">MONTH(C653)</f>
        <v>9</v>
      </c>
      <c r="B653" s="0" t="str">
        <f aca="false">VLOOKUP(A653,MonthTable,2,FALSE())</f>
        <v>Sep</v>
      </c>
      <c r="C653" s="235" t="n">
        <f aca="false">C652+1</f>
        <v>37144</v>
      </c>
      <c r="D653" s="236" t="n">
        <f aca="false">H652</f>
        <v>2187605</v>
      </c>
      <c r="E653" s="250" t="n">
        <f aca="false">3622+5514</f>
        <v>9136</v>
      </c>
      <c r="F653" s="251" t="n">
        <v>0</v>
      </c>
      <c r="G653" s="44" t="n">
        <f aca="false">SUM(E653:F653)</f>
        <v>9136</v>
      </c>
      <c r="H653" s="44" t="n">
        <f aca="false">D653+G653</f>
        <v>2196741</v>
      </c>
      <c r="I653" s="232" t="n">
        <f aca="false">$D$12-H653</f>
        <v>174459</v>
      </c>
      <c r="J653" s="238" t="n">
        <f aca="false">D653/$D$12</f>
        <v>0.922572958839406</v>
      </c>
      <c r="K653" s="239" t="n">
        <f aca="false">H653/$D$12</f>
        <v>0.926425860323887</v>
      </c>
      <c r="L653" s="44" t="n">
        <f aca="false">IF($E653&lt;0,IF($K653&gt;0.5,-$F$7,-$G$7),IF($E653&gt;0,IF($K653&gt;0.67,$I$7,$H$7),0))</f>
        <v>10420</v>
      </c>
      <c r="M653" s="44" t="n">
        <f aca="false">IF($E653&lt;0,IF($K653&gt;0.5,-$F$5,-$G$5),IF($E653&gt;0,IF($K653&gt;0.67,$I$5,$H$5),0))</f>
        <v>6020</v>
      </c>
      <c r="N653" s="44" t="n">
        <f aca="false">IF($E653&lt;0,IF($K653&gt;0.5,-$F$6,-$G$6),IF($E653&gt;0,IF($K653&gt;0.67,$I$6,$H$6),0))</f>
        <v>4400</v>
      </c>
    </row>
    <row r="654" customFormat="false" ht="12.75" hidden="false" customHeight="false" outlineLevel="0" collapsed="false">
      <c r="A654" s="0" t="n">
        <f aca="false">MONTH(C654)</f>
        <v>9</v>
      </c>
      <c r="B654" s="0" t="str">
        <f aca="false">VLOOKUP(A654,MonthTable,2,FALSE())</f>
        <v>Sep</v>
      </c>
      <c r="C654" s="235" t="n">
        <f aca="false">C653+1</f>
        <v>37145</v>
      </c>
      <c r="D654" s="236" t="n">
        <f aca="false">H653</f>
        <v>2196741</v>
      </c>
      <c r="E654" s="250" t="n">
        <f aca="false">3622+5514</f>
        <v>9136</v>
      </c>
      <c r="F654" s="251" t="n">
        <v>0</v>
      </c>
      <c r="G654" s="44" t="n">
        <f aca="false">SUM(E654:F654)</f>
        <v>9136</v>
      </c>
      <c r="H654" s="44" t="n">
        <f aca="false">D654+G654</f>
        <v>2205877</v>
      </c>
      <c r="I654" s="232" t="n">
        <f aca="false">$D$12-H654</f>
        <v>165323</v>
      </c>
      <c r="J654" s="238" t="n">
        <f aca="false">D654/$D$12</f>
        <v>0.926425860323887</v>
      </c>
      <c r="K654" s="239" t="n">
        <f aca="false">H654/$D$12</f>
        <v>0.930278761808367</v>
      </c>
      <c r="L654" s="44" t="n">
        <f aca="false">IF($E654&lt;0,IF($K654&gt;0.5,-$F$7,-$G$7),IF($E654&gt;0,IF($K654&gt;0.67,$I$7,$H$7),0))</f>
        <v>10420</v>
      </c>
      <c r="M654" s="44" t="n">
        <f aca="false">IF($E654&lt;0,IF($K654&gt;0.5,-$F$5,-$G$5),IF($E654&gt;0,IF($K654&gt;0.67,$I$5,$H$5),0))</f>
        <v>6020</v>
      </c>
      <c r="N654" s="44" t="n">
        <f aca="false">IF($E654&lt;0,IF($K654&gt;0.5,-$F$6,-$G$6),IF($E654&gt;0,IF($K654&gt;0.67,$I$6,$H$6),0))</f>
        <v>4400</v>
      </c>
    </row>
    <row r="655" customFormat="false" ht="12.75" hidden="false" customHeight="false" outlineLevel="0" collapsed="false">
      <c r="A655" s="0" t="n">
        <f aca="false">MONTH(C655)</f>
        <v>9</v>
      </c>
      <c r="B655" s="0" t="str">
        <f aca="false">VLOOKUP(A655,MonthTable,2,FALSE())</f>
        <v>Sep</v>
      </c>
      <c r="C655" s="235" t="n">
        <f aca="false">C654+1</f>
        <v>37146</v>
      </c>
      <c r="D655" s="236" t="n">
        <f aca="false">H654</f>
        <v>2205877</v>
      </c>
      <c r="E655" s="250" t="n">
        <f aca="false">3622+5514</f>
        <v>9136</v>
      </c>
      <c r="F655" s="251" t="n">
        <v>0</v>
      </c>
      <c r="G655" s="44" t="n">
        <f aca="false">SUM(E655:F655)</f>
        <v>9136</v>
      </c>
      <c r="H655" s="44" t="n">
        <f aca="false">D655+G655</f>
        <v>2215013</v>
      </c>
      <c r="I655" s="232" t="n">
        <f aca="false">$D$12-H655</f>
        <v>156187</v>
      </c>
      <c r="J655" s="238" t="n">
        <f aca="false">D655/$D$12</f>
        <v>0.930278761808367</v>
      </c>
      <c r="K655" s="239" t="n">
        <f aca="false">H655/$D$12</f>
        <v>0.934131663292848</v>
      </c>
      <c r="L655" s="44" t="n">
        <f aca="false">IF($E655&lt;0,IF($K655&gt;0.5,-$F$7,-$G$7),IF($E655&gt;0,IF($K655&gt;0.67,$I$7,$H$7),0))</f>
        <v>10420</v>
      </c>
      <c r="M655" s="44" t="n">
        <f aca="false">IF($E655&lt;0,IF($K655&gt;0.5,-$F$5,-$G$5),IF($E655&gt;0,IF($K655&gt;0.67,$I$5,$H$5),0))</f>
        <v>6020</v>
      </c>
      <c r="N655" s="44" t="n">
        <f aca="false">IF($E655&lt;0,IF($K655&gt;0.5,-$F$6,-$G$6),IF($E655&gt;0,IF($K655&gt;0.67,$I$6,$H$6),0))</f>
        <v>4400</v>
      </c>
    </row>
    <row r="656" customFormat="false" ht="12.75" hidden="false" customHeight="false" outlineLevel="0" collapsed="false">
      <c r="A656" s="0" t="n">
        <f aca="false">MONTH(C656)</f>
        <v>9</v>
      </c>
      <c r="B656" s="0" t="str">
        <f aca="false">VLOOKUP(A656,MonthTable,2,FALSE())</f>
        <v>Sep</v>
      </c>
      <c r="C656" s="235" t="n">
        <f aca="false">C655+1</f>
        <v>37147</v>
      </c>
      <c r="D656" s="236" t="n">
        <f aca="false">H655</f>
        <v>2215013</v>
      </c>
      <c r="E656" s="250" t="n">
        <f aca="false">3622+5514</f>
        <v>9136</v>
      </c>
      <c r="F656" s="251" t="n">
        <v>0</v>
      </c>
      <c r="G656" s="44" t="n">
        <f aca="false">SUM(E656:F656)</f>
        <v>9136</v>
      </c>
      <c r="H656" s="44" t="n">
        <f aca="false">D656+G656</f>
        <v>2224149</v>
      </c>
      <c r="I656" s="232" t="n">
        <f aca="false">$D$12-H656</f>
        <v>147051</v>
      </c>
      <c r="J656" s="238" t="n">
        <f aca="false">D656/$D$12</f>
        <v>0.934131663292848</v>
      </c>
      <c r="K656" s="239" t="n">
        <f aca="false">H656/$D$12</f>
        <v>0.937984564777328</v>
      </c>
      <c r="L656" s="44" t="n">
        <f aca="false">IF($E656&lt;0,IF($K656&gt;0.5,-$F$7,-$G$7),IF($E656&gt;0,IF($K656&gt;0.67,$I$7,$H$7),0))</f>
        <v>10420</v>
      </c>
      <c r="M656" s="44" t="n">
        <f aca="false">IF($E656&lt;0,IF($K656&gt;0.5,-$F$5,-$G$5),IF($E656&gt;0,IF($K656&gt;0.67,$I$5,$H$5),0))</f>
        <v>6020</v>
      </c>
      <c r="N656" s="44" t="n">
        <f aca="false">IF($E656&lt;0,IF($K656&gt;0.5,-$F$6,-$G$6),IF($E656&gt;0,IF($K656&gt;0.67,$I$6,$H$6),0))</f>
        <v>4400</v>
      </c>
    </row>
    <row r="657" customFormat="false" ht="12.75" hidden="false" customHeight="false" outlineLevel="0" collapsed="false">
      <c r="A657" s="0" t="n">
        <f aca="false">MONTH(C657)</f>
        <v>9</v>
      </c>
      <c r="B657" s="0" t="str">
        <f aca="false">VLOOKUP(A657,MonthTable,2,FALSE())</f>
        <v>Sep</v>
      </c>
      <c r="C657" s="235" t="n">
        <f aca="false">C656+1</f>
        <v>37148</v>
      </c>
      <c r="D657" s="236" t="n">
        <f aca="false">H656</f>
        <v>2224149</v>
      </c>
      <c r="E657" s="250" t="n">
        <f aca="false">3622+5514</f>
        <v>9136</v>
      </c>
      <c r="F657" s="251" t="n">
        <v>0</v>
      </c>
      <c r="G657" s="44" t="n">
        <f aca="false">SUM(E657:F657)</f>
        <v>9136</v>
      </c>
      <c r="H657" s="44" t="n">
        <f aca="false">D657+G657</f>
        <v>2233285</v>
      </c>
      <c r="I657" s="232" t="n">
        <f aca="false">$D$12-H657</f>
        <v>137915</v>
      </c>
      <c r="J657" s="238" t="n">
        <f aca="false">D657/$D$12</f>
        <v>0.937984564777328</v>
      </c>
      <c r="K657" s="239" t="n">
        <f aca="false">H657/$D$12</f>
        <v>0.941837466261808</v>
      </c>
      <c r="L657" s="44" t="n">
        <f aca="false">IF($E657&lt;0,IF($K657&gt;0.5,-$F$7,-$G$7),IF($E657&gt;0,IF($K657&gt;0.67,$I$7,$H$7),0))</f>
        <v>10420</v>
      </c>
      <c r="M657" s="44" t="n">
        <f aca="false">IF($E657&lt;0,IF($K657&gt;0.5,-$F$5,-$G$5),IF($E657&gt;0,IF($K657&gt;0.67,$I$5,$H$5),0))</f>
        <v>6020</v>
      </c>
      <c r="N657" s="44" t="n">
        <f aca="false">IF($E657&lt;0,IF($K657&gt;0.5,-$F$6,-$G$6),IF($E657&gt;0,IF($K657&gt;0.67,$I$6,$H$6),0))</f>
        <v>4400</v>
      </c>
    </row>
    <row r="658" customFormat="false" ht="12.75" hidden="false" customHeight="false" outlineLevel="0" collapsed="false">
      <c r="A658" s="0" t="n">
        <f aca="false">MONTH(C658)</f>
        <v>9</v>
      </c>
      <c r="B658" s="0" t="str">
        <f aca="false">VLOOKUP(A658,MonthTable,2,FALSE())</f>
        <v>Sep</v>
      </c>
      <c r="C658" s="235" t="n">
        <f aca="false">C657+1</f>
        <v>37149</v>
      </c>
      <c r="D658" s="236" t="n">
        <f aca="false">H657</f>
        <v>2233285</v>
      </c>
      <c r="E658" s="250" t="n">
        <f aca="false">3622+5514</f>
        <v>9136</v>
      </c>
      <c r="F658" s="251" t="n">
        <v>0</v>
      </c>
      <c r="G658" s="44" t="n">
        <f aca="false">SUM(E658:F658)</f>
        <v>9136</v>
      </c>
      <c r="H658" s="44" t="n">
        <f aca="false">D658+G658</f>
        <v>2242421</v>
      </c>
      <c r="I658" s="232" t="n">
        <f aca="false">$D$12-H658</f>
        <v>128779</v>
      </c>
      <c r="J658" s="238" t="n">
        <f aca="false">D658/$D$12</f>
        <v>0.941837466261808</v>
      </c>
      <c r="K658" s="239" t="n">
        <f aca="false">H658/$D$12</f>
        <v>0.945690367746289</v>
      </c>
      <c r="L658" s="44" t="n">
        <f aca="false">IF($E658&lt;0,IF($K658&gt;0.5,-$F$7,-$G$7),IF($E658&gt;0,IF($K658&gt;0.67,$I$7,$H$7),0))</f>
        <v>10420</v>
      </c>
      <c r="M658" s="44" t="n">
        <f aca="false">IF($E658&lt;0,IF($K658&gt;0.5,-$F$5,-$G$5),IF($E658&gt;0,IF($K658&gt;0.67,$I$5,$H$5),0))</f>
        <v>6020</v>
      </c>
      <c r="N658" s="44" t="n">
        <f aca="false">IF($E658&lt;0,IF($K658&gt;0.5,-$F$6,-$G$6),IF($E658&gt;0,IF($K658&gt;0.67,$I$6,$H$6),0))</f>
        <v>4400</v>
      </c>
    </row>
    <row r="659" customFormat="false" ht="12.75" hidden="false" customHeight="false" outlineLevel="0" collapsed="false">
      <c r="A659" s="0" t="n">
        <f aca="false">MONTH(C659)</f>
        <v>9</v>
      </c>
      <c r="B659" s="0" t="str">
        <f aca="false">VLOOKUP(A659,MonthTable,2,FALSE())</f>
        <v>Sep</v>
      </c>
      <c r="C659" s="235" t="n">
        <f aca="false">C658+1</f>
        <v>37150</v>
      </c>
      <c r="D659" s="236" t="n">
        <f aca="false">H658</f>
        <v>2242421</v>
      </c>
      <c r="E659" s="250" t="n">
        <f aca="false">3622+5514</f>
        <v>9136</v>
      </c>
      <c r="F659" s="251" t="n">
        <v>0</v>
      </c>
      <c r="G659" s="44" t="n">
        <f aca="false">SUM(E659:F659)</f>
        <v>9136</v>
      </c>
      <c r="H659" s="44" t="n">
        <f aca="false">D659+G659</f>
        <v>2251557</v>
      </c>
      <c r="I659" s="232" t="n">
        <f aca="false">$D$12-H659</f>
        <v>119643</v>
      </c>
      <c r="J659" s="238" t="n">
        <f aca="false">D659/$D$12</f>
        <v>0.945690367746289</v>
      </c>
      <c r="K659" s="239" t="n">
        <f aca="false">H659/$D$12</f>
        <v>0.949543269230769</v>
      </c>
      <c r="L659" s="44" t="n">
        <f aca="false">IF($E659&lt;0,IF($K659&gt;0.5,-$F$7,-$G$7),IF($E659&gt;0,IF($K659&gt;0.67,$I$7,$H$7),0))</f>
        <v>10420</v>
      </c>
      <c r="M659" s="44" t="n">
        <f aca="false">IF($E659&lt;0,IF($K659&gt;0.5,-$F$5,-$G$5),IF($E659&gt;0,IF($K659&gt;0.67,$I$5,$H$5),0))</f>
        <v>6020</v>
      </c>
      <c r="N659" s="44" t="n">
        <f aca="false">IF($E659&lt;0,IF($K659&gt;0.5,-$F$6,-$G$6),IF($E659&gt;0,IF($K659&gt;0.67,$I$6,$H$6),0))</f>
        <v>4400</v>
      </c>
    </row>
    <row r="660" customFormat="false" ht="12.75" hidden="false" customHeight="false" outlineLevel="0" collapsed="false">
      <c r="A660" s="0" t="n">
        <f aca="false">MONTH(C660)</f>
        <v>9</v>
      </c>
      <c r="B660" s="0" t="str">
        <f aca="false">VLOOKUP(A660,MonthTable,2,FALSE())</f>
        <v>Sep</v>
      </c>
      <c r="C660" s="235" t="n">
        <f aca="false">C659+1</f>
        <v>37151</v>
      </c>
      <c r="D660" s="236" t="n">
        <f aca="false">H659</f>
        <v>2251557</v>
      </c>
      <c r="E660" s="250" t="n">
        <f aca="false">3622+5514</f>
        <v>9136</v>
      </c>
      <c r="F660" s="251" t="n">
        <v>0</v>
      </c>
      <c r="G660" s="44" t="n">
        <f aca="false">SUM(E660:F660)</f>
        <v>9136</v>
      </c>
      <c r="H660" s="44" t="n">
        <f aca="false">D660+G660</f>
        <v>2260693</v>
      </c>
      <c r="I660" s="232" t="n">
        <f aca="false">$D$12-H660</f>
        <v>110507</v>
      </c>
      <c r="J660" s="238" t="n">
        <f aca="false">D660/$D$12</f>
        <v>0.949543269230769</v>
      </c>
      <c r="K660" s="239" t="n">
        <f aca="false">H660/$D$12</f>
        <v>0.95339617071525</v>
      </c>
      <c r="L660" s="44" t="n">
        <f aca="false">IF($E660&lt;0,IF($K660&gt;0.5,-$F$7,-$G$7),IF($E660&gt;0,IF($K660&gt;0.67,$I$7,$H$7),0))</f>
        <v>10420</v>
      </c>
      <c r="M660" s="44" t="n">
        <f aca="false">IF($E660&lt;0,IF($K660&gt;0.5,-$F$5,-$G$5),IF($E660&gt;0,IF($K660&gt;0.67,$I$5,$H$5),0))</f>
        <v>6020</v>
      </c>
      <c r="N660" s="44" t="n">
        <f aca="false">IF($E660&lt;0,IF($K660&gt;0.5,-$F$6,-$G$6),IF($E660&gt;0,IF($K660&gt;0.67,$I$6,$H$6),0))</f>
        <v>4400</v>
      </c>
    </row>
    <row r="661" customFormat="false" ht="12.75" hidden="false" customHeight="false" outlineLevel="0" collapsed="false">
      <c r="A661" s="0" t="n">
        <f aca="false">MONTH(C661)</f>
        <v>9</v>
      </c>
      <c r="B661" s="0" t="str">
        <f aca="false">VLOOKUP(A661,MonthTable,2,FALSE())</f>
        <v>Sep</v>
      </c>
      <c r="C661" s="235" t="n">
        <f aca="false">C660+1</f>
        <v>37152</v>
      </c>
      <c r="D661" s="236" t="n">
        <f aca="false">H660</f>
        <v>2260693</v>
      </c>
      <c r="E661" s="250" t="n">
        <f aca="false">3622+5514</f>
        <v>9136</v>
      </c>
      <c r="F661" s="251" t="n">
        <v>0</v>
      </c>
      <c r="G661" s="44" t="n">
        <f aca="false">SUM(E661:F661)</f>
        <v>9136</v>
      </c>
      <c r="H661" s="44" t="n">
        <f aca="false">D661+G661</f>
        <v>2269829</v>
      </c>
      <c r="I661" s="232" t="n">
        <f aca="false">$D$12-H661</f>
        <v>101371</v>
      </c>
      <c r="J661" s="238" t="n">
        <f aca="false">D661/$D$12</f>
        <v>0.95339617071525</v>
      </c>
      <c r="K661" s="239" t="n">
        <f aca="false">H661/$D$12</f>
        <v>0.95724907219973</v>
      </c>
      <c r="L661" s="44" t="n">
        <f aca="false">IF($E661&lt;0,IF($K661&gt;0.5,-$F$7,-$G$7),IF($E661&gt;0,IF($K661&gt;0.67,$I$7,$H$7),0))</f>
        <v>10420</v>
      </c>
      <c r="M661" s="44" t="n">
        <f aca="false">IF($E661&lt;0,IF($K661&gt;0.5,-$F$5,-$G$5),IF($E661&gt;0,IF($K661&gt;0.67,$I$5,$H$5),0))</f>
        <v>6020</v>
      </c>
      <c r="N661" s="44" t="n">
        <f aca="false">IF($E661&lt;0,IF($K661&gt;0.5,-$F$6,-$G$6),IF($E661&gt;0,IF($K661&gt;0.67,$I$6,$H$6),0))</f>
        <v>4400</v>
      </c>
    </row>
    <row r="662" customFormat="false" ht="12.75" hidden="false" customHeight="false" outlineLevel="0" collapsed="false">
      <c r="A662" s="0" t="n">
        <f aca="false">MONTH(C662)</f>
        <v>9</v>
      </c>
      <c r="B662" s="0" t="str">
        <f aca="false">VLOOKUP(A662,MonthTable,2,FALSE())</f>
        <v>Sep</v>
      </c>
      <c r="C662" s="235" t="n">
        <f aca="false">C661+1</f>
        <v>37153</v>
      </c>
      <c r="D662" s="236" t="n">
        <f aca="false">H661</f>
        <v>2269829</v>
      </c>
      <c r="E662" s="250" t="n">
        <f aca="false">3622+5514</f>
        <v>9136</v>
      </c>
      <c r="F662" s="251" t="n">
        <v>0</v>
      </c>
      <c r="G662" s="44" t="n">
        <f aca="false">SUM(E662:F662)</f>
        <v>9136</v>
      </c>
      <c r="H662" s="44" t="n">
        <f aca="false">D662+G662</f>
        <v>2278965</v>
      </c>
      <c r="I662" s="232" t="n">
        <f aca="false">$D$12-H662</f>
        <v>92235</v>
      </c>
      <c r="J662" s="238" t="n">
        <f aca="false">D662/$D$12</f>
        <v>0.95724907219973</v>
      </c>
      <c r="K662" s="239" t="n">
        <f aca="false">H662/$D$12</f>
        <v>0.961101973684211</v>
      </c>
      <c r="L662" s="44" t="n">
        <f aca="false">IF($E662&lt;0,IF($K662&gt;0.5,-$F$7,-$G$7),IF($E662&gt;0,IF($K662&gt;0.67,$I$7,$H$7),0))</f>
        <v>10420</v>
      </c>
      <c r="M662" s="44" t="n">
        <f aca="false">IF($E662&lt;0,IF($K662&gt;0.5,-$F$5,-$G$5),IF($E662&gt;0,IF($K662&gt;0.67,$I$5,$H$5),0))</f>
        <v>6020</v>
      </c>
      <c r="N662" s="44" t="n">
        <f aca="false">IF($E662&lt;0,IF($K662&gt;0.5,-$F$6,-$G$6),IF($E662&gt;0,IF($K662&gt;0.67,$I$6,$H$6),0))</f>
        <v>4400</v>
      </c>
    </row>
    <row r="663" customFormat="false" ht="12.75" hidden="false" customHeight="false" outlineLevel="0" collapsed="false">
      <c r="A663" s="0" t="n">
        <f aca="false">MONTH(C663)</f>
        <v>9</v>
      </c>
      <c r="B663" s="0" t="str">
        <f aca="false">VLOOKUP(A663,MonthTable,2,FALSE())</f>
        <v>Sep</v>
      </c>
      <c r="C663" s="235" t="n">
        <f aca="false">C662+1</f>
        <v>37154</v>
      </c>
      <c r="D663" s="236" t="n">
        <f aca="false">H662</f>
        <v>2278965</v>
      </c>
      <c r="E663" s="250" t="n">
        <f aca="false">3622+5514</f>
        <v>9136</v>
      </c>
      <c r="F663" s="251" t="n">
        <v>0</v>
      </c>
      <c r="G663" s="44" t="n">
        <f aca="false">SUM(E663:F663)</f>
        <v>9136</v>
      </c>
      <c r="H663" s="44" t="n">
        <f aca="false">D663+G663</f>
        <v>2288101</v>
      </c>
      <c r="I663" s="232" t="n">
        <f aca="false">$D$12-H663</f>
        <v>83099</v>
      </c>
      <c r="J663" s="238" t="n">
        <f aca="false">D663/$D$12</f>
        <v>0.961101973684211</v>
      </c>
      <c r="K663" s="239" t="n">
        <f aca="false">H663/$D$12</f>
        <v>0.964954875168691</v>
      </c>
      <c r="L663" s="44" t="n">
        <f aca="false">IF($E663&lt;0,IF($K663&gt;0.5,-$F$7,-$G$7),IF($E663&gt;0,IF($K663&gt;0.67,$I$7,$H$7),0))</f>
        <v>10420</v>
      </c>
      <c r="M663" s="44" t="n">
        <f aca="false">IF($E663&lt;0,IF($K663&gt;0.5,-$F$5,-$G$5),IF($E663&gt;0,IF($K663&gt;0.67,$I$5,$H$5),0))</f>
        <v>6020</v>
      </c>
      <c r="N663" s="44" t="n">
        <f aca="false">IF($E663&lt;0,IF($K663&gt;0.5,-$F$6,-$G$6),IF($E663&gt;0,IF($K663&gt;0.67,$I$6,$H$6),0))</f>
        <v>4400</v>
      </c>
    </row>
    <row r="664" customFormat="false" ht="12.75" hidden="false" customHeight="false" outlineLevel="0" collapsed="false">
      <c r="A664" s="0" t="n">
        <f aca="false">MONTH(C664)</f>
        <v>9</v>
      </c>
      <c r="B664" s="0" t="str">
        <f aca="false">VLOOKUP(A664,MonthTable,2,FALSE())</f>
        <v>Sep</v>
      </c>
      <c r="C664" s="235" t="n">
        <f aca="false">C663+1</f>
        <v>37155</v>
      </c>
      <c r="D664" s="236" t="n">
        <f aca="false">H663</f>
        <v>2288101</v>
      </c>
      <c r="E664" s="250" t="n">
        <f aca="false">3622+5514</f>
        <v>9136</v>
      </c>
      <c r="F664" s="251" t="n">
        <v>0</v>
      </c>
      <c r="G664" s="44" t="n">
        <f aca="false">SUM(E664:F664)</f>
        <v>9136</v>
      </c>
      <c r="H664" s="44" t="n">
        <f aca="false">D664+G664</f>
        <v>2297237</v>
      </c>
      <c r="I664" s="232" t="n">
        <f aca="false">$D$12-H664</f>
        <v>73963</v>
      </c>
      <c r="J664" s="238" t="n">
        <f aca="false">D664/$D$12</f>
        <v>0.964954875168691</v>
      </c>
      <c r="K664" s="239" t="n">
        <f aca="false">H664/$D$12</f>
        <v>0.968807776653171</v>
      </c>
      <c r="L664" s="44" t="n">
        <f aca="false">IF($E664&lt;0,IF($K664&gt;0.5,-$F$7,-$G$7),IF($E664&gt;0,IF($K664&gt;0.67,$I$7,$H$7),0))</f>
        <v>10420</v>
      </c>
      <c r="M664" s="44" t="n">
        <f aca="false">IF($E664&lt;0,IF($K664&gt;0.5,-$F$5,-$G$5),IF($E664&gt;0,IF($K664&gt;0.67,$I$5,$H$5),0))</f>
        <v>6020</v>
      </c>
      <c r="N664" s="44" t="n">
        <f aca="false">IF($E664&lt;0,IF($K664&gt;0.5,-$F$6,-$G$6),IF($E664&gt;0,IF($K664&gt;0.67,$I$6,$H$6),0))</f>
        <v>4400</v>
      </c>
    </row>
    <row r="665" customFormat="false" ht="12.75" hidden="false" customHeight="false" outlineLevel="0" collapsed="false">
      <c r="A665" s="0" t="n">
        <f aca="false">MONTH(C665)</f>
        <v>9</v>
      </c>
      <c r="B665" s="0" t="str">
        <f aca="false">VLOOKUP(A665,MonthTable,2,FALSE())</f>
        <v>Sep</v>
      </c>
      <c r="C665" s="235" t="n">
        <f aca="false">C664+1</f>
        <v>37156</v>
      </c>
      <c r="D665" s="236" t="n">
        <f aca="false">H664</f>
        <v>2297237</v>
      </c>
      <c r="E665" s="250" t="n">
        <f aca="false">3622+5514</f>
        <v>9136</v>
      </c>
      <c r="F665" s="251" t="n">
        <v>0</v>
      </c>
      <c r="G665" s="44" t="n">
        <f aca="false">SUM(E665:F665)</f>
        <v>9136</v>
      </c>
      <c r="H665" s="44" t="n">
        <f aca="false">D665+G665</f>
        <v>2306373</v>
      </c>
      <c r="I665" s="232" t="n">
        <f aca="false">$D$12-H665</f>
        <v>64827</v>
      </c>
      <c r="J665" s="238" t="n">
        <f aca="false">D665/$D$12</f>
        <v>0.968807776653171</v>
      </c>
      <c r="K665" s="239" t="n">
        <f aca="false">H665/$D$12</f>
        <v>0.972660678137652</v>
      </c>
      <c r="L665" s="44" t="n">
        <f aca="false">IF($E665&lt;0,IF($K665&gt;0.5,-$F$7,-$G$7),IF($E665&gt;0,IF($K665&gt;0.67,$I$7,$H$7),0))</f>
        <v>10420</v>
      </c>
      <c r="M665" s="44" t="n">
        <f aca="false">IF($E665&lt;0,IF($K665&gt;0.5,-$F$5,-$G$5),IF($E665&gt;0,IF($K665&gt;0.67,$I$5,$H$5),0))</f>
        <v>6020</v>
      </c>
      <c r="N665" s="44" t="n">
        <f aca="false">IF($E665&lt;0,IF($K665&gt;0.5,-$F$6,-$G$6),IF($E665&gt;0,IF($K665&gt;0.67,$I$6,$H$6),0))</f>
        <v>4400</v>
      </c>
    </row>
    <row r="666" customFormat="false" ht="12.75" hidden="false" customHeight="false" outlineLevel="0" collapsed="false">
      <c r="A666" s="0" t="n">
        <f aca="false">MONTH(C666)</f>
        <v>9</v>
      </c>
      <c r="B666" s="0" t="str">
        <f aca="false">VLOOKUP(A666,MonthTable,2,FALSE())</f>
        <v>Sep</v>
      </c>
      <c r="C666" s="235" t="n">
        <f aca="false">C665+1</f>
        <v>37157</v>
      </c>
      <c r="D666" s="236" t="n">
        <f aca="false">H665</f>
        <v>2306373</v>
      </c>
      <c r="E666" s="250" t="n">
        <f aca="false">3622+5514</f>
        <v>9136</v>
      </c>
      <c r="F666" s="251" t="n">
        <v>0</v>
      </c>
      <c r="G666" s="44" t="n">
        <f aca="false">SUM(E666:F666)</f>
        <v>9136</v>
      </c>
      <c r="H666" s="44" t="n">
        <f aca="false">D666+G666</f>
        <v>2315509</v>
      </c>
      <c r="I666" s="232" t="n">
        <f aca="false">$D$12-H666</f>
        <v>55691</v>
      </c>
      <c r="J666" s="238" t="n">
        <f aca="false">D666/$D$12</f>
        <v>0.972660678137652</v>
      </c>
      <c r="K666" s="239" t="n">
        <f aca="false">H666/$D$12</f>
        <v>0.976513579622132</v>
      </c>
      <c r="L666" s="44" t="n">
        <f aca="false">IF($E666&lt;0,IF($K666&gt;0.5,-$F$7,-$G$7),IF($E666&gt;0,IF($K666&gt;0.67,$I$7,$H$7),0))</f>
        <v>10420</v>
      </c>
      <c r="M666" s="44" t="n">
        <f aca="false">IF($E666&lt;0,IF($K666&gt;0.5,-$F$5,-$G$5),IF($E666&gt;0,IF($K666&gt;0.67,$I$5,$H$5),0))</f>
        <v>6020</v>
      </c>
      <c r="N666" s="44" t="n">
        <f aca="false">IF($E666&lt;0,IF($K666&gt;0.5,-$F$6,-$G$6),IF($E666&gt;0,IF($K666&gt;0.67,$I$6,$H$6),0))</f>
        <v>4400</v>
      </c>
    </row>
    <row r="667" customFormat="false" ht="12.75" hidden="false" customHeight="false" outlineLevel="0" collapsed="false">
      <c r="A667" s="0" t="n">
        <f aca="false">MONTH(C667)</f>
        <v>9</v>
      </c>
      <c r="B667" s="0" t="str">
        <f aca="false">VLOOKUP(A667,MonthTable,2,FALSE())</f>
        <v>Sep</v>
      </c>
      <c r="C667" s="235" t="n">
        <f aca="false">C666+1</f>
        <v>37158</v>
      </c>
      <c r="D667" s="236" t="n">
        <f aca="false">H666</f>
        <v>2315509</v>
      </c>
      <c r="E667" s="250" t="n">
        <f aca="false">3622+5514</f>
        <v>9136</v>
      </c>
      <c r="F667" s="251" t="n">
        <v>0</v>
      </c>
      <c r="G667" s="44" t="n">
        <f aca="false">SUM(E667:F667)</f>
        <v>9136</v>
      </c>
      <c r="H667" s="44" t="n">
        <f aca="false">D667+G667</f>
        <v>2324645</v>
      </c>
      <c r="I667" s="232" t="n">
        <f aca="false">$D$12-H667</f>
        <v>46555</v>
      </c>
      <c r="J667" s="238" t="n">
        <f aca="false">D667/$D$12</f>
        <v>0.976513579622132</v>
      </c>
      <c r="K667" s="239" t="n">
        <f aca="false">H667/$D$12</f>
        <v>0.980366481106613</v>
      </c>
      <c r="L667" s="44" t="n">
        <f aca="false">IF($E667&lt;0,IF($K667&gt;0.5,-$F$7,-$G$7),IF($E667&gt;0,IF($K667&gt;0.67,$I$7,$H$7),0))</f>
        <v>10420</v>
      </c>
      <c r="M667" s="44" t="n">
        <f aca="false">IF($E667&lt;0,IF($K667&gt;0.5,-$F$5,-$G$5),IF($E667&gt;0,IF($K667&gt;0.67,$I$5,$H$5),0))</f>
        <v>6020</v>
      </c>
      <c r="N667" s="44" t="n">
        <f aca="false">IF($E667&lt;0,IF($K667&gt;0.5,-$F$6,-$G$6),IF($E667&gt;0,IF($K667&gt;0.67,$I$6,$H$6),0))</f>
        <v>4400</v>
      </c>
    </row>
    <row r="668" customFormat="false" ht="12.75" hidden="false" customHeight="false" outlineLevel="0" collapsed="false">
      <c r="A668" s="0" t="n">
        <f aca="false">MONTH(C668)</f>
        <v>9</v>
      </c>
      <c r="B668" s="0" t="str">
        <f aca="false">VLOOKUP(A668,MonthTable,2,FALSE())</f>
        <v>Sep</v>
      </c>
      <c r="C668" s="235" t="n">
        <f aca="false">C667+1</f>
        <v>37159</v>
      </c>
      <c r="D668" s="236" t="n">
        <f aca="false">H667</f>
        <v>2324645</v>
      </c>
      <c r="E668" s="250" t="n">
        <f aca="false">3622+5514</f>
        <v>9136</v>
      </c>
      <c r="F668" s="251" t="n">
        <v>0</v>
      </c>
      <c r="G668" s="44" t="n">
        <f aca="false">SUM(E668:F668)</f>
        <v>9136</v>
      </c>
      <c r="H668" s="44" t="n">
        <f aca="false">D668+G668</f>
        <v>2333781</v>
      </c>
      <c r="I668" s="232" t="n">
        <f aca="false">$D$12-H668</f>
        <v>37419</v>
      </c>
      <c r="J668" s="238" t="n">
        <f aca="false">D668/$D$12</f>
        <v>0.980366481106613</v>
      </c>
      <c r="K668" s="239" t="n">
        <f aca="false">H668/$D$12</f>
        <v>0.984219382591093</v>
      </c>
      <c r="L668" s="44" t="n">
        <f aca="false">IF($E668&lt;0,IF($K668&gt;0.5,-$F$7,-$G$7),IF($E668&gt;0,IF($K668&gt;0.67,$I$7,$H$7),0))</f>
        <v>10420</v>
      </c>
      <c r="M668" s="44" t="n">
        <f aca="false">IF($E668&lt;0,IF($K668&gt;0.5,-$F$5,-$G$5),IF($E668&gt;0,IF($K668&gt;0.67,$I$5,$H$5),0))</f>
        <v>6020</v>
      </c>
      <c r="N668" s="44" t="n">
        <f aca="false">IF($E668&lt;0,IF($K668&gt;0.5,-$F$6,-$G$6),IF($E668&gt;0,IF($K668&gt;0.67,$I$6,$H$6),0))</f>
        <v>4400</v>
      </c>
    </row>
    <row r="669" customFormat="false" ht="12.75" hidden="false" customHeight="false" outlineLevel="0" collapsed="false">
      <c r="A669" s="0" t="n">
        <f aca="false">MONTH(C669)</f>
        <v>9</v>
      </c>
      <c r="B669" s="0" t="str">
        <f aca="false">VLOOKUP(A669,MonthTable,2,FALSE())</f>
        <v>Sep</v>
      </c>
      <c r="C669" s="235" t="n">
        <f aca="false">C668+1</f>
        <v>37160</v>
      </c>
      <c r="D669" s="236" t="n">
        <f aca="false">H668</f>
        <v>2333781</v>
      </c>
      <c r="E669" s="250" t="n">
        <f aca="false">3622+5514</f>
        <v>9136</v>
      </c>
      <c r="F669" s="251" t="n">
        <v>0</v>
      </c>
      <c r="G669" s="44" t="n">
        <f aca="false">SUM(E669:F669)</f>
        <v>9136</v>
      </c>
      <c r="H669" s="44" t="n">
        <f aca="false">D669+G669</f>
        <v>2342917</v>
      </c>
      <c r="I669" s="232" t="n">
        <f aca="false">$D$12-H669</f>
        <v>28283</v>
      </c>
      <c r="J669" s="238" t="n">
        <f aca="false">D669/$D$12</f>
        <v>0.984219382591093</v>
      </c>
      <c r="K669" s="239" t="n">
        <f aca="false">H669/$D$12</f>
        <v>0.988072284075574</v>
      </c>
      <c r="L669" s="44" t="n">
        <f aca="false">IF($E669&lt;0,IF($K669&gt;0.5,-$F$7,-$G$7),IF($E669&gt;0,IF($K669&gt;0.67,$I$7,$H$7),0))</f>
        <v>10420</v>
      </c>
      <c r="M669" s="44" t="n">
        <f aca="false">IF($E669&lt;0,IF($K669&gt;0.5,-$F$5,-$G$5),IF($E669&gt;0,IF($K669&gt;0.67,$I$5,$H$5),0))</f>
        <v>6020</v>
      </c>
      <c r="N669" s="44" t="n">
        <f aca="false">IF($E669&lt;0,IF($K669&gt;0.5,-$F$6,-$G$6),IF($E669&gt;0,IF($K669&gt;0.67,$I$6,$H$6),0))</f>
        <v>4400</v>
      </c>
    </row>
    <row r="670" customFormat="false" ht="12.75" hidden="false" customHeight="false" outlineLevel="0" collapsed="false">
      <c r="A670" s="0" t="n">
        <f aca="false">MONTH(C670)</f>
        <v>9</v>
      </c>
      <c r="B670" s="0" t="str">
        <f aca="false">VLOOKUP(A670,MonthTable,2,FALSE())</f>
        <v>Sep</v>
      </c>
      <c r="C670" s="235" t="n">
        <f aca="false">C669+1</f>
        <v>37161</v>
      </c>
      <c r="D670" s="236" t="n">
        <f aca="false">H669</f>
        <v>2342917</v>
      </c>
      <c r="E670" s="250" t="n">
        <f aca="false">3622+5514</f>
        <v>9136</v>
      </c>
      <c r="F670" s="251" t="n">
        <v>0</v>
      </c>
      <c r="G670" s="44" t="n">
        <f aca="false">SUM(E670:F670)</f>
        <v>9136</v>
      </c>
      <c r="H670" s="44" t="n">
        <f aca="false">D670+G670</f>
        <v>2352053</v>
      </c>
      <c r="I670" s="232" t="n">
        <f aca="false">$D$12-H670</f>
        <v>19147</v>
      </c>
      <c r="J670" s="238" t="n">
        <f aca="false">D670/$D$12</f>
        <v>0.988072284075574</v>
      </c>
      <c r="K670" s="239" t="n">
        <f aca="false">H670/$D$12</f>
        <v>0.991925185560054</v>
      </c>
      <c r="L670" s="44" t="n">
        <f aca="false">IF($E670&lt;0,IF($K670&gt;0.5,-$F$7,-$G$7),IF($E670&gt;0,IF($K670&gt;0.67,$I$7,$H$7),0))</f>
        <v>10420</v>
      </c>
      <c r="M670" s="44" t="n">
        <f aca="false">IF($E670&lt;0,IF($K670&gt;0.5,-$F$5,-$G$5),IF($E670&gt;0,IF($K670&gt;0.67,$I$5,$H$5),0))</f>
        <v>6020</v>
      </c>
      <c r="N670" s="44" t="n">
        <f aca="false">IF($E670&lt;0,IF($K670&gt;0.5,-$F$6,-$G$6),IF($E670&gt;0,IF($K670&gt;0.67,$I$6,$H$6),0))</f>
        <v>4400</v>
      </c>
    </row>
    <row r="671" customFormat="false" ht="12.75" hidden="false" customHeight="false" outlineLevel="0" collapsed="false">
      <c r="A671" s="0" t="n">
        <f aca="false">MONTH(C671)</f>
        <v>9</v>
      </c>
      <c r="B671" s="0" t="str">
        <f aca="false">VLOOKUP(A671,MonthTable,2,FALSE())</f>
        <v>Sep</v>
      </c>
      <c r="C671" s="235" t="n">
        <f aca="false">C670+1</f>
        <v>37162</v>
      </c>
      <c r="D671" s="236" t="n">
        <f aca="false">H670</f>
        <v>2352053</v>
      </c>
      <c r="E671" s="250" t="n">
        <f aca="false">3622+5514</f>
        <v>9136</v>
      </c>
      <c r="F671" s="251" t="n">
        <v>0</v>
      </c>
      <c r="G671" s="44" t="n">
        <f aca="false">SUM(E671:F671)</f>
        <v>9136</v>
      </c>
      <c r="H671" s="44" t="n">
        <f aca="false">D671+G671</f>
        <v>2361189</v>
      </c>
      <c r="I671" s="232" t="n">
        <f aca="false">$D$12-H671</f>
        <v>10011</v>
      </c>
      <c r="J671" s="238" t="n">
        <f aca="false">D671/$D$12</f>
        <v>0.991925185560054</v>
      </c>
      <c r="K671" s="239" t="n">
        <f aca="false">H671/$D$12</f>
        <v>0.995778087044534</v>
      </c>
      <c r="L671" s="44" t="n">
        <f aca="false">IF($E671&lt;0,IF($K671&gt;0.5,-$F$7,-$G$7),IF($E671&gt;0,IF($K671&gt;0.67,$I$7,$H$7),0))</f>
        <v>10420</v>
      </c>
      <c r="M671" s="44" t="n">
        <f aca="false">IF($E671&lt;0,IF($K671&gt;0.5,-$F$5,-$G$5),IF($E671&gt;0,IF($K671&gt;0.67,$I$5,$H$5),0))</f>
        <v>6020</v>
      </c>
      <c r="N671" s="44" t="n">
        <f aca="false">IF($E671&lt;0,IF($K671&gt;0.5,-$F$6,-$G$6),IF($E671&gt;0,IF($K671&gt;0.67,$I$6,$H$6),0))</f>
        <v>4400</v>
      </c>
    </row>
    <row r="672" customFormat="false" ht="12.75" hidden="false" customHeight="false" outlineLevel="0" collapsed="false">
      <c r="A672" s="0" t="n">
        <f aca="false">MONTH(C672)</f>
        <v>9</v>
      </c>
      <c r="B672" s="0" t="str">
        <f aca="false">VLOOKUP(A672,MonthTable,2,FALSE())</f>
        <v>Sep</v>
      </c>
      <c r="C672" s="235" t="n">
        <f aca="false">C671+1</f>
        <v>37163</v>
      </c>
      <c r="D672" s="236" t="n">
        <f aca="false">H671</f>
        <v>2361189</v>
      </c>
      <c r="E672" s="250" t="n">
        <f aca="false">3622+5514</f>
        <v>9136</v>
      </c>
      <c r="F672" s="251" t="n">
        <v>0</v>
      </c>
      <c r="G672" s="44" t="n">
        <f aca="false">SUM(E672:F672)</f>
        <v>9136</v>
      </c>
      <c r="H672" s="44" t="n">
        <f aca="false">D672+G672</f>
        <v>2370325</v>
      </c>
      <c r="I672" s="232" t="n">
        <f aca="false">$D$12-H672</f>
        <v>875</v>
      </c>
      <c r="J672" s="238" t="n">
        <f aca="false">D672/$D$12</f>
        <v>0.995778087044534</v>
      </c>
      <c r="K672" s="239" t="n">
        <f aca="false">H672/$D$12</f>
        <v>0.999630988529015</v>
      </c>
      <c r="L672" s="44" t="n">
        <f aca="false">IF($E672&lt;0,IF($K672&gt;0.5,-$F$7,-$G$7),IF($E672&gt;0,IF($K672&gt;0.67,$I$7,$H$7),0))</f>
        <v>10420</v>
      </c>
      <c r="M672" s="44" t="n">
        <f aca="false">IF($E672&lt;0,IF($K672&gt;0.5,-$F$5,-$G$5),IF($E672&gt;0,IF($K672&gt;0.67,$I$5,$H$5),0))</f>
        <v>6020</v>
      </c>
      <c r="N672" s="44" t="n">
        <f aca="false">IF($E672&lt;0,IF($K672&gt;0.5,-$F$6,-$G$6),IF($E672&gt;0,IF($K672&gt;0.67,$I$6,$H$6),0))</f>
        <v>4400</v>
      </c>
    </row>
    <row r="673" customFormat="false" ht="12.75" hidden="false" customHeight="false" outlineLevel="0" collapsed="false">
      <c r="A673" s="0" t="n">
        <f aca="false">MONTH(C673)</f>
        <v>9</v>
      </c>
      <c r="B673" s="0" t="str">
        <f aca="false">VLOOKUP(A673,MonthTable,2,FALSE())</f>
        <v>Sep</v>
      </c>
      <c r="C673" s="235" t="n">
        <f aca="false">C672+1</f>
        <v>37164</v>
      </c>
      <c r="D673" s="236" t="n">
        <f aca="false">H672</f>
        <v>2370325</v>
      </c>
      <c r="E673" s="250" t="n">
        <f aca="false">3622+5514</f>
        <v>9136</v>
      </c>
      <c r="F673" s="251" t="n">
        <v>0</v>
      </c>
      <c r="G673" s="44" t="n">
        <f aca="false">SUM(E673:F673)</f>
        <v>9136</v>
      </c>
      <c r="H673" s="44" t="n">
        <f aca="false">D673+G673</f>
        <v>2379461</v>
      </c>
      <c r="I673" s="232" t="n">
        <f aca="false">$D$12-H673</f>
        <v>-8261</v>
      </c>
      <c r="J673" s="238" t="n">
        <f aca="false">D673/$D$12</f>
        <v>0.999630988529015</v>
      </c>
      <c r="K673" s="239" t="n">
        <f aca="false">H673/$D$12</f>
        <v>1.0034838900135</v>
      </c>
      <c r="L673" s="44" t="n">
        <f aca="false">IF($E673&lt;0,IF($K673&gt;0.5,-$F$7,-$G$7),IF($E673&gt;0,IF($K673&gt;0.67,$I$7,$H$7),0))</f>
        <v>10420</v>
      </c>
      <c r="M673" s="44" t="n">
        <f aca="false">IF($E673&lt;0,IF($K673&gt;0.5,-$F$5,-$G$5),IF($E673&gt;0,IF($K673&gt;0.67,$I$5,$H$5),0))</f>
        <v>6020</v>
      </c>
      <c r="N673" s="44" t="n">
        <f aca="false">IF($E673&lt;0,IF($K673&gt;0.5,-$F$6,-$G$6),IF($E673&gt;0,IF($K673&gt;0.67,$I$6,$H$6),0))</f>
        <v>4400</v>
      </c>
    </row>
    <row r="674" customFormat="false" ht="12.75" hidden="false" customHeight="false" outlineLevel="0" collapsed="false">
      <c r="A674" s="0" t="n">
        <f aca="false">MONTH(C674)</f>
        <v>10</v>
      </c>
      <c r="B674" s="0" t="str">
        <f aca="false">VLOOKUP(A674,MonthTable,2,FALSE())</f>
        <v>Oct</v>
      </c>
      <c r="C674" s="235" t="n">
        <f aca="false">C673+1</f>
        <v>37165</v>
      </c>
      <c r="D674" s="236" t="n">
        <f aca="false">H673</f>
        <v>2379461</v>
      </c>
      <c r="E674" s="250" t="n">
        <v>0</v>
      </c>
      <c r="F674" s="251" t="n">
        <v>0</v>
      </c>
      <c r="G674" s="44" t="n">
        <f aca="false">SUM(E674:F674)</f>
        <v>0</v>
      </c>
      <c r="H674" s="44" t="n">
        <f aca="false">D674+G674</f>
        <v>2379461</v>
      </c>
      <c r="I674" s="232" t="n">
        <f aca="false">$D$12-H674</f>
        <v>-8261</v>
      </c>
      <c r="J674" s="238" t="n">
        <f aca="false">D674/$D$12</f>
        <v>1.0034838900135</v>
      </c>
      <c r="K674" s="239" t="n">
        <f aca="false">H674/$D$12</f>
        <v>1.0034838900135</v>
      </c>
      <c r="L674" s="44" t="n">
        <f aca="false">IF($E674&lt;0,IF($K674&gt;0.5,-$F$7,-$G$7),IF($E674&gt;0,IF($K674&gt;0.67,$I$7,$H$7),0))</f>
        <v>0</v>
      </c>
      <c r="M674" s="44" t="n">
        <f aca="false">IF($E674&lt;0,IF($K674&gt;0.5,-$F$5,-$G$5),IF($E674&gt;0,IF($K674&gt;0.67,$I$5,$H$5),0))</f>
        <v>0</v>
      </c>
      <c r="N674" s="44" t="n">
        <f aca="false">IF($E674&lt;0,IF($K674&gt;0.5,-$F$6,-$G$6),IF($E674&gt;0,IF($K674&gt;0.67,$I$6,$H$6),0))</f>
        <v>0</v>
      </c>
    </row>
    <row r="675" customFormat="false" ht="12.75" hidden="false" customHeight="false" outlineLevel="0" collapsed="false">
      <c r="A675" s="0" t="n">
        <f aca="false">MONTH(C675)</f>
        <v>10</v>
      </c>
      <c r="B675" s="0" t="str">
        <f aca="false">VLOOKUP(A675,MonthTable,2,FALSE())</f>
        <v>Oct</v>
      </c>
      <c r="C675" s="235" t="n">
        <f aca="false">C674+1</f>
        <v>37166</v>
      </c>
      <c r="D675" s="236" t="n">
        <f aca="false">H674</f>
        <v>2379461</v>
      </c>
      <c r="E675" s="250" t="n">
        <v>0</v>
      </c>
      <c r="F675" s="251" t="n">
        <v>0</v>
      </c>
      <c r="G675" s="44" t="n">
        <f aca="false">SUM(E675:F675)</f>
        <v>0</v>
      </c>
      <c r="H675" s="44" t="n">
        <f aca="false">D675+G675</f>
        <v>2379461</v>
      </c>
      <c r="I675" s="232" t="n">
        <f aca="false">$D$12-H675</f>
        <v>-8261</v>
      </c>
      <c r="J675" s="238" t="n">
        <f aca="false">D675/$D$12</f>
        <v>1.0034838900135</v>
      </c>
      <c r="K675" s="239" t="n">
        <f aca="false">H675/$D$12</f>
        <v>1.0034838900135</v>
      </c>
      <c r="L675" s="44" t="n">
        <f aca="false">IF($E675&lt;0,IF($K675&gt;0.5,-$F$7,-$G$7),IF($E675&gt;0,IF($K675&gt;0.67,$I$7,$H$7),0))</f>
        <v>0</v>
      </c>
      <c r="M675" s="44" t="n">
        <f aca="false">IF($E675&lt;0,IF($K675&gt;0.5,-$F$5,-$G$5),IF($E675&gt;0,IF($K675&gt;0.67,$I$5,$H$5),0))</f>
        <v>0</v>
      </c>
      <c r="N675" s="44" t="n">
        <f aca="false">IF($E675&lt;0,IF($K675&gt;0.5,-$F$6,-$G$6),IF($E675&gt;0,IF($K675&gt;0.67,$I$6,$H$6),0))</f>
        <v>0</v>
      </c>
    </row>
    <row r="676" customFormat="false" ht="12.75" hidden="false" customHeight="false" outlineLevel="0" collapsed="false">
      <c r="A676" s="0" t="n">
        <f aca="false">MONTH(C676)</f>
        <v>10</v>
      </c>
      <c r="B676" s="0" t="str">
        <f aca="false">VLOOKUP(A676,MonthTable,2,FALSE())</f>
        <v>Oct</v>
      </c>
      <c r="C676" s="235" t="n">
        <f aca="false">C675+1</f>
        <v>37167</v>
      </c>
      <c r="D676" s="236" t="n">
        <f aca="false">H675</f>
        <v>2379461</v>
      </c>
      <c r="E676" s="250" t="n">
        <v>0</v>
      </c>
      <c r="F676" s="251" t="n">
        <v>0</v>
      </c>
      <c r="G676" s="44" t="n">
        <f aca="false">SUM(E676:F676)</f>
        <v>0</v>
      </c>
      <c r="H676" s="44" t="n">
        <f aca="false">D676+G676</f>
        <v>2379461</v>
      </c>
      <c r="I676" s="232" t="n">
        <f aca="false">$D$12-H676</f>
        <v>-8261</v>
      </c>
      <c r="J676" s="238" t="n">
        <f aca="false">D676/$D$12</f>
        <v>1.0034838900135</v>
      </c>
      <c r="K676" s="239" t="n">
        <f aca="false">H676/$D$12</f>
        <v>1.0034838900135</v>
      </c>
      <c r="L676" s="44" t="n">
        <f aca="false">IF($E676&lt;0,IF($K676&gt;0.5,-$F$7,-$G$7),IF($E676&gt;0,IF($K676&gt;0.67,$I$7,$H$7),0))</f>
        <v>0</v>
      </c>
      <c r="M676" s="44" t="n">
        <f aca="false">IF($E676&lt;0,IF($K676&gt;0.5,-$F$5,-$G$5),IF($E676&gt;0,IF($K676&gt;0.67,$I$5,$H$5),0))</f>
        <v>0</v>
      </c>
      <c r="N676" s="44" t="n">
        <f aca="false">IF($E676&lt;0,IF($K676&gt;0.5,-$F$6,-$G$6),IF($E676&gt;0,IF($K676&gt;0.67,$I$6,$H$6),0))</f>
        <v>0</v>
      </c>
    </row>
    <row r="677" customFormat="false" ht="12.75" hidden="false" customHeight="false" outlineLevel="0" collapsed="false">
      <c r="A677" s="0" t="n">
        <f aca="false">MONTH(C677)</f>
        <v>10</v>
      </c>
      <c r="B677" s="0" t="str">
        <f aca="false">VLOOKUP(A677,MonthTable,2,FALSE())</f>
        <v>Oct</v>
      </c>
      <c r="C677" s="235" t="n">
        <f aca="false">C676+1</f>
        <v>37168</v>
      </c>
      <c r="D677" s="236" t="n">
        <f aca="false">H676</f>
        <v>2379461</v>
      </c>
      <c r="E677" s="250" t="n">
        <v>0</v>
      </c>
      <c r="F677" s="251" t="n">
        <v>0</v>
      </c>
      <c r="G677" s="44" t="n">
        <f aca="false">SUM(E677:F677)</f>
        <v>0</v>
      </c>
      <c r="H677" s="44" t="n">
        <f aca="false">D677+G677</f>
        <v>2379461</v>
      </c>
      <c r="I677" s="232" t="n">
        <f aca="false">$D$12-H677</f>
        <v>-8261</v>
      </c>
      <c r="J677" s="238" t="n">
        <f aca="false">D677/$D$12</f>
        <v>1.0034838900135</v>
      </c>
      <c r="K677" s="239" t="n">
        <f aca="false">H677/$D$12</f>
        <v>1.0034838900135</v>
      </c>
      <c r="L677" s="44" t="n">
        <f aca="false">IF($E677&lt;0,IF($K677&gt;0.5,-$F$7,-$G$7),IF($E677&gt;0,IF($K677&gt;0.67,$I$7,$H$7),0))</f>
        <v>0</v>
      </c>
      <c r="M677" s="44" t="n">
        <f aca="false">IF($E677&lt;0,IF($K677&gt;0.5,-$F$5,-$G$5),IF($E677&gt;0,IF($K677&gt;0.67,$I$5,$H$5),0))</f>
        <v>0</v>
      </c>
      <c r="N677" s="44" t="n">
        <f aca="false">IF($E677&lt;0,IF($K677&gt;0.5,-$F$6,-$G$6),IF($E677&gt;0,IF($K677&gt;0.67,$I$6,$H$6),0))</f>
        <v>0</v>
      </c>
    </row>
    <row r="678" customFormat="false" ht="12.75" hidden="false" customHeight="false" outlineLevel="0" collapsed="false">
      <c r="A678" s="0" t="n">
        <f aca="false">MONTH(C678)</f>
        <v>10</v>
      </c>
      <c r="B678" s="0" t="str">
        <f aca="false">VLOOKUP(A678,MonthTable,2,FALSE())</f>
        <v>Oct</v>
      </c>
      <c r="C678" s="235" t="n">
        <f aca="false">C677+1</f>
        <v>37169</v>
      </c>
      <c r="D678" s="236" t="n">
        <f aca="false">H677</f>
        <v>2379461</v>
      </c>
      <c r="E678" s="250" t="n">
        <v>0</v>
      </c>
      <c r="F678" s="251" t="n">
        <v>0</v>
      </c>
      <c r="G678" s="44" t="n">
        <f aca="false">SUM(E678:F678)</f>
        <v>0</v>
      </c>
      <c r="H678" s="44" t="n">
        <f aca="false">D678+G678</f>
        <v>2379461</v>
      </c>
      <c r="I678" s="232" t="n">
        <f aca="false">$D$12-H678</f>
        <v>-8261</v>
      </c>
      <c r="J678" s="238" t="n">
        <f aca="false">D678/$D$12</f>
        <v>1.0034838900135</v>
      </c>
      <c r="K678" s="239" t="n">
        <f aca="false">H678/$D$12</f>
        <v>1.0034838900135</v>
      </c>
      <c r="L678" s="44" t="n">
        <f aca="false">IF($E678&lt;0,IF($K678&gt;0.5,-$F$7,-$G$7),IF($E678&gt;0,IF($K678&gt;0.67,$I$7,$H$7),0))</f>
        <v>0</v>
      </c>
      <c r="M678" s="44" t="n">
        <f aca="false">IF($E678&lt;0,IF($K678&gt;0.5,-$F$5,-$G$5),IF($E678&gt;0,IF($K678&gt;0.67,$I$5,$H$5),0))</f>
        <v>0</v>
      </c>
      <c r="N678" s="44" t="n">
        <f aca="false">IF($E678&lt;0,IF($K678&gt;0.5,-$F$6,-$G$6),IF($E678&gt;0,IF($K678&gt;0.67,$I$6,$H$6),0))</f>
        <v>0</v>
      </c>
    </row>
    <row r="679" customFormat="false" ht="12.75" hidden="false" customHeight="false" outlineLevel="0" collapsed="false">
      <c r="A679" s="0" t="n">
        <f aca="false">MONTH(C679)</f>
        <v>10</v>
      </c>
      <c r="B679" s="0" t="str">
        <f aca="false">VLOOKUP(A679,MonthTable,2,FALSE())</f>
        <v>Oct</v>
      </c>
      <c r="C679" s="235" t="n">
        <f aca="false">C678+1</f>
        <v>37170</v>
      </c>
      <c r="D679" s="236" t="n">
        <f aca="false">H678</f>
        <v>2379461</v>
      </c>
      <c r="E679" s="250" t="n">
        <v>0</v>
      </c>
      <c r="F679" s="251" t="n">
        <v>0</v>
      </c>
      <c r="G679" s="44" t="n">
        <f aca="false">SUM(E679:F679)</f>
        <v>0</v>
      </c>
      <c r="H679" s="44" t="n">
        <f aca="false">D679+G679</f>
        <v>2379461</v>
      </c>
      <c r="I679" s="232" t="n">
        <f aca="false">$D$12-H679</f>
        <v>-8261</v>
      </c>
      <c r="J679" s="238" t="n">
        <f aca="false">D679/$D$12</f>
        <v>1.0034838900135</v>
      </c>
      <c r="K679" s="239" t="n">
        <f aca="false">H679/$D$12</f>
        <v>1.0034838900135</v>
      </c>
      <c r="L679" s="44" t="n">
        <f aca="false">IF($E679&lt;0,IF($K679&gt;0.5,-$F$7,-$G$7),IF($E679&gt;0,IF($K679&gt;0.67,$I$7,$H$7),0))</f>
        <v>0</v>
      </c>
      <c r="M679" s="44" t="n">
        <f aca="false">IF($E679&lt;0,IF($K679&gt;0.5,-$F$5,-$G$5),IF($E679&gt;0,IF($K679&gt;0.67,$I$5,$H$5),0))</f>
        <v>0</v>
      </c>
      <c r="N679" s="44" t="n">
        <f aca="false">IF($E679&lt;0,IF($K679&gt;0.5,-$F$6,-$G$6),IF($E679&gt;0,IF($K679&gt;0.67,$I$6,$H$6),0))</f>
        <v>0</v>
      </c>
    </row>
    <row r="680" customFormat="false" ht="12.75" hidden="false" customHeight="false" outlineLevel="0" collapsed="false">
      <c r="A680" s="0" t="n">
        <f aca="false">MONTH(C680)</f>
        <v>10</v>
      </c>
      <c r="B680" s="0" t="str">
        <f aca="false">VLOOKUP(A680,MonthTable,2,FALSE())</f>
        <v>Oct</v>
      </c>
      <c r="C680" s="235" t="n">
        <f aca="false">C679+1</f>
        <v>37171</v>
      </c>
      <c r="D680" s="236" t="n">
        <f aca="false">H679</f>
        <v>2379461</v>
      </c>
      <c r="E680" s="250" t="n">
        <v>0</v>
      </c>
      <c r="F680" s="251" t="n">
        <v>0</v>
      </c>
      <c r="G680" s="44" t="n">
        <f aca="false">SUM(E680:F680)</f>
        <v>0</v>
      </c>
      <c r="H680" s="44" t="n">
        <f aca="false">D680+G680</f>
        <v>2379461</v>
      </c>
      <c r="I680" s="232" t="n">
        <f aca="false">$D$12-H680</f>
        <v>-8261</v>
      </c>
      <c r="J680" s="238" t="n">
        <f aca="false">D680/$D$12</f>
        <v>1.0034838900135</v>
      </c>
      <c r="K680" s="239" t="n">
        <f aca="false">H680/$D$12</f>
        <v>1.0034838900135</v>
      </c>
      <c r="L680" s="44" t="n">
        <f aca="false">IF($E680&lt;0,IF($K680&gt;0.5,-$F$7,-$G$7),IF($E680&gt;0,IF($K680&gt;0.67,$I$7,$H$7),0))</f>
        <v>0</v>
      </c>
      <c r="M680" s="44" t="n">
        <f aca="false">IF($E680&lt;0,IF($K680&gt;0.5,-$F$5,-$G$5),IF($E680&gt;0,IF($K680&gt;0.67,$I$5,$H$5),0))</f>
        <v>0</v>
      </c>
      <c r="N680" s="44" t="n">
        <f aca="false">IF($E680&lt;0,IF($K680&gt;0.5,-$F$6,-$G$6),IF($E680&gt;0,IF($K680&gt;0.67,$I$6,$H$6),0))</f>
        <v>0</v>
      </c>
    </row>
    <row r="681" customFormat="false" ht="12.75" hidden="false" customHeight="false" outlineLevel="0" collapsed="false">
      <c r="A681" s="0" t="n">
        <f aca="false">MONTH(C681)</f>
        <v>10</v>
      </c>
      <c r="B681" s="0" t="str">
        <f aca="false">VLOOKUP(A681,MonthTable,2,FALSE())</f>
        <v>Oct</v>
      </c>
      <c r="C681" s="235" t="n">
        <f aca="false">C680+1</f>
        <v>37172</v>
      </c>
      <c r="D681" s="236" t="n">
        <f aca="false">H680</f>
        <v>2379461</v>
      </c>
      <c r="E681" s="250" t="n">
        <v>0</v>
      </c>
      <c r="F681" s="251" t="n">
        <v>0</v>
      </c>
      <c r="G681" s="44" t="n">
        <f aca="false">SUM(E681:F681)</f>
        <v>0</v>
      </c>
      <c r="H681" s="44" t="n">
        <f aca="false">D681+G681</f>
        <v>2379461</v>
      </c>
      <c r="I681" s="232" t="n">
        <f aca="false">$D$12-H681</f>
        <v>-8261</v>
      </c>
      <c r="J681" s="238" t="n">
        <f aca="false">D681/$D$12</f>
        <v>1.0034838900135</v>
      </c>
      <c r="K681" s="239" t="n">
        <f aca="false">H681/$D$12</f>
        <v>1.0034838900135</v>
      </c>
      <c r="L681" s="44" t="n">
        <f aca="false">IF($E681&lt;0,IF($K681&gt;0.5,-$F$7,-$G$7),IF($E681&gt;0,IF($K681&gt;0.67,$I$7,$H$7),0))</f>
        <v>0</v>
      </c>
      <c r="M681" s="44" t="n">
        <f aca="false">IF($E681&lt;0,IF($K681&gt;0.5,-$F$5,-$G$5),IF($E681&gt;0,IF($K681&gt;0.67,$I$5,$H$5),0))</f>
        <v>0</v>
      </c>
      <c r="N681" s="44" t="n">
        <f aca="false">IF($E681&lt;0,IF($K681&gt;0.5,-$F$6,-$G$6),IF($E681&gt;0,IF($K681&gt;0.67,$I$6,$H$6),0))</f>
        <v>0</v>
      </c>
    </row>
    <row r="682" customFormat="false" ht="12.75" hidden="false" customHeight="false" outlineLevel="0" collapsed="false">
      <c r="A682" s="0" t="n">
        <f aca="false">MONTH(C682)</f>
        <v>10</v>
      </c>
      <c r="B682" s="0" t="str">
        <f aca="false">VLOOKUP(A682,MonthTable,2,FALSE())</f>
        <v>Oct</v>
      </c>
      <c r="C682" s="235" t="n">
        <f aca="false">C681+1</f>
        <v>37173</v>
      </c>
      <c r="D682" s="236" t="n">
        <f aca="false">H681</f>
        <v>2379461</v>
      </c>
      <c r="E682" s="250" t="n">
        <v>0</v>
      </c>
      <c r="F682" s="251" t="n">
        <v>0</v>
      </c>
      <c r="G682" s="44" t="n">
        <f aca="false">SUM(E682:F682)</f>
        <v>0</v>
      </c>
      <c r="H682" s="44" t="n">
        <f aca="false">D682+G682</f>
        <v>2379461</v>
      </c>
      <c r="I682" s="232" t="n">
        <f aca="false">$D$12-H682</f>
        <v>-8261</v>
      </c>
      <c r="J682" s="238" t="n">
        <f aca="false">D682/$D$12</f>
        <v>1.0034838900135</v>
      </c>
      <c r="K682" s="239" t="n">
        <f aca="false">H682/$D$12</f>
        <v>1.0034838900135</v>
      </c>
      <c r="L682" s="44" t="n">
        <f aca="false">IF($E682&lt;0,IF($K682&gt;0.5,-$F$7,-$G$7),IF($E682&gt;0,IF($K682&gt;0.67,$I$7,$H$7),0))</f>
        <v>0</v>
      </c>
      <c r="M682" s="44" t="n">
        <f aca="false">IF($E682&lt;0,IF($K682&gt;0.5,-$F$5,-$G$5),IF($E682&gt;0,IF($K682&gt;0.67,$I$5,$H$5),0))</f>
        <v>0</v>
      </c>
      <c r="N682" s="44" t="n">
        <f aca="false">IF($E682&lt;0,IF($K682&gt;0.5,-$F$6,-$G$6),IF($E682&gt;0,IF($K682&gt;0.67,$I$6,$H$6),0))</f>
        <v>0</v>
      </c>
    </row>
    <row r="683" customFormat="false" ht="12.75" hidden="false" customHeight="false" outlineLevel="0" collapsed="false">
      <c r="A683" s="0" t="n">
        <f aca="false">MONTH(C683)</f>
        <v>10</v>
      </c>
      <c r="B683" s="0" t="str">
        <f aca="false">VLOOKUP(A683,MonthTable,2,FALSE())</f>
        <v>Oct</v>
      </c>
      <c r="C683" s="235" t="n">
        <f aca="false">C682+1</f>
        <v>37174</v>
      </c>
      <c r="D683" s="236" t="n">
        <f aca="false">H682</f>
        <v>2379461</v>
      </c>
      <c r="E683" s="250" t="n">
        <v>0</v>
      </c>
      <c r="F683" s="251" t="n">
        <v>0</v>
      </c>
      <c r="G683" s="44" t="n">
        <f aca="false">SUM(E683:F683)</f>
        <v>0</v>
      </c>
      <c r="H683" s="44" t="n">
        <f aca="false">D683+G683</f>
        <v>2379461</v>
      </c>
      <c r="I683" s="232" t="n">
        <f aca="false">$D$12-H683</f>
        <v>-8261</v>
      </c>
      <c r="J683" s="238" t="n">
        <f aca="false">D683/$D$12</f>
        <v>1.0034838900135</v>
      </c>
      <c r="K683" s="239" t="n">
        <f aca="false">H683/$D$12</f>
        <v>1.0034838900135</v>
      </c>
      <c r="L683" s="44" t="n">
        <f aca="false">IF($E683&lt;0,IF($K683&gt;0.5,-$F$7,-$G$7),IF($E683&gt;0,IF($K683&gt;0.67,$I$7,$H$7),0))</f>
        <v>0</v>
      </c>
      <c r="M683" s="44" t="n">
        <f aca="false">IF($E683&lt;0,IF($K683&gt;0.5,-$F$5,-$G$5),IF($E683&gt;0,IF($K683&gt;0.67,$I$5,$H$5),0))</f>
        <v>0</v>
      </c>
      <c r="N683" s="44" t="n">
        <f aca="false">IF($E683&lt;0,IF($K683&gt;0.5,-$F$6,-$G$6),IF($E683&gt;0,IF($K683&gt;0.67,$I$6,$H$6),0))</f>
        <v>0</v>
      </c>
    </row>
    <row r="684" customFormat="false" ht="12.75" hidden="false" customHeight="false" outlineLevel="0" collapsed="false">
      <c r="A684" s="0" t="n">
        <f aca="false">MONTH(C684)</f>
        <v>10</v>
      </c>
      <c r="B684" s="0" t="str">
        <f aca="false">VLOOKUP(A684,MonthTable,2,FALSE())</f>
        <v>Oct</v>
      </c>
      <c r="C684" s="235" t="n">
        <f aca="false">C683+1</f>
        <v>37175</v>
      </c>
      <c r="D684" s="236" t="n">
        <f aca="false">H683</f>
        <v>2379461</v>
      </c>
      <c r="E684" s="250" t="n">
        <v>0</v>
      </c>
      <c r="F684" s="251" t="n">
        <v>0</v>
      </c>
      <c r="G684" s="44" t="n">
        <f aca="false">SUM(E684:F684)</f>
        <v>0</v>
      </c>
      <c r="H684" s="44" t="n">
        <f aca="false">D684+G684</f>
        <v>2379461</v>
      </c>
      <c r="I684" s="232" t="n">
        <f aca="false">$D$12-H684</f>
        <v>-8261</v>
      </c>
      <c r="J684" s="238" t="n">
        <f aca="false">D684/$D$12</f>
        <v>1.0034838900135</v>
      </c>
      <c r="K684" s="239" t="n">
        <f aca="false">H684/$D$12</f>
        <v>1.0034838900135</v>
      </c>
      <c r="L684" s="44" t="n">
        <f aca="false">IF($E684&lt;0,IF($K684&gt;0.5,-$F$7,-$G$7),IF($E684&gt;0,IF($K684&gt;0.67,$I$7,$H$7),0))</f>
        <v>0</v>
      </c>
      <c r="M684" s="44" t="n">
        <f aca="false">IF($E684&lt;0,IF($K684&gt;0.5,-$F$5,-$G$5),IF($E684&gt;0,IF($K684&gt;0.67,$I$5,$H$5),0))</f>
        <v>0</v>
      </c>
      <c r="N684" s="44" t="n">
        <f aca="false">IF($E684&lt;0,IF($K684&gt;0.5,-$F$6,-$G$6),IF($E684&gt;0,IF($K684&gt;0.67,$I$6,$H$6),0))</f>
        <v>0</v>
      </c>
    </row>
    <row r="685" customFormat="false" ht="12.75" hidden="false" customHeight="false" outlineLevel="0" collapsed="false">
      <c r="A685" s="0" t="n">
        <f aca="false">MONTH(C685)</f>
        <v>10</v>
      </c>
      <c r="B685" s="0" t="str">
        <f aca="false">VLOOKUP(A685,MonthTable,2,FALSE())</f>
        <v>Oct</v>
      </c>
      <c r="C685" s="235" t="n">
        <f aca="false">C684+1</f>
        <v>37176</v>
      </c>
      <c r="D685" s="236" t="n">
        <f aca="false">H684</f>
        <v>2379461</v>
      </c>
      <c r="E685" s="250" t="n">
        <v>0</v>
      </c>
      <c r="F685" s="251" t="n">
        <v>0</v>
      </c>
      <c r="G685" s="44" t="n">
        <f aca="false">SUM(E685:F685)</f>
        <v>0</v>
      </c>
      <c r="H685" s="44" t="n">
        <f aca="false">D685+G685</f>
        <v>2379461</v>
      </c>
      <c r="I685" s="232" t="n">
        <f aca="false">$D$12-H685</f>
        <v>-8261</v>
      </c>
      <c r="J685" s="238" t="n">
        <f aca="false">D685/$D$12</f>
        <v>1.0034838900135</v>
      </c>
      <c r="K685" s="239" t="n">
        <f aca="false">H685/$D$12</f>
        <v>1.0034838900135</v>
      </c>
      <c r="L685" s="44" t="n">
        <f aca="false">IF($E685&lt;0,IF($K685&gt;0.5,-$F$7,-$G$7),IF($E685&gt;0,IF($K685&gt;0.67,$I$7,$H$7),0))</f>
        <v>0</v>
      </c>
      <c r="M685" s="44" t="n">
        <f aca="false">IF($E685&lt;0,IF($K685&gt;0.5,-$F$5,-$G$5),IF($E685&gt;0,IF($K685&gt;0.67,$I$5,$H$5),0))</f>
        <v>0</v>
      </c>
      <c r="N685" s="44" t="n">
        <f aca="false">IF($E685&lt;0,IF($K685&gt;0.5,-$F$6,-$G$6),IF($E685&gt;0,IF($K685&gt;0.67,$I$6,$H$6),0))</f>
        <v>0</v>
      </c>
    </row>
    <row r="686" customFormat="false" ht="12.75" hidden="false" customHeight="false" outlineLevel="0" collapsed="false">
      <c r="A686" s="0" t="n">
        <f aca="false">MONTH(C686)</f>
        <v>10</v>
      </c>
      <c r="B686" s="0" t="str">
        <f aca="false">VLOOKUP(A686,MonthTable,2,FALSE())</f>
        <v>Oct</v>
      </c>
      <c r="C686" s="235" t="n">
        <f aca="false">C685+1</f>
        <v>37177</v>
      </c>
      <c r="D686" s="236" t="n">
        <f aca="false">H685</f>
        <v>2379461</v>
      </c>
      <c r="E686" s="250" t="n">
        <v>0</v>
      </c>
      <c r="F686" s="251" t="n">
        <v>0</v>
      </c>
      <c r="G686" s="44" t="n">
        <f aca="false">SUM(E686:F686)</f>
        <v>0</v>
      </c>
      <c r="H686" s="44" t="n">
        <f aca="false">D686+G686</f>
        <v>2379461</v>
      </c>
      <c r="I686" s="232" t="n">
        <f aca="false">$D$12-H686</f>
        <v>-8261</v>
      </c>
      <c r="J686" s="238" t="n">
        <f aca="false">D686/$D$12</f>
        <v>1.0034838900135</v>
      </c>
      <c r="K686" s="239" t="n">
        <f aca="false">H686/$D$12</f>
        <v>1.0034838900135</v>
      </c>
      <c r="L686" s="44" t="n">
        <f aca="false">IF($E686&lt;0,IF($K686&gt;0.5,-$F$7,-$G$7),IF($E686&gt;0,IF($K686&gt;0.67,$I$7,$H$7),0))</f>
        <v>0</v>
      </c>
      <c r="M686" s="44" t="n">
        <f aca="false">IF($E686&lt;0,IF($K686&gt;0.5,-$F$5,-$G$5),IF($E686&gt;0,IF($K686&gt;0.67,$I$5,$H$5),0))</f>
        <v>0</v>
      </c>
      <c r="N686" s="44" t="n">
        <f aca="false">IF($E686&lt;0,IF($K686&gt;0.5,-$F$6,-$G$6),IF($E686&gt;0,IF($K686&gt;0.67,$I$6,$H$6),0))</f>
        <v>0</v>
      </c>
    </row>
    <row r="687" customFormat="false" ht="12.75" hidden="false" customHeight="false" outlineLevel="0" collapsed="false">
      <c r="A687" s="0" t="n">
        <f aca="false">MONTH(C687)</f>
        <v>10</v>
      </c>
      <c r="B687" s="0" t="str">
        <f aca="false">VLOOKUP(A687,MonthTable,2,FALSE())</f>
        <v>Oct</v>
      </c>
      <c r="C687" s="235" t="n">
        <f aca="false">C686+1</f>
        <v>37178</v>
      </c>
      <c r="D687" s="236" t="n">
        <f aca="false">H686</f>
        <v>2379461</v>
      </c>
      <c r="E687" s="250" t="n">
        <v>0</v>
      </c>
      <c r="F687" s="251" t="n">
        <v>0</v>
      </c>
      <c r="G687" s="44" t="n">
        <f aca="false">SUM(E687:F687)</f>
        <v>0</v>
      </c>
      <c r="H687" s="44" t="n">
        <f aca="false">D687+G687</f>
        <v>2379461</v>
      </c>
      <c r="I687" s="232" t="n">
        <f aca="false">$D$12-H687</f>
        <v>-8261</v>
      </c>
      <c r="J687" s="238" t="n">
        <f aca="false">D687/$D$12</f>
        <v>1.0034838900135</v>
      </c>
      <c r="K687" s="239" t="n">
        <f aca="false">H687/$D$12</f>
        <v>1.0034838900135</v>
      </c>
      <c r="L687" s="44" t="n">
        <f aca="false">IF($E687&lt;0,IF($K687&gt;0.5,-$F$7,-$G$7),IF($E687&gt;0,IF($K687&gt;0.67,$I$7,$H$7),0))</f>
        <v>0</v>
      </c>
      <c r="M687" s="44" t="n">
        <f aca="false">IF($E687&lt;0,IF($K687&gt;0.5,-$F$5,-$G$5),IF($E687&gt;0,IF($K687&gt;0.67,$I$5,$H$5),0))</f>
        <v>0</v>
      </c>
      <c r="N687" s="44" t="n">
        <f aca="false">IF($E687&lt;0,IF($K687&gt;0.5,-$F$6,-$G$6),IF($E687&gt;0,IF($K687&gt;0.67,$I$6,$H$6),0))</f>
        <v>0</v>
      </c>
    </row>
    <row r="688" customFormat="false" ht="12.75" hidden="false" customHeight="false" outlineLevel="0" collapsed="false">
      <c r="A688" s="0" t="n">
        <f aca="false">MONTH(C688)</f>
        <v>10</v>
      </c>
      <c r="B688" s="0" t="str">
        <f aca="false">VLOOKUP(A688,MonthTable,2,FALSE())</f>
        <v>Oct</v>
      </c>
      <c r="C688" s="235" t="n">
        <f aca="false">C687+1</f>
        <v>37179</v>
      </c>
      <c r="D688" s="236" t="n">
        <f aca="false">H687</f>
        <v>2379461</v>
      </c>
      <c r="E688" s="250" t="n">
        <v>0</v>
      </c>
      <c r="F688" s="251" t="n">
        <v>0</v>
      </c>
      <c r="G688" s="44" t="n">
        <f aca="false">SUM(E688:F688)</f>
        <v>0</v>
      </c>
      <c r="H688" s="44" t="n">
        <f aca="false">D688+G688</f>
        <v>2379461</v>
      </c>
      <c r="I688" s="232" t="n">
        <f aca="false">$D$12-H688</f>
        <v>-8261</v>
      </c>
      <c r="J688" s="238" t="n">
        <f aca="false">D688/$D$12</f>
        <v>1.0034838900135</v>
      </c>
      <c r="K688" s="239" t="n">
        <f aca="false">H688/$D$12</f>
        <v>1.0034838900135</v>
      </c>
      <c r="L688" s="44" t="n">
        <f aca="false">IF($E688&lt;0,IF($K688&gt;0.5,-$F$7,-$G$7),IF($E688&gt;0,IF($K688&gt;0.67,$I$7,$H$7),0))</f>
        <v>0</v>
      </c>
      <c r="M688" s="44" t="n">
        <f aca="false">IF($E688&lt;0,IF($K688&gt;0.5,-$F$5,-$G$5),IF($E688&gt;0,IF($K688&gt;0.67,$I$5,$H$5),0))</f>
        <v>0</v>
      </c>
      <c r="N688" s="44" t="n">
        <f aca="false">IF($E688&lt;0,IF($K688&gt;0.5,-$F$6,-$G$6),IF($E688&gt;0,IF($K688&gt;0.67,$I$6,$H$6),0))</f>
        <v>0</v>
      </c>
    </row>
    <row r="689" customFormat="false" ht="12.75" hidden="false" customHeight="false" outlineLevel="0" collapsed="false">
      <c r="A689" s="0" t="n">
        <f aca="false">MONTH(C689)</f>
        <v>10</v>
      </c>
      <c r="B689" s="0" t="str">
        <f aca="false">VLOOKUP(A689,MonthTable,2,FALSE())</f>
        <v>Oct</v>
      </c>
      <c r="C689" s="235" t="n">
        <f aca="false">C688+1</f>
        <v>37180</v>
      </c>
      <c r="D689" s="236" t="n">
        <f aca="false">H688</f>
        <v>2379461</v>
      </c>
      <c r="E689" s="250" t="n">
        <v>0</v>
      </c>
      <c r="F689" s="251" t="n">
        <v>0</v>
      </c>
      <c r="G689" s="44" t="n">
        <f aca="false">SUM(E689:F689)</f>
        <v>0</v>
      </c>
      <c r="H689" s="44" t="n">
        <f aca="false">D689+G689</f>
        <v>2379461</v>
      </c>
      <c r="I689" s="232" t="n">
        <f aca="false">$D$12-H689</f>
        <v>-8261</v>
      </c>
      <c r="J689" s="238" t="n">
        <f aca="false">D689/$D$12</f>
        <v>1.0034838900135</v>
      </c>
      <c r="K689" s="239" t="n">
        <f aca="false">H689/$D$12</f>
        <v>1.0034838900135</v>
      </c>
      <c r="L689" s="44" t="n">
        <f aca="false">IF($E689&lt;0,IF($K689&gt;0.5,-$F$7,-$G$7),IF($E689&gt;0,IF($K689&gt;0.67,$I$7,$H$7),0))</f>
        <v>0</v>
      </c>
      <c r="M689" s="44" t="n">
        <f aca="false">IF($E689&lt;0,IF($K689&gt;0.5,-$F$5,-$G$5),IF($E689&gt;0,IF($K689&gt;0.67,$I$5,$H$5),0))</f>
        <v>0</v>
      </c>
      <c r="N689" s="44" t="n">
        <f aca="false">IF($E689&lt;0,IF($K689&gt;0.5,-$F$6,-$G$6),IF($E689&gt;0,IF($K689&gt;0.67,$I$6,$H$6),0))</f>
        <v>0</v>
      </c>
    </row>
    <row r="690" customFormat="false" ht="12.75" hidden="false" customHeight="false" outlineLevel="0" collapsed="false">
      <c r="A690" s="0" t="n">
        <f aca="false">MONTH(C690)</f>
        <v>10</v>
      </c>
      <c r="B690" s="0" t="str">
        <f aca="false">VLOOKUP(A690,MonthTable,2,FALSE())</f>
        <v>Oct</v>
      </c>
      <c r="C690" s="235" t="n">
        <f aca="false">C689+1</f>
        <v>37181</v>
      </c>
      <c r="D690" s="236" t="n">
        <f aca="false">H689</f>
        <v>2379461</v>
      </c>
      <c r="E690" s="250" t="n">
        <v>0</v>
      </c>
      <c r="F690" s="251" t="n">
        <v>0</v>
      </c>
      <c r="G690" s="44" t="n">
        <f aca="false">SUM(E690:F690)</f>
        <v>0</v>
      </c>
      <c r="H690" s="44" t="n">
        <f aca="false">D690+G690</f>
        <v>2379461</v>
      </c>
      <c r="I690" s="232" t="n">
        <f aca="false">$D$12-H690</f>
        <v>-8261</v>
      </c>
      <c r="J690" s="238" t="n">
        <f aca="false">D690/$D$12</f>
        <v>1.0034838900135</v>
      </c>
      <c r="K690" s="239" t="n">
        <f aca="false">H690/$D$12</f>
        <v>1.0034838900135</v>
      </c>
      <c r="L690" s="44" t="n">
        <f aca="false">IF($E690&lt;0,IF($K690&gt;0.5,-$F$7,-$G$7),IF($E690&gt;0,IF($K690&gt;0.67,$I$7,$H$7),0))</f>
        <v>0</v>
      </c>
      <c r="M690" s="44" t="n">
        <f aca="false">IF($E690&lt;0,IF($K690&gt;0.5,-$F$5,-$G$5),IF($E690&gt;0,IF($K690&gt;0.67,$I$5,$H$5),0))</f>
        <v>0</v>
      </c>
      <c r="N690" s="44" t="n">
        <f aca="false">IF($E690&lt;0,IF($K690&gt;0.5,-$F$6,-$G$6),IF($E690&gt;0,IF($K690&gt;0.67,$I$6,$H$6),0))</f>
        <v>0</v>
      </c>
    </row>
    <row r="691" customFormat="false" ht="12.75" hidden="false" customHeight="false" outlineLevel="0" collapsed="false">
      <c r="A691" s="0" t="n">
        <f aca="false">MONTH(C691)</f>
        <v>10</v>
      </c>
      <c r="B691" s="0" t="str">
        <f aca="false">VLOOKUP(A691,MonthTable,2,FALSE())</f>
        <v>Oct</v>
      </c>
      <c r="C691" s="235" t="n">
        <f aca="false">C690+1</f>
        <v>37182</v>
      </c>
      <c r="D691" s="236" t="n">
        <f aca="false">H690</f>
        <v>2379461</v>
      </c>
      <c r="E691" s="250" t="n">
        <v>0</v>
      </c>
      <c r="F691" s="251" t="n">
        <v>0</v>
      </c>
      <c r="G691" s="44" t="n">
        <f aca="false">SUM(E691:F691)</f>
        <v>0</v>
      </c>
      <c r="H691" s="44" t="n">
        <f aca="false">D691+G691</f>
        <v>2379461</v>
      </c>
      <c r="I691" s="232" t="n">
        <f aca="false">$D$12-H691</f>
        <v>-8261</v>
      </c>
      <c r="J691" s="238" t="n">
        <f aca="false">D691/$D$12</f>
        <v>1.0034838900135</v>
      </c>
      <c r="K691" s="239" t="n">
        <f aca="false">H691/$D$12</f>
        <v>1.0034838900135</v>
      </c>
      <c r="L691" s="44" t="n">
        <f aca="false">IF($E691&lt;0,IF($K691&gt;0.5,-$F$7,-$G$7),IF($E691&gt;0,IF($K691&gt;0.67,$I$7,$H$7),0))</f>
        <v>0</v>
      </c>
      <c r="M691" s="44" t="n">
        <f aca="false">IF($E691&lt;0,IF($K691&gt;0.5,-$F$5,-$G$5),IF($E691&gt;0,IF($K691&gt;0.67,$I$5,$H$5),0))</f>
        <v>0</v>
      </c>
      <c r="N691" s="44" t="n">
        <f aca="false">IF($E691&lt;0,IF($K691&gt;0.5,-$F$6,-$G$6),IF($E691&gt;0,IF($K691&gt;0.67,$I$6,$H$6),0))</f>
        <v>0</v>
      </c>
    </row>
    <row r="692" customFormat="false" ht="12.75" hidden="false" customHeight="false" outlineLevel="0" collapsed="false">
      <c r="A692" s="0" t="n">
        <f aca="false">MONTH(C692)</f>
        <v>10</v>
      </c>
      <c r="B692" s="0" t="str">
        <f aca="false">VLOOKUP(A692,MonthTable,2,FALSE())</f>
        <v>Oct</v>
      </c>
      <c r="C692" s="235" t="n">
        <f aca="false">C691+1</f>
        <v>37183</v>
      </c>
      <c r="D692" s="236" t="n">
        <f aca="false">H691</f>
        <v>2379461</v>
      </c>
      <c r="E692" s="250" t="n">
        <v>0</v>
      </c>
      <c r="F692" s="251" t="n">
        <v>0</v>
      </c>
      <c r="G692" s="44" t="n">
        <f aca="false">SUM(E692:F692)</f>
        <v>0</v>
      </c>
      <c r="H692" s="44" t="n">
        <f aca="false">D692+G692</f>
        <v>2379461</v>
      </c>
      <c r="I692" s="232" t="n">
        <f aca="false">$D$12-H692</f>
        <v>-8261</v>
      </c>
      <c r="J692" s="238" t="n">
        <f aca="false">D692/$D$12</f>
        <v>1.0034838900135</v>
      </c>
      <c r="K692" s="239" t="n">
        <f aca="false">H692/$D$12</f>
        <v>1.0034838900135</v>
      </c>
      <c r="L692" s="44" t="n">
        <f aca="false">IF($E692&lt;0,IF($K692&gt;0.5,-$F$7,-$G$7),IF($E692&gt;0,IF($K692&gt;0.67,$I$7,$H$7),0))</f>
        <v>0</v>
      </c>
      <c r="M692" s="44" t="n">
        <f aca="false">IF($E692&lt;0,IF($K692&gt;0.5,-$F$5,-$G$5),IF($E692&gt;0,IF($K692&gt;0.67,$I$5,$H$5),0))</f>
        <v>0</v>
      </c>
      <c r="N692" s="44" t="n">
        <f aca="false">IF($E692&lt;0,IF($K692&gt;0.5,-$F$6,-$G$6),IF($E692&gt;0,IF($K692&gt;0.67,$I$6,$H$6),0))</f>
        <v>0</v>
      </c>
    </row>
    <row r="693" customFormat="false" ht="12.75" hidden="false" customHeight="false" outlineLevel="0" collapsed="false">
      <c r="A693" s="0" t="n">
        <f aca="false">MONTH(C693)</f>
        <v>10</v>
      </c>
      <c r="B693" s="0" t="str">
        <f aca="false">VLOOKUP(A693,MonthTable,2,FALSE())</f>
        <v>Oct</v>
      </c>
      <c r="C693" s="235" t="n">
        <f aca="false">C692+1</f>
        <v>37184</v>
      </c>
      <c r="D693" s="236" t="n">
        <f aca="false">H692</f>
        <v>2379461</v>
      </c>
      <c r="E693" s="250" t="n">
        <v>0</v>
      </c>
      <c r="F693" s="251" t="n">
        <v>0</v>
      </c>
      <c r="G693" s="44" t="n">
        <f aca="false">SUM(E693:F693)</f>
        <v>0</v>
      </c>
      <c r="H693" s="44" t="n">
        <f aca="false">D693+G693</f>
        <v>2379461</v>
      </c>
      <c r="I693" s="232" t="n">
        <f aca="false">$D$12-H693</f>
        <v>-8261</v>
      </c>
      <c r="J693" s="238" t="n">
        <f aca="false">D693/$D$12</f>
        <v>1.0034838900135</v>
      </c>
      <c r="K693" s="239" t="n">
        <f aca="false">H693/$D$12</f>
        <v>1.0034838900135</v>
      </c>
      <c r="L693" s="44" t="n">
        <f aca="false">IF($E693&lt;0,IF($K693&gt;0.5,-$F$7,-$G$7),IF($E693&gt;0,IF($K693&gt;0.67,$I$7,$H$7),0))</f>
        <v>0</v>
      </c>
      <c r="M693" s="44" t="n">
        <f aca="false">IF($E693&lt;0,IF($K693&gt;0.5,-$F$5,-$G$5),IF($E693&gt;0,IF($K693&gt;0.67,$I$5,$H$5),0))</f>
        <v>0</v>
      </c>
      <c r="N693" s="44" t="n">
        <f aca="false">IF($E693&lt;0,IF($K693&gt;0.5,-$F$6,-$G$6),IF($E693&gt;0,IF($K693&gt;0.67,$I$6,$H$6),0))</f>
        <v>0</v>
      </c>
    </row>
    <row r="694" customFormat="false" ht="12.75" hidden="false" customHeight="false" outlineLevel="0" collapsed="false">
      <c r="A694" s="0" t="n">
        <f aca="false">MONTH(C694)</f>
        <v>10</v>
      </c>
      <c r="B694" s="0" t="str">
        <f aca="false">VLOOKUP(A694,MonthTable,2,FALSE())</f>
        <v>Oct</v>
      </c>
      <c r="C694" s="235" t="n">
        <f aca="false">C693+1</f>
        <v>37185</v>
      </c>
      <c r="D694" s="236" t="n">
        <f aca="false">H693</f>
        <v>2379461</v>
      </c>
      <c r="E694" s="250" t="n">
        <v>0</v>
      </c>
      <c r="F694" s="251" t="n">
        <v>0</v>
      </c>
      <c r="G694" s="44" t="n">
        <f aca="false">SUM(E694:F694)</f>
        <v>0</v>
      </c>
      <c r="H694" s="44" t="n">
        <f aca="false">D694+G694</f>
        <v>2379461</v>
      </c>
      <c r="I694" s="232" t="n">
        <f aca="false">$D$12-H694</f>
        <v>-8261</v>
      </c>
      <c r="J694" s="238" t="n">
        <f aca="false">D694/$D$12</f>
        <v>1.0034838900135</v>
      </c>
      <c r="K694" s="239" t="n">
        <f aca="false">H694/$D$12</f>
        <v>1.0034838900135</v>
      </c>
      <c r="L694" s="44" t="n">
        <f aca="false">IF($E694&lt;0,IF($K694&gt;0.5,-$F$7,-$G$7),IF($E694&gt;0,IF($K694&gt;0.67,$I$7,$H$7),0))</f>
        <v>0</v>
      </c>
      <c r="M694" s="44" t="n">
        <f aca="false">IF($E694&lt;0,IF($K694&gt;0.5,-$F$5,-$G$5),IF($E694&gt;0,IF($K694&gt;0.67,$I$5,$H$5),0))</f>
        <v>0</v>
      </c>
      <c r="N694" s="44" t="n">
        <f aca="false">IF($E694&lt;0,IF($K694&gt;0.5,-$F$6,-$G$6),IF($E694&gt;0,IF($K694&gt;0.67,$I$6,$H$6),0))</f>
        <v>0</v>
      </c>
    </row>
    <row r="695" customFormat="false" ht="12.75" hidden="false" customHeight="false" outlineLevel="0" collapsed="false">
      <c r="A695" s="0" t="n">
        <f aca="false">MONTH(C695)</f>
        <v>10</v>
      </c>
      <c r="B695" s="0" t="str">
        <f aca="false">VLOOKUP(A695,MonthTable,2,FALSE())</f>
        <v>Oct</v>
      </c>
      <c r="C695" s="235" t="n">
        <f aca="false">C694+1</f>
        <v>37186</v>
      </c>
      <c r="D695" s="236" t="n">
        <f aca="false">H694</f>
        <v>2379461</v>
      </c>
      <c r="E695" s="250" t="n">
        <v>0</v>
      </c>
      <c r="F695" s="251" t="n">
        <v>0</v>
      </c>
      <c r="G695" s="44" t="n">
        <f aca="false">SUM(E695:F695)</f>
        <v>0</v>
      </c>
      <c r="H695" s="44" t="n">
        <f aca="false">D695+G695</f>
        <v>2379461</v>
      </c>
      <c r="I695" s="232" t="n">
        <f aca="false">$D$12-H695</f>
        <v>-8261</v>
      </c>
      <c r="J695" s="238" t="n">
        <f aca="false">D695/$D$12</f>
        <v>1.0034838900135</v>
      </c>
      <c r="K695" s="239" t="n">
        <f aca="false">H695/$D$12</f>
        <v>1.0034838900135</v>
      </c>
      <c r="L695" s="44" t="n">
        <f aca="false">IF($E695&lt;0,IF($K695&gt;0.5,-$F$7,-$G$7),IF($E695&gt;0,IF($K695&gt;0.67,$I$7,$H$7),0))</f>
        <v>0</v>
      </c>
      <c r="M695" s="44" t="n">
        <f aca="false">IF($E695&lt;0,IF($K695&gt;0.5,-$F$5,-$G$5),IF($E695&gt;0,IF($K695&gt;0.67,$I$5,$H$5),0))</f>
        <v>0</v>
      </c>
      <c r="N695" s="44" t="n">
        <f aca="false">IF($E695&lt;0,IF($K695&gt;0.5,-$F$6,-$G$6),IF($E695&gt;0,IF($K695&gt;0.67,$I$6,$H$6),0))</f>
        <v>0</v>
      </c>
    </row>
    <row r="696" customFormat="false" ht="12.75" hidden="false" customHeight="false" outlineLevel="0" collapsed="false">
      <c r="A696" s="0" t="n">
        <f aca="false">MONTH(C696)</f>
        <v>10</v>
      </c>
      <c r="B696" s="0" t="str">
        <f aca="false">VLOOKUP(A696,MonthTable,2,FALSE())</f>
        <v>Oct</v>
      </c>
      <c r="C696" s="235" t="n">
        <f aca="false">C695+1</f>
        <v>37187</v>
      </c>
      <c r="D696" s="236" t="n">
        <f aca="false">H695</f>
        <v>2379461</v>
      </c>
      <c r="E696" s="250" t="n">
        <v>0</v>
      </c>
      <c r="F696" s="251" t="n">
        <v>0</v>
      </c>
      <c r="G696" s="44" t="n">
        <f aca="false">SUM(E696:F696)</f>
        <v>0</v>
      </c>
      <c r="H696" s="44" t="n">
        <f aca="false">D696+G696</f>
        <v>2379461</v>
      </c>
      <c r="I696" s="232" t="n">
        <f aca="false">$D$12-H696</f>
        <v>-8261</v>
      </c>
      <c r="J696" s="238" t="n">
        <f aca="false">D696/$D$12</f>
        <v>1.0034838900135</v>
      </c>
      <c r="K696" s="239" t="n">
        <f aca="false">H696/$D$12</f>
        <v>1.0034838900135</v>
      </c>
      <c r="L696" s="44" t="n">
        <f aca="false">IF($E696&lt;0,IF($K696&gt;0.5,-$F$7,-$G$7),IF($E696&gt;0,IF($K696&gt;0.67,$I$7,$H$7),0))</f>
        <v>0</v>
      </c>
      <c r="M696" s="44" t="n">
        <f aca="false">IF($E696&lt;0,IF($K696&gt;0.5,-$F$5,-$G$5),IF($E696&gt;0,IF($K696&gt;0.67,$I$5,$H$5),0))</f>
        <v>0</v>
      </c>
      <c r="N696" s="44" t="n">
        <f aca="false">IF($E696&lt;0,IF($K696&gt;0.5,-$F$6,-$G$6),IF($E696&gt;0,IF($K696&gt;0.67,$I$6,$H$6),0))</f>
        <v>0</v>
      </c>
    </row>
    <row r="697" customFormat="false" ht="12.75" hidden="false" customHeight="false" outlineLevel="0" collapsed="false">
      <c r="A697" s="0" t="n">
        <f aca="false">MONTH(C697)</f>
        <v>10</v>
      </c>
      <c r="B697" s="0" t="str">
        <f aca="false">VLOOKUP(A697,MonthTable,2,FALSE())</f>
        <v>Oct</v>
      </c>
      <c r="C697" s="235" t="n">
        <f aca="false">C696+1</f>
        <v>37188</v>
      </c>
      <c r="D697" s="236" t="n">
        <f aca="false">H696</f>
        <v>2379461</v>
      </c>
      <c r="E697" s="250" t="n">
        <v>0</v>
      </c>
      <c r="F697" s="251" t="n">
        <v>0</v>
      </c>
      <c r="G697" s="44" t="n">
        <f aca="false">SUM(E697:F697)</f>
        <v>0</v>
      </c>
      <c r="H697" s="44" t="n">
        <f aca="false">D697+G697</f>
        <v>2379461</v>
      </c>
      <c r="I697" s="232" t="n">
        <f aca="false">$D$12-H697</f>
        <v>-8261</v>
      </c>
      <c r="J697" s="238" t="n">
        <f aca="false">D697/$D$12</f>
        <v>1.0034838900135</v>
      </c>
      <c r="K697" s="239" t="n">
        <f aca="false">H697/$D$12</f>
        <v>1.0034838900135</v>
      </c>
      <c r="L697" s="44" t="n">
        <f aca="false">IF($E697&lt;0,IF($K697&gt;0.5,-$F$7,-$G$7),IF($E697&gt;0,IF($K697&gt;0.67,$I$7,$H$7),0))</f>
        <v>0</v>
      </c>
      <c r="M697" s="44" t="n">
        <f aca="false">IF($E697&lt;0,IF($K697&gt;0.5,-$F$5,-$G$5),IF($E697&gt;0,IF($K697&gt;0.67,$I$5,$H$5),0))</f>
        <v>0</v>
      </c>
      <c r="N697" s="44" t="n">
        <f aca="false">IF($E697&lt;0,IF($K697&gt;0.5,-$F$6,-$G$6),IF($E697&gt;0,IF($K697&gt;0.67,$I$6,$H$6),0))</f>
        <v>0</v>
      </c>
    </row>
    <row r="698" customFormat="false" ht="12.75" hidden="false" customHeight="false" outlineLevel="0" collapsed="false">
      <c r="A698" s="0" t="n">
        <f aca="false">MONTH(C698)</f>
        <v>10</v>
      </c>
      <c r="B698" s="0" t="str">
        <f aca="false">VLOOKUP(A698,MonthTable,2,FALSE())</f>
        <v>Oct</v>
      </c>
      <c r="C698" s="235" t="n">
        <f aca="false">C697+1</f>
        <v>37189</v>
      </c>
      <c r="D698" s="236" t="n">
        <f aca="false">H697</f>
        <v>2379461</v>
      </c>
      <c r="E698" s="250" t="n">
        <v>0</v>
      </c>
      <c r="F698" s="251" t="n">
        <v>0</v>
      </c>
      <c r="G698" s="44" t="n">
        <f aca="false">SUM(E698:F698)</f>
        <v>0</v>
      </c>
      <c r="H698" s="44" t="n">
        <f aca="false">D698+G698</f>
        <v>2379461</v>
      </c>
      <c r="I698" s="232" t="n">
        <f aca="false">$D$12-H698</f>
        <v>-8261</v>
      </c>
      <c r="J698" s="238" t="n">
        <f aca="false">D698/$D$12</f>
        <v>1.0034838900135</v>
      </c>
      <c r="K698" s="239" t="n">
        <f aca="false">H698/$D$12</f>
        <v>1.0034838900135</v>
      </c>
      <c r="L698" s="44" t="n">
        <f aca="false">IF($E698&lt;0,IF($K698&gt;0.5,-$F$7,-$G$7),IF($E698&gt;0,IF($K698&gt;0.67,$I$7,$H$7),0))</f>
        <v>0</v>
      </c>
      <c r="M698" s="44" t="n">
        <f aca="false">IF($E698&lt;0,IF($K698&gt;0.5,-$F$5,-$G$5),IF($E698&gt;0,IF($K698&gt;0.67,$I$5,$H$5),0))</f>
        <v>0</v>
      </c>
      <c r="N698" s="44" t="n">
        <f aca="false">IF($E698&lt;0,IF($K698&gt;0.5,-$F$6,-$G$6),IF($E698&gt;0,IF($K698&gt;0.67,$I$6,$H$6),0))</f>
        <v>0</v>
      </c>
    </row>
    <row r="699" customFormat="false" ht="12.75" hidden="false" customHeight="false" outlineLevel="0" collapsed="false">
      <c r="A699" s="0" t="n">
        <f aca="false">MONTH(C699)</f>
        <v>10</v>
      </c>
      <c r="B699" s="0" t="str">
        <f aca="false">VLOOKUP(A699,MonthTable,2,FALSE())</f>
        <v>Oct</v>
      </c>
      <c r="C699" s="235" t="n">
        <f aca="false">C698+1</f>
        <v>37190</v>
      </c>
      <c r="D699" s="236" t="n">
        <f aca="false">H698</f>
        <v>2379461</v>
      </c>
      <c r="E699" s="250" t="n">
        <v>0</v>
      </c>
      <c r="F699" s="251" t="n">
        <v>0</v>
      </c>
      <c r="G699" s="44" t="n">
        <f aca="false">SUM(E699:F699)</f>
        <v>0</v>
      </c>
      <c r="H699" s="44" t="n">
        <f aca="false">D699+G699</f>
        <v>2379461</v>
      </c>
      <c r="I699" s="232" t="n">
        <f aca="false">$D$12-H699</f>
        <v>-8261</v>
      </c>
      <c r="J699" s="238" t="n">
        <f aca="false">D699/$D$12</f>
        <v>1.0034838900135</v>
      </c>
      <c r="K699" s="239" t="n">
        <f aca="false">H699/$D$12</f>
        <v>1.0034838900135</v>
      </c>
      <c r="L699" s="44" t="n">
        <f aca="false">IF($E699&lt;0,IF($K699&gt;0.5,-$F$7,-$G$7),IF($E699&gt;0,IF($K699&gt;0.67,$I$7,$H$7),0))</f>
        <v>0</v>
      </c>
      <c r="M699" s="44" t="n">
        <f aca="false">IF($E699&lt;0,IF($K699&gt;0.5,-$F$5,-$G$5),IF($E699&gt;0,IF($K699&gt;0.67,$I$5,$H$5),0))</f>
        <v>0</v>
      </c>
      <c r="N699" s="44" t="n">
        <f aca="false">IF($E699&lt;0,IF($K699&gt;0.5,-$F$6,-$G$6),IF($E699&gt;0,IF($K699&gt;0.67,$I$6,$H$6),0))</f>
        <v>0</v>
      </c>
    </row>
    <row r="700" customFormat="false" ht="12.75" hidden="false" customHeight="false" outlineLevel="0" collapsed="false">
      <c r="A700" s="0" t="n">
        <f aca="false">MONTH(C700)</f>
        <v>10</v>
      </c>
      <c r="B700" s="0" t="str">
        <f aca="false">VLOOKUP(A700,MonthTable,2,FALSE())</f>
        <v>Oct</v>
      </c>
      <c r="C700" s="235" t="n">
        <f aca="false">C699+1</f>
        <v>37191</v>
      </c>
      <c r="D700" s="236" t="n">
        <f aca="false">H699</f>
        <v>2379461</v>
      </c>
      <c r="E700" s="250" t="n">
        <v>0</v>
      </c>
      <c r="F700" s="251" t="n">
        <v>0</v>
      </c>
      <c r="G700" s="44" t="n">
        <f aca="false">SUM(E700:F700)</f>
        <v>0</v>
      </c>
      <c r="H700" s="44" t="n">
        <f aca="false">D700+G700</f>
        <v>2379461</v>
      </c>
      <c r="I700" s="232" t="n">
        <f aca="false">$D$12-H700</f>
        <v>-8261</v>
      </c>
      <c r="J700" s="238" t="n">
        <f aca="false">D700/$D$12</f>
        <v>1.0034838900135</v>
      </c>
      <c r="K700" s="239" t="n">
        <f aca="false">H700/$D$12</f>
        <v>1.0034838900135</v>
      </c>
      <c r="L700" s="44" t="n">
        <f aca="false">IF($E700&lt;0,IF($K700&gt;0.5,-$F$7,-$G$7),IF($E700&gt;0,IF($K700&gt;0.67,$I$7,$H$7),0))</f>
        <v>0</v>
      </c>
      <c r="M700" s="44" t="n">
        <f aca="false">IF($E700&lt;0,IF($K700&gt;0.5,-$F$5,-$G$5),IF($E700&gt;0,IF($K700&gt;0.67,$I$5,$H$5),0))</f>
        <v>0</v>
      </c>
      <c r="N700" s="44" t="n">
        <f aca="false">IF($E700&lt;0,IF($K700&gt;0.5,-$F$6,-$G$6),IF($E700&gt;0,IF($K700&gt;0.67,$I$6,$H$6),0))</f>
        <v>0</v>
      </c>
    </row>
    <row r="701" customFormat="false" ht="12.75" hidden="false" customHeight="false" outlineLevel="0" collapsed="false">
      <c r="A701" s="0" t="n">
        <f aca="false">MONTH(C701)</f>
        <v>10</v>
      </c>
      <c r="B701" s="0" t="str">
        <f aca="false">VLOOKUP(A701,MonthTable,2,FALSE())</f>
        <v>Oct</v>
      </c>
      <c r="C701" s="235" t="n">
        <f aca="false">C700+1</f>
        <v>37192</v>
      </c>
      <c r="D701" s="236" t="n">
        <f aca="false">H700</f>
        <v>2379461</v>
      </c>
      <c r="E701" s="250" t="n">
        <v>0</v>
      </c>
      <c r="F701" s="251" t="n">
        <v>0</v>
      </c>
      <c r="G701" s="44" t="n">
        <f aca="false">SUM(E701:F701)</f>
        <v>0</v>
      </c>
      <c r="H701" s="44" t="n">
        <f aca="false">D701+G701</f>
        <v>2379461</v>
      </c>
      <c r="I701" s="232" t="n">
        <f aca="false">$D$12-H701</f>
        <v>-8261</v>
      </c>
      <c r="J701" s="238" t="n">
        <f aca="false">D701/$D$12</f>
        <v>1.0034838900135</v>
      </c>
      <c r="K701" s="239" t="n">
        <f aca="false">H701/$D$12</f>
        <v>1.0034838900135</v>
      </c>
      <c r="L701" s="44" t="n">
        <f aca="false">IF($E701&lt;0,IF($K701&gt;0.5,-$F$7,-$G$7),IF($E701&gt;0,IF($K701&gt;0.67,$I$7,$H$7),0))</f>
        <v>0</v>
      </c>
      <c r="M701" s="44" t="n">
        <f aca="false">IF($E701&lt;0,IF($K701&gt;0.5,-$F$5,-$G$5),IF($E701&gt;0,IF($K701&gt;0.67,$I$5,$H$5),0))</f>
        <v>0</v>
      </c>
      <c r="N701" s="44" t="n">
        <f aca="false">IF($E701&lt;0,IF($K701&gt;0.5,-$F$6,-$G$6),IF($E701&gt;0,IF($K701&gt;0.67,$I$6,$H$6),0))</f>
        <v>0</v>
      </c>
    </row>
    <row r="702" customFormat="false" ht="12.75" hidden="false" customHeight="false" outlineLevel="0" collapsed="false">
      <c r="A702" s="0" t="n">
        <f aca="false">MONTH(C702)</f>
        <v>10</v>
      </c>
      <c r="B702" s="0" t="str">
        <f aca="false">VLOOKUP(A702,MonthTable,2,FALSE())</f>
        <v>Oct</v>
      </c>
      <c r="C702" s="235" t="n">
        <f aca="false">C701+1</f>
        <v>37193</v>
      </c>
      <c r="D702" s="236" t="n">
        <f aca="false">H701</f>
        <v>2379461</v>
      </c>
      <c r="E702" s="250" t="n">
        <v>0</v>
      </c>
      <c r="F702" s="251" t="n">
        <v>0</v>
      </c>
      <c r="G702" s="44" t="n">
        <f aca="false">SUM(E702:F702)</f>
        <v>0</v>
      </c>
      <c r="H702" s="44" t="n">
        <f aca="false">D702+G702</f>
        <v>2379461</v>
      </c>
      <c r="I702" s="232" t="n">
        <f aca="false">$D$12-H702</f>
        <v>-8261</v>
      </c>
      <c r="J702" s="238" t="n">
        <f aca="false">D702/$D$12</f>
        <v>1.0034838900135</v>
      </c>
      <c r="K702" s="239" t="n">
        <f aca="false">H702/$D$12</f>
        <v>1.0034838900135</v>
      </c>
      <c r="L702" s="44" t="n">
        <f aca="false">IF($E702&lt;0,IF($K702&gt;0.5,-$F$7,-$G$7),IF($E702&gt;0,IF($K702&gt;0.67,$I$7,$H$7),0))</f>
        <v>0</v>
      </c>
      <c r="M702" s="44" t="n">
        <f aca="false">IF($E702&lt;0,IF($K702&gt;0.5,-$F$5,-$G$5),IF($E702&gt;0,IF($K702&gt;0.67,$I$5,$H$5),0))</f>
        <v>0</v>
      </c>
      <c r="N702" s="44" t="n">
        <f aca="false">IF($E702&lt;0,IF($K702&gt;0.5,-$F$6,-$G$6),IF($E702&gt;0,IF($K702&gt;0.67,$I$6,$H$6),0))</f>
        <v>0</v>
      </c>
    </row>
    <row r="703" customFormat="false" ht="12.75" hidden="false" customHeight="false" outlineLevel="0" collapsed="false">
      <c r="A703" s="0" t="n">
        <f aca="false">MONTH(C703)</f>
        <v>10</v>
      </c>
      <c r="B703" s="0" t="str">
        <f aca="false">VLOOKUP(A703,MonthTable,2,FALSE())</f>
        <v>Oct</v>
      </c>
      <c r="C703" s="235" t="n">
        <f aca="false">C702+1</f>
        <v>37194</v>
      </c>
      <c r="D703" s="236" t="n">
        <f aca="false">H702</f>
        <v>2379461</v>
      </c>
      <c r="E703" s="250" t="n">
        <v>0</v>
      </c>
      <c r="F703" s="251" t="n">
        <v>0</v>
      </c>
      <c r="G703" s="44" t="n">
        <f aca="false">SUM(E703:F703)</f>
        <v>0</v>
      </c>
      <c r="H703" s="44" t="n">
        <f aca="false">D703+G703</f>
        <v>2379461</v>
      </c>
      <c r="I703" s="232" t="n">
        <f aca="false">$D$12-H703</f>
        <v>-8261</v>
      </c>
      <c r="J703" s="238" t="n">
        <f aca="false">D703/$D$12</f>
        <v>1.0034838900135</v>
      </c>
      <c r="K703" s="239" t="n">
        <f aca="false">H703/$D$12</f>
        <v>1.0034838900135</v>
      </c>
      <c r="L703" s="44" t="n">
        <f aca="false">IF($E703&lt;0,IF($K703&gt;0.5,-$F$7,-$G$7),IF($E703&gt;0,IF($K703&gt;0.67,$I$7,$H$7),0))</f>
        <v>0</v>
      </c>
      <c r="M703" s="44" t="n">
        <f aca="false">IF($E703&lt;0,IF($K703&gt;0.5,-$F$5,-$G$5),IF($E703&gt;0,IF($K703&gt;0.67,$I$5,$H$5),0))</f>
        <v>0</v>
      </c>
      <c r="N703" s="44" t="n">
        <f aca="false">IF($E703&lt;0,IF($K703&gt;0.5,-$F$6,-$G$6),IF($E703&gt;0,IF($K703&gt;0.67,$I$6,$H$6),0))</f>
        <v>0</v>
      </c>
    </row>
    <row r="704" customFormat="false" ht="12.75" hidden="false" customHeight="false" outlineLevel="0" collapsed="false">
      <c r="A704" s="0" t="n">
        <f aca="false">MONTH(C704)</f>
        <v>10</v>
      </c>
      <c r="B704" s="0" t="str">
        <f aca="false">VLOOKUP(A704,MonthTable,2,FALSE())</f>
        <v>Oct</v>
      </c>
      <c r="C704" s="235" t="n">
        <f aca="false">C703+1</f>
        <v>37195</v>
      </c>
      <c r="D704" s="236" t="n">
        <f aca="false">H703</f>
        <v>2379461</v>
      </c>
      <c r="E704" s="250" t="n">
        <v>0</v>
      </c>
      <c r="F704" s="251" t="n">
        <v>0</v>
      </c>
      <c r="G704" s="44" t="n">
        <f aca="false">SUM(E704:F704)</f>
        <v>0</v>
      </c>
      <c r="H704" s="44" t="n">
        <f aca="false">D704+G704</f>
        <v>2379461</v>
      </c>
      <c r="I704" s="232" t="n">
        <f aca="false">$D$12-H704</f>
        <v>-8261</v>
      </c>
      <c r="J704" s="238" t="n">
        <f aca="false">D704/$D$12</f>
        <v>1.0034838900135</v>
      </c>
      <c r="K704" s="239" t="n">
        <f aca="false">H704/$D$12</f>
        <v>1.0034838900135</v>
      </c>
      <c r="L704" s="44" t="n">
        <f aca="false">IF($E704&lt;0,IF($K704&gt;0.5,-$F$7,-$G$7),IF($E704&gt;0,IF($K704&gt;0.67,$I$7,$H$7),0))</f>
        <v>0</v>
      </c>
      <c r="M704" s="44" t="n">
        <f aca="false">IF($E704&lt;0,IF($K704&gt;0.5,-$F$5,-$G$5),IF($E704&gt;0,IF($K704&gt;0.67,$I$5,$H$5),0))</f>
        <v>0</v>
      </c>
      <c r="N704" s="44" t="n">
        <f aca="false">IF($E704&lt;0,IF($K704&gt;0.5,-$F$6,-$G$6),IF($E704&gt;0,IF($K704&gt;0.67,$I$6,$H$6),0))</f>
        <v>0</v>
      </c>
    </row>
    <row r="705" customFormat="false" ht="12.75" hidden="false" customHeight="false" outlineLevel="0" collapsed="false">
      <c r="A705" s="0" t="n">
        <f aca="false">MONTH(C705)</f>
        <v>11</v>
      </c>
      <c r="B705" s="0" t="str">
        <f aca="false">VLOOKUP(A705,MonthTable,2,FALSE())</f>
        <v>Nov</v>
      </c>
      <c r="C705" s="235" t="n">
        <f aca="false">C704+1</f>
        <v>37196</v>
      </c>
      <c r="D705" s="236" t="n">
        <f aca="false">H704</f>
        <v>2379461</v>
      </c>
      <c r="E705" s="250" t="n">
        <v>0</v>
      </c>
      <c r="F705" s="251" t="n">
        <v>0</v>
      </c>
      <c r="G705" s="44" t="n">
        <f aca="false">SUM(E705:F705)</f>
        <v>0</v>
      </c>
      <c r="H705" s="44" t="n">
        <f aca="false">D705+G705</f>
        <v>2379461</v>
      </c>
      <c r="I705" s="232" t="n">
        <f aca="false">$D$12-H705</f>
        <v>-8261</v>
      </c>
      <c r="J705" s="238" t="n">
        <f aca="false">D705/$D$12</f>
        <v>1.0034838900135</v>
      </c>
      <c r="K705" s="239" t="n">
        <f aca="false">H705/$D$12</f>
        <v>1.0034838900135</v>
      </c>
      <c r="L705" s="44" t="n">
        <f aca="false">IF($E705&lt;0,IF($K705&gt;0.5,-$F$7,-$G$7),IF($E705&gt;0,IF($K705&gt;0.67,$I$7,$H$7),0))</f>
        <v>0</v>
      </c>
      <c r="M705" s="44" t="n">
        <f aca="false">IF($E705&lt;0,IF($K705&gt;0.5,-$F$5,-$G$5),IF($E705&gt;0,IF($K705&gt;0.67,$I$5,$H$5),0))</f>
        <v>0</v>
      </c>
      <c r="N705" s="44" t="n">
        <f aca="false">IF($E705&lt;0,IF($K705&gt;0.5,-$F$6,-$G$6),IF($E705&gt;0,IF($K705&gt;0.67,$I$6,$H$6),0))</f>
        <v>0</v>
      </c>
    </row>
    <row r="706" customFormat="false" ht="12.75" hidden="false" customHeight="false" outlineLevel="0" collapsed="false">
      <c r="A706" s="0" t="n">
        <f aca="false">MONTH(C706)</f>
        <v>11</v>
      </c>
      <c r="B706" s="0" t="str">
        <f aca="false">VLOOKUP(A706,MonthTable,2,FALSE())</f>
        <v>Nov</v>
      </c>
      <c r="C706" s="235" t="n">
        <f aca="false">C705+1</f>
        <v>37197</v>
      </c>
      <c r="D706" s="236" t="n">
        <f aca="false">H705</f>
        <v>2379461</v>
      </c>
      <c r="E706" s="250" t="n">
        <v>0</v>
      </c>
      <c r="F706" s="251" t="n">
        <v>0</v>
      </c>
      <c r="G706" s="44" t="n">
        <f aca="false">SUM(E706:F706)</f>
        <v>0</v>
      </c>
      <c r="H706" s="44" t="n">
        <f aca="false">D706+G706</f>
        <v>2379461</v>
      </c>
      <c r="I706" s="232" t="n">
        <f aca="false">$D$12-H706</f>
        <v>-8261</v>
      </c>
      <c r="J706" s="238" t="n">
        <f aca="false">D706/$D$12</f>
        <v>1.0034838900135</v>
      </c>
      <c r="K706" s="239" t="n">
        <f aca="false">H706/$D$12</f>
        <v>1.0034838900135</v>
      </c>
      <c r="L706" s="44" t="n">
        <f aca="false">IF($E706&lt;0,IF($K706&gt;0.5,-$F$7,-$G$7),IF($E706&gt;0,IF($K706&gt;0.67,$I$7,$H$7),0))</f>
        <v>0</v>
      </c>
      <c r="M706" s="44" t="n">
        <f aca="false">IF($E706&lt;0,IF($K706&gt;0.5,-$F$5,-$G$5),IF($E706&gt;0,IF($K706&gt;0.67,$I$5,$H$5),0))</f>
        <v>0</v>
      </c>
      <c r="N706" s="44" t="n">
        <f aca="false">IF($E706&lt;0,IF($K706&gt;0.5,-$F$6,-$G$6),IF($E706&gt;0,IF($K706&gt;0.67,$I$6,$H$6),0))</f>
        <v>0</v>
      </c>
    </row>
    <row r="707" customFormat="false" ht="12.75" hidden="false" customHeight="false" outlineLevel="0" collapsed="false">
      <c r="A707" s="0" t="n">
        <f aca="false">MONTH(C707)</f>
        <v>11</v>
      </c>
      <c r="B707" s="0" t="str">
        <f aca="false">VLOOKUP(A707,MonthTable,2,FALSE())</f>
        <v>Nov</v>
      </c>
      <c r="C707" s="235" t="n">
        <f aca="false">C706+1</f>
        <v>37198</v>
      </c>
      <c r="D707" s="236" t="n">
        <f aca="false">H706</f>
        <v>2379461</v>
      </c>
      <c r="E707" s="250" t="n">
        <v>0</v>
      </c>
      <c r="F707" s="251" t="n">
        <v>0</v>
      </c>
      <c r="G707" s="44" t="n">
        <f aca="false">SUM(E707:F707)</f>
        <v>0</v>
      </c>
      <c r="H707" s="44" t="n">
        <f aca="false">D707+G707</f>
        <v>2379461</v>
      </c>
      <c r="I707" s="232" t="n">
        <f aca="false">$D$12-H707</f>
        <v>-8261</v>
      </c>
      <c r="J707" s="238" t="n">
        <f aca="false">D707/$D$12</f>
        <v>1.0034838900135</v>
      </c>
      <c r="K707" s="239" t="n">
        <f aca="false">H707/$D$12</f>
        <v>1.0034838900135</v>
      </c>
      <c r="L707" s="44" t="n">
        <f aca="false">IF($E707&lt;0,IF($K707&gt;0.5,-$F$7,-$G$7),IF($E707&gt;0,IF($K707&gt;0.67,$I$7,$H$7),0))</f>
        <v>0</v>
      </c>
      <c r="M707" s="44" t="n">
        <f aca="false">IF($E707&lt;0,IF($K707&gt;0.5,-$F$5,-$G$5),IF($E707&gt;0,IF($K707&gt;0.67,$I$5,$H$5),0))</f>
        <v>0</v>
      </c>
      <c r="N707" s="44" t="n">
        <f aca="false">IF($E707&lt;0,IF($K707&gt;0.5,-$F$6,-$G$6),IF($E707&gt;0,IF($K707&gt;0.67,$I$6,$H$6),0))</f>
        <v>0</v>
      </c>
    </row>
    <row r="708" customFormat="false" ht="12.75" hidden="false" customHeight="false" outlineLevel="0" collapsed="false">
      <c r="A708" s="0" t="n">
        <f aca="false">MONTH(C708)</f>
        <v>11</v>
      </c>
      <c r="B708" s="0" t="str">
        <f aca="false">VLOOKUP(A708,MonthTable,2,FALSE())</f>
        <v>Nov</v>
      </c>
      <c r="C708" s="235" t="n">
        <f aca="false">C707+1</f>
        <v>37199</v>
      </c>
      <c r="D708" s="236" t="n">
        <f aca="false">H707</f>
        <v>2379461</v>
      </c>
      <c r="E708" s="250" t="n">
        <v>0</v>
      </c>
      <c r="F708" s="251" t="n">
        <v>0</v>
      </c>
      <c r="G708" s="44" t="n">
        <f aca="false">SUM(E708:F708)</f>
        <v>0</v>
      </c>
      <c r="H708" s="44" t="n">
        <f aca="false">D708+G708</f>
        <v>2379461</v>
      </c>
      <c r="I708" s="232" t="n">
        <f aca="false">$D$12-H708</f>
        <v>-8261</v>
      </c>
      <c r="J708" s="238" t="n">
        <f aca="false">D708/$D$12</f>
        <v>1.0034838900135</v>
      </c>
      <c r="K708" s="239" t="n">
        <f aca="false">H708/$D$12</f>
        <v>1.0034838900135</v>
      </c>
      <c r="L708" s="44" t="n">
        <f aca="false">IF($E708&lt;0,IF($K708&gt;0.5,-$F$7,-$G$7),IF($E708&gt;0,IF($K708&gt;0.67,$I$7,$H$7),0))</f>
        <v>0</v>
      </c>
      <c r="M708" s="44" t="n">
        <f aca="false">IF($E708&lt;0,IF($K708&gt;0.5,-$F$5,-$G$5),IF($E708&gt;0,IF($K708&gt;0.67,$I$5,$H$5),0))</f>
        <v>0</v>
      </c>
      <c r="N708" s="44" t="n">
        <f aca="false">IF($E708&lt;0,IF($K708&gt;0.5,-$F$6,-$G$6),IF($E708&gt;0,IF($K708&gt;0.67,$I$6,$H$6),0))</f>
        <v>0</v>
      </c>
    </row>
    <row r="709" customFormat="false" ht="12.75" hidden="false" customHeight="false" outlineLevel="0" collapsed="false">
      <c r="A709" s="0" t="n">
        <f aca="false">MONTH(C709)</f>
        <v>11</v>
      </c>
      <c r="B709" s="0" t="str">
        <f aca="false">VLOOKUP(A709,MonthTable,2,FALSE())</f>
        <v>Nov</v>
      </c>
      <c r="C709" s="235" t="n">
        <f aca="false">C708+1</f>
        <v>37200</v>
      </c>
      <c r="D709" s="236" t="n">
        <f aca="false">H708</f>
        <v>2379461</v>
      </c>
      <c r="E709" s="250" t="n">
        <v>0</v>
      </c>
      <c r="F709" s="251" t="n">
        <v>0</v>
      </c>
      <c r="G709" s="44" t="n">
        <f aca="false">SUM(E709:F709)</f>
        <v>0</v>
      </c>
      <c r="H709" s="44" t="n">
        <f aca="false">D709+G709</f>
        <v>2379461</v>
      </c>
      <c r="I709" s="232" t="n">
        <f aca="false">$D$12-H709</f>
        <v>-8261</v>
      </c>
      <c r="J709" s="238" t="n">
        <f aca="false">D709/$D$12</f>
        <v>1.0034838900135</v>
      </c>
      <c r="K709" s="239" t="n">
        <f aca="false">H709/$D$12</f>
        <v>1.0034838900135</v>
      </c>
      <c r="L709" s="44" t="n">
        <f aca="false">IF($E709&lt;0,IF($K709&gt;0.5,-$F$7,-$G$7),IF($E709&gt;0,IF($K709&gt;0.67,$I$7,$H$7),0))</f>
        <v>0</v>
      </c>
      <c r="M709" s="44" t="n">
        <f aca="false">IF($E709&lt;0,IF($K709&gt;0.5,-$F$5,-$G$5),IF($E709&gt;0,IF($K709&gt;0.67,$I$5,$H$5),0))</f>
        <v>0</v>
      </c>
      <c r="N709" s="44" t="n">
        <f aca="false">IF($E709&lt;0,IF($K709&gt;0.5,-$F$6,-$G$6),IF($E709&gt;0,IF($K709&gt;0.67,$I$6,$H$6),0))</f>
        <v>0</v>
      </c>
    </row>
    <row r="710" customFormat="false" ht="12.75" hidden="false" customHeight="false" outlineLevel="0" collapsed="false">
      <c r="A710" s="0" t="n">
        <f aca="false">MONTH(C710)</f>
        <v>11</v>
      </c>
      <c r="B710" s="0" t="str">
        <f aca="false">VLOOKUP(A710,MonthTable,2,FALSE())</f>
        <v>Nov</v>
      </c>
      <c r="C710" s="235" t="n">
        <f aca="false">C709+1</f>
        <v>37201</v>
      </c>
      <c r="D710" s="236" t="n">
        <f aca="false">H709</f>
        <v>2379461</v>
      </c>
      <c r="E710" s="250" t="n">
        <v>0</v>
      </c>
      <c r="F710" s="251" t="n">
        <v>0</v>
      </c>
      <c r="G710" s="44" t="n">
        <f aca="false">SUM(E710:F710)</f>
        <v>0</v>
      </c>
      <c r="H710" s="44" t="n">
        <f aca="false">D710+G710</f>
        <v>2379461</v>
      </c>
      <c r="I710" s="232" t="n">
        <f aca="false">$D$12-H710</f>
        <v>-8261</v>
      </c>
      <c r="J710" s="238" t="n">
        <f aca="false">D710/$D$12</f>
        <v>1.0034838900135</v>
      </c>
      <c r="K710" s="239" t="n">
        <f aca="false">H710/$D$12</f>
        <v>1.0034838900135</v>
      </c>
      <c r="L710" s="44" t="n">
        <f aca="false">IF($E710&lt;0,IF($K710&gt;0.5,-$F$7,-$G$7),IF($E710&gt;0,IF($K710&gt;0.67,$I$7,$H$7),0))</f>
        <v>0</v>
      </c>
      <c r="M710" s="44" t="n">
        <f aca="false">IF($E710&lt;0,IF($K710&gt;0.5,-$F$5,-$G$5),IF($E710&gt;0,IF($K710&gt;0.67,$I$5,$H$5),0))</f>
        <v>0</v>
      </c>
      <c r="N710" s="44" t="n">
        <f aca="false">IF($E710&lt;0,IF($K710&gt;0.5,-$F$6,-$G$6),IF($E710&gt;0,IF($K710&gt;0.67,$I$6,$H$6),0))</f>
        <v>0</v>
      </c>
    </row>
    <row r="711" customFormat="false" ht="12.75" hidden="false" customHeight="false" outlineLevel="0" collapsed="false">
      <c r="A711" s="0" t="n">
        <f aca="false">MONTH(C711)</f>
        <v>11</v>
      </c>
      <c r="B711" s="0" t="str">
        <f aca="false">VLOOKUP(A711,MonthTable,2,FALSE())</f>
        <v>Nov</v>
      </c>
      <c r="C711" s="235" t="n">
        <f aca="false">C710+1</f>
        <v>37202</v>
      </c>
      <c r="D711" s="236" t="n">
        <f aca="false">H710</f>
        <v>2379461</v>
      </c>
      <c r="E711" s="250" t="n">
        <v>0</v>
      </c>
      <c r="F711" s="251" t="n">
        <v>0</v>
      </c>
      <c r="G711" s="44" t="n">
        <f aca="false">SUM(E711:F711)</f>
        <v>0</v>
      </c>
      <c r="H711" s="44" t="n">
        <f aca="false">D711+G711</f>
        <v>2379461</v>
      </c>
      <c r="I711" s="232" t="n">
        <f aca="false">$D$12-H711</f>
        <v>-8261</v>
      </c>
      <c r="J711" s="238" t="n">
        <f aca="false">D711/$D$12</f>
        <v>1.0034838900135</v>
      </c>
      <c r="K711" s="239" t="n">
        <f aca="false">H711/$D$12</f>
        <v>1.0034838900135</v>
      </c>
      <c r="L711" s="44" t="n">
        <f aca="false">IF($E711&lt;0,IF($K711&gt;0.5,-$F$7,-$G$7),IF($E711&gt;0,IF($K711&gt;0.67,$I$7,$H$7),0))</f>
        <v>0</v>
      </c>
      <c r="M711" s="44" t="n">
        <f aca="false">IF($E711&lt;0,IF($K711&gt;0.5,-$F$5,-$G$5),IF($E711&gt;0,IF($K711&gt;0.67,$I$5,$H$5),0))</f>
        <v>0</v>
      </c>
      <c r="N711" s="44" t="n">
        <f aca="false">IF($E711&lt;0,IF($K711&gt;0.5,-$F$6,-$G$6),IF($E711&gt;0,IF($K711&gt;0.67,$I$6,$H$6),0))</f>
        <v>0</v>
      </c>
    </row>
    <row r="712" customFormat="false" ht="12.75" hidden="false" customHeight="false" outlineLevel="0" collapsed="false">
      <c r="A712" s="0" t="n">
        <f aca="false">MONTH(C712)</f>
        <v>11</v>
      </c>
      <c r="B712" s="0" t="str">
        <f aca="false">VLOOKUP(A712,MonthTable,2,FALSE())</f>
        <v>Nov</v>
      </c>
      <c r="C712" s="235" t="n">
        <f aca="false">C711+1</f>
        <v>37203</v>
      </c>
      <c r="D712" s="236" t="n">
        <f aca="false">H711</f>
        <v>2379461</v>
      </c>
      <c r="E712" s="250" t="n">
        <v>0</v>
      </c>
      <c r="F712" s="251" t="n">
        <v>0</v>
      </c>
      <c r="G712" s="44" t="n">
        <f aca="false">SUM(E712:F712)</f>
        <v>0</v>
      </c>
      <c r="H712" s="44" t="n">
        <f aca="false">D712+G712</f>
        <v>2379461</v>
      </c>
      <c r="I712" s="232" t="n">
        <f aca="false">$D$12-H712</f>
        <v>-8261</v>
      </c>
      <c r="J712" s="238" t="n">
        <f aca="false">D712/$D$12</f>
        <v>1.0034838900135</v>
      </c>
      <c r="K712" s="239" t="n">
        <f aca="false">H712/$D$12</f>
        <v>1.0034838900135</v>
      </c>
      <c r="L712" s="44" t="n">
        <f aca="false">IF($E712&lt;0,IF($K712&gt;0.5,-$F$7,-$G$7),IF($E712&gt;0,IF($K712&gt;0.67,$I$7,$H$7),0))</f>
        <v>0</v>
      </c>
      <c r="M712" s="44" t="n">
        <f aca="false">IF($E712&lt;0,IF($K712&gt;0.5,-$F$5,-$G$5),IF($E712&gt;0,IF($K712&gt;0.67,$I$5,$H$5),0))</f>
        <v>0</v>
      </c>
      <c r="N712" s="44" t="n">
        <f aca="false">IF($E712&lt;0,IF($K712&gt;0.5,-$F$6,-$G$6),IF($E712&gt;0,IF($K712&gt;0.67,$I$6,$H$6),0))</f>
        <v>0</v>
      </c>
    </row>
    <row r="713" customFormat="false" ht="12.75" hidden="false" customHeight="false" outlineLevel="0" collapsed="false">
      <c r="A713" s="0" t="n">
        <f aca="false">MONTH(C713)</f>
        <v>11</v>
      </c>
      <c r="B713" s="0" t="str">
        <f aca="false">VLOOKUP(A713,MonthTable,2,FALSE())</f>
        <v>Nov</v>
      </c>
      <c r="C713" s="235" t="n">
        <f aca="false">C712+1</f>
        <v>37204</v>
      </c>
      <c r="D713" s="236" t="n">
        <f aca="false">H712</f>
        <v>2379461</v>
      </c>
      <c r="E713" s="250" t="n">
        <v>0</v>
      </c>
      <c r="F713" s="251" t="n">
        <v>0</v>
      </c>
      <c r="G713" s="44" t="n">
        <f aca="false">SUM(E713:F713)</f>
        <v>0</v>
      </c>
      <c r="H713" s="44" t="n">
        <f aca="false">D713+G713</f>
        <v>2379461</v>
      </c>
      <c r="I713" s="232" t="n">
        <f aca="false">$D$12-H713</f>
        <v>-8261</v>
      </c>
      <c r="J713" s="238" t="n">
        <f aca="false">D713/$D$12</f>
        <v>1.0034838900135</v>
      </c>
      <c r="K713" s="239" t="n">
        <f aca="false">H713/$D$12</f>
        <v>1.0034838900135</v>
      </c>
      <c r="L713" s="44" t="n">
        <f aca="false">IF($E713&lt;0,IF($K713&gt;0.5,-$F$7,-$G$7),IF($E713&gt;0,IF($K713&gt;0.67,$I$7,$H$7),0))</f>
        <v>0</v>
      </c>
      <c r="M713" s="44" t="n">
        <f aca="false">IF($E713&lt;0,IF($K713&gt;0.5,-$F$5,-$G$5),IF($E713&gt;0,IF($K713&gt;0.67,$I$5,$H$5),0))</f>
        <v>0</v>
      </c>
      <c r="N713" s="44" t="n">
        <f aca="false">IF($E713&lt;0,IF($K713&gt;0.5,-$F$6,-$G$6),IF($E713&gt;0,IF($K713&gt;0.67,$I$6,$H$6),0))</f>
        <v>0</v>
      </c>
    </row>
    <row r="714" customFormat="false" ht="12.75" hidden="false" customHeight="false" outlineLevel="0" collapsed="false">
      <c r="A714" s="0" t="n">
        <f aca="false">MONTH(C714)</f>
        <v>11</v>
      </c>
      <c r="B714" s="0" t="str">
        <f aca="false">VLOOKUP(A714,MonthTable,2,FALSE())</f>
        <v>Nov</v>
      </c>
      <c r="C714" s="235" t="n">
        <f aca="false">C713+1</f>
        <v>37205</v>
      </c>
      <c r="D714" s="236" t="n">
        <f aca="false">H713</f>
        <v>2379461</v>
      </c>
      <c r="E714" s="250" t="n">
        <v>0</v>
      </c>
      <c r="F714" s="251" t="n">
        <v>0</v>
      </c>
      <c r="G714" s="44" t="n">
        <f aca="false">SUM(E714:F714)</f>
        <v>0</v>
      </c>
      <c r="H714" s="44" t="n">
        <f aca="false">D714+G714</f>
        <v>2379461</v>
      </c>
      <c r="I714" s="232" t="n">
        <f aca="false">$D$12-H714</f>
        <v>-8261</v>
      </c>
      <c r="J714" s="238" t="n">
        <f aca="false">D714/$D$12</f>
        <v>1.0034838900135</v>
      </c>
      <c r="K714" s="239" t="n">
        <f aca="false">H714/$D$12</f>
        <v>1.0034838900135</v>
      </c>
      <c r="L714" s="44" t="n">
        <f aca="false">IF($E714&lt;0,IF($K714&gt;0.5,-$F$7,-$G$7),IF($E714&gt;0,IF($K714&gt;0.67,$I$7,$H$7),0))</f>
        <v>0</v>
      </c>
      <c r="M714" s="44" t="n">
        <f aca="false">IF($E714&lt;0,IF($K714&gt;0.5,-$F$5,-$G$5),IF($E714&gt;0,IF($K714&gt;0.67,$I$5,$H$5),0))</f>
        <v>0</v>
      </c>
      <c r="N714" s="44" t="n">
        <f aca="false">IF($E714&lt;0,IF($K714&gt;0.5,-$F$6,-$G$6),IF($E714&gt;0,IF($K714&gt;0.67,$I$6,$H$6),0))</f>
        <v>0</v>
      </c>
    </row>
    <row r="715" customFormat="false" ht="12.75" hidden="false" customHeight="false" outlineLevel="0" collapsed="false">
      <c r="A715" s="0" t="n">
        <f aca="false">MONTH(C715)</f>
        <v>11</v>
      </c>
      <c r="B715" s="0" t="str">
        <f aca="false">VLOOKUP(A715,MonthTable,2,FALSE())</f>
        <v>Nov</v>
      </c>
      <c r="C715" s="235" t="n">
        <f aca="false">C714+1</f>
        <v>37206</v>
      </c>
      <c r="D715" s="236" t="n">
        <f aca="false">H714</f>
        <v>2379461</v>
      </c>
      <c r="E715" s="250" t="n">
        <v>0</v>
      </c>
      <c r="F715" s="251" t="n">
        <v>0</v>
      </c>
      <c r="G715" s="44" t="n">
        <f aca="false">SUM(E715:F715)</f>
        <v>0</v>
      </c>
      <c r="H715" s="44" t="n">
        <f aca="false">D715+G715</f>
        <v>2379461</v>
      </c>
      <c r="I715" s="232" t="n">
        <f aca="false">$D$12-H715</f>
        <v>-8261</v>
      </c>
      <c r="J715" s="238" t="n">
        <f aca="false">D715/$D$12</f>
        <v>1.0034838900135</v>
      </c>
      <c r="K715" s="239" t="n">
        <f aca="false">H715/$D$12</f>
        <v>1.0034838900135</v>
      </c>
      <c r="L715" s="44" t="n">
        <f aca="false">IF($E715&lt;0,IF($K715&gt;0.5,-$F$7,-$G$7),IF($E715&gt;0,IF($K715&gt;0.67,$I$7,$H$7),0))</f>
        <v>0</v>
      </c>
      <c r="M715" s="44" t="n">
        <f aca="false">IF($E715&lt;0,IF($K715&gt;0.5,-$F$5,-$G$5),IF($E715&gt;0,IF($K715&gt;0.67,$I$5,$H$5),0))</f>
        <v>0</v>
      </c>
      <c r="N715" s="44" t="n">
        <f aca="false">IF($E715&lt;0,IF($K715&gt;0.5,-$F$6,-$G$6),IF($E715&gt;0,IF($K715&gt;0.67,$I$6,$H$6),0))</f>
        <v>0</v>
      </c>
    </row>
    <row r="716" customFormat="false" ht="12.75" hidden="false" customHeight="false" outlineLevel="0" collapsed="false">
      <c r="A716" s="0" t="n">
        <f aca="false">MONTH(C716)</f>
        <v>11</v>
      </c>
      <c r="B716" s="0" t="str">
        <f aca="false">VLOOKUP(A716,MonthTable,2,FALSE())</f>
        <v>Nov</v>
      </c>
      <c r="C716" s="235" t="n">
        <f aca="false">C715+1</f>
        <v>37207</v>
      </c>
      <c r="D716" s="236" t="n">
        <f aca="false">H715</f>
        <v>2379461</v>
      </c>
      <c r="E716" s="250" t="n">
        <v>0</v>
      </c>
      <c r="F716" s="251" t="n">
        <v>0</v>
      </c>
      <c r="G716" s="44" t="n">
        <f aca="false">SUM(E716:F716)</f>
        <v>0</v>
      </c>
      <c r="H716" s="44" t="n">
        <f aca="false">D716+G716</f>
        <v>2379461</v>
      </c>
      <c r="I716" s="232" t="n">
        <f aca="false">$D$12-H716</f>
        <v>-8261</v>
      </c>
      <c r="J716" s="238" t="n">
        <f aca="false">D716/$D$12</f>
        <v>1.0034838900135</v>
      </c>
      <c r="K716" s="239" t="n">
        <f aca="false">H716/$D$12</f>
        <v>1.0034838900135</v>
      </c>
      <c r="L716" s="44" t="n">
        <f aca="false">IF($E716&lt;0,IF($K716&gt;0.5,-$F$7,-$G$7),IF($E716&gt;0,IF($K716&gt;0.67,$I$7,$H$7),0))</f>
        <v>0</v>
      </c>
      <c r="M716" s="44" t="n">
        <f aca="false">IF($E716&lt;0,IF($K716&gt;0.5,-$F$5,-$G$5),IF($E716&gt;0,IF($K716&gt;0.67,$I$5,$H$5),0))</f>
        <v>0</v>
      </c>
      <c r="N716" s="44" t="n">
        <f aca="false">IF($E716&lt;0,IF($K716&gt;0.5,-$F$6,-$G$6),IF($E716&gt;0,IF($K716&gt;0.67,$I$6,$H$6),0))</f>
        <v>0</v>
      </c>
    </row>
    <row r="717" customFormat="false" ht="12.75" hidden="false" customHeight="false" outlineLevel="0" collapsed="false">
      <c r="A717" s="0" t="n">
        <f aca="false">MONTH(C717)</f>
        <v>11</v>
      </c>
      <c r="B717" s="0" t="str">
        <f aca="false">VLOOKUP(A717,MonthTable,2,FALSE())</f>
        <v>Nov</v>
      </c>
      <c r="C717" s="235" t="n">
        <f aca="false">C716+1</f>
        <v>37208</v>
      </c>
      <c r="D717" s="236" t="n">
        <f aca="false">H716</f>
        <v>2379461</v>
      </c>
      <c r="E717" s="250" t="n">
        <v>0</v>
      </c>
      <c r="F717" s="251" t="n">
        <v>0</v>
      </c>
      <c r="G717" s="44" t="n">
        <f aca="false">SUM(E717:F717)</f>
        <v>0</v>
      </c>
      <c r="H717" s="44" t="n">
        <f aca="false">D717+G717</f>
        <v>2379461</v>
      </c>
      <c r="I717" s="232" t="n">
        <f aca="false">$D$12-H717</f>
        <v>-8261</v>
      </c>
      <c r="J717" s="238" t="n">
        <f aca="false">D717/$D$12</f>
        <v>1.0034838900135</v>
      </c>
      <c r="K717" s="239" t="n">
        <f aca="false">H717/$D$12</f>
        <v>1.0034838900135</v>
      </c>
      <c r="L717" s="44" t="n">
        <f aca="false">IF($E717&lt;0,IF($K717&gt;0.5,-$F$7,-$G$7),IF($E717&gt;0,IF($K717&gt;0.67,$I$7,$H$7),0))</f>
        <v>0</v>
      </c>
      <c r="M717" s="44" t="n">
        <f aca="false">IF($E717&lt;0,IF($K717&gt;0.5,-$F$5,-$G$5),IF($E717&gt;0,IF($K717&gt;0.67,$I$5,$H$5),0))</f>
        <v>0</v>
      </c>
      <c r="N717" s="44" t="n">
        <f aca="false">IF($E717&lt;0,IF($K717&gt;0.5,-$F$6,-$G$6),IF($E717&gt;0,IF($K717&gt;0.67,$I$6,$H$6),0))</f>
        <v>0</v>
      </c>
    </row>
    <row r="718" customFormat="false" ht="12.75" hidden="false" customHeight="false" outlineLevel="0" collapsed="false">
      <c r="A718" s="0" t="n">
        <f aca="false">MONTH(C718)</f>
        <v>11</v>
      </c>
      <c r="B718" s="0" t="str">
        <f aca="false">VLOOKUP(A718,MonthTable,2,FALSE())</f>
        <v>Nov</v>
      </c>
      <c r="C718" s="235" t="n">
        <f aca="false">C717+1</f>
        <v>37209</v>
      </c>
      <c r="D718" s="236" t="n">
        <f aca="false">H717</f>
        <v>2379461</v>
      </c>
      <c r="E718" s="250" t="n">
        <v>0</v>
      </c>
      <c r="F718" s="251" t="n">
        <v>0</v>
      </c>
      <c r="G718" s="44" t="n">
        <f aca="false">SUM(E718:F718)</f>
        <v>0</v>
      </c>
      <c r="H718" s="44" t="n">
        <f aca="false">D718+G718</f>
        <v>2379461</v>
      </c>
      <c r="I718" s="232" t="n">
        <f aca="false">$D$12-H718</f>
        <v>-8261</v>
      </c>
      <c r="J718" s="238" t="n">
        <f aca="false">D718/$D$12</f>
        <v>1.0034838900135</v>
      </c>
      <c r="K718" s="239" t="n">
        <f aca="false">H718/$D$12</f>
        <v>1.0034838900135</v>
      </c>
      <c r="L718" s="44" t="n">
        <f aca="false">IF($E718&lt;0,IF($K718&gt;0.5,-$F$7,-$G$7),IF($E718&gt;0,IF($K718&gt;0.67,$I$7,$H$7),0))</f>
        <v>0</v>
      </c>
      <c r="M718" s="44" t="n">
        <f aca="false">IF($E718&lt;0,IF($K718&gt;0.5,-$F$5,-$G$5),IF($E718&gt;0,IF($K718&gt;0.67,$I$5,$H$5),0))</f>
        <v>0</v>
      </c>
      <c r="N718" s="44" t="n">
        <f aca="false">IF($E718&lt;0,IF($K718&gt;0.5,-$F$6,-$G$6),IF($E718&gt;0,IF($K718&gt;0.67,$I$6,$H$6),0))</f>
        <v>0</v>
      </c>
    </row>
    <row r="719" customFormat="false" ht="12.75" hidden="false" customHeight="false" outlineLevel="0" collapsed="false">
      <c r="A719" s="0" t="n">
        <f aca="false">MONTH(C719)</f>
        <v>11</v>
      </c>
      <c r="B719" s="0" t="str">
        <f aca="false">VLOOKUP(A719,MonthTable,2,FALSE())</f>
        <v>Nov</v>
      </c>
      <c r="C719" s="235" t="n">
        <f aca="false">C718+1</f>
        <v>37210</v>
      </c>
      <c r="D719" s="236" t="n">
        <f aca="false">H718</f>
        <v>2379461</v>
      </c>
      <c r="E719" s="250" t="n">
        <v>0</v>
      </c>
      <c r="F719" s="251" t="n">
        <v>0</v>
      </c>
      <c r="G719" s="44" t="n">
        <f aca="false">SUM(E719:F719)</f>
        <v>0</v>
      </c>
      <c r="H719" s="44" t="n">
        <f aca="false">D719+G719</f>
        <v>2379461</v>
      </c>
      <c r="I719" s="232" t="n">
        <f aca="false">$D$12-H719</f>
        <v>-8261</v>
      </c>
      <c r="J719" s="238" t="n">
        <f aca="false">D719/$D$12</f>
        <v>1.0034838900135</v>
      </c>
      <c r="K719" s="239" t="n">
        <f aca="false">H719/$D$12</f>
        <v>1.0034838900135</v>
      </c>
      <c r="L719" s="44" t="n">
        <f aca="false">IF($E719&lt;0,IF($K719&gt;0.5,-$F$7,-$G$7),IF($E719&gt;0,IF($K719&gt;0.67,$I$7,$H$7),0))</f>
        <v>0</v>
      </c>
      <c r="M719" s="44" t="n">
        <f aca="false">IF($E719&lt;0,IF($K719&gt;0.5,-$F$5,-$G$5),IF($E719&gt;0,IF($K719&gt;0.67,$I$5,$H$5),0))</f>
        <v>0</v>
      </c>
      <c r="N719" s="44" t="n">
        <f aca="false">IF($E719&lt;0,IF($K719&gt;0.5,-$F$6,-$G$6),IF($E719&gt;0,IF($K719&gt;0.67,$I$6,$H$6),0))</f>
        <v>0</v>
      </c>
    </row>
    <row r="720" customFormat="false" ht="12.75" hidden="false" customHeight="false" outlineLevel="0" collapsed="false">
      <c r="A720" s="0" t="n">
        <f aca="false">MONTH(C720)</f>
        <v>11</v>
      </c>
      <c r="B720" s="0" t="str">
        <f aca="false">VLOOKUP(A720,MonthTable,2,FALSE())</f>
        <v>Nov</v>
      </c>
      <c r="C720" s="235" t="n">
        <f aca="false">C719+1</f>
        <v>37211</v>
      </c>
      <c r="D720" s="236" t="n">
        <f aca="false">H719</f>
        <v>2379461</v>
      </c>
      <c r="E720" s="250" t="n">
        <v>0</v>
      </c>
      <c r="F720" s="251" t="n">
        <v>0</v>
      </c>
      <c r="G720" s="44" t="n">
        <f aca="false">SUM(E720:F720)</f>
        <v>0</v>
      </c>
      <c r="H720" s="44" t="n">
        <f aca="false">D720+G720</f>
        <v>2379461</v>
      </c>
      <c r="I720" s="232" t="n">
        <f aca="false">$D$12-H720</f>
        <v>-8261</v>
      </c>
      <c r="J720" s="238" t="n">
        <f aca="false">D720/$D$12</f>
        <v>1.0034838900135</v>
      </c>
      <c r="K720" s="239" t="n">
        <f aca="false">H720/$D$12</f>
        <v>1.0034838900135</v>
      </c>
      <c r="L720" s="44" t="n">
        <f aca="false">IF($E720&lt;0,IF($K720&gt;0.5,-$F$7,-$G$7),IF($E720&gt;0,IF($K720&gt;0.67,$I$7,$H$7),0))</f>
        <v>0</v>
      </c>
      <c r="M720" s="44" t="n">
        <f aca="false">IF($E720&lt;0,IF($K720&gt;0.5,-$F$5,-$G$5),IF($E720&gt;0,IF($K720&gt;0.67,$I$5,$H$5),0))</f>
        <v>0</v>
      </c>
      <c r="N720" s="44" t="n">
        <f aca="false">IF($E720&lt;0,IF($K720&gt;0.5,-$F$6,-$G$6),IF($E720&gt;0,IF($K720&gt;0.67,$I$6,$H$6),0))</f>
        <v>0</v>
      </c>
    </row>
    <row r="721" customFormat="false" ht="12.75" hidden="false" customHeight="false" outlineLevel="0" collapsed="false">
      <c r="A721" s="0" t="n">
        <f aca="false">MONTH(C721)</f>
        <v>11</v>
      </c>
      <c r="B721" s="0" t="str">
        <f aca="false">VLOOKUP(A721,MonthTable,2,FALSE())</f>
        <v>Nov</v>
      </c>
      <c r="C721" s="235" t="n">
        <f aca="false">C720+1</f>
        <v>37212</v>
      </c>
      <c r="D721" s="236" t="n">
        <f aca="false">H720</f>
        <v>2379461</v>
      </c>
      <c r="E721" s="250" t="n">
        <v>0</v>
      </c>
      <c r="F721" s="251" t="n">
        <v>0</v>
      </c>
      <c r="G721" s="44" t="n">
        <f aca="false">SUM(E721:F721)</f>
        <v>0</v>
      </c>
      <c r="H721" s="44" t="n">
        <f aca="false">D721+G721</f>
        <v>2379461</v>
      </c>
      <c r="I721" s="232" t="n">
        <f aca="false">$D$12-H721</f>
        <v>-8261</v>
      </c>
      <c r="J721" s="238" t="n">
        <f aca="false">D721/$D$12</f>
        <v>1.0034838900135</v>
      </c>
      <c r="K721" s="239" t="n">
        <f aca="false">H721/$D$12</f>
        <v>1.0034838900135</v>
      </c>
      <c r="L721" s="44" t="n">
        <f aca="false">IF($E721&lt;0,IF($K721&gt;0.5,-$F$7,-$G$7),IF($E721&gt;0,IF($K721&gt;0.67,$I$7,$H$7),0))</f>
        <v>0</v>
      </c>
      <c r="M721" s="44" t="n">
        <f aca="false">IF($E721&lt;0,IF($K721&gt;0.5,-$F$5,-$G$5),IF($E721&gt;0,IF($K721&gt;0.67,$I$5,$H$5),0))</f>
        <v>0</v>
      </c>
      <c r="N721" s="44" t="n">
        <f aca="false">IF($E721&lt;0,IF($K721&gt;0.5,-$F$6,-$G$6),IF($E721&gt;0,IF($K721&gt;0.67,$I$6,$H$6),0))</f>
        <v>0</v>
      </c>
    </row>
    <row r="722" customFormat="false" ht="12.75" hidden="false" customHeight="false" outlineLevel="0" collapsed="false">
      <c r="A722" s="0" t="n">
        <f aca="false">MONTH(C722)</f>
        <v>11</v>
      </c>
      <c r="B722" s="0" t="str">
        <f aca="false">VLOOKUP(A722,MonthTable,2,FALSE())</f>
        <v>Nov</v>
      </c>
      <c r="C722" s="235" t="n">
        <f aca="false">C721+1</f>
        <v>37213</v>
      </c>
      <c r="D722" s="236" t="n">
        <f aca="false">H721</f>
        <v>2379461</v>
      </c>
      <c r="E722" s="250" t="n">
        <v>0</v>
      </c>
      <c r="F722" s="251" t="n">
        <v>0</v>
      </c>
      <c r="G722" s="44" t="n">
        <f aca="false">SUM(E722:F722)</f>
        <v>0</v>
      </c>
      <c r="H722" s="44" t="n">
        <f aca="false">D722+G722</f>
        <v>2379461</v>
      </c>
      <c r="I722" s="232" t="n">
        <f aca="false">$D$12-H722</f>
        <v>-8261</v>
      </c>
      <c r="J722" s="238" t="n">
        <f aca="false">D722/$D$12</f>
        <v>1.0034838900135</v>
      </c>
      <c r="K722" s="239" t="n">
        <f aca="false">H722/$D$12</f>
        <v>1.0034838900135</v>
      </c>
      <c r="L722" s="44" t="n">
        <f aca="false">IF($E722&lt;0,IF($K722&gt;0.5,-$F$7,-$G$7),IF($E722&gt;0,IF($K722&gt;0.67,$I$7,$H$7),0))</f>
        <v>0</v>
      </c>
      <c r="M722" s="44" t="n">
        <f aca="false">IF($E722&lt;0,IF($K722&gt;0.5,-$F$5,-$G$5),IF($E722&gt;0,IF($K722&gt;0.67,$I$5,$H$5),0))</f>
        <v>0</v>
      </c>
      <c r="N722" s="44" t="n">
        <f aca="false">IF($E722&lt;0,IF($K722&gt;0.5,-$F$6,-$G$6),IF($E722&gt;0,IF($K722&gt;0.67,$I$6,$H$6),0))</f>
        <v>0</v>
      </c>
    </row>
    <row r="723" customFormat="false" ht="12.75" hidden="false" customHeight="false" outlineLevel="0" collapsed="false">
      <c r="A723" s="0" t="n">
        <f aca="false">MONTH(C723)</f>
        <v>11</v>
      </c>
      <c r="B723" s="0" t="str">
        <f aca="false">VLOOKUP(A723,MonthTable,2,FALSE())</f>
        <v>Nov</v>
      </c>
      <c r="C723" s="235" t="n">
        <f aca="false">C722+1</f>
        <v>37214</v>
      </c>
      <c r="D723" s="236" t="n">
        <f aca="false">H722</f>
        <v>2379461</v>
      </c>
      <c r="E723" s="250" t="n">
        <v>0</v>
      </c>
      <c r="F723" s="251" t="n">
        <v>0</v>
      </c>
      <c r="G723" s="44" t="n">
        <f aca="false">SUM(E723:F723)</f>
        <v>0</v>
      </c>
      <c r="H723" s="44" t="n">
        <f aca="false">D723+G723</f>
        <v>2379461</v>
      </c>
      <c r="I723" s="232" t="n">
        <f aca="false">$D$12-H723</f>
        <v>-8261</v>
      </c>
      <c r="J723" s="238" t="n">
        <f aca="false">D723/$D$12</f>
        <v>1.0034838900135</v>
      </c>
      <c r="K723" s="239" t="n">
        <f aca="false">H723/$D$12</f>
        <v>1.0034838900135</v>
      </c>
      <c r="L723" s="44" t="n">
        <f aca="false">IF($E723&lt;0,IF($K723&gt;0.5,-$F$7,-$G$7),IF($E723&gt;0,IF($K723&gt;0.67,$I$7,$H$7),0))</f>
        <v>0</v>
      </c>
      <c r="M723" s="44" t="n">
        <f aca="false">IF($E723&lt;0,IF($K723&gt;0.5,-$F$5,-$G$5),IF($E723&gt;0,IF($K723&gt;0.67,$I$5,$H$5),0))</f>
        <v>0</v>
      </c>
      <c r="N723" s="44" t="n">
        <f aca="false">IF($E723&lt;0,IF($K723&gt;0.5,-$F$6,-$G$6),IF($E723&gt;0,IF($K723&gt;0.67,$I$6,$H$6),0))</f>
        <v>0</v>
      </c>
    </row>
    <row r="724" customFormat="false" ht="12.75" hidden="false" customHeight="false" outlineLevel="0" collapsed="false">
      <c r="A724" s="0" t="n">
        <f aca="false">MONTH(C724)</f>
        <v>11</v>
      </c>
      <c r="B724" s="0" t="str">
        <f aca="false">VLOOKUP(A724,MonthTable,2,FALSE())</f>
        <v>Nov</v>
      </c>
      <c r="C724" s="235" t="n">
        <f aca="false">C723+1</f>
        <v>37215</v>
      </c>
      <c r="D724" s="236" t="n">
        <f aca="false">H723</f>
        <v>2379461</v>
      </c>
      <c r="E724" s="250" t="n">
        <v>0</v>
      </c>
      <c r="F724" s="251" t="n">
        <v>0</v>
      </c>
      <c r="G724" s="44" t="n">
        <f aca="false">SUM(E724:F724)</f>
        <v>0</v>
      </c>
      <c r="H724" s="44" t="n">
        <f aca="false">D724+G724</f>
        <v>2379461</v>
      </c>
      <c r="I724" s="232" t="n">
        <f aca="false">$D$12-H724</f>
        <v>-8261</v>
      </c>
      <c r="J724" s="238" t="n">
        <f aca="false">D724/$D$12</f>
        <v>1.0034838900135</v>
      </c>
      <c r="K724" s="239" t="n">
        <f aca="false">H724/$D$12</f>
        <v>1.0034838900135</v>
      </c>
      <c r="L724" s="44" t="n">
        <f aca="false">IF($E724&lt;0,IF($K724&gt;0.5,-$F$7,-$G$7),IF($E724&gt;0,IF($K724&gt;0.67,$I$7,$H$7),0))</f>
        <v>0</v>
      </c>
      <c r="M724" s="44" t="n">
        <f aca="false">IF($E724&lt;0,IF($K724&gt;0.5,-$F$5,-$G$5),IF($E724&gt;0,IF($K724&gt;0.67,$I$5,$H$5),0))</f>
        <v>0</v>
      </c>
      <c r="N724" s="44" t="n">
        <f aca="false">IF($E724&lt;0,IF($K724&gt;0.5,-$F$6,-$G$6),IF($E724&gt;0,IF($K724&gt;0.67,$I$6,$H$6),0))</f>
        <v>0</v>
      </c>
    </row>
    <row r="725" customFormat="false" ht="12.75" hidden="false" customHeight="false" outlineLevel="0" collapsed="false">
      <c r="A725" s="0" t="n">
        <f aca="false">MONTH(C725)</f>
        <v>11</v>
      </c>
      <c r="B725" s="0" t="str">
        <f aca="false">VLOOKUP(A725,MonthTable,2,FALSE())</f>
        <v>Nov</v>
      </c>
      <c r="C725" s="235" t="n">
        <f aca="false">C724+1</f>
        <v>37216</v>
      </c>
      <c r="D725" s="236" t="n">
        <f aca="false">H724</f>
        <v>2379461</v>
      </c>
      <c r="E725" s="250" t="n">
        <v>0</v>
      </c>
      <c r="F725" s="251" t="n">
        <v>0</v>
      </c>
      <c r="G725" s="44" t="n">
        <f aca="false">SUM(E725:F725)</f>
        <v>0</v>
      </c>
      <c r="H725" s="44" t="n">
        <f aca="false">D725+G725</f>
        <v>2379461</v>
      </c>
      <c r="I725" s="232" t="n">
        <f aca="false">$D$12-H725</f>
        <v>-8261</v>
      </c>
      <c r="J725" s="238" t="n">
        <f aca="false">D725/$D$12</f>
        <v>1.0034838900135</v>
      </c>
      <c r="K725" s="239" t="n">
        <f aca="false">H725/$D$12</f>
        <v>1.0034838900135</v>
      </c>
      <c r="L725" s="44" t="n">
        <f aca="false">IF($E725&lt;0,IF($K725&gt;0.5,-$F$7,-$G$7),IF($E725&gt;0,IF($K725&gt;0.67,$I$7,$H$7),0))</f>
        <v>0</v>
      </c>
      <c r="M725" s="44" t="n">
        <f aca="false">IF($E725&lt;0,IF($K725&gt;0.5,-$F$5,-$G$5),IF($E725&gt;0,IF($K725&gt;0.67,$I$5,$H$5),0))</f>
        <v>0</v>
      </c>
      <c r="N725" s="44" t="n">
        <f aca="false">IF($E725&lt;0,IF($K725&gt;0.5,-$F$6,-$G$6),IF($E725&gt;0,IF($K725&gt;0.67,$I$6,$H$6),0))</f>
        <v>0</v>
      </c>
    </row>
    <row r="726" customFormat="false" ht="12.75" hidden="false" customHeight="false" outlineLevel="0" collapsed="false">
      <c r="A726" s="0" t="n">
        <f aca="false">MONTH(C726)</f>
        <v>11</v>
      </c>
      <c r="B726" s="0" t="str">
        <f aca="false">VLOOKUP(A726,MonthTable,2,FALSE())</f>
        <v>Nov</v>
      </c>
      <c r="C726" s="235" t="n">
        <f aca="false">C725+1</f>
        <v>37217</v>
      </c>
      <c r="D726" s="236" t="n">
        <f aca="false">H725</f>
        <v>2379461</v>
      </c>
      <c r="E726" s="250" t="n">
        <v>0</v>
      </c>
      <c r="F726" s="251" t="n">
        <v>0</v>
      </c>
      <c r="G726" s="44" t="n">
        <f aca="false">SUM(E726:F726)</f>
        <v>0</v>
      </c>
      <c r="H726" s="44" t="n">
        <f aca="false">D726+G726</f>
        <v>2379461</v>
      </c>
      <c r="I726" s="232" t="n">
        <f aca="false">$D$12-H726</f>
        <v>-8261</v>
      </c>
      <c r="J726" s="238" t="n">
        <f aca="false">D726/$D$12</f>
        <v>1.0034838900135</v>
      </c>
      <c r="K726" s="239" t="n">
        <f aca="false">H726/$D$12</f>
        <v>1.0034838900135</v>
      </c>
      <c r="L726" s="44" t="n">
        <f aca="false">IF($E726&lt;0,IF($K726&gt;0.5,-$F$7,-$G$7),IF($E726&gt;0,IF($K726&gt;0.67,$I$7,$H$7),0))</f>
        <v>0</v>
      </c>
      <c r="M726" s="44" t="n">
        <f aca="false">IF($E726&lt;0,IF($K726&gt;0.5,-$F$5,-$G$5),IF($E726&gt;0,IF($K726&gt;0.67,$I$5,$H$5),0))</f>
        <v>0</v>
      </c>
      <c r="N726" s="44" t="n">
        <f aca="false">IF($E726&lt;0,IF($K726&gt;0.5,-$F$6,-$G$6),IF($E726&gt;0,IF($K726&gt;0.67,$I$6,$H$6),0))</f>
        <v>0</v>
      </c>
    </row>
    <row r="727" customFormat="false" ht="12.75" hidden="false" customHeight="false" outlineLevel="0" collapsed="false">
      <c r="A727" s="0" t="n">
        <f aca="false">MONTH(C727)</f>
        <v>11</v>
      </c>
      <c r="B727" s="0" t="str">
        <f aca="false">VLOOKUP(A727,MonthTable,2,FALSE())</f>
        <v>Nov</v>
      </c>
      <c r="C727" s="235" t="n">
        <f aca="false">C726+1</f>
        <v>37218</v>
      </c>
      <c r="D727" s="236" t="n">
        <f aca="false">H726</f>
        <v>2379461</v>
      </c>
      <c r="E727" s="250" t="n">
        <v>0</v>
      </c>
      <c r="F727" s="251" t="n">
        <v>0</v>
      </c>
      <c r="G727" s="44" t="n">
        <f aca="false">SUM(E727:F727)</f>
        <v>0</v>
      </c>
      <c r="H727" s="44" t="n">
        <f aca="false">D727+G727</f>
        <v>2379461</v>
      </c>
      <c r="I727" s="232" t="n">
        <f aca="false">$D$12-H727</f>
        <v>-8261</v>
      </c>
      <c r="J727" s="238" t="n">
        <f aca="false">D727/$D$12</f>
        <v>1.0034838900135</v>
      </c>
      <c r="K727" s="239" t="n">
        <f aca="false">H727/$D$12</f>
        <v>1.0034838900135</v>
      </c>
      <c r="L727" s="44" t="n">
        <f aca="false">IF($E727&lt;0,IF($K727&gt;0.5,-$F$7,-$G$7),IF($E727&gt;0,IF($K727&gt;0.67,$I$7,$H$7),0))</f>
        <v>0</v>
      </c>
      <c r="M727" s="44" t="n">
        <f aca="false">IF($E727&lt;0,IF($K727&gt;0.5,-$F$5,-$G$5),IF($E727&gt;0,IF($K727&gt;0.67,$I$5,$H$5),0))</f>
        <v>0</v>
      </c>
      <c r="N727" s="44" t="n">
        <f aca="false">IF($E727&lt;0,IF($K727&gt;0.5,-$F$6,-$G$6),IF($E727&gt;0,IF($K727&gt;0.67,$I$6,$H$6),0))</f>
        <v>0</v>
      </c>
    </row>
    <row r="728" customFormat="false" ht="12.75" hidden="false" customHeight="false" outlineLevel="0" collapsed="false">
      <c r="A728" s="0" t="n">
        <f aca="false">MONTH(C728)</f>
        <v>11</v>
      </c>
      <c r="B728" s="0" t="str">
        <f aca="false">VLOOKUP(A728,MonthTable,2,FALSE())</f>
        <v>Nov</v>
      </c>
      <c r="C728" s="235" t="n">
        <f aca="false">C727+1</f>
        <v>37219</v>
      </c>
      <c r="D728" s="236" t="n">
        <f aca="false">H727</f>
        <v>2379461</v>
      </c>
      <c r="E728" s="250" t="n">
        <v>0</v>
      </c>
      <c r="F728" s="251" t="n">
        <v>0</v>
      </c>
      <c r="G728" s="44" t="n">
        <f aca="false">SUM(E728:F728)</f>
        <v>0</v>
      </c>
      <c r="H728" s="44" t="n">
        <f aca="false">D728+G728</f>
        <v>2379461</v>
      </c>
      <c r="I728" s="232" t="n">
        <f aca="false">$D$12-H728</f>
        <v>-8261</v>
      </c>
      <c r="J728" s="238" t="n">
        <f aca="false">D728/$D$12</f>
        <v>1.0034838900135</v>
      </c>
      <c r="K728" s="239" t="n">
        <f aca="false">H728/$D$12</f>
        <v>1.0034838900135</v>
      </c>
      <c r="L728" s="44" t="n">
        <f aca="false">IF($E728&lt;0,IF($K728&gt;0.5,-$F$7,-$G$7),IF($E728&gt;0,IF($K728&gt;0.67,$I$7,$H$7),0))</f>
        <v>0</v>
      </c>
      <c r="M728" s="44" t="n">
        <f aca="false">IF($E728&lt;0,IF($K728&gt;0.5,-$F$5,-$G$5),IF($E728&gt;0,IF($K728&gt;0.67,$I$5,$H$5),0))</f>
        <v>0</v>
      </c>
      <c r="N728" s="44" t="n">
        <f aca="false">IF($E728&lt;0,IF($K728&gt;0.5,-$F$6,-$G$6),IF($E728&gt;0,IF($K728&gt;0.67,$I$6,$H$6),0))</f>
        <v>0</v>
      </c>
    </row>
    <row r="729" customFormat="false" ht="12.75" hidden="false" customHeight="false" outlineLevel="0" collapsed="false">
      <c r="A729" s="0" t="n">
        <f aca="false">MONTH(C729)</f>
        <v>11</v>
      </c>
      <c r="B729" s="0" t="str">
        <f aca="false">VLOOKUP(A729,MonthTable,2,FALSE())</f>
        <v>Nov</v>
      </c>
      <c r="C729" s="235" t="n">
        <f aca="false">C728+1</f>
        <v>37220</v>
      </c>
      <c r="D729" s="236" t="n">
        <f aca="false">H728</f>
        <v>2379461</v>
      </c>
      <c r="E729" s="250" t="n">
        <v>0</v>
      </c>
      <c r="F729" s="251" t="n">
        <v>0</v>
      </c>
      <c r="G729" s="44" t="n">
        <f aca="false">SUM(E729:F729)</f>
        <v>0</v>
      </c>
      <c r="H729" s="44" t="n">
        <f aca="false">D729+G729</f>
        <v>2379461</v>
      </c>
      <c r="I729" s="232" t="n">
        <f aca="false">$D$12-H729</f>
        <v>-8261</v>
      </c>
      <c r="J729" s="238" t="n">
        <f aca="false">D729/$D$12</f>
        <v>1.0034838900135</v>
      </c>
      <c r="K729" s="239" t="n">
        <f aca="false">H729/$D$12</f>
        <v>1.0034838900135</v>
      </c>
      <c r="L729" s="44" t="n">
        <f aca="false">IF($E729&lt;0,IF($K729&gt;0.5,-$F$7,-$G$7),IF($E729&gt;0,IF($K729&gt;0.67,$I$7,$H$7),0))</f>
        <v>0</v>
      </c>
      <c r="M729" s="44" t="n">
        <f aca="false">IF($E729&lt;0,IF($K729&gt;0.5,-$F$5,-$G$5),IF($E729&gt;0,IF($K729&gt;0.67,$I$5,$H$5),0))</f>
        <v>0</v>
      </c>
      <c r="N729" s="44" t="n">
        <f aca="false">IF($E729&lt;0,IF($K729&gt;0.5,-$F$6,-$G$6),IF($E729&gt;0,IF($K729&gt;0.67,$I$6,$H$6),0))</f>
        <v>0</v>
      </c>
    </row>
    <row r="730" customFormat="false" ht="12.75" hidden="false" customHeight="false" outlineLevel="0" collapsed="false">
      <c r="A730" s="0" t="n">
        <f aca="false">MONTH(C730)</f>
        <v>11</v>
      </c>
      <c r="B730" s="0" t="str">
        <f aca="false">VLOOKUP(A730,MonthTable,2,FALSE())</f>
        <v>Nov</v>
      </c>
      <c r="C730" s="235" t="n">
        <f aca="false">C729+1</f>
        <v>37221</v>
      </c>
      <c r="D730" s="236" t="n">
        <f aca="false">H729</f>
        <v>2379461</v>
      </c>
      <c r="E730" s="250" t="n">
        <v>0</v>
      </c>
      <c r="F730" s="251" t="n">
        <v>0</v>
      </c>
      <c r="G730" s="44" t="n">
        <f aca="false">SUM(E730:F730)</f>
        <v>0</v>
      </c>
      <c r="H730" s="44" t="n">
        <f aca="false">D730+G730</f>
        <v>2379461</v>
      </c>
      <c r="I730" s="232" t="n">
        <f aca="false">$D$12-H730</f>
        <v>-8261</v>
      </c>
      <c r="J730" s="238" t="n">
        <f aca="false">D730/$D$12</f>
        <v>1.0034838900135</v>
      </c>
      <c r="K730" s="239" t="n">
        <f aca="false">H730/$D$12</f>
        <v>1.0034838900135</v>
      </c>
      <c r="L730" s="44" t="n">
        <f aca="false">IF($E730&lt;0,IF($K730&gt;0.5,-$F$7,-$G$7),IF($E730&gt;0,IF($K730&gt;0.67,$I$7,$H$7),0))</f>
        <v>0</v>
      </c>
      <c r="M730" s="44" t="n">
        <f aca="false">IF($E730&lt;0,IF($K730&gt;0.5,-$F$5,-$G$5),IF($E730&gt;0,IF($K730&gt;0.67,$I$5,$H$5),0))</f>
        <v>0</v>
      </c>
      <c r="N730" s="44" t="n">
        <f aca="false">IF($E730&lt;0,IF($K730&gt;0.5,-$F$6,-$G$6),IF($E730&gt;0,IF($K730&gt;0.67,$I$6,$H$6),0))</f>
        <v>0</v>
      </c>
    </row>
    <row r="731" customFormat="false" ht="12.75" hidden="false" customHeight="false" outlineLevel="0" collapsed="false">
      <c r="A731" s="0" t="n">
        <f aca="false">MONTH(C731)</f>
        <v>11</v>
      </c>
      <c r="B731" s="0" t="str">
        <f aca="false">VLOOKUP(A731,MonthTable,2,FALSE())</f>
        <v>Nov</v>
      </c>
      <c r="C731" s="235" t="n">
        <f aca="false">C730+1</f>
        <v>37222</v>
      </c>
      <c r="D731" s="236" t="n">
        <f aca="false">H730</f>
        <v>2379461</v>
      </c>
      <c r="E731" s="250" t="n">
        <v>0</v>
      </c>
      <c r="F731" s="251" t="n">
        <v>0</v>
      </c>
      <c r="G731" s="44" t="n">
        <f aca="false">SUM(E731:F731)</f>
        <v>0</v>
      </c>
      <c r="H731" s="44" t="n">
        <f aca="false">D731+G731</f>
        <v>2379461</v>
      </c>
      <c r="I731" s="232" t="n">
        <f aca="false">$D$12-H731</f>
        <v>-8261</v>
      </c>
      <c r="J731" s="238" t="n">
        <f aca="false">D731/$D$12</f>
        <v>1.0034838900135</v>
      </c>
      <c r="K731" s="239" t="n">
        <f aca="false">H731/$D$12</f>
        <v>1.0034838900135</v>
      </c>
      <c r="L731" s="44" t="n">
        <f aca="false">IF($E731&lt;0,IF($K731&gt;0.5,-$F$7,-$G$7),IF($E731&gt;0,IF($K731&gt;0.67,$I$7,$H$7),0))</f>
        <v>0</v>
      </c>
      <c r="M731" s="44" t="n">
        <f aca="false">IF($E731&lt;0,IF($K731&gt;0.5,-$F$5,-$G$5),IF($E731&gt;0,IF($K731&gt;0.67,$I$5,$H$5),0))</f>
        <v>0</v>
      </c>
      <c r="N731" s="44" t="n">
        <f aca="false">IF($E731&lt;0,IF($K731&gt;0.5,-$F$6,-$G$6),IF($E731&gt;0,IF($K731&gt;0.67,$I$6,$H$6),0))</f>
        <v>0</v>
      </c>
    </row>
    <row r="732" customFormat="false" ht="12.75" hidden="false" customHeight="false" outlineLevel="0" collapsed="false">
      <c r="A732" s="0" t="n">
        <f aca="false">MONTH(C732)</f>
        <v>11</v>
      </c>
      <c r="B732" s="0" t="str">
        <f aca="false">VLOOKUP(A732,MonthTable,2,FALSE())</f>
        <v>Nov</v>
      </c>
      <c r="C732" s="235" t="n">
        <f aca="false">C731+1</f>
        <v>37223</v>
      </c>
      <c r="D732" s="236" t="n">
        <f aca="false">H731</f>
        <v>2379461</v>
      </c>
      <c r="E732" s="250" t="n">
        <v>0</v>
      </c>
      <c r="F732" s="251" t="n">
        <v>0</v>
      </c>
      <c r="G732" s="44" t="n">
        <f aca="false">SUM(E732:F732)</f>
        <v>0</v>
      </c>
      <c r="H732" s="44" t="n">
        <f aca="false">D732+G732</f>
        <v>2379461</v>
      </c>
      <c r="I732" s="232" t="n">
        <f aca="false">$D$12-H732</f>
        <v>-8261</v>
      </c>
      <c r="J732" s="238" t="n">
        <f aca="false">D732/$D$12</f>
        <v>1.0034838900135</v>
      </c>
      <c r="K732" s="239" t="n">
        <f aca="false">H732/$D$12</f>
        <v>1.0034838900135</v>
      </c>
      <c r="L732" s="44" t="n">
        <f aca="false">IF($E732&lt;0,IF($K732&gt;0.5,-$F$7,-$G$7),IF($E732&gt;0,IF($K732&gt;0.67,$I$7,$H$7),0))</f>
        <v>0</v>
      </c>
      <c r="M732" s="44" t="n">
        <f aca="false">IF($E732&lt;0,IF($K732&gt;0.5,-$F$5,-$G$5),IF($E732&gt;0,IF($K732&gt;0.67,$I$5,$H$5),0))</f>
        <v>0</v>
      </c>
      <c r="N732" s="44" t="n">
        <f aca="false">IF($E732&lt;0,IF($K732&gt;0.5,-$F$6,-$G$6),IF($E732&gt;0,IF($K732&gt;0.67,$I$6,$H$6),0))</f>
        <v>0</v>
      </c>
    </row>
    <row r="733" customFormat="false" ht="12.75" hidden="false" customHeight="false" outlineLevel="0" collapsed="false">
      <c r="A733" s="0" t="n">
        <f aca="false">MONTH(C733)</f>
        <v>11</v>
      </c>
      <c r="B733" s="0" t="str">
        <f aca="false">VLOOKUP(A733,MonthTable,2,FALSE())</f>
        <v>Nov</v>
      </c>
      <c r="C733" s="235" t="n">
        <f aca="false">C732+1</f>
        <v>37224</v>
      </c>
      <c r="D733" s="236" t="n">
        <f aca="false">H732</f>
        <v>2379461</v>
      </c>
      <c r="E733" s="250" t="n">
        <v>0</v>
      </c>
      <c r="F733" s="251" t="n">
        <v>0</v>
      </c>
      <c r="G733" s="44" t="n">
        <f aca="false">SUM(E733:F733)</f>
        <v>0</v>
      </c>
      <c r="H733" s="44" t="n">
        <f aca="false">D733+G733</f>
        <v>2379461</v>
      </c>
      <c r="I733" s="232" t="n">
        <f aca="false">$D$12-H733</f>
        <v>-8261</v>
      </c>
      <c r="J733" s="238" t="n">
        <f aca="false">D733/$D$12</f>
        <v>1.0034838900135</v>
      </c>
      <c r="K733" s="239" t="n">
        <f aca="false">H733/$D$12</f>
        <v>1.0034838900135</v>
      </c>
      <c r="L733" s="44" t="n">
        <f aca="false">IF($E733&lt;0,IF($K733&gt;0.5,-$F$7,-$G$7),IF($E733&gt;0,IF($K733&gt;0.67,$I$7,$H$7),0))</f>
        <v>0</v>
      </c>
      <c r="M733" s="44" t="n">
        <f aca="false">IF($E733&lt;0,IF($K733&gt;0.5,-$F$5,-$G$5),IF($E733&gt;0,IF($K733&gt;0.67,$I$5,$H$5),0))</f>
        <v>0</v>
      </c>
      <c r="N733" s="44" t="n">
        <f aca="false">IF($E733&lt;0,IF($K733&gt;0.5,-$F$6,-$G$6),IF($E733&gt;0,IF($K733&gt;0.67,$I$6,$H$6),0))</f>
        <v>0</v>
      </c>
    </row>
    <row r="734" customFormat="false" ht="12.75" hidden="false" customHeight="false" outlineLevel="0" collapsed="false">
      <c r="A734" s="0" t="n">
        <f aca="false">MONTH(C734)</f>
        <v>11</v>
      </c>
      <c r="B734" s="0" t="str">
        <f aca="false">VLOOKUP(A734,MonthTable,2,FALSE())</f>
        <v>Nov</v>
      </c>
      <c r="C734" s="235" t="n">
        <f aca="false">C733+1</f>
        <v>37225</v>
      </c>
      <c r="D734" s="236" t="n">
        <f aca="false">H733</f>
        <v>2379461</v>
      </c>
      <c r="E734" s="250" t="n">
        <v>0</v>
      </c>
      <c r="F734" s="251" t="n">
        <v>0</v>
      </c>
      <c r="G734" s="44" t="n">
        <f aca="false">SUM(E734:F734)</f>
        <v>0</v>
      </c>
      <c r="H734" s="44" t="n">
        <f aca="false">D734+G734</f>
        <v>2379461</v>
      </c>
      <c r="I734" s="232" t="n">
        <f aca="false">$D$12-H734</f>
        <v>-8261</v>
      </c>
      <c r="J734" s="238" t="n">
        <f aca="false">D734/$D$12</f>
        <v>1.0034838900135</v>
      </c>
      <c r="K734" s="239" t="n">
        <f aca="false">H734/$D$12</f>
        <v>1.0034838900135</v>
      </c>
      <c r="L734" s="44" t="n">
        <f aca="false">IF($E734&lt;0,IF($K734&gt;0.5,-$F$7,-$G$7),IF($E734&gt;0,IF($K734&gt;0.67,$I$7,$H$7),0))</f>
        <v>0</v>
      </c>
      <c r="M734" s="44" t="n">
        <f aca="false">IF($E734&lt;0,IF($K734&gt;0.5,-$F$5,-$G$5),IF($E734&gt;0,IF($K734&gt;0.67,$I$5,$H$5),0))</f>
        <v>0</v>
      </c>
      <c r="N734" s="44" t="n">
        <f aca="false">IF($E734&lt;0,IF($K734&gt;0.5,-$F$6,-$G$6),IF($E734&gt;0,IF($K734&gt;0.67,$I$6,$H$6),0))</f>
        <v>0</v>
      </c>
    </row>
    <row r="735" customFormat="false" ht="12.75" hidden="false" customHeight="false" outlineLevel="0" collapsed="false">
      <c r="A735" s="0" t="n">
        <f aca="false">MONTH(C735)</f>
        <v>12</v>
      </c>
      <c r="B735" s="0" t="str">
        <f aca="false">VLOOKUP(A735,MonthTable,2,FALSE())</f>
        <v>Dec</v>
      </c>
      <c r="C735" s="235" t="n">
        <f aca="false">C734+1</f>
        <v>37226</v>
      </c>
      <c r="D735" s="236" t="n">
        <f aca="false">H734</f>
        <v>2379461</v>
      </c>
      <c r="E735" s="250" t="n">
        <f aca="false">-12517-19059</f>
        <v>-31576</v>
      </c>
      <c r="F735" s="251" t="n">
        <v>0</v>
      </c>
      <c r="G735" s="44" t="n">
        <f aca="false">SUM(E735:F735)</f>
        <v>-31576</v>
      </c>
      <c r="H735" s="44" t="n">
        <f aca="false">D735+G735</f>
        <v>2347885</v>
      </c>
      <c r="I735" s="232" t="n">
        <f aca="false">$D$12-H735</f>
        <v>23315</v>
      </c>
      <c r="J735" s="238" t="n">
        <f aca="false">D735/$D$12</f>
        <v>1.0034838900135</v>
      </c>
      <c r="K735" s="239" t="n">
        <f aca="false">H735/$D$12</f>
        <v>0.990167425775978</v>
      </c>
      <c r="L735" s="44" t="n">
        <f aca="false">IF($E735&lt;0,IF($K735&gt;0.5,-$F$7,-$G$7),IF($E735&gt;0,IF($K735&gt;0.67,$I$7,$H$7),0))</f>
        <v>-31576</v>
      </c>
      <c r="M735" s="44" t="n">
        <f aca="false">IF($E735&lt;0,IF($K735&gt;0.5,-$F$5,-$G$5),IF($E735&gt;0,IF($K735&gt;0.67,$I$5,$H$5),0))</f>
        <v>-18243</v>
      </c>
      <c r="N735" s="44" t="n">
        <f aca="false">IF($E735&lt;0,IF($K735&gt;0.5,-$F$6,-$G$6),IF($E735&gt;0,IF($K735&gt;0.67,$I$6,$H$6),0))</f>
        <v>-13333</v>
      </c>
    </row>
    <row r="736" customFormat="false" ht="12.75" hidden="false" customHeight="false" outlineLevel="0" collapsed="false">
      <c r="A736" s="0" t="n">
        <f aca="false">MONTH(C736)</f>
        <v>12</v>
      </c>
      <c r="B736" s="0" t="str">
        <f aca="false">VLOOKUP(A736,MonthTable,2,FALSE())</f>
        <v>Dec</v>
      </c>
      <c r="C736" s="235" t="n">
        <f aca="false">C735+1</f>
        <v>37227</v>
      </c>
      <c r="D736" s="236" t="n">
        <f aca="false">H735</f>
        <v>2347885</v>
      </c>
      <c r="E736" s="250" t="n">
        <f aca="false">-12517-19059</f>
        <v>-31576</v>
      </c>
      <c r="F736" s="251" t="n">
        <v>0</v>
      </c>
      <c r="G736" s="44" t="n">
        <f aca="false">SUM(E736:F736)</f>
        <v>-31576</v>
      </c>
      <c r="H736" s="44" t="n">
        <f aca="false">D736+G736</f>
        <v>2316309</v>
      </c>
      <c r="I736" s="232" t="n">
        <f aca="false">$D$12-H736</f>
        <v>54891</v>
      </c>
      <c r="J736" s="238" t="n">
        <f aca="false">D736/$D$12</f>
        <v>0.990167425775978</v>
      </c>
      <c r="K736" s="239" t="n">
        <f aca="false">H736/$D$12</f>
        <v>0.976850961538462</v>
      </c>
      <c r="L736" s="44" t="n">
        <f aca="false">IF($E736&lt;0,IF($K736&gt;0.5,-$F$7,-$G$7),IF($E736&gt;0,IF($K736&gt;0.67,$I$7,$H$7),0))</f>
        <v>-31576</v>
      </c>
      <c r="M736" s="44" t="n">
        <f aca="false">IF($E736&lt;0,IF($K736&gt;0.5,-$F$5,-$G$5),IF($E736&gt;0,IF($K736&gt;0.67,$I$5,$H$5),0))</f>
        <v>-18243</v>
      </c>
      <c r="N736" s="44" t="n">
        <f aca="false">IF($E736&lt;0,IF($K736&gt;0.5,-$F$6,-$G$6),IF($E736&gt;0,IF($K736&gt;0.67,$I$6,$H$6),0))</f>
        <v>-13333</v>
      </c>
    </row>
    <row r="737" customFormat="false" ht="12.75" hidden="false" customHeight="false" outlineLevel="0" collapsed="false">
      <c r="A737" s="0" t="n">
        <f aca="false">MONTH(C737)</f>
        <v>12</v>
      </c>
      <c r="B737" s="0" t="str">
        <f aca="false">VLOOKUP(A737,MonthTable,2,FALSE())</f>
        <v>Dec</v>
      </c>
      <c r="C737" s="235" t="n">
        <f aca="false">C736+1</f>
        <v>37228</v>
      </c>
      <c r="D737" s="236" t="n">
        <f aca="false">H736</f>
        <v>2316309</v>
      </c>
      <c r="E737" s="250" t="n">
        <f aca="false">-12517-19059</f>
        <v>-31576</v>
      </c>
      <c r="F737" s="251" t="n">
        <v>0</v>
      </c>
      <c r="G737" s="44" t="n">
        <f aca="false">SUM(E737:F737)</f>
        <v>-31576</v>
      </c>
      <c r="H737" s="44" t="n">
        <f aca="false">D737+G737</f>
        <v>2284733</v>
      </c>
      <c r="I737" s="232" t="n">
        <f aca="false">$D$12-H737</f>
        <v>86467</v>
      </c>
      <c r="J737" s="238" t="n">
        <f aca="false">D737/$D$12</f>
        <v>0.976850961538462</v>
      </c>
      <c r="K737" s="239" t="n">
        <f aca="false">H737/$D$12</f>
        <v>0.963534497300945</v>
      </c>
      <c r="L737" s="44" t="n">
        <f aca="false">IF($E737&lt;0,IF($K737&gt;0.5,-$F$7,-$G$7),IF($E737&gt;0,IF($K737&gt;0.67,$I$7,$H$7),0))</f>
        <v>-31576</v>
      </c>
      <c r="M737" s="44" t="n">
        <f aca="false">IF($E737&lt;0,IF($K737&gt;0.5,-$F$5,-$G$5),IF($E737&gt;0,IF($K737&gt;0.67,$I$5,$H$5),0))</f>
        <v>-18243</v>
      </c>
      <c r="N737" s="44" t="n">
        <f aca="false">IF($E737&lt;0,IF($K737&gt;0.5,-$F$6,-$G$6),IF($E737&gt;0,IF($K737&gt;0.67,$I$6,$H$6),0))</f>
        <v>-13333</v>
      </c>
    </row>
    <row r="738" customFormat="false" ht="12.75" hidden="false" customHeight="false" outlineLevel="0" collapsed="false">
      <c r="A738" s="0" t="n">
        <f aca="false">MONTH(C738)</f>
        <v>12</v>
      </c>
      <c r="B738" s="0" t="str">
        <f aca="false">VLOOKUP(A738,MonthTable,2,FALSE())</f>
        <v>Dec</v>
      </c>
      <c r="C738" s="235" t="n">
        <f aca="false">C737+1</f>
        <v>37229</v>
      </c>
      <c r="D738" s="236" t="n">
        <f aca="false">H737</f>
        <v>2284733</v>
      </c>
      <c r="E738" s="250" t="n">
        <f aca="false">-12517-19059</f>
        <v>-31576</v>
      </c>
      <c r="F738" s="251" t="n">
        <v>0</v>
      </c>
      <c r="G738" s="44" t="n">
        <f aca="false">SUM(E738:F738)</f>
        <v>-31576</v>
      </c>
      <c r="H738" s="44" t="n">
        <f aca="false">D738+G738</f>
        <v>2253157</v>
      </c>
      <c r="I738" s="232" t="n">
        <f aca="false">$D$12-H738</f>
        <v>118043</v>
      </c>
      <c r="J738" s="238" t="n">
        <f aca="false">D738/$D$12</f>
        <v>0.963534497300945</v>
      </c>
      <c r="K738" s="239" t="n">
        <f aca="false">H738/$D$12</f>
        <v>0.950218033063428</v>
      </c>
      <c r="L738" s="44" t="n">
        <f aca="false">IF($E738&lt;0,IF($K738&gt;0.5,-$F$7,-$G$7),IF($E738&gt;0,IF($K738&gt;0.67,$I$7,$H$7),0))</f>
        <v>-31576</v>
      </c>
      <c r="M738" s="44" t="n">
        <f aca="false">IF($E738&lt;0,IF($K738&gt;0.5,-$F$5,-$G$5),IF($E738&gt;0,IF($K738&gt;0.67,$I$5,$H$5),0))</f>
        <v>-18243</v>
      </c>
      <c r="N738" s="44" t="n">
        <f aca="false">IF($E738&lt;0,IF($K738&gt;0.5,-$F$6,-$G$6),IF($E738&gt;0,IF($K738&gt;0.67,$I$6,$H$6),0))</f>
        <v>-13333</v>
      </c>
    </row>
    <row r="739" customFormat="false" ht="12.75" hidden="false" customHeight="false" outlineLevel="0" collapsed="false">
      <c r="A739" s="0" t="n">
        <f aca="false">MONTH(C739)</f>
        <v>12</v>
      </c>
      <c r="B739" s="0" t="str">
        <f aca="false">VLOOKUP(A739,MonthTable,2,FALSE())</f>
        <v>Dec</v>
      </c>
      <c r="C739" s="235" t="n">
        <f aca="false">C738+1</f>
        <v>37230</v>
      </c>
      <c r="D739" s="236" t="n">
        <f aca="false">H738</f>
        <v>2253157</v>
      </c>
      <c r="E739" s="250" t="n">
        <f aca="false">-12517-19059</f>
        <v>-31576</v>
      </c>
      <c r="F739" s="251" t="n">
        <v>0</v>
      </c>
      <c r="G739" s="44" t="n">
        <f aca="false">SUM(E739:F739)</f>
        <v>-31576</v>
      </c>
      <c r="H739" s="44" t="n">
        <f aca="false">D739+G739</f>
        <v>2221581</v>
      </c>
      <c r="I739" s="232" t="n">
        <f aca="false">$D$12-H739</f>
        <v>149619</v>
      </c>
      <c r="J739" s="238" t="n">
        <f aca="false">D739/$D$12</f>
        <v>0.950218033063428</v>
      </c>
      <c r="K739" s="239" t="n">
        <f aca="false">H739/$D$12</f>
        <v>0.936901568825911</v>
      </c>
      <c r="L739" s="44" t="n">
        <f aca="false">IF($E739&lt;0,IF($K739&gt;0.5,-$F$7,-$G$7),IF($E739&gt;0,IF($K739&gt;0.67,$I$7,$H$7),0))</f>
        <v>-31576</v>
      </c>
      <c r="M739" s="44" t="n">
        <f aca="false">IF($E739&lt;0,IF($K739&gt;0.5,-$F$5,-$G$5),IF($E739&gt;0,IF($K739&gt;0.67,$I$5,$H$5),0))</f>
        <v>-18243</v>
      </c>
      <c r="N739" s="44" t="n">
        <f aca="false">IF($E739&lt;0,IF($K739&gt;0.5,-$F$6,-$G$6),IF($E739&gt;0,IF($K739&gt;0.67,$I$6,$H$6),0))</f>
        <v>-13333</v>
      </c>
    </row>
    <row r="740" customFormat="false" ht="12.75" hidden="false" customHeight="false" outlineLevel="0" collapsed="false">
      <c r="A740" s="0" t="n">
        <f aca="false">MONTH(C740)</f>
        <v>12</v>
      </c>
      <c r="B740" s="0" t="str">
        <f aca="false">VLOOKUP(A740,MonthTable,2,FALSE())</f>
        <v>Dec</v>
      </c>
      <c r="C740" s="235" t="n">
        <f aca="false">C739+1</f>
        <v>37231</v>
      </c>
      <c r="D740" s="236" t="n">
        <f aca="false">H739</f>
        <v>2221581</v>
      </c>
      <c r="E740" s="250" t="n">
        <f aca="false">-12517-19059</f>
        <v>-31576</v>
      </c>
      <c r="F740" s="251" t="n">
        <v>0</v>
      </c>
      <c r="G740" s="44" t="n">
        <f aca="false">SUM(E740:F740)</f>
        <v>-31576</v>
      </c>
      <c r="H740" s="44" t="n">
        <f aca="false">D740+G740</f>
        <v>2190005</v>
      </c>
      <c r="I740" s="232" t="n">
        <f aca="false">$D$12-H740</f>
        <v>181195</v>
      </c>
      <c r="J740" s="238" t="n">
        <f aca="false">D740/$D$12</f>
        <v>0.936901568825911</v>
      </c>
      <c r="K740" s="239" t="n">
        <f aca="false">H740/$D$12</f>
        <v>0.923585104588394</v>
      </c>
      <c r="L740" s="44" t="n">
        <f aca="false">IF($E740&lt;0,IF($K740&gt;0.5,-$F$7,-$G$7),IF($E740&gt;0,IF($K740&gt;0.67,$I$7,$H$7),0))</f>
        <v>-31576</v>
      </c>
      <c r="M740" s="44" t="n">
        <f aca="false">IF($E740&lt;0,IF($K740&gt;0.5,-$F$5,-$G$5),IF($E740&gt;0,IF($K740&gt;0.67,$I$5,$H$5),0))</f>
        <v>-18243</v>
      </c>
      <c r="N740" s="44" t="n">
        <f aca="false">IF($E740&lt;0,IF($K740&gt;0.5,-$F$6,-$G$6),IF($E740&gt;0,IF($K740&gt;0.67,$I$6,$H$6),0))</f>
        <v>-13333</v>
      </c>
    </row>
    <row r="741" customFormat="false" ht="12.75" hidden="false" customHeight="false" outlineLevel="0" collapsed="false">
      <c r="A741" s="0" t="n">
        <f aca="false">MONTH(C741)</f>
        <v>12</v>
      </c>
      <c r="B741" s="0" t="str">
        <f aca="false">VLOOKUP(A741,MonthTable,2,FALSE())</f>
        <v>Dec</v>
      </c>
      <c r="C741" s="235" t="n">
        <f aca="false">C740+1</f>
        <v>37232</v>
      </c>
      <c r="D741" s="236" t="n">
        <f aca="false">H740</f>
        <v>2190005</v>
      </c>
      <c r="E741" s="250" t="n">
        <f aca="false">-12517-19059</f>
        <v>-31576</v>
      </c>
      <c r="F741" s="251" t="n">
        <v>0</v>
      </c>
      <c r="G741" s="44" t="n">
        <f aca="false">SUM(E741:F741)</f>
        <v>-31576</v>
      </c>
      <c r="H741" s="44" t="n">
        <f aca="false">D741+G741</f>
        <v>2158429</v>
      </c>
      <c r="I741" s="232" t="n">
        <f aca="false">$D$12-H741</f>
        <v>212771</v>
      </c>
      <c r="J741" s="238" t="n">
        <f aca="false">D741/$D$12</f>
        <v>0.923585104588394</v>
      </c>
      <c r="K741" s="239" t="n">
        <f aca="false">H741/$D$12</f>
        <v>0.910268640350877</v>
      </c>
      <c r="L741" s="44" t="n">
        <f aca="false">IF($E741&lt;0,IF($K741&gt;0.5,-$F$7,-$G$7),IF($E741&gt;0,IF($K741&gt;0.67,$I$7,$H$7),0))</f>
        <v>-31576</v>
      </c>
      <c r="M741" s="44" t="n">
        <f aca="false">IF($E741&lt;0,IF($K741&gt;0.5,-$F$5,-$G$5),IF($E741&gt;0,IF($K741&gt;0.67,$I$5,$H$5),0))</f>
        <v>-18243</v>
      </c>
      <c r="N741" s="44" t="n">
        <f aca="false">IF($E741&lt;0,IF($K741&gt;0.5,-$F$6,-$G$6),IF($E741&gt;0,IF($K741&gt;0.67,$I$6,$H$6),0))</f>
        <v>-13333</v>
      </c>
    </row>
    <row r="742" customFormat="false" ht="12.75" hidden="false" customHeight="false" outlineLevel="0" collapsed="false">
      <c r="A742" s="0" t="n">
        <f aca="false">MONTH(C742)</f>
        <v>12</v>
      </c>
      <c r="B742" s="0" t="str">
        <f aca="false">VLOOKUP(A742,MonthTable,2,FALSE())</f>
        <v>Dec</v>
      </c>
      <c r="C742" s="235" t="n">
        <f aca="false">C741+1</f>
        <v>37233</v>
      </c>
      <c r="D742" s="236" t="n">
        <f aca="false">H741</f>
        <v>2158429</v>
      </c>
      <c r="E742" s="250" t="n">
        <f aca="false">-12517-19059</f>
        <v>-31576</v>
      </c>
      <c r="F742" s="251" t="n">
        <v>0</v>
      </c>
      <c r="G742" s="44" t="n">
        <f aca="false">SUM(E742:F742)</f>
        <v>-31576</v>
      </c>
      <c r="H742" s="44" t="n">
        <f aca="false">D742+G742</f>
        <v>2126853</v>
      </c>
      <c r="I742" s="232" t="n">
        <f aca="false">$D$12-H742</f>
        <v>244347</v>
      </c>
      <c r="J742" s="238" t="n">
        <f aca="false">D742/$D$12</f>
        <v>0.910268640350877</v>
      </c>
      <c r="K742" s="239" t="n">
        <f aca="false">H742/$D$12</f>
        <v>0.89695217611336</v>
      </c>
      <c r="L742" s="44" t="n">
        <f aca="false">IF($E742&lt;0,IF($K742&gt;0.5,-$F$7,-$G$7),IF($E742&gt;0,IF($K742&gt;0.67,$I$7,$H$7),0))</f>
        <v>-31576</v>
      </c>
      <c r="M742" s="44" t="n">
        <f aca="false">IF($E742&lt;0,IF($K742&gt;0.5,-$F$5,-$G$5),IF($E742&gt;0,IF($K742&gt;0.67,$I$5,$H$5),0))</f>
        <v>-18243</v>
      </c>
      <c r="N742" s="44" t="n">
        <f aca="false">IF($E742&lt;0,IF($K742&gt;0.5,-$F$6,-$G$6),IF($E742&gt;0,IF($K742&gt;0.67,$I$6,$H$6),0))</f>
        <v>-13333</v>
      </c>
    </row>
    <row r="743" customFormat="false" ht="12.75" hidden="false" customHeight="false" outlineLevel="0" collapsed="false">
      <c r="A743" s="0" t="n">
        <f aca="false">MONTH(C743)</f>
        <v>12</v>
      </c>
      <c r="B743" s="0" t="str">
        <f aca="false">VLOOKUP(A743,MonthTable,2,FALSE())</f>
        <v>Dec</v>
      </c>
      <c r="C743" s="235" t="n">
        <f aca="false">C742+1</f>
        <v>37234</v>
      </c>
      <c r="D743" s="236" t="n">
        <f aca="false">H742</f>
        <v>2126853</v>
      </c>
      <c r="E743" s="250" t="n">
        <f aca="false">-12517-19059</f>
        <v>-31576</v>
      </c>
      <c r="F743" s="251" t="n">
        <v>0</v>
      </c>
      <c r="G743" s="44" t="n">
        <f aca="false">SUM(E743:F743)</f>
        <v>-31576</v>
      </c>
      <c r="H743" s="44" t="n">
        <f aca="false">D743+G743</f>
        <v>2095277</v>
      </c>
      <c r="I743" s="232" t="n">
        <f aca="false">$D$12-H743</f>
        <v>275923</v>
      </c>
      <c r="J743" s="238" t="n">
        <f aca="false">D743/$D$12</f>
        <v>0.89695217611336</v>
      </c>
      <c r="K743" s="239" t="n">
        <f aca="false">H743/$D$12</f>
        <v>0.883635711875843</v>
      </c>
      <c r="L743" s="44" t="n">
        <f aca="false">IF($E743&lt;0,IF($K743&gt;0.5,-$F$7,-$G$7),IF($E743&gt;0,IF($K743&gt;0.67,$I$7,$H$7),0))</f>
        <v>-31576</v>
      </c>
      <c r="M743" s="44" t="n">
        <f aca="false">IF($E743&lt;0,IF($K743&gt;0.5,-$F$5,-$G$5),IF($E743&gt;0,IF($K743&gt;0.67,$I$5,$H$5),0))</f>
        <v>-18243</v>
      </c>
      <c r="N743" s="44" t="n">
        <f aca="false">IF($E743&lt;0,IF($K743&gt;0.5,-$F$6,-$G$6),IF($E743&gt;0,IF($K743&gt;0.67,$I$6,$H$6),0))</f>
        <v>-13333</v>
      </c>
    </row>
    <row r="744" customFormat="false" ht="12.75" hidden="false" customHeight="false" outlineLevel="0" collapsed="false">
      <c r="A744" s="0" t="n">
        <f aca="false">MONTH(C744)</f>
        <v>12</v>
      </c>
      <c r="B744" s="0" t="str">
        <f aca="false">VLOOKUP(A744,MonthTable,2,FALSE())</f>
        <v>Dec</v>
      </c>
      <c r="C744" s="235" t="n">
        <f aca="false">C743+1</f>
        <v>37235</v>
      </c>
      <c r="D744" s="236" t="n">
        <f aca="false">H743</f>
        <v>2095277</v>
      </c>
      <c r="E744" s="250" t="n">
        <f aca="false">-12517-19059</f>
        <v>-31576</v>
      </c>
      <c r="F744" s="251" t="n">
        <v>0</v>
      </c>
      <c r="G744" s="44" t="n">
        <f aca="false">SUM(E744:F744)</f>
        <v>-31576</v>
      </c>
      <c r="H744" s="44" t="n">
        <f aca="false">D744+G744</f>
        <v>2063701</v>
      </c>
      <c r="I744" s="232" t="n">
        <f aca="false">$D$12-H744</f>
        <v>307499</v>
      </c>
      <c r="J744" s="238" t="n">
        <f aca="false">D744/$D$12</f>
        <v>0.883635711875843</v>
      </c>
      <c r="K744" s="239" t="n">
        <f aca="false">H744/$D$12</f>
        <v>0.870319247638327</v>
      </c>
      <c r="L744" s="44" t="n">
        <f aca="false">IF($E744&lt;0,IF($K744&gt;0.5,-$F$7,-$G$7),IF($E744&gt;0,IF($K744&gt;0.67,$I$7,$H$7),0))</f>
        <v>-31576</v>
      </c>
      <c r="M744" s="44" t="n">
        <f aca="false">IF($E744&lt;0,IF($K744&gt;0.5,-$F$5,-$G$5),IF($E744&gt;0,IF($K744&gt;0.67,$I$5,$H$5),0))</f>
        <v>-18243</v>
      </c>
      <c r="N744" s="44" t="n">
        <f aca="false">IF($E744&lt;0,IF($K744&gt;0.5,-$F$6,-$G$6),IF($E744&gt;0,IF($K744&gt;0.67,$I$6,$H$6),0))</f>
        <v>-13333</v>
      </c>
    </row>
    <row r="745" customFormat="false" ht="12.75" hidden="false" customHeight="false" outlineLevel="0" collapsed="false">
      <c r="A745" s="0" t="n">
        <f aca="false">MONTH(C745)</f>
        <v>12</v>
      </c>
      <c r="B745" s="0" t="str">
        <f aca="false">VLOOKUP(A745,MonthTable,2,FALSE())</f>
        <v>Dec</v>
      </c>
      <c r="C745" s="235" t="n">
        <f aca="false">C744+1</f>
        <v>37236</v>
      </c>
      <c r="D745" s="236" t="n">
        <f aca="false">H744</f>
        <v>2063701</v>
      </c>
      <c r="E745" s="250" t="n">
        <f aca="false">-12517-19059</f>
        <v>-31576</v>
      </c>
      <c r="F745" s="251" t="n">
        <v>0</v>
      </c>
      <c r="G745" s="44" t="n">
        <f aca="false">SUM(E745:F745)</f>
        <v>-31576</v>
      </c>
      <c r="H745" s="44" t="n">
        <f aca="false">D745+G745</f>
        <v>2032125</v>
      </c>
      <c r="I745" s="232" t="n">
        <f aca="false">$D$12-H745</f>
        <v>339075</v>
      </c>
      <c r="J745" s="238" t="n">
        <f aca="false">D745/$D$12</f>
        <v>0.870319247638327</v>
      </c>
      <c r="K745" s="239" t="n">
        <f aca="false">H745/$D$12</f>
        <v>0.85700278340081</v>
      </c>
      <c r="L745" s="44" t="n">
        <f aca="false">IF($E745&lt;0,IF($K745&gt;0.5,-$F$7,-$G$7),IF($E745&gt;0,IF($K745&gt;0.67,$I$7,$H$7),0))</f>
        <v>-31576</v>
      </c>
      <c r="M745" s="44" t="n">
        <f aca="false">IF($E745&lt;0,IF($K745&gt;0.5,-$F$5,-$G$5),IF($E745&gt;0,IF($K745&gt;0.67,$I$5,$H$5),0))</f>
        <v>-18243</v>
      </c>
      <c r="N745" s="44" t="n">
        <f aca="false">IF($E745&lt;0,IF($K745&gt;0.5,-$F$6,-$G$6),IF($E745&gt;0,IF($K745&gt;0.67,$I$6,$H$6),0))</f>
        <v>-13333</v>
      </c>
    </row>
    <row r="746" customFormat="false" ht="12.75" hidden="false" customHeight="false" outlineLevel="0" collapsed="false">
      <c r="A746" s="0" t="n">
        <f aca="false">MONTH(C746)</f>
        <v>12</v>
      </c>
      <c r="B746" s="0" t="str">
        <f aca="false">VLOOKUP(A746,MonthTable,2,FALSE())</f>
        <v>Dec</v>
      </c>
      <c r="C746" s="235" t="n">
        <f aca="false">C745+1</f>
        <v>37237</v>
      </c>
      <c r="D746" s="236" t="n">
        <f aca="false">H745</f>
        <v>2032125</v>
      </c>
      <c r="E746" s="250" t="n">
        <f aca="false">-12517-19059</f>
        <v>-31576</v>
      </c>
      <c r="F746" s="251" t="n">
        <v>0</v>
      </c>
      <c r="G746" s="44" t="n">
        <f aca="false">SUM(E746:F746)</f>
        <v>-31576</v>
      </c>
      <c r="H746" s="44" t="n">
        <f aca="false">D746+G746</f>
        <v>2000549</v>
      </c>
      <c r="I746" s="232" t="n">
        <f aca="false">$D$12-H746</f>
        <v>370651</v>
      </c>
      <c r="J746" s="238" t="n">
        <f aca="false">D746/$D$12</f>
        <v>0.85700278340081</v>
      </c>
      <c r="K746" s="239" t="n">
        <f aca="false">H746/$D$12</f>
        <v>0.843686319163293</v>
      </c>
      <c r="L746" s="44" t="n">
        <f aca="false">IF($E746&lt;0,IF($K746&gt;0.5,-$F$7,-$G$7),IF($E746&gt;0,IF($K746&gt;0.67,$I$7,$H$7),0))</f>
        <v>-31576</v>
      </c>
      <c r="M746" s="44" t="n">
        <f aca="false">IF($E746&lt;0,IF($K746&gt;0.5,-$F$5,-$G$5),IF($E746&gt;0,IF($K746&gt;0.67,$I$5,$H$5),0))</f>
        <v>-18243</v>
      </c>
      <c r="N746" s="44" t="n">
        <f aca="false">IF($E746&lt;0,IF($K746&gt;0.5,-$F$6,-$G$6),IF($E746&gt;0,IF($K746&gt;0.67,$I$6,$H$6),0))</f>
        <v>-13333</v>
      </c>
    </row>
    <row r="747" customFormat="false" ht="12.75" hidden="false" customHeight="false" outlineLevel="0" collapsed="false">
      <c r="A747" s="0" t="n">
        <f aca="false">MONTH(C747)</f>
        <v>12</v>
      </c>
      <c r="B747" s="0" t="str">
        <f aca="false">VLOOKUP(A747,MonthTable,2,FALSE())</f>
        <v>Dec</v>
      </c>
      <c r="C747" s="235" t="n">
        <f aca="false">C746+1</f>
        <v>37238</v>
      </c>
      <c r="D747" s="236" t="n">
        <f aca="false">H746</f>
        <v>2000549</v>
      </c>
      <c r="E747" s="250" t="n">
        <f aca="false">-12517-19059</f>
        <v>-31576</v>
      </c>
      <c r="F747" s="251" t="n">
        <v>0</v>
      </c>
      <c r="G747" s="44" t="n">
        <f aca="false">SUM(E747:F747)</f>
        <v>-31576</v>
      </c>
      <c r="H747" s="44" t="n">
        <f aca="false">D747+G747</f>
        <v>1968973</v>
      </c>
      <c r="I747" s="232" t="n">
        <f aca="false">$D$12-H747</f>
        <v>402227</v>
      </c>
      <c r="J747" s="238" t="n">
        <f aca="false">D747/$D$12</f>
        <v>0.843686319163293</v>
      </c>
      <c r="K747" s="239" t="n">
        <f aca="false">H747/$D$12</f>
        <v>0.830369854925776</v>
      </c>
      <c r="L747" s="44" t="n">
        <f aca="false">IF($E747&lt;0,IF($K747&gt;0.5,-$F$7,-$G$7),IF($E747&gt;0,IF($K747&gt;0.67,$I$7,$H$7),0))</f>
        <v>-31576</v>
      </c>
      <c r="M747" s="44" t="n">
        <f aca="false">IF($E747&lt;0,IF($K747&gt;0.5,-$F$5,-$G$5),IF($E747&gt;0,IF($K747&gt;0.67,$I$5,$H$5),0))</f>
        <v>-18243</v>
      </c>
      <c r="N747" s="44" t="n">
        <f aca="false">IF($E747&lt;0,IF($K747&gt;0.5,-$F$6,-$G$6),IF($E747&gt;0,IF($K747&gt;0.67,$I$6,$H$6),0))</f>
        <v>-13333</v>
      </c>
    </row>
    <row r="748" customFormat="false" ht="12.75" hidden="false" customHeight="false" outlineLevel="0" collapsed="false">
      <c r="A748" s="0" t="n">
        <f aca="false">MONTH(C748)</f>
        <v>12</v>
      </c>
      <c r="B748" s="0" t="str">
        <f aca="false">VLOOKUP(A748,MonthTable,2,FALSE())</f>
        <v>Dec</v>
      </c>
      <c r="C748" s="235" t="n">
        <f aca="false">C747+1</f>
        <v>37239</v>
      </c>
      <c r="D748" s="236" t="n">
        <f aca="false">H747</f>
        <v>1968973</v>
      </c>
      <c r="E748" s="250" t="n">
        <f aca="false">-12517-19059</f>
        <v>-31576</v>
      </c>
      <c r="F748" s="251" t="n">
        <v>0</v>
      </c>
      <c r="G748" s="44" t="n">
        <f aca="false">SUM(E748:F748)</f>
        <v>-31576</v>
      </c>
      <c r="H748" s="44" t="n">
        <f aca="false">D748+G748</f>
        <v>1937397</v>
      </c>
      <c r="I748" s="232" t="n">
        <f aca="false">$D$12-H748</f>
        <v>433803</v>
      </c>
      <c r="J748" s="238" t="n">
        <f aca="false">D748/$D$12</f>
        <v>0.830369854925776</v>
      </c>
      <c r="K748" s="239" t="n">
        <f aca="false">H748/$D$12</f>
        <v>0.817053390688259</v>
      </c>
      <c r="L748" s="44" t="n">
        <f aca="false">IF($E748&lt;0,IF($K748&gt;0.5,-$F$7,-$G$7),IF($E748&gt;0,IF($K748&gt;0.67,$I$7,$H$7),0))</f>
        <v>-31576</v>
      </c>
      <c r="M748" s="44" t="n">
        <f aca="false">IF($E748&lt;0,IF($K748&gt;0.5,-$F$5,-$G$5),IF($E748&gt;0,IF($K748&gt;0.67,$I$5,$H$5),0))</f>
        <v>-18243</v>
      </c>
      <c r="N748" s="44" t="n">
        <f aca="false">IF($E748&lt;0,IF($K748&gt;0.5,-$F$6,-$G$6),IF($E748&gt;0,IF($K748&gt;0.67,$I$6,$H$6),0))</f>
        <v>-13333</v>
      </c>
    </row>
    <row r="749" customFormat="false" ht="12.75" hidden="false" customHeight="false" outlineLevel="0" collapsed="false">
      <c r="A749" s="0" t="n">
        <f aca="false">MONTH(C749)</f>
        <v>12</v>
      </c>
      <c r="B749" s="0" t="str">
        <f aca="false">VLOOKUP(A749,MonthTable,2,FALSE())</f>
        <v>Dec</v>
      </c>
      <c r="C749" s="235" t="n">
        <f aca="false">C748+1</f>
        <v>37240</v>
      </c>
      <c r="D749" s="236" t="n">
        <f aca="false">H748</f>
        <v>1937397</v>
      </c>
      <c r="E749" s="250" t="n">
        <f aca="false">-12517-19059</f>
        <v>-31576</v>
      </c>
      <c r="F749" s="251" t="n">
        <v>0</v>
      </c>
      <c r="G749" s="44" t="n">
        <f aca="false">SUM(E749:F749)</f>
        <v>-31576</v>
      </c>
      <c r="H749" s="44" t="n">
        <f aca="false">D749+G749</f>
        <v>1905821</v>
      </c>
      <c r="I749" s="232" t="n">
        <f aca="false">$D$12-H749</f>
        <v>465379</v>
      </c>
      <c r="J749" s="238" t="n">
        <f aca="false">D749/$D$12</f>
        <v>0.817053390688259</v>
      </c>
      <c r="K749" s="239" t="n">
        <f aca="false">H749/$D$12</f>
        <v>0.803736926450742</v>
      </c>
      <c r="L749" s="44" t="n">
        <f aca="false">IF($E749&lt;0,IF($K749&gt;0.5,-$F$7,-$G$7),IF($E749&gt;0,IF($K749&gt;0.67,$I$7,$H$7),0))</f>
        <v>-31576</v>
      </c>
      <c r="M749" s="44" t="n">
        <f aca="false">IF($E749&lt;0,IF($K749&gt;0.5,-$F$5,-$G$5),IF($E749&gt;0,IF($K749&gt;0.67,$I$5,$H$5),0))</f>
        <v>-18243</v>
      </c>
      <c r="N749" s="44" t="n">
        <f aca="false">IF($E749&lt;0,IF($K749&gt;0.5,-$F$6,-$G$6),IF($E749&gt;0,IF($K749&gt;0.67,$I$6,$H$6),0))</f>
        <v>-13333</v>
      </c>
    </row>
    <row r="750" customFormat="false" ht="12.75" hidden="false" customHeight="false" outlineLevel="0" collapsed="false">
      <c r="A750" s="0" t="n">
        <f aca="false">MONTH(C750)</f>
        <v>12</v>
      </c>
      <c r="B750" s="0" t="str">
        <f aca="false">VLOOKUP(A750,MonthTable,2,FALSE())</f>
        <v>Dec</v>
      </c>
      <c r="C750" s="235" t="n">
        <f aca="false">C749+1</f>
        <v>37241</v>
      </c>
      <c r="D750" s="236" t="n">
        <f aca="false">H749</f>
        <v>1905821</v>
      </c>
      <c r="E750" s="250" t="n">
        <f aca="false">-12517-19059</f>
        <v>-31576</v>
      </c>
      <c r="F750" s="251" t="n">
        <v>0</v>
      </c>
      <c r="G750" s="44" t="n">
        <f aca="false">SUM(E750:F750)</f>
        <v>-31576</v>
      </c>
      <c r="H750" s="44" t="n">
        <f aca="false">D750+G750</f>
        <v>1874245</v>
      </c>
      <c r="I750" s="232" t="n">
        <f aca="false">$D$12-H750</f>
        <v>496955</v>
      </c>
      <c r="J750" s="238" t="n">
        <f aca="false">D750/$D$12</f>
        <v>0.803736926450742</v>
      </c>
      <c r="K750" s="239" t="n">
        <f aca="false">H750/$D$12</f>
        <v>0.790420462213225</v>
      </c>
      <c r="L750" s="44" t="n">
        <f aca="false">IF($E750&lt;0,IF($K750&gt;0.5,-$F$7,-$G$7),IF($E750&gt;0,IF($K750&gt;0.67,$I$7,$H$7),0))</f>
        <v>-31576</v>
      </c>
      <c r="M750" s="44" t="n">
        <f aca="false">IF($E750&lt;0,IF($K750&gt;0.5,-$F$5,-$G$5),IF($E750&gt;0,IF($K750&gt;0.67,$I$5,$H$5),0))</f>
        <v>-18243</v>
      </c>
      <c r="N750" s="44" t="n">
        <f aca="false">IF($E750&lt;0,IF($K750&gt;0.5,-$F$6,-$G$6),IF($E750&gt;0,IF($K750&gt;0.67,$I$6,$H$6),0))</f>
        <v>-13333</v>
      </c>
    </row>
    <row r="751" customFormat="false" ht="12.75" hidden="false" customHeight="false" outlineLevel="0" collapsed="false">
      <c r="A751" s="0" t="n">
        <f aca="false">MONTH(C751)</f>
        <v>12</v>
      </c>
      <c r="B751" s="0" t="str">
        <f aca="false">VLOOKUP(A751,MonthTable,2,FALSE())</f>
        <v>Dec</v>
      </c>
      <c r="C751" s="235" t="n">
        <f aca="false">C750+1</f>
        <v>37242</v>
      </c>
      <c r="D751" s="236" t="n">
        <f aca="false">H750</f>
        <v>1874245</v>
      </c>
      <c r="E751" s="250" t="n">
        <f aca="false">-12517-19059</f>
        <v>-31576</v>
      </c>
      <c r="F751" s="251" t="n">
        <v>0</v>
      </c>
      <c r="G751" s="44" t="n">
        <f aca="false">SUM(E751:F751)</f>
        <v>-31576</v>
      </c>
      <c r="H751" s="44" t="n">
        <f aca="false">D751+G751</f>
        <v>1842669</v>
      </c>
      <c r="I751" s="232" t="n">
        <f aca="false">$D$12-H751</f>
        <v>528531</v>
      </c>
      <c r="J751" s="238" t="n">
        <f aca="false">D751/$D$12</f>
        <v>0.790420462213225</v>
      </c>
      <c r="K751" s="239" t="n">
        <f aca="false">H751/$D$12</f>
        <v>0.777103997975709</v>
      </c>
      <c r="L751" s="44" t="n">
        <f aca="false">IF($E751&lt;0,IF($K751&gt;0.5,-$F$7,-$G$7),IF($E751&gt;0,IF($K751&gt;0.67,$I$7,$H$7),0))</f>
        <v>-31576</v>
      </c>
      <c r="M751" s="44" t="n">
        <f aca="false">IF($E751&lt;0,IF($K751&gt;0.5,-$F$5,-$G$5),IF($E751&gt;0,IF($K751&gt;0.67,$I$5,$H$5),0))</f>
        <v>-18243</v>
      </c>
      <c r="N751" s="44" t="n">
        <f aca="false">IF($E751&lt;0,IF($K751&gt;0.5,-$F$6,-$G$6),IF($E751&gt;0,IF($K751&gt;0.67,$I$6,$H$6),0))</f>
        <v>-13333</v>
      </c>
    </row>
    <row r="752" customFormat="false" ht="12.75" hidden="false" customHeight="false" outlineLevel="0" collapsed="false">
      <c r="A752" s="0" t="n">
        <f aca="false">MONTH(C752)</f>
        <v>12</v>
      </c>
      <c r="B752" s="0" t="str">
        <f aca="false">VLOOKUP(A752,MonthTable,2,FALSE())</f>
        <v>Dec</v>
      </c>
      <c r="C752" s="235" t="n">
        <f aca="false">C751+1</f>
        <v>37243</v>
      </c>
      <c r="D752" s="236" t="n">
        <f aca="false">H751</f>
        <v>1842669</v>
      </c>
      <c r="E752" s="250" t="n">
        <f aca="false">-12517-19059</f>
        <v>-31576</v>
      </c>
      <c r="F752" s="251" t="n">
        <v>0</v>
      </c>
      <c r="G752" s="44" t="n">
        <f aca="false">SUM(E752:F752)</f>
        <v>-31576</v>
      </c>
      <c r="H752" s="44" t="n">
        <f aca="false">D752+G752</f>
        <v>1811093</v>
      </c>
      <c r="I752" s="232" t="n">
        <f aca="false">$D$12-H752</f>
        <v>560107</v>
      </c>
      <c r="J752" s="238" t="n">
        <f aca="false">D752/$D$12</f>
        <v>0.777103997975709</v>
      </c>
      <c r="K752" s="239" t="n">
        <f aca="false">H752/$D$12</f>
        <v>0.763787533738192</v>
      </c>
      <c r="L752" s="44" t="n">
        <f aca="false">IF($E752&lt;0,IF($K752&gt;0.5,-$F$7,-$G$7),IF($E752&gt;0,IF($K752&gt;0.67,$I$7,$H$7),0))</f>
        <v>-31576</v>
      </c>
      <c r="M752" s="44" t="n">
        <f aca="false">IF($E752&lt;0,IF($K752&gt;0.5,-$F$5,-$G$5),IF($E752&gt;0,IF($K752&gt;0.67,$I$5,$H$5),0))</f>
        <v>-18243</v>
      </c>
      <c r="N752" s="44" t="n">
        <f aca="false">IF($E752&lt;0,IF($K752&gt;0.5,-$F$6,-$G$6),IF($E752&gt;0,IF($K752&gt;0.67,$I$6,$H$6),0))</f>
        <v>-13333</v>
      </c>
    </row>
    <row r="753" customFormat="false" ht="12.75" hidden="false" customHeight="false" outlineLevel="0" collapsed="false">
      <c r="A753" s="0" t="n">
        <f aca="false">MONTH(C753)</f>
        <v>12</v>
      </c>
      <c r="B753" s="0" t="str">
        <f aca="false">VLOOKUP(A753,MonthTable,2,FALSE())</f>
        <v>Dec</v>
      </c>
      <c r="C753" s="235" t="n">
        <f aca="false">C752+1</f>
        <v>37244</v>
      </c>
      <c r="D753" s="236" t="n">
        <f aca="false">H752</f>
        <v>1811093</v>
      </c>
      <c r="E753" s="250" t="n">
        <f aca="false">-12517-19059</f>
        <v>-31576</v>
      </c>
      <c r="F753" s="251" t="n">
        <v>0</v>
      </c>
      <c r="G753" s="44" t="n">
        <f aca="false">SUM(E753:F753)</f>
        <v>-31576</v>
      </c>
      <c r="H753" s="44" t="n">
        <f aca="false">D753+G753</f>
        <v>1779517</v>
      </c>
      <c r="I753" s="232" t="n">
        <f aca="false">$D$12-H753</f>
        <v>591683</v>
      </c>
      <c r="J753" s="238" t="n">
        <f aca="false">D753/$D$12</f>
        <v>0.763787533738192</v>
      </c>
      <c r="K753" s="239" t="n">
        <f aca="false">H753/$D$12</f>
        <v>0.750471069500675</v>
      </c>
      <c r="L753" s="44" t="n">
        <f aca="false">IF($E753&lt;0,IF($K753&gt;0.5,-$F$7,-$G$7),IF($E753&gt;0,IF($K753&gt;0.67,$I$7,$H$7),0))</f>
        <v>-31576</v>
      </c>
      <c r="M753" s="44" t="n">
        <f aca="false">IF($E753&lt;0,IF($K753&gt;0.5,-$F$5,-$G$5),IF($E753&gt;0,IF($K753&gt;0.67,$I$5,$H$5),0))</f>
        <v>-18243</v>
      </c>
      <c r="N753" s="44" t="n">
        <f aca="false">IF($E753&lt;0,IF($K753&gt;0.5,-$F$6,-$G$6),IF($E753&gt;0,IF($K753&gt;0.67,$I$6,$H$6),0))</f>
        <v>-13333</v>
      </c>
    </row>
    <row r="754" customFormat="false" ht="12.75" hidden="false" customHeight="false" outlineLevel="0" collapsed="false">
      <c r="A754" s="0" t="n">
        <f aca="false">MONTH(C754)</f>
        <v>12</v>
      </c>
      <c r="B754" s="0" t="str">
        <f aca="false">VLOOKUP(A754,MonthTable,2,FALSE())</f>
        <v>Dec</v>
      </c>
      <c r="C754" s="235" t="n">
        <f aca="false">C753+1</f>
        <v>37245</v>
      </c>
      <c r="D754" s="236" t="n">
        <f aca="false">H753</f>
        <v>1779517</v>
      </c>
      <c r="E754" s="250" t="n">
        <f aca="false">-12517-19059</f>
        <v>-31576</v>
      </c>
      <c r="F754" s="251" t="n">
        <v>0</v>
      </c>
      <c r="G754" s="44" t="n">
        <f aca="false">SUM(E754:F754)</f>
        <v>-31576</v>
      </c>
      <c r="H754" s="44" t="n">
        <f aca="false">D754+G754</f>
        <v>1747941</v>
      </c>
      <c r="I754" s="232" t="n">
        <f aca="false">$D$12-H754</f>
        <v>623259</v>
      </c>
      <c r="J754" s="238" t="n">
        <f aca="false">D754/$D$12</f>
        <v>0.750471069500675</v>
      </c>
      <c r="K754" s="239" t="n">
        <f aca="false">H754/$D$12</f>
        <v>0.737154605263158</v>
      </c>
      <c r="L754" s="44" t="n">
        <f aca="false">IF($E754&lt;0,IF($K754&gt;0.5,-$F$7,-$G$7),IF($E754&gt;0,IF($K754&gt;0.67,$I$7,$H$7),0))</f>
        <v>-31576</v>
      </c>
      <c r="M754" s="44" t="n">
        <f aca="false">IF($E754&lt;0,IF($K754&gt;0.5,-$F$5,-$G$5),IF($E754&gt;0,IF($K754&gt;0.67,$I$5,$H$5),0))</f>
        <v>-18243</v>
      </c>
      <c r="N754" s="44" t="n">
        <f aca="false">IF($E754&lt;0,IF($K754&gt;0.5,-$F$6,-$G$6),IF($E754&gt;0,IF($K754&gt;0.67,$I$6,$H$6),0))</f>
        <v>-13333</v>
      </c>
    </row>
    <row r="755" customFormat="false" ht="12.75" hidden="false" customHeight="false" outlineLevel="0" collapsed="false">
      <c r="A755" s="0" t="n">
        <f aca="false">MONTH(C755)</f>
        <v>12</v>
      </c>
      <c r="B755" s="0" t="str">
        <f aca="false">VLOOKUP(A755,MonthTable,2,FALSE())</f>
        <v>Dec</v>
      </c>
      <c r="C755" s="235" t="n">
        <f aca="false">C754+1</f>
        <v>37246</v>
      </c>
      <c r="D755" s="236" t="n">
        <f aca="false">H754</f>
        <v>1747941</v>
      </c>
      <c r="E755" s="250" t="n">
        <f aca="false">-12517-19059</f>
        <v>-31576</v>
      </c>
      <c r="F755" s="251" t="n">
        <v>0</v>
      </c>
      <c r="G755" s="44" t="n">
        <f aca="false">SUM(E755:F755)</f>
        <v>-31576</v>
      </c>
      <c r="H755" s="44" t="n">
        <f aca="false">D755+G755</f>
        <v>1716365</v>
      </c>
      <c r="I755" s="232" t="n">
        <f aca="false">$D$12-H755</f>
        <v>654835</v>
      </c>
      <c r="J755" s="238" t="n">
        <f aca="false">D755/$D$12</f>
        <v>0.737154605263158</v>
      </c>
      <c r="K755" s="239" t="n">
        <f aca="false">H755/$D$12</f>
        <v>0.723838141025641</v>
      </c>
      <c r="L755" s="44" t="n">
        <f aca="false">IF($E755&lt;0,IF($K755&gt;0.5,-$F$7,-$G$7),IF($E755&gt;0,IF($K755&gt;0.67,$I$7,$H$7),0))</f>
        <v>-31576</v>
      </c>
      <c r="M755" s="44" t="n">
        <f aca="false">IF($E755&lt;0,IF($K755&gt;0.5,-$F$5,-$G$5),IF($E755&gt;0,IF($K755&gt;0.67,$I$5,$H$5),0))</f>
        <v>-18243</v>
      </c>
      <c r="N755" s="44" t="n">
        <f aca="false">IF($E755&lt;0,IF($K755&gt;0.5,-$F$6,-$G$6),IF($E755&gt;0,IF($K755&gt;0.67,$I$6,$H$6),0))</f>
        <v>-13333</v>
      </c>
    </row>
    <row r="756" customFormat="false" ht="12.75" hidden="false" customHeight="false" outlineLevel="0" collapsed="false">
      <c r="A756" s="0" t="n">
        <f aca="false">MONTH(C756)</f>
        <v>12</v>
      </c>
      <c r="B756" s="0" t="str">
        <f aca="false">VLOOKUP(A756,MonthTable,2,FALSE())</f>
        <v>Dec</v>
      </c>
      <c r="C756" s="235" t="n">
        <f aca="false">C755+1</f>
        <v>37247</v>
      </c>
      <c r="D756" s="236" t="n">
        <f aca="false">H755</f>
        <v>1716365</v>
      </c>
      <c r="E756" s="250" t="n">
        <f aca="false">-12517-19059</f>
        <v>-31576</v>
      </c>
      <c r="F756" s="251" t="n">
        <v>0</v>
      </c>
      <c r="G756" s="44" t="n">
        <f aca="false">SUM(E756:F756)</f>
        <v>-31576</v>
      </c>
      <c r="H756" s="44" t="n">
        <f aca="false">D756+G756</f>
        <v>1684789</v>
      </c>
      <c r="I756" s="232" t="n">
        <f aca="false">$D$12-H756</f>
        <v>686411</v>
      </c>
      <c r="J756" s="238" t="n">
        <f aca="false">D756/$D$12</f>
        <v>0.723838141025641</v>
      </c>
      <c r="K756" s="239" t="n">
        <f aca="false">H756/$D$12</f>
        <v>0.710521676788124</v>
      </c>
      <c r="L756" s="44" t="n">
        <f aca="false">IF($E756&lt;0,IF($K756&gt;0.5,-$F$7,-$G$7),IF($E756&gt;0,IF($K756&gt;0.67,$I$7,$H$7),0))</f>
        <v>-31576</v>
      </c>
      <c r="M756" s="44" t="n">
        <f aca="false">IF($E756&lt;0,IF($K756&gt;0.5,-$F$5,-$G$5),IF($E756&gt;0,IF($K756&gt;0.67,$I$5,$H$5),0))</f>
        <v>-18243</v>
      </c>
      <c r="N756" s="44" t="n">
        <f aca="false">IF($E756&lt;0,IF($K756&gt;0.5,-$F$6,-$G$6),IF($E756&gt;0,IF($K756&gt;0.67,$I$6,$H$6),0))</f>
        <v>-13333</v>
      </c>
    </row>
    <row r="757" customFormat="false" ht="12.75" hidden="false" customHeight="false" outlineLevel="0" collapsed="false">
      <c r="A757" s="0" t="n">
        <f aca="false">MONTH(C757)</f>
        <v>12</v>
      </c>
      <c r="B757" s="0" t="str">
        <f aca="false">VLOOKUP(A757,MonthTable,2,FALSE())</f>
        <v>Dec</v>
      </c>
      <c r="C757" s="235" t="n">
        <f aca="false">C756+1</f>
        <v>37248</v>
      </c>
      <c r="D757" s="236" t="n">
        <f aca="false">H756</f>
        <v>1684789</v>
      </c>
      <c r="E757" s="250" t="n">
        <f aca="false">-12517-19059</f>
        <v>-31576</v>
      </c>
      <c r="F757" s="251" t="n">
        <v>0</v>
      </c>
      <c r="G757" s="44" t="n">
        <f aca="false">SUM(E757:F757)</f>
        <v>-31576</v>
      </c>
      <c r="H757" s="44" t="n">
        <f aca="false">D757+G757</f>
        <v>1653213</v>
      </c>
      <c r="I757" s="232" t="n">
        <f aca="false">$D$12-H757</f>
        <v>717987</v>
      </c>
      <c r="J757" s="238" t="n">
        <f aca="false">D757/$D$12</f>
        <v>0.710521676788124</v>
      </c>
      <c r="K757" s="239" t="n">
        <f aca="false">H757/$D$12</f>
        <v>0.697205212550607</v>
      </c>
      <c r="L757" s="44" t="n">
        <f aca="false">IF($E757&lt;0,IF($K757&gt;0.5,-$F$7,-$G$7),IF($E757&gt;0,IF($K757&gt;0.67,$I$7,$H$7),0))</f>
        <v>-31576</v>
      </c>
      <c r="M757" s="44" t="n">
        <f aca="false">IF($E757&lt;0,IF($K757&gt;0.5,-$F$5,-$G$5),IF($E757&gt;0,IF($K757&gt;0.67,$I$5,$H$5),0))</f>
        <v>-18243</v>
      </c>
      <c r="N757" s="44" t="n">
        <f aca="false">IF($E757&lt;0,IF($K757&gt;0.5,-$F$6,-$G$6),IF($E757&gt;0,IF($K757&gt;0.67,$I$6,$H$6),0))</f>
        <v>-13333</v>
      </c>
    </row>
    <row r="758" customFormat="false" ht="12.75" hidden="false" customHeight="false" outlineLevel="0" collapsed="false">
      <c r="A758" s="0" t="n">
        <f aca="false">MONTH(C758)</f>
        <v>12</v>
      </c>
      <c r="B758" s="0" t="str">
        <f aca="false">VLOOKUP(A758,MonthTable,2,FALSE())</f>
        <v>Dec</v>
      </c>
      <c r="C758" s="235" t="n">
        <f aca="false">C757+1</f>
        <v>37249</v>
      </c>
      <c r="D758" s="236" t="n">
        <f aca="false">H757</f>
        <v>1653213</v>
      </c>
      <c r="E758" s="250" t="n">
        <f aca="false">-12517-19059</f>
        <v>-31576</v>
      </c>
      <c r="F758" s="251" t="n">
        <v>0</v>
      </c>
      <c r="G758" s="44" t="n">
        <f aca="false">SUM(E758:F758)</f>
        <v>-31576</v>
      </c>
      <c r="H758" s="44" t="n">
        <f aca="false">D758+G758</f>
        <v>1621637</v>
      </c>
      <c r="I758" s="232" t="n">
        <f aca="false">$D$12-H758</f>
        <v>749563</v>
      </c>
      <c r="J758" s="238" t="n">
        <f aca="false">D758/$D$12</f>
        <v>0.697205212550607</v>
      </c>
      <c r="K758" s="239" t="n">
        <f aca="false">H758/$D$12</f>
        <v>0.68388874831309</v>
      </c>
      <c r="L758" s="44" t="n">
        <f aca="false">IF($E758&lt;0,IF($K758&gt;0.5,-$F$7,-$G$7),IF($E758&gt;0,IF($K758&gt;0.67,$I$7,$H$7),0))</f>
        <v>-31576</v>
      </c>
      <c r="M758" s="44" t="n">
        <f aca="false">IF($E758&lt;0,IF($K758&gt;0.5,-$F$5,-$G$5),IF($E758&gt;0,IF($K758&gt;0.67,$I$5,$H$5),0))</f>
        <v>-18243</v>
      </c>
      <c r="N758" s="44" t="n">
        <f aca="false">IF($E758&lt;0,IF($K758&gt;0.5,-$F$6,-$G$6),IF($E758&gt;0,IF($K758&gt;0.67,$I$6,$H$6),0))</f>
        <v>-13333</v>
      </c>
    </row>
    <row r="759" customFormat="false" ht="12.75" hidden="false" customHeight="false" outlineLevel="0" collapsed="false">
      <c r="A759" s="0" t="n">
        <f aca="false">MONTH(C759)</f>
        <v>12</v>
      </c>
      <c r="B759" s="0" t="str">
        <f aca="false">VLOOKUP(A759,MonthTable,2,FALSE())</f>
        <v>Dec</v>
      </c>
      <c r="C759" s="235" t="n">
        <f aca="false">C758+1</f>
        <v>37250</v>
      </c>
      <c r="D759" s="236" t="n">
        <f aca="false">H758</f>
        <v>1621637</v>
      </c>
      <c r="E759" s="250" t="n">
        <f aca="false">-12517-19059</f>
        <v>-31576</v>
      </c>
      <c r="F759" s="251" t="n">
        <v>0</v>
      </c>
      <c r="G759" s="44" t="n">
        <f aca="false">SUM(E759:F759)</f>
        <v>-31576</v>
      </c>
      <c r="H759" s="44" t="n">
        <f aca="false">D759+G759</f>
        <v>1590061</v>
      </c>
      <c r="I759" s="232" t="n">
        <f aca="false">$D$12-H759</f>
        <v>781139</v>
      </c>
      <c r="J759" s="238" t="n">
        <f aca="false">D759/$D$12</f>
        <v>0.68388874831309</v>
      </c>
      <c r="K759" s="239" t="n">
        <f aca="false">H759/$D$12</f>
        <v>0.670572284075574</v>
      </c>
      <c r="L759" s="44" t="n">
        <f aca="false">IF($E759&lt;0,IF($K759&gt;0.5,-$F$7,-$G$7),IF($E759&gt;0,IF($K759&gt;0.67,$I$7,$H$7),0))</f>
        <v>-31576</v>
      </c>
      <c r="M759" s="44" t="n">
        <f aca="false">IF($E759&lt;0,IF($K759&gt;0.5,-$F$5,-$G$5),IF($E759&gt;0,IF($K759&gt;0.67,$I$5,$H$5),0))</f>
        <v>-18243</v>
      </c>
      <c r="N759" s="44" t="n">
        <f aca="false">IF($E759&lt;0,IF($K759&gt;0.5,-$F$6,-$G$6),IF($E759&gt;0,IF($K759&gt;0.67,$I$6,$H$6),0))</f>
        <v>-13333</v>
      </c>
    </row>
    <row r="760" customFormat="false" ht="12.75" hidden="false" customHeight="false" outlineLevel="0" collapsed="false">
      <c r="A760" s="0" t="n">
        <f aca="false">MONTH(C760)</f>
        <v>12</v>
      </c>
      <c r="B760" s="0" t="str">
        <f aca="false">VLOOKUP(A760,MonthTable,2,FALSE())</f>
        <v>Dec</v>
      </c>
      <c r="C760" s="235" t="n">
        <f aca="false">C759+1</f>
        <v>37251</v>
      </c>
      <c r="D760" s="236" t="n">
        <f aca="false">H759</f>
        <v>1590061</v>
      </c>
      <c r="E760" s="250" t="n">
        <f aca="false">-12517-19059</f>
        <v>-31576</v>
      </c>
      <c r="F760" s="251" t="n">
        <v>0</v>
      </c>
      <c r="G760" s="44" t="n">
        <f aca="false">SUM(E760:F760)</f>
        <v>-31576</v>
      </c>
      <c r="H760" s="44" t="n">
        <f aca="false">D760+G760</f>
        <v>1558485</v>
      </c>
      <c r="I760" s="232" t="n">
        <f aca="false">$D$12-H760</f>
        <v>812715</v>
      </c>
      <c r="J760" s="238" t="n">
        <f aca="false">D760/$D$12</f>
        <v>0.670572284075574</v>
      </c>
      <c r="K760" s="239" t="n">
        <f aca="false">H760/$D$12</f>
        <v>0.657255819838057</v>
      </c>
      <c r="L760" s="44" t="n">
        <f aca="false">IF($E760&lt;0,IF($K760&gt;0.5,-$F$7,-$G$7),IF($E760&gt;0,IF($K760&gt;0.67,$I$7,$H$7),0))</f>
        <v>-31576</v>
      </c>
      <c r="M760" s="44" t="n">
        <f aca="false">IF($E760&lt;0,IF($K760&gt;0.5,-$F$5,-$G$5),IF($E760&gt;0,IF($K760&gt;0.67,$I$5,$H$5),0))</f>
        <v>-18243</v>
      </c>
      <c r="N760" s="44" t="n">
        <f aca="false">IF($E760&lt;0,IF($K760&gt;0.5,-$F$6,-$G$6),IF($E760&gt;0,IF($K760&gt;0.67,$I$6,$H$6),0))</f>
        <v>-13333</v>
      </c>
    </row>
    <row r="761" customFormat="false" ht="12.75" hidden="false" customHeight="false" outlineLevel="0" collapsed="false">
      <c r="A761" s="0" t="n">
        <f aca="false">MONTH(C761)</f>
        <v>12</v>
      </c>
      <c r="B761" s="0" t="str">
        <f aca="false">VLOOKUP(A761,MonthTable,2,FALSE())</f>
        <v>Dec</v>
      </c>
      <c r="C761" s="235" t="n">
        <f aca="false">C760+1</f>
        <v>37252</v>
      </c>
      <c r="D761" s="236" t="n">
        <f aca="false">H760</f>
        <v>1558485</v>
      </c>
      <c r="E761" s="250" t="n">
        <f aca="false">-12517-19059</f>
        <v>-31576</v>
      </c>
      <c r="F761" s="251" t="n">
        <v>0</v>
      </c>
      <c r="G761" s="44" t="n">
        <f aca="false">SUM(E761:F761)</f>
        <v>-31576</v>
      </c>
      <c r="H761" s="44" t="n">
        <f aca="false">D761+G761</f>
        <v>1526909</v>
      </c>
      <c r="I761" s="232" t="n">
        <f aca="false">$D$12-H761</f>
        <v>844291</v>
      </c>
      <c r="J761" s="238" t="n">
        <f aca="false">D761/$D$12</f>
        <v>0.657255819838057</v>
      </c>
      <c r="K761" s="239" t="n">
        <f aca="false">H761/$D$12</f>
        <v>0.64393935560054</v>
      </c>
      <c r="L761" s="44" t="n">
        <f aca="false">IF($E761&lt;0,IF($K761&gt;0.5,-$F$7,-$G$7),IF($E761&gt;0,IF($K761&gt;0.67,$I$7,$H$7),0))</f>
        <v>-31576</v>
      </c>
      <c r="M761" s="44" t="n">
        <f aca="false">IF($E761&lt;0,IF($K761&gt;0.5,-$F$5,-$G$5),IF($E761&gt;0,IF($K761&gt;0.67,$I$5,$H$5),0))</f>
        <v>-18243</v>
      </c>
      <c r="N761" s="44" t="n">
        <f aca="false">IF($E761&lt;0,IF($K761&gt;0.5,-$F$6,-$G$6),IF($E761&gt;0,IF($K761&gt;0.67,$I$6,$H$6),0))</f>
        <v>-13333</v>
      </c>
    </row>
    <row r="762" customFormat="false" ht="12.75" hidden="false" customHeight="false" outlineLevel="0" collapsed="false">
      <c r="A762" s="0" t="n">
        <f aca="false">MONTH(C762)</f>
        <v>12</v>
      </c>
      <c r="B762" s="0" t="str">
        <f aca="false">VLOOKUP(A762,MonthTable,2,FALSE())</f>
        <v>Dec</v>
      </c>
      <c r="C762" s="235" t="n">
        <f aca="false">C761+1</f>
        <v>37253</v>
      </c>
      <c r="D762" s="236" t="n">
        <f aca="false">H761</f>
        <v>1526909</v>
      </c>
      <c r="E762" s="250" t="n">
        <f aca="false">-12517-19059</f>
        <v>-31576</v>
      </c>
      <c r="F762" s="251" t="n">
        <v>0</v>
      </c>
      <c r="G762" s="44" t="n">
        <f aca="false">SUM(E762:F762)</f>
        <v>-31576</v>
      </c>
      <c r="H762" s="44" t="n">
        <f aca="false">D762+G762</f>
        <v>1495333</v>
      </c>
      <c r="I762" s="232" t="n">
        <f aca="false">$D$12-H762</f>
        <v>875867</v>
      </c>
      <c r="J762" s="238" t="n">
        <f aca="false">D762/$D$12</f>
        <v>0.64393935560054</v>
      </c>
      <c r="K762" s="239" t="n">
        <f aca="false">H762/$D$12</f>
        <v>0.630622891363023</v>
      </c>
      <c r="L762" s="44" t="n">
        <f aca="false">IF($E762&lt;0,IF($K762&gt;0.5,-$F$7,-$G$7),IF($E762&gt;0,IF($K762&gt;0.67,$I$7,$H$7),0))</f>
        <v>-31576</v>
      </c>
      <c r="M762" s="44" t="n">
        <f aca="false">IF($E762&lt;0,IF($K762&gt;0.5,-$F$5,-$G$5),IF($E762&gt;0,IF($K762&gt;0.67,$I$5,$H$5),0))</f>
        <v>-18243</v>
      </c>
      <c r="N762" s="44" t="n">
        <f aca="false">IF($E762&lt;0,IF($K762&gt;0.5,-$F$6,-$G$6),IF($E762&gt;0,IF($K762&gt;0.67,$I$6,$H$6),0))</f>
        <v>-13333</v>
      </c>
    </row>
    <row r="763" customFormat="false" ht="12.75" hidden="false" customHeight="false" outlineLevel="0" collapsed="false">
      <c r="A763" s="0" t="n">
        <f aca="false">MONTH(C763)</f>
        <v>12</v>
      </c>
      <c r="B763" s="0" t="str">
        <f aca="false">VLOOKUP(A763,MonthTable,2,FALSE())</f>
        <v>Dec</v>
      </c>
      <c r="C763" s="235" t="n">
        <f aca="false">C762+1</f>
        <v>37254</v>
      </c>
      <c r="D763" s="236" t="n">
        <f aca="false">H762</f>
        <v>1495333</v>
      </c>
      <c r="E763" s="250" t="n">
        <f aca="false">-12517-19059</f>
        <v>-31576</v>
      </c>
      <c r="F763" s="251" t="n">
        <v>0</v>
      </c>
      <c r="G763" s="44" t="n">
        <f aca="false">SUM(E763:F763)</f>
        <v>-31576</v>
      </c>
      <c r="H763" s="44" t="n">
        <f aca="false">D763+G763</f>
        <v>1463757</v>
      </c>
      <c r="I763" s="232" t="n">
        <f aca="false">$D$12-H763</f>
        <v>907443</v>
      </c>
      <c r="J763" s="238" t="n">
        <f aca="false">D763/$D$12</f>
        <v>0.630622891363023</v>
      </c>
      <c r="K763" s="239" t="n">
        <f aca="false">H763/$D$12</f>
        <v>0.617306427125506</v>
      </c>
      <c r="L763" s="44" t="n">
        <f aca="false">IF($E763&lt;0,IF($K763&gt;0.5,-$F$7,-$G$7),IF($E763&gt;0,IF($K763&gt;0.67,$I$7,$H$7),0))</f>
        <v>-31576</v>
      </c>
      <c r="M763" s="44" t="n">
        <f aca="false">IF($E763&lt;0,IF($K763&gt;0.5,-$F$5,-$G$5),IF($E763&gt;0,IF($K763&gt;0.67,$I$5,$H$5),0))</f>
        <v>-18243</v>
      </c>
      <c r="N763" s="44" t="n">
        <f aca="false">IF($E763&lt;0,IF($K763&gt;0.5,-$F$6,-$G$6),IF($E763&gt;0,IF($K763&gt;0.67,$I$6,$H$6),0))</f>
        <v>-13333</v>
      </c>
    </row>
    <row r="764" customFormat="false" ht="12.75" hidden="false" customHeight="false" outlineLevel="0" collapsed="false">
      <c r="A764" s="0" t="n">
        <f aca="false">MONTH(C764)</f>
        <v>12</v>
      </c>
      <c r="B764" s="0" t="str">
        <f aca="false">VLOOKUP(A764,MonthTable,2,FALSE())</f>
        <v>Dec</v>
      </c>
      <c r="C764" s="235" t="n">
        <f aca="false">C763+1</f>
        <v>37255</v>
      </c>
      <c r="D764" s="236" t="n">
        <f aca="false">H763</f>
        <v>1463757</v>
      </c>
      <c r="E764" s="250" t="n">
        <f aca="false">-12517-19059</f>
        <v>-31576</v>
      </c>
      <c r="F764" s="251" t="n">
        <v>0</v>
      </c>
      <c r="G764" s="44" t="n">
        <f aca="false">SUM(E764:F764)</f>
        <v>-31576</v>
      </c>
      <c r="H764" s="44" t="n">
        <f aca="false">D764+G764</f>
        <v>1432181</v>
      </c>
      <c r="I764" s="232" t="n">
        <f aca="false">$D$12-H764</f>
        <v>939019</v>
      </c>
      <c r="J764" s="238" t="n">
        <f aca="false">D764/$D$12</f>
        <v>0.617306427125506</v>
      </c>
      <c r="K764" s="239" t="n">
        <f aca="false">H764/$D$12</f>
        <v>0.603989962887989</v>
      </c>
      <c r="L764" s="44" t="n">
        <f aca="false">IF($E764&lt;0,IF($K764&gt;0.5,-$F$7,-$G$7),IF($E764&gt;0,IF($K764&gt;0.67,$I$7,$H$7),0))</f>
        <v>-31576</v>
      </c>
      <c r="M764" s="44" t="n">
        <f aca="false">IF($E764&lt;0,IF($K764&gt;0.5,-$F$5,-$G$5),IF($E764&gt;0,IF($K764&gt;0.67,$I$5,$H$5),0))</f>
        <v>-18243</v>
      </c>
      <c r="N764" s="44" t="n">
        <f aca="false">IF($E764&lt;0,IF($K764&gt;0.5,-$F$6,-$G$6),IF($E764&gt;0,IF($K764&gt;0.67,$I$6,$H$6),0))</f>
        <v>-13333</v>
      </c>
    </row>
    <row r="765" customFormat="false" ht="12.75" hidden="false" customHeight="false" outlineLevel="0" collapsed="false">
      <c r="A765" s="0" t="n">
        <f aca="false">MONTH(C765)</f>
        <v>12</v>
      </c>
      <c r="B765" s="0" t="str">
        <f aca="false">VLOOKUP(A765,MonthTable,2,FALSE())</f>
        <v>Dec</v>
      </c>
      <c r="C765" s="235" t="n">
        <f aca="false">C764+1</f>
        <v>37256</v>
      </c>
      <c r="D765" s="236" t="n">
        <f aca="false">H764</f>
        <v>1432181</v>
      </c>
      <c r="E765" s="250" t="n">
        <f aca="false">-12517-19059</f>
        <v>-31576</v>
      </c>
      <c r="F765" s="251" t="n">
        <v>0</v>
      </c>
      <c r="G765" s="44" t="n">
        <f aca="false">SUM(E765:F765)</f>
        <v>-31576</v>
      </c>
      <c r="H765" s="44" t="n">
        <f aca="false">D765+G765</f>
        <v>1400605</v>
      </c>
      <c r="I765" s="232" t="n">
        <f aca="false">$D$12-H765</f>
        <v>970595</v>
      </c>
      <c r="J765" s="238" t="n">
        <f aca="false">D765/$D$12</f>
        <v>0.603989962887989</v>
      </c>
      <c r="K765" s="239" t="n">
        <f aca="false">H765/$D$12</f>
        <v>0.590673498650472</v>
      </c>
      <c r="L765" s="44" t="n">
        <f aca="false">IF($E765&lt;0,IF($K765&gt;0.5,-$F$7,-$G$7),IF($E765&gt;0,IF($K765&gt;0.67,$I$7,$H$7),0))</f>
        <v>-31576</v>
      </c>
      <c r="M765" s="44" t="n">
        <f aca="false">IF($E765&lt;0,IF($K765&gt;0.5,-$F$5,-$G$5),IF($E765&gt;0,IF($K765&gt;0.67,$I$5,$H$5),0))</f>
        <v>-18243</v>
      </c>
      <c r="N765" s="44" t="n">
        <f aca="false">IF($E765&lt;0,IF($K765&gt;0.5,-$F$6,-$G$6),IF($E765&gt;0,IF($K765&gt;0.67,$I$6,$H$6),0))</f>
        <v>-13333</v>
      </c>
    </row>
    <row r="766" customFormat="false" ht="12.75" hidden="false" customHeight="false" outlineLevel="0" collapsed="false">
      <c r="A766" s="0" t="n">
        <f aca="false">MONTH(C766)</f>
        <v>1</v>
      </c>
      <c r="B766" s="0" t="str">
        <f aca="false">VLOOKUP(A766,MonthTable,2,FALSE())</f>
        <v>Jan</v>
      </c>
      <c r="C766" s="235" t="n">
        <f aca="false">C765+1</f>
        <v>37257</v>
      </c>
      <c r="D766" s="236" t="n">
        <f aca="false">H765</f>
        <v>1400605</v>
      </c>
      <c r="E766" s="250" t="n">
        <f aca="false">-12517-19059</f>
        <v>-31576</v>
      </c>
      <c r="F766" s="251" t="n">
        <v>0</v>
      </c>
      <c r="G766" s="44" t="n">
        <f aca="false">SUM(E766:F766)</f>
        <v>-31576</v>
      </c>
      <c r="H766" s="44" t="n">
        <f aca="false">D766+G766</f>
        <v>1369029</v>
      </c>
      <c r="I766" s="232" t="n">
        <f aca="false">$D$12-H766</f>
        <v>1002171</v>
      </c>
      <c r="J766" s="238" t="n">
        <f aca="false">D766/$D$12</f>
        <v>0.590673498650472</v>
      </c>
      <c r="K766" s="239" t="n">
        <f aca="false">H766/$D$12</f>
        <v>0.577357034412956</v>
      </c>
      <c r="L766" s="44" t="n">
        <f aca="false">IF($E766&lt;0,IF($K766&gt;0.5,-$F$7,-$G$7),IF($E766&gt;0,IF($K766&gt;0.67,$I$7,$H$7),0))</f>
        <v>-31576</v>
      </c>
      <c r="M766" s="44" t="n">
        <f aca="false">IF($E766&lt;0,IF($K766&gt;0.5,-$F$5,-$G$5),IF($E766&gt;0,IF($K766&gt;0.67,$I$5,$H$5),0))</f>
        <v>-18243</v>
      </c>
      <c r="N766" s="44" t="n">
        <f aca="false">IF($E766&lt;0,IF($K766&gt;0.5,-$F$6,-$G$6),IF($E766&gt;0,IF($K766&gt;0.67,$I$6,$H$6),0))</f>
        <v>-13333</v>
      </c>
    </row>
    <row r="767" customFormat="false" ht="12.75" hidden="false" customHeight="false" outlineLevel="0" collapsed="false">
      <c r="A767" s="0" t="n">
        <f aca="false">MONTH(C767)</f>
        <v>1</v>
      </c>
      <c r="B767" s="0" t="str">
        <f aca="false">VLOOKUP(A767,MonthTable,2,FALSE())</f>
        <v>Jan</v>
      </c>
      <c r="C767" s="235" t="n">
        <f aca="false">C766+1</f>
        <v>37258</v>
      </c>
      <c r="D767" s="236" t="n">
        <f aca="false">H766</f>
        <v>1369029</v>
      </c>
      <c r="E767" s="250" t="n">
        <f aca="false">-12517-19059</f>
        <v>-31576</v>
      </c>
      <c r="F767" s="251" t="n">
        <v>0</v>
      </c>
      <c r="G767" s="44" t="n">
        <f aca="false">SUM(E767:F767)</f>
        <v>-31576</v>
      </c>
      <c r="H767" s="44" t="n">
        <f aca="false">D767+G767</f>
        <v>1337453</v>
      </c>
      <c r="I767" s="232" t="n">
        <f aca="false">$D$12-H767</f>
        <v>1033747</v>
      </c>
      <c r="J767" s="238" t="n">
        <f aca="false">D767/$D$12</f>
        <v>0.577357034412956</v>
      </c>
      <c r="K767" s="239" t="n">
        <f aca="false">H767/$D$12</f>
        <v>0.564040570175439</v>
      </c>
      <c r="L767" s="44" t="n">
        <f aca="false">IF($E767&lt;0,IF($K767&gt;0.5,-$F$7,-$G$7),IF($E767&gt;0,IF($K767&gt;0.67,$I$7,$H$7),0))</f>
        <v>-31576</v>
      </c>
      <c r="M767" s="44" t="n">
        <f aca="false">IF($E767&lt;0,IF($K767&gt;0.5,-$F$5,-$G$5),IF($E767&gt;0,IF($K767&gt;0.67,$I$5,$H$5),0))</f>
        <v>-18243</v>
      </c>
      <c r="N767" s="44" t="n">
        <f aca="false">IF($E767&lt;0,IF($K767&gt;0.5,-$F$6,-$G$6),IF($E767&gt;0,IF($K767&gt;0.67,$I$6,$H$6),0))</f>
        <v>-13333</v>
      </c>
    </row>
    <row r="768" customFormat="false" ht="12.75" hidden="false" customHeight="false" outlineLevel="0" collapsed="false">
      <c r="A768" s="0" t="n">
        <f aca="false">MONTH(C768)</f>
        <v>1</v>
      </c>
      <c r="B768" s="0" t="str">
        <f aca="false">VLOOKUP(A768,MonthTable,2,FALSE())</f>
        <v>Jan</v>
      </c>
      <c r="C768" s="235" t="n">
        <f aca="false">C767+1</f>
        <v>37259</v>
      </c>
      <c r="D768" s="236" t="n">
        <f aca="false">H767</f>
        <v>1337453</v>
      </c>
      <c r="E768" s="250" t="n">
        <f aca="false">-12517-19059</f>
        <v>-31576</v>
      </c>
      <c r="F768" s="251" t="n">
        <v>0</v>
      </c>
      <c r="G768" s="44" t="n">
        <f aca="false">SUM(E768:F768)</f>
        <v>-31576</v>
      </c>
      <c r="H768" s="44" t="n">
        <f aca="false">D768+G768</f>
        <v>1305877</v>
      </c>
      <c r="I768" s="232" t="n">
        <f aca="false">$D$12-H768</f>
        <v>1065323</v>
      </c>
      <c r="J768" s="238" t="n">
        <f aca="false">D768/$D$12</f>
        <v>0.564040570175439</v>
      </c>
      <c r="K768" s="239" t="n">
        <f aca="false">H768/$D$12</f>
        <v>0.550724105937922</v>
      </c>
      <c r="L768" s="44" t="n">
        <f aca="false">IF($E768&lt;0,IF($K768&gt;0.5,-$F$7,-$G$7),IF($E768&gt;0,IF($K768&gt;0.67,$I$7,$H$7),0))</f>
        <v>-31576</v>
      </c>
      <c r="M768" s="44" t="n">
        <f aca="false">IF($E768&lt;0,IF($K768&gt;0.5,-$F$5,-$G$5),IF($E768&gt;0,IF($K768&gt;0.67,$I$5,$H$5),0))</f>
        <v>-18243</v>
      </c>
      <c r="N768" s="44" t="n">
        <f aca="false">IF($E768&lt;0,IF($K768&gt;0.5,-$F$6,-$G$6),IF($E768&gt;0,IF($K768&gt;0.67,$I$6,$H$6),0))</f>
        <v>-13333</v>
      </c>
    </row>
    <row r="769" customFormat="false" ht="12.75" hidden="false" customHeight="false" outlineLevel="0" collapsed="false">
      <c r="A769" s="0" t="n">
        <f aca="false">MONTH(C769)</f>
        <v>1</v>
      </c>
      <c r="B769" s="0" t="str">
        <f aca="false">VLOOKUP(A769,MonthTable,2,FALSE())</f>
        <v>Jan</v>
      </c>
      <c r="C769" s="235" t="n">
        <f aca="false">C768+1</f>
        <v>37260</v>
      </c>
      <c r="D769" s="236" t="n">
        <f aca="false">H768</f>
        <v>1305877</v>
      </c>
      <c r="E769" s="250" t="n">
        <f aca="false">-12517-19059</f>
        <v>-31576</v>
      </c>
      <c r="F769" s="251" t="n">
        <v>0</v>
      </c>
      <c r="G769" s="44" t="n">
        <f aca="false">SUM(E769:F769)</f>
        <v>-31576</v>
      </c>
      <c r="H769" s="44" t="n">
        <f aca="false">D769+G769</f>
        <v>1274301</v>
      </c>
      <c r="I769" s="232" t="n">
        <f aca="false">$D$12-H769</f>
        <v>1096899</v>
      </c>
      <c r="J769" s="238" t="n">
        <f aca="false">D769/$D$12</f>
        <v>0.550724105937922</v>
      </c>
      <c r="K769" s="239" t="n">
        <f aca="false">H769/$D$12</f>
        <v>0.537407641700405</v>
      </c>
      <c r="L769" s="44" t="n">
        <f aca="false">IF($E769&lt;0,IF($K769&gt;0.5,-$F$7,-$G$7),IF($E769&gt;0,IF($K769&gt;0.67,$I$7,$H$7),0))</f>
        <v>-31576</v>
      </c>
      <c r="M769" s="44" t="n">
        <f aca="false">IF($E769&lt;0,IF($K769&gt;0.5,-$F$5,-$G$5),IF($E769&gt;0,IF($K769&gt;0.67,$I$5,$H$5),0))</f>
        <v>-18243</v>
      </c>
      <c r="N769" s="44" t="n">
        <f aca="false">IF($E769&lt;0,IF($K769&gt;0.5,-$F$6,-$G$6),IF($E769&gt;0,IF($K769&gt;0.67,$I$6,$H$6),0))</f>
        <v>-13333</v>
      </c>
    </row>
    <row r="770" customFormat="false" ht="12.75" hidden="false" customHeight="false" outlineLevel="0" collapsed="false">
      <c r="A770" s="0" t="n">
        <f aca="false">MONTH(C770)</f>
        <v>1</v>
      </c>
      <c r="B770" s="0" t="str">
        <f aca="false">VLOOKUP(A770,MonthTable,2,FALSE())</f>
        <v>Jan</v>
      </c>
      <c r="C770" s="235" t="n">
        <f aca="false">C769+1</f>
        <v>37261</v>
      </c>
      <c r="D770" s="236" t="n">
        <f aca="false">H769</f>
        <v>1274301</v>
      </c>
      <c r="E770" s="250" t="n">
        <f aca="false">-12517-19059</f>
        <v>-31576</v>
      </c>
      <c r="F770" s="251" t="n">
        <v>0</v>
      </c>
      <c r="G770" s="44" t="n">
        <f aca="false">SUM(E770:F770)</f>
        <v>-31576</v>
      </c>
      <c r="H770" s="44" t="n">
        <f aca="false">D770+G770</f>
        <v>1242725</v>
      </c>
      <c r="I770" s="232" t="n">
        <f aca="false">$D$12-H770</f>
        <v>1128475</v>
      </c>
      <c r="J770" s="238" t="n">
        <f aca="false">D770/$D$12</f>
        <v>0.537407641700405</v>
      </c>
      <c r="K770" s="239" t="n">
        <f aca="false">H770/$D$12</f>
        <v>0.524091177462888</v>
      </c>
      <c r="L770" s="44" t="n">
        <f aca="false">IF($E770&lt;0,IF($K770&gt;0.5,-$F$7,-$G$7),IF($E770&gt;0,IF($K770&gt;0.67,$I$7,$H$7),0))</f>
        <v>-31576</v>
      </c>
      <c r="M770" s="44" t="n">
        <f aca="false">IF($E770&lt;0,IF($K770&gt;0.5,-$F$5,-$G$5),IF($E770&gt;0,IF($K770&gt;0.67,$I$5,$H$5),0))</f>
        <v>-18243</v>
      </c>
      <c r="N770" s="44" t="n">
        <f aca="false">IF($E770&lt;0,IF($K770&gt;0.5,-$F$6,-$G$6),IF($E770&gt;0,IF($K770&gt;0.67,$I$6,$H$6),0))</f>
        <v>-13333</v>
      </c>
    </row>
    <row r="771" customFormat="false" ht="12.75" hidden="false" customHeight="false" outlineLevel="0" collapsed="false">
      <c r="A771" s="0" t="n">
        <f aca="false">MONTH(C771)</f>
        <v>1</v>
      </c>
      <c r="B771" s="0" t="str">
        <f aca="false">VLOOKUP(A771,MonthTable,2,FALSE())</f>
        <v>Jan</v>
      </c>
      <c r="C771" s="235" t="n">
        <f aca="false">C770+1</f>
        <v>37262</v>
      </c>
      <c r="D771" s="236" t="n">
        <f aca="false">H770</f>
        <v>1242725</v>
      </c>
      <c r="E771" s="250" t="n">
        <f aca="false">-12517-19059</f>
        <v>-31576</v>
      </c>
      <c r="F771" s="251" t="n">
        <v>0</v>
      </c>
      <c r="G771" s="44" t="n">
        <f aca="false">SUM(E771:F771)</f>
        <v>-31576</v>
      </c>
      <c r="H771" s="44" t="n">
        <f aca="false">D771+G771</f>
        <v>1211149</v>
      </c>
      <c r="I771" s="232" t="n">
        <f aca="false">$D$12-H771</f>
        <v>1160051</v>
      </c>
      <c r="J771" s="238" t="n">
        <f aca="false">D771/$D$12</f>
        <v>0.524091177462888</v>
      </c>
      <c r="K771" s="239" t="n">
        <f aca="false">H771/$D$12</f>
        <v>0.510774713225371</v>
      </c>
      <c r="L771" s="44" t="n">
        <f aca="false">IF($E771&lt;0,IF($K771&gt;0.5,-$F$7,-$G$7),IF($E771&gt;0,IF($K771&gt;0.67,$I$7,$H$7),0))</f>
        <v>-31576</v>
      </c>
      <c r="M771" s="44" t="n">
        <f aca="false">IF($E771&lt;0,IF($K771&gt;0.5,-$F$5,-$G$5),IF($E771&gt;0,IF($K771&gt;0.67,$I$5,$H$5),0))</f>
        <v>-18243</v>
      </c>
      <c r="N771" s="44" t="n">
        <f aca="false">IF($E771&lt;0,IF($K771&gt;0.5,-$F$6,-$G$6),IF($E771&gt;0,IF($K771&gt;0.67,$I$6,$H$6),0))</f>
        <v>-13333</v>
      </c>
    </row>
    <row r="772" customFormat="false" ht="12.75" hidden="false" customHeight="false" outlineLevel="0" collapsed="false">
      <c r="A772" s="0" t="n">
        <f aca="false">MONTH(C772)</f>
        <v>1</v>
      </c>
      <c r="B772" s="0" t="str">
        <f aca="false">VLOOKUP(A772,MonthTable,2,FALSE())</f>
        <v>Jan</v>
      </c>
      <c r="C772" s="235" t="n">
        <f aca="false">C771+1</f>
        <v>37263</v>
      </c>
      <c r="D772" s="236" t="n">
        <f aca="false">H771</f>
        <v>1211149</v>
      </c>
      <c r="E772" s="250" t="n">
        <f aca="false">-12517-19059</f>
        <v>-31576</v>
      </c>
      <c r="F772" s="251" t="n">
        <v>0</v>
      </c>
      <c r="G772" s="44" t="n">
        <f aca="false">SUM(E772:F772)</f>
        <v>-31576</v>
      </c>
      <c r="H772" s="44" t="n">
        <f aca="false">D772+G772</f>
        <v>1179573</v>
      </c>
      <c r="I772" s="232" t="n">
        <f aca="false">$D$12-H772</f>
        <v>1191627</v>
      </c>
      <c r="J772" s="238" t="n">
        <f aca="false">D772/$D$12</f>
        <v>0.510774713225371</v>
      </c>
      <c r="K772" s="239" t="n">
        <f aca="false">H772/$D$12</f>
        <v>0.497458248987854</v>
      </c>
      <c r="L772" s="44" t="n">
        <f aca="false">IF($E772&lt;0,IF($K772&gt;0.5,-$F$7,-$G$7),IF($E772&gt;0,IF($K772&gt;0.67,$I$7,$H$7),0))</f>
        <v>-22103</v>
      </c>
      <c r="M772" s="44" t="n">
        <f aca="false">IF($E772&lt;0,IF($K772&gt;0.5,-$F$5,-$G$5),IF($E772&gt;0,IF($K772&gt;0.67,$I$5,$H$5),0))</f>
        <v>-12770</v>
      </c>
      <c r="N772" s="44" t="n">
        <f aca="false">IF($E772&lt;0,IF($K772&gt;0.5,-$F$6,-$G$6),IF($E772&gt;0,IF($K772&gt;0.67,$I$6,$H$6),0))</f>
        <v>-9333</v>
      </c>
    </row>
    <row r="773" customFormat="false" ht="12.75" hidden="false" customHeight="false" outlineLevel="0" collapsed="false">
      <c r="A773" s="0" t="n">
        <f aca="false">MONTH(C773)</f>
        <v>1</v>
      </c>
      <c r="B773" s="0" t="str">
        <f aca="false">VLOOKUP(A773,MonthTable,2,FALSE())</f>
        <v>Jan</v>
      </c>
      <c r="C773" s="235" t="n">
        <f aca="false">C772+1</f>
        <v>37264</v>
      </c>
      <c r="D773" s="236" t="n">
        <f aca="false">H772</f>
        <v>1179573</v>
      </c>
      <c r="E773" s="250" t="n">
        <f aca="false">-12517-19059</f>
        <v>-31576</v>
      </c>
      <c r="F773" s="251" t="n">
        <v>0</v>
      </c>
      <c r="G773" s="44" t="n">
        <f aca="false">SUM(E773:F773)</f>
        <v>-31576</v>
      </c>
      <c r="H773" s="44" t="n">
        <f aca="false">D773+G773</f>
        <v>1147997</v>
      </c>
      <c r="I773" s="232" t="n">
        <f aca="false">$D$12-H773</f>
        <v>1223203</v>
      </c>
      <c r="J773" s="238" t="n">
        <f aca="false">D773/$D$12</f>
        <v>0.497458248987854</v>
      </c>
      <c r="K773" s="239" t="n">
        <f aca="false">H773/$D$12</f>
        <v>0.484141784750337</v>
      </c>
      <c r="L773" s="44" t="n">
        <f aca="false">IF($E773&lt;0,IF($K773&gt;0.5,-$F$7,-$G$7),IF($E773&gt;0,IF($K773&gt;0.67,$I$7,$H$7),0))</f>
        <v>-22103</v>
      </c>
      <c r="M773" s="44" t="n">
        <f aca="false">IF($E773&lt;0,IF($K773&gt;0.5,-$F$5,-$G$5),IF($E773&gt;0,IF($K773&gt;0.67,$I$5,$H$5),0))</f>
        <v>-12770</v>
      </c>
      <c r="N773" s="44" t="n">
        <f aca="false">IF($E773&lt;0,IF($K773&gt;0.5,-$F$6,-$G$6),IF($E773&gt;0,IF($K773&gt;0.67,$I$6,$H$6),0))</f>
        <v>-9333</v>
      </c>
    </row>
    <row r="774" customFormat="false" ht="12.75" hidden="false" customHeight="false" outlineLevel="0" collapsed="false">
      <c r="A774" s="0" t="n">
        <f aca="false">MONTH(C774)</f>
        <v>1</v>
      </c>
      <c r="B774" s="0" t="str">
        <f aca="false">VLOOKUP(A774,MonthTable,2,FALSE())</f>
        <v>Jan</v>
      </c>
      <c r="C774" s="235" t="n">
        <f aca="false">C773+1</f>
        <v>37265</v>
      </c>
      <c r="D774" s="236" t="n">
        <f aca="false">H773</f>
        <v>1147997</v>
      </c>
      <c r="E774" s="250" t="n">
        <f aca="false">-12517-19059</f>
        <v>-31576</v>
      </c>
      <c r="F774" s="251" t="n">
        <v>0</v>
      </c>
      <c r="G774" s="44" t="n">
        <f aca="false">SUM(E774:F774)</f>
        <v>-31576</v>
      </c>
      <c r="H774" s="44" t="n">
        <f aca="false">D774+G774</f>
        <v>1116421</v>
      </c>
      <c r="I774" s="232" t="n">
        <f aca="false">$D$12-H774</f>
        <v>1254779</v>
      </c>
      <c r="J774" s="238" t="n">
        <f aca="false">D774/$D$12</f>
        <v>0.484141784750337</v>
      </c>
      <c r="K774" s="239" t="n">
        <f aca="false">H774/$D$12</f>
        <v>0.470825320512821</v>
      </c>
      <c r="L774" s="44" t="n">
        <f aca="false">IF($E774&lt;0,IF($K774&gt;0.5,-$F$7,-$G$7),IF($E774&gt;0,IF($K774&gt;0.67,$I$7,$H$7),0))</f>
        <v>-22103</v>
      </c>
      <c r="M774" s="44" t="n">
        <f aca="false">IF($E774&lt;0,IF($K774&gt;0.5,-$F$5,-$G$5),IF($E774&gt;0,IF($K774&gt;0.67,$I$5,$H$5),0))</f>
        <v>-12770</v>
      </c>
      <c r="N774" s="44" t="n">
        <f aca="false">IF($E774&lt;0,IF($K774&gt;0.5,-$F$6,-$G$6),IF($E774&gt;0,IF($K774&gt;0.67,$I$6,$H$6),0))</f>
        <v>-9333</v>
      </c>
    </row>
    <row r="775" customFormat="false" ht="12.75" hidden="false" customHeight="false" outlineLevel="0" collapsed="false">
      <c r="A775" s="0" t="n">
        <f aca="false">MONTH(C775)</f>
        <v>1</v>
      </c>
      <c r="B775" s="0" t="str">
        <f aca="false">VLOOKUP(A775,MonthTable,2,FALSE())</f>
        <v>Jan</v>
      </c>
      <c r="C775" s="235" t="n">
        <f aca="false">C774+1</f>
        <v>37266</v>
      </c>
      <c r="D775" s="236" t="n">
        <f aca="false">H774</f>
        <v>1116421</v>
      </c>
      <c r="E775" s="250" t="n">
        <f aca="false">-12517-19059</f>
        <v>-31576</v>
      </c>
      <c r="F775" s="251" t="n">
        <v>0</v>
      </c>
      <c r="G775" s="44" t="n">
        <f aca="false">SUM(E775:F775)</f>
        <v>-31576</v>
      </c>
      <c r="H775" s="44" t="n">
        <f aca="false">D775+G775</f>
        <v>1084845</v>
      </c>
      <c r="I775" s="232" t="n">
        <f aca="false">$D$12-H775</f>
        <v>1286355</v>
      </c>
      <c r="J775" s="238" t="n">
        <f aca="false">D775/$D$12</f>
        <v>0.470825320512821</v>
      </c>
      <c r="K775" s="239" t="n">
        <f aca="false">H775/$D$12</f>
        <v>0.457508856275304</v>
      </c>
      <c r="L775" s="44" t="n">
        <f aca="false">IF($E775&lt;0,IF($K775&gt;0.5,-$F$7,-$G$7),IF($E775&gt;0,IF($K775&gt;0.67,$I$7,$H$7),0))</f>
        <v>-22103</v>
      </c>
      <c r="M775" s="44" t="n">
        <f aca="false">IF($E775&lt;0,IF($K775&gt;0.5,-$F$5,-$G$5),IF($E775&gt;0,IF($K775&gt;0.67,$I$5,$H$5),0))</f>
        <v>-12770</v>
      </c>
      <c r="N775" s="44" t="n">
        <f aca="false">IF($E775&lt;0,IF($K775&gt;0.5,-$F$6,-$G$6),IF($E775&gt;0,IF($K775&gt;0.67,$I$6,$H$6),0))</f>
        <v>-9333</v>
      </c>
    </row>
    <row r="776" customFormat="false" ht="12.75" hidden="false" customHeight="false" outlineLevel="0" collapsed="false">
      <c r="A776" s="0" t="n">
        <f aca="false">MONTH(C776)</f>
        <v>1</v>
      </c>
      <c r="B776" s="0" t="str">
        <f aca="false">VLOOKUP(A776,MonthTable,2,FALSE())</f>
        <v>Jan</v>
      </c>
      <c r="C776" s="235" t="n">
        <f aca="false">C775+1</f>
        <v>37267</v>
      </c>
      <c r="D776" s="236" t="n">
        <f aca="false">H775</f>
        <v>1084845</v>
      </c>
      <c r="E776" s="250" t="n">
        <f aca="false">-12517-19059</f>
        <v>-31576</v>
      </c>
      <c r="F776" s="251" t="n">
        <v>0</v>
      </c>
      <c r="G776" s="44" t="n">
        <f aca="false">SUM(E776:F776)</f>
        <v>-31576</v>
      </c>
      <c r="H776" s="44" t="n">
        <f aca="false">D776+G776</f>
        <v>1053269</v>
      </c>
      <c r="I776" s="232" t="n">
        <f aca="false">$D$12-H776</f>
        <v>1317931</v>
      </c>
      <c r="J776" s="238" t="n">
        <f aca="false">D776/$D$12</f>
        <v>0.457508856275304</v>
      </c>
      <c r="K776" s="239" t="n">
        <f aca="false">H776/$D$12</f>
        <v>0.444192392037787</v>
      </c>
      <c r="L776" s="44" t="n">
        <f aca="false">IF($E776&lt;0,IF($K776&gt;0.5,-$F$7,-$G$7),IF($E776&gt;0,IF($K776&gt;0.67,$I$7,$H$7),0))</f>
        <v>-22103</v>
      </c>
      <c r="M776" s="44" t="n">
        <f aca="false">IF($E776&lt;0,IF($K776&gt;0.5,-$F$5,-$G$5),IF($E776&gt;0,IF($K776&gt;0.67,$I$5,$H$5),0))</f>
        <v>-12770</v>
      </c>
      <c r="N776" s="44" t="n">
        <f aca="false">IF($E776&lt;0,IF($K776&gt;0.5,-$F$6,-$G$6),IF($E776&gt;0,IF($K776&gt;0.67,$I$6,$H$6),0))</f>
        <v>-9333</v>
      </c>
    </row>
    <row r="777" customFormat="false" ht="12.75" hidden="false" customHeight="false" outlineLevel="0" collapsed="false">
      <c r="A777" s="0" t="n">
        <f aca="false">MONTH(C777)</f>
        <v>1</v>
      </c>
      <c r="B777" s="0" t="str">
        <f aca="false">VLOOKUP(A777,MonthTable,2,FALSE())</f>
        <v>Jan</v>
      </c>
      <c r="C777" s="235" t="n">
        <f aca="false">C776+1</f>
        <v>37268</v>
      </c>
      <c r="D777" s="236" t="n">
        <f aca="false">H776</f>
        <v>1053269</v>
      </c>
      <c r="E777" s="250" t="n">
        <f aca="false">-12517-19059</f>
        <v>-31576</v>
      </c>
      <c r="F777" s="251" t="n">
        <v>0</v>
      </c>
      <c r="G777" s="44" t="n">
        <f aca="false">SUM(E777:F777)</f>
        <v>-31576</v>
      </c>
      <c r="H777" s="44" t="n">
        <f aca="false">D777+G777</f>
        <v>1021693</v>
      </c>
      <c r="I777" s="232" t="n">
        <f aca="false">$D$12-H777</f>
        <v>1349507</v>
      </c>
      <c r="J777" s="238" t="n">
        <f aca="false">D777/$D$12</f>
        <v>0.444192392037787</v>
      </c>
      <c r="K777" s="239" t="n">
        <f aca="false">H777/$D$12</f>
        <v>0.43087592780027</v>
      </c>
      <c r="L777" s="44" t="n">
        <f aca="false">IF($E777&lt;0,IF($K777&gt;0.5,-$F$7,-$G$7),IF($E777&gt;0,IF($K777&gt;0.67,$I$7,$H$7),0))</f>
        <v>-22103</v>
      </c>
      <c r="M777" s="44" t="n">
        <f aca="false">IF($E777&lt;0,IF($K777&gt;0.5,-$F$5,-$G$5),IF($E777&gt;0,IF($K777&gt;0.67,$I$5,$H$5),0))</f>
        <v>-12770</v>
      </c>
      <c r="N777" s="44" t="n">
        <f aca="false">IF($E777&lt;0,IF($K777&gt;0.5,-$F$6,-$G$6),IF($E777&gt;0,IF($K777&gt;0.67,$I$6,$H$6),0))</f>
        <v>-9333</v>
      </c>
    </row>
    <row r="778" customFormat="false" ht="12.75" hidden="false" customHeight="false" outlineLevel="0" collapsed="false">
      <c r="A778" s="0" t="n">
        <f aca="false">MONTH(C778)</f>
        <v>1</v>
      </c>
      <c r="B778" s="0" t="str">
        <f aca="false">VLOOKUP(A778,MonthTable,2,FALSE())</f>
        <v>Jan</v>
      </c>
      <c r="C778" s="235" t="n">
        <f aca="false">C777+1</f>
        <v>37269</v>
      </c>
      <c r="D778" s="236" t="n">
        <f aca="false">H777</f>
        <v>1021693</v>
      </c>
      <c r="E778" s="250" t="n">
        <f aca="false">-12517-19059</f>
        <v>-31576</v>
      </c>
      <c r="F778" s="251" t="n">
        <v>0</v>
      </c>
      <c r="G778" s="44" t="n">
        <f aca="false">SUM(E778:F778)</f>
        <v>-31576</v>
      </c>
      <c r="H778" s="44" t="n">
        <f aca="false">D778+G778</f>
        <v>990117</v>
      </c>
      <c r="I778" s="232" t="n">
        <f aca="false">$D$12-H778</f>
        <v>1381083</v>
      </c>
      <c r="J778" s="238" t="n">
        <f aca="false">D778/$D$12</f>
        <v>0.43087592780027</v>
      </c>
      <c r="K778" s="239" t="n">
        <f aca="false">H778/$D$12</f>
        <v>0.417559463562753</v>
      </c>
      <c r="L778" s="44" t="n">
        <f aca="false">IF($E778&lt;0,IF($K778&gt;0.5,-$F$7,-$G$7),IF($E778&gt;0,IF($K778&gt;0.67,$I$7,$H$7),0))</f>
        <v>-22103</v>
      </c>
      <c r="M778" s="44" t="n">
        <f aca="false">IF($E778&lt;0,IF($K778&gt;0.5,-$F$5,-$G$5),IF($E778&gt;0,IF($K778&gt;0.67,$I$5,$H$5),0))</f>
        <v>-12770</v>
      </c>
      <c r="N778" s="44" t="n">
        <f aca="false">IF($E778&lt;0,IF($K778&gt;0.5,-$F$6,-$G$6),IF($E778&gt;0,IF($K778&gt;0.67,$I$6,$H$6),0))</f>
        <v>-9333</v>
      </c>
    </row>
    <row r="779" customFormat="false" ht="12.75" hidden="false" customHeight="false" outlineLevel="0" collapsed="false">
      <c r="A779" s="0" t="n">
        <f aca="false">MONTH(C779)</f>
        <v>1</v>
      </c>
      <c r="B779" s="0" t="str">
        <f aca="false">VLOOKUP(A779,MonthTable,2,FALSE())</f>
        <v>Jan</v>
      </c>
      <c r="C779" s="235" t="n">
        <f aca="false">C778+1</f>
        <v>37270</v>
      </c>
      <c r="D779" s="236" t="n">
        <f aca="false">H778</f>
        <v>990117</v>
      </c>
      <c r="E779" s="250" t="n">
        <f aca="false">-12517-19059</f>
        <v>-31576</v>
      </c>
      <c r="F779" s="251" t="n">
        <v>0</v>
      </c>
      <c r="G779" s="44" t="n">
        <f aca="false">SUM(E779:F779)</f>
        <v>-31576</v>
      </c>
      <c r="H779" s="44" t="n">
        <f aca="false">D779+G779</f>
        <v>958541</v>
      </c>
      <c r="I779" s="232" t="n">
        <f aca="false">$D$12-H779</f>
        <v>1412659</v>
      </c>
      <c r="J779" s="238" t="n">
        <f aca="false">D779/$D$12</f>
        <v>0.417559463562753</v>
      </c>
      <c r="K779" s="239" t="n">
        <f aca="false">H779/$D$12</f>
        <v>0.404242999325236</v>
      </c>
      <c r="L779" s="44" t="n">
        <f aca="false">IF($E779&lt;0,IF($K779&gt;0.5,-$F$7,-$G$7),IF($E779&gt;0,IF($K779&gt;0.67,$I$7,$H$7),0))</f>
        <v>-22103</v>
      </c>
      <c r="M779" s="44" t="n">
        <f aca="false">IF($E779&lt;0,IF($K779&gt;0.5,-$F$5,-$G$5),IF($E779&gt;0,IF($K779&gt;0.67,$I$5,$H$5),0))</f>
        <v>-12770</v>
      </c>
      <c r="N779" s="44" t="n">
        <f aca="false">IF($E779&lt;0,IF($K779&gt;0.5,-$F$6,-$G$6),IF($E779&gt;0,IF($K779&gt;0.67,$I$6,$H$6),0))</f>
        <v>-9333</v>
      </c>
    </row>
    <row r="780" customFormat="false" ht="12.75" hidden="false" customHeight="false" outlineLevel="0" collapsed="false">
      <c r="A780" s="0" t="n">
        <f aca="false">MONTH(C780)</f>
        <v>1</v>
      </c>
      <c r="B780" s="0" t="str">
        <f aca="false">VLOOKUP(A780,MonthTable,2,FALSE())</f>
        <v>Jan</v>
      </c>
      <c r="C780" s="235" t="n">
        <f aca="false">C779+1</f>
        <v>37271</v>
      </c>
      <c r="D780" s="236" t="n">
        <f aca="false">H779</f>
        <v>958541</v>
      </c>
      <c r="E780" s="250" t="n">
        <f aca="false">-12517-19059</f>
        <v>-31576</v>
      </c>
      <c r="F780" s="251" t="n">
        <v>0</v>
      </c>
      <c r="G780" s="44" t="n">
        <f aca="false">SUM(E780:F780)</f>
        <v>-31576</v>
      </c>
      <c r="H780" s="44" t="n">
        <f aca="false">D780+G780</f>
        <v>926965</v>
      </c>
      <c r="I780" s="232" t="n">
        <f aca="false">$D$12-H780</f>
        <v>1444235</v>
      </c>
      <c r="J780" s="238" t="n">
        <f aca="false">D780/$D$12</f>
        <v>0.404242999325236</v>
      </c>
      <c r="K780" s="239" t="n">
        <f aca="false">H780/$D$12</f>
        <v>0.390926535087719</v>
      </c>
      <c r="L780" s="44" t="n">
        <f aca="false">IF($E780&lt;0,IF($K780&gt;0.5,-$F$7,-$G$7),IF($E780&gt;0,IF($K780&gt;0.67,$I$7,$H$7),0))</f>
        <v>-22103</v>
      </c>
      <c r="M780" s="44" t="n">
        <f aca="false">IF($E780&lt;0,IF($K780&gt;0.5,-$F$5,-$G$5),IF($E780&gt;0,IF($K780&gt;0.67,$I$5,$H$5),0))</f>
        <v>-12770</v>
      </c>
      <c r="N780" s="44" t="n">
        <f aca="false">IF($E780&lt;0,IF($K780&gt;0.5,-$F$6,-$G$6),IF($E780&gt;0,IF($K780&gt;0.67,$I$6,$H$6),0))</f>
        <v>-9333</v>
      </c>
    </row>
    <row r="781" customFormat="false" ht="12.75" hidden="false" customHeight="false" outlineLevel="0" collapsed="false">
      <c r="A781" s="0" t="n">
        <f aca="false">MONTH(C781)</f>
        <v>1</v>
      </c>
      <c r="B781" s="0" t="str">
        <f aca="false">VLOOKUP(A781,MonthTable,2,FALSE())</f>
        <v>Jan</v>
      </c>
      <c r="C781" s="235" t="n">
        <f aca="false">C780+1</f>
        <v>37272</v>
      </c>
      <c r="D781" s="236" t="n">
        <f aca="false">H780</f>
        <v>926965</v>
      </c>
      <c r="E781" s="250" t="n">
        <f aca="false">-12517-19059</f>
        <v>-31576</v>
      </c>
      <c r="F781" s="251" t="n">
        <v>0</v>
      </c>
      <c r="G781" s="44" t="n">
        <f aca="false">SUM(E781:F781)</f>
        <v>-31576</v>
      </c>
      <c r="H781" s="44" t="n">
        <f aca="false">D781+G781</f>
        <v>895389</v>
      </c>
      <c r="I781" s="232" t="n">
        <f aca="false">$D$12-H781</f>
        <v>1475811</v>
      </c>
      <c r="J781" s="238" t="n">
        <f aca="false">D781/$D$12</f>
        <v>0.390926535087719</v>
      </c>
      <c r="K781" s="239" t="n">
        <f aca="false">H781/$D$12</f>
        <v>0.377610070850202</v>
      </c>
      <c r="L781" s="44" t="n">
        <f aca="false">IF($E781&lt;0,IF($K781&gt;0.5,-$F$7,-$G$7),IF($E781&gt;0,IF($K781&gt;0.67,$I$7,$H$7),0))</f>
        <v>-22103</v>
      </c>
      <c r="M781" s="44" t="n">
        <f aca="false">IF($E781&lt;0,IF($K781&gt;0.5,-$F$5,-$G$5),IF($E781&gt;0,IF($K781&gt;0.67,$I$5,$H$5),0))</f>
        <v>-12770</v>
      </c>
      <c r="N781" s="44" t="n">
        <f aca="false">IF($E781&lt;0,IF($K781&gt;0.5,-$F$6,-$G$6),IF($E781&gt;0,IF($K781&gt;0.67,$I$6,$H$6),0))</f>
        <v>-9333</v>
      </c>
    </row>
    <row r="782" customFormat="false" ht="12.75" hidden="false" customHeight="false" outlineLevel="0" collapsed="false">
      <c r="A782" s="0" t="n">
        <f aca="false">MONTH(C782)</f>
        <v>1</v>
      </c>
      <c r="B782" s="0" t="str">
        <f aca="false">VLOOKUP(A782,MonthTable,2,FALSE())</f>
        <v>Jan</v>
      </c>
      <c r="C782" s="235" t="n">
        <f aca="false">C781+1</f>
        <v>37273</v>
      </c>
      <c r="D782" s="236" t="n">
        <f aca="false">H781</f>
        <v>895389</v>
      </c>
      <c r="E782" s="250" t="n">
        <f aca="false">-12517-19059</f>
        <v>-31576</v>
      </c>
      <c r="F782" s="251" t="n">
        <v>0</v>
      </c>
      <c r="G782" s="44" t="n">
        <f aca="false">SUM(E782:F782)</f>
        <v>-31576</v>
      </c>
      <c r="H782" s="44" t="n">
        <f aca="false">D782+G782</f>
        <v>863813</v>
      </c>
      <c r="I782" s="232" t="n">
        <f aca="false">$D$12-H782</f>
        <v>1507387</v>
      </c>
      <c r="J782" s="238" t="n">
        <f aca="false">D782/$D$12</f>
        <v>0.377610070850202</v>
      </c>
      <c r="K782" s="239" t="n">
        <f aca="false">H782/$D$12</f>
        <v>0.364293606612686</v>
      </c>
      <c r="L782" s="44" t="n">
        <f aca="false">IF($E782&lt;0,IF($K782&gt;0.5,-$F$7,-$G$7),IF($E782&gt;0,IF($K782&gt;0.67,$I$7,$H$7),0))</f>
        <v>-22103</v>
      </c>
      <c r="M782" s="44" t="n">
        <f aca="false">IF($E782&lt;0,IF($K782&gt;0.5,-$F$5,-$G$5),IF($E782&gt;0,IF($K782&gt;0.67,$I$5,$H$5),0))</f>
        <v>-12770</v>
      </c>
      <c r="N782" s="44" t="n">
        <f aca="false">IF($E782&lt;0,IF($K782&gt;0.5,-$F$6,-$G$6),IF($E782&gt;0,IF($K782&gt;0.67,$I$6,$H$6),0))</f>
        <v>-9333</v>
      </c>
    </row>
    <row r="783" customFormat="false" ht="12.75" hidden="false" customHeight="false" outlineLevel="0" collapsed="false">
      <c r="A783" s="0" t="n">
        <f aca="false">MONTH(C783)</f>
        <v>1</v>
      </c>
      <c r="B783" s="0" t="str">
        <f aca="false">VLOOKUP(A783,MonthTable,2,FALSE())</f>
        <v>Jan</v>
      </c>
      <c r="C783" s="235" t="n">
        <f aca="false">C782+1</f>
        <v>37274</v>
      </c>
      <c r="D783" s="236" t="n">
        <f aca="false">H782</f>
        <v>863813</v>
      </c>
      <c r="E783" s="250" t="n">
        <f aca="false">-12517-19059</f>
        <v>-31576</v>
      </c>
      <c r="F783" s="251" t="n">
        <v>0</v>
      </c>
      <c r="G783" s="44" t="n">
        <f aca="false">SUM(E783:F783)</f>
        <v>-31576</v>
      </c>
      <c r="H783" s="44" t="n">
        <f aca="false">D783+G783</f>
        <v>832237</v>
      </c>
      <c r="I783" s="232" t="n">
        <f aca="false">$D$12-H783</f>
        <v>1538963</v>
      </c>
      <c r="J783" s="238" t="n">
        <f aca="false">D783/$D$12</f>
        <v>0.364293606612686</v>
      </c>
      <c r="K783" s="239" t="n">
        <f aca="false">H783/$D$12</f>
        <v>0.350977142375169</v>
      </c>
      <c r="L783" s="44" t="n">
        <f aca="false">IF($E783&lt;0,IF($K783&gt;0.5,-$F$7,-$G$7),IF($E783&gt;0,IF($K783&gt;0.67,$I$7,$H$7),0))</f>
        <v>-22103</v>
      </c>
      <c r="M783" s="44" t="n">
        <f aca="false">IF($E783&lt;0,IF($K783&gt;0.5,-$F$5,-$G$5),IF($E783&gt;0,IF($K783&gt;0.67,$I$5,$H$5),0))</f>
        <v>-12770</v>
      </c>
      <c r="N783" s="44" t="n">
        <f aca="false">IF($E783&lt;0,IF($K783&gt;0.5,-$F$6,-$G$6),IF($E783&gt;0,IF($K783&gt;0.67,$I$6,$H$6),0))</f>
        <v>-9333</v>
      </c>
    </row>
    <row r="784" customFormat="false" ht="12.75" hidden="false" customHeight="false" outlineLevel="0" collapsed="false">
      <c r="A784" s="0" t="n">
        <f aca="false">MONTH(C784)</f>
        <v>1</v>
      </c>
      <c r="B784" s="0" t="str">
        <f aca="false">VLOOKUP(A784,MonthTable,2,FALSE())</f>
        <v>Jan</v>
      </c>
      <c r="C784" s="235" t="n">
        <f aca="false">C783+1</f>
        <v>37275</v>
      </c>
      <c r="D784" s="236" t="n">
        <f aca="false">H783</f>
        <v>832237</v>
      </c>
      <c r="E784" s="250" t="n">
        <f aca="false">-12517-19059</f>
        <v>-31576</v>
      </c>
      <c r="F784" s="251" t="n">
        <v>0</v>
      </c>
      <c r="G784" s="44" t="n">
        <f aca="false">SUM(E784:F784)</f>
        <v>-31576</v>
      </c>
      <c r="H784" s="44" t="n">
        <f aca="false">D784+G784</f>
        <v>800661</v>
      </c>
      <c r="I784" s="232" t="n">
        <f aca="false">$D$12-H784</f>
        <v>1570539</v>
      </c>
      <c r="J784" s="238" t="n">
        <f aca="false">D784/$D$12</f>
        <v>0.350977142375169</v>
      </c>
      <c r="K784" s="239" t="n">
        <f aca="false">H784/$D$12</f>
        <v>0.337660678137652</v>
      </c>
      <c r="L784" s="44" t="n">
        <f aca="false">IF($E784&lt;0,IF($K784&gt;0.5,-$F$7,-$G$7),IF($E784&gt;0,IF($K784&gt;0.67,$I$7,$H$7),0))</f>
        <v>-22103</v>
      </c>
      <c r="M784" s="44" t="n">
        <f aca="false">IF($E784&lt;0,IF($K784&gt;0.5,-$F$5,-$G$5),IF($E784&gt;0,IF($K784&gt;0.67,$I$5,$H$5),0))</f>
        <v>-12770</v>
      </c>
      <c r="N784" s="44" t="n">
        <f aca="false">IF($E784&lt;0,IF($K784&gt;0.5,-$F$6,-$G$6),IF($E784&gt;0,IF($K784&gt;0.67,$I$6,$H$6),0))</f>
        <v>-9333</v>
      </c>
    </row>
    <row r="785" customFormat="false" ht="12.75" hidden="false" customHeight="false" outlineLevel="0" collapsed="false">
      <c r="A785" s="0" t="n">
        <f aca="false">MONTH(C785)</f>
        <v>1</v>
      </c>
      <c r="B785" s="0" t="str">
        <f aca="false">VLOOKUP(A785,MonthTable,2,FALSE())</f>
        <v>Jan</v>
      </c>
      <c r="C785" s="235" t="n">
        <f aca="false">C784+1</f>
        <v>37276</v>
      </c>
      <c r="D785" s="236" t="n">
        <f aca="false">H784</f>
        <v>800661</v>
      </c>
      <c r="E785" s="250" t="n">
        <f aca="false">-12517-19059</f>
        <v>-31576</v>
      </c>
      <c r="F785" s="251" t="n">
        <v>0</v>
      </c>
      <c r="G785" s="44" t="n">
        <f aca="false">SUM(E785:F785)</f>
        <v>-31576</v>
      </c>
      <c r="H785" s="44" t="n">
        <f aca="false">D785+G785</f>
        <v>769085</v>
      </c>
      <c r="I785" s="232" t="n">
        <f aca="false">$D$12-H785</f>
        <v>1602115</v>
      </c>
      <c r="J785" s="238" t="n">
        <f aca="false">D785/$D$12</f>
        <v>0.337660678137652</v>
      </c>
      <c r="K785" s="239" t="n">
        <f aca="false">H785/$D$12</f>
        <v>0.324344213900135</v>
      </c>
      <c r="L785" s="44" t="n">
        <f aca="false">IF($E785&lt;0,IF($K785&gt;0.5,-$F$7,-$G$7),IF($E785&gt;0,IF($K785&gt;0.67,$I$7,$H$7),0))</f>
        <v>-22103</v>
      </c>
      <c r="M785" s="44" t="n">
        <f aca="false">IF($E785&lt;0,IF($K785&gt;0.5,-$F$5,-$G$5),IF($E785&gt;0,IF($K785&gt;0.67,$I$5,$H$5),0))</f>
        <v>-12770</v>
      </c>
      <c r="N785" s="44" t="n">
        <f aca="false">IF($E785&lt;0,IF($K785&gt;0.5,-$F$6,-$G$6),IF($E785&gt;0,IF($K785&gt;0.67,$I$6,$H$6),0))</f>
        <v>-9333</v>
      </c>
    </row>
    <row r="786" customFormat="false" ht="12.75" hidden="false" customHeight="false" outlineLevel="0" collapsed="false">
      <c r="A786" s="0" t="n">
        <f aca="false">MONTH(C786)</f>
        <v>1</v>
      </c>
      <c r="B786" s="0" t="str">
        <f aca="false">VLOOKUP(A786,MonthTable,2,FALSE())</f>
        <v>Jan</v>
      </c>
      <c r="C786" s="235" t="n">
        <f aca="false">C785+1</f>
        <v>37277</v>
      </c>
      <c r="D786" s="236" t="n">
        <f aca="false">H785</f>
        <v>769085</v>
      </c>
      <c r="E786" s="250" t="n">
        <f aca="false">-12517-19059</f>
        <v>-31576</v>
      </c>
      <c r="F786" s="251" t="n">
        <v>0</v>
      </c>
      <c r="G786" s="44" t="n">
        <f aca="false">SUM(E786:F786)</f>
        <v>-31576</v>
      </c>
      <c r="H786" s="44" t="n">
        <f aca="false">D786+G786</f>
        <v>737509</v>
      </c>
      <c r="I786" s="232" t="n">
        <f aca="false">$D$12-H786</f>
        <v>1633691</v>
      </c>
      <c r="J786" s="238" t="n">
        <f aca="false">D786/$D$12</f>
        <v>0.324344213900135</v>
      </c>
      <c r="K786" s="239" t="n">
        <f aca="false">H786/$D$12</f>
        <v>0.311027749662618</v>
      </c>
      <c r="L786" s="44" t="n">
        <f aca="false">IF($E786&lt;0,IF($K786&gt;0.5,-$F$7,-$G$7),IF($E786&gt;0,IF($K786&gt;0.67,$I$7,$H$7),0))</f>
        <v>-22103</v>
      </c>
      <c r="M786" s="44" t="n">
        <f aca="false">IF($E786&lt;0,IF($K786&gt;0.5,-$F$5,-$G$5),IF($E786&gt;0,IF($K786&gt;0.67,$I$5,$H$5),0))</f>
        <v>-12770</v>
      </c>
      <c r="N786" s="44" t="n">
        <f aca="false">IF($E786&lt;0,IF($K786&gt;0.5,-$F$6,-$G$6),IF($E786&gt;0,IF($K786&gt;0.67,$I$6,$H$6),0))</f>
        <v>-9333</v>
      </c>
    </row>
    <row r="787" customFormat="false" ht="12.75" hidden="false" customHeight="false" outlineLevel="0" collapsed="false">
      <c r="A787" s="0" t="n">
        <f aca="false">MONTH(C787)</f>
        <v>1</v>
      </c>
      <c r="B787" s="0" t="str">
        <f aca="false">VLOOKUP(A787,MonthTable,2,FALSE())</f>
        <v>Jan</v>
      </c>
      <c r="C787" s="235" t="n">
        <f aca="false">C786+1</f>
        <v>37278</v>
      </c>
      <c r="D787" s="236" t="n">
        <f aca="false">H786</f>
        <v>737509</v>
      </c>
      <c r="E787" s="250" t="n">
        <f aca="false">-12517-19059</f>
        <v>-31576</v>
      </c>
      <c r="F787" s="251" t="n">
        <v>0</v>
      </c>
      <c r="G787" s="44" t="n">
        <f aca="false">SUM(E787:F787)</f>
        <v>-31576</v>
      </c>
      <c r="H787" s="44" t="n">
        <f aca="false">D787+G787</f>
        <v>705933</v>
      </c>
      <c r="I787" s="232" t="n">
        <f aca="false">$D$12-H787</f>
        <v>1665267</v>
      </c>
      <c r="J787" s="238" t="n">
        <f aca="false">D787/$D$12</f>
        <v>0.311027749662618</v>
      </c>
      <c r="K787" s="239" t="n">
        <f aca="false">H787/$D$12</f>
        <v>0.297711285425101</v>
      </c>
      <c r="L787" s="44" t="n">
        <f aca="false">IF($E787&lt;0,IF($K787&gt;0.5,-$F$7,-$G$7),IF($E787&gt;0,IF($K787&gt;0.67,$I$7,$H$7),0))</f>
        <v>-22103</v>
      </c>
      <c r="M787" s="44" t="n">
        <f aca="false">IF($E787&lt;0,IF($K787&gt;0.5,-$F$5,-$G$5),IF($E787&gt;0,IF($K787&gt;0.67,$I$5,$H$5),0))</f>
        <v>-12770</v>
      </c>
      <c r="N787" s="44" t="n">
        <f aca="false">IF($E787&lt;0,IF($K787&gt;0.5,-$F$6,-$G$6),IF($E787&gt;0,IF($K787&gt;0.67,$I$6,$H$6),0))</f>
        <v>-9333</v>
      </c>
    </row>
    <row r="788" customFormat="false" ht="12.75" hidden="false" customHeight="false" outlineLevel="0" collapsed="false">
      <c r="A788" s="0" t="n">
        <f aca="false">MONTH(C788)</f>
        <v>1</v>
      </c>
      <c r="B788" s="0" t="str">
        <f aca="false">VLOOKUP(A788,MonthTable,2,FALSE())</f>
        <v>Jan</v>
      </c>
      <c r="C788" s="235" t="n">
        <f aca="false">C787+1</f>
        <v>37279</v>
      </c>
      <c r="D788" s="236" t="n">
        <f aca="false">H787</f>
        <v>705933</v>
      </c>
      <c r="E788" s="250" t="n">
        <f aca="false">-12517-19059</f>
        <v>-31576</v>
      </c>
      <c r="F788" s="251" t="n">
        <v>0</v>
      </c>
      <c r="G788" s="44" t="n">
        <f aca="false">SUM(E788:F788)</f>
        <v>-31576</v>
      </c>
      <c r="H788" s="44" t="n">
        <f aca="false">D788+G788</f>
        <v>674357</v>
      </c>
      <c r="I788" s="232" t="n">
        <f aca="false">$D$12-H788</f>
        <v>1696843</v>
      </c>
      <c r="J788" s="238" t="n">
        <f aca="false">D788/$D$12</f>
        <v>0.297711285425101</v>
      </c>
      <c r="K788" s="239" t="n">
        <f aca="false">H788/$D$12</f>
        <v>0.284394821187584</v>
      </c>
      <c r="L788" s="44" t="n">
        <f aca="false">IF($E788&lt;0,IF($K788&gt;0.5,-$F$7,-$G$7),IF($E788&gt;0,IF($K788&gt;0.67,$I$7,$H$7),0))</f>
        <v>-22103</v>
      </c>
      <c r="M788" s="44" t="n">
        <f aca="false">IF($E788&lt;0,IF($K788&gt;0.5,-$F$5,-$G$5),IF($E788&gt;0,IF($K788&gt;0.67,$I$5,$H$5),0))</f>
        <v>-12770</v>
      </c>
      <c r="N788" s="44" t="n">
        <f aca="false">IF($E788&lt;0,IF($K788&gt;0.5,-$F$6,-$G$6),IF($E788&gt;0,IF($K788&gt;0.67,$I$6,$H$6),0))</f>
        <v>-9333</v>
      </c>
    </row>
    <row r="789" customFormat="false" ht="12.75" hidden="false" customHeight="false" outlineLevel="0" collapsed="false">
      <c r="A789" s="0" t="n">
        <f aca="false">MONTH(C789)</f>
        <v>1</v>
      </c>
      <c r="B789" s="0" t="str">
        <f aca="false">VLOOKUP(A789,MonthTable,2,FALSE())</f>
        <v>Jan</v>
      </c>
      <c r="C789" s="235" t="n">
        <f aca="false">C788+1</f>
        <v>37280</v>
      </c>
      <c r="D789" s="236" t="n">
        <f aca="false">H788</f>
        <v>674357</v>
      </c>
      <c r="E789" s="250" t="n">
        <f aca="false">-12517-19059</f>
        <v>-31576</v>
      </c>
      <c r="F789" s="251" t="n">
        <v>0</v>
      </c>
      <c r="G789" s="44" t="n">
        <f aca="false">SUM(E789:F789)</f>
        <v>-31576</v>
      </c>
      <c r="H789" s="44" t="n">
        <f aca="false">D789+G789</f>
        <v>642781</v>
      </c>
      <c r="I789" s="232" t="n">
        <f aca="false">$D$12-H789</f>
        <v>1728419</v>
      </c>
      <c r="J789" s="238" t="n">
        <f aca="false">D789/$D$12</f>
        <v>0.284394821187584</v>
      </c>
      <c r="K789" s="239" t="n">
        <f aca="false">H789/$D$12</f>
        <v>0.271078356950068</v>
      </c>
      <c r="L789" s="44" t="n">
        <f aca="false">IF($E789&lt;0,IF($K789&gt;0.5,-$F$7,-$G$7),IF($E789&gt;0,IF($K789&gt;0.67,$I$7,$H$7),0))</f>
        <v>-22103</v>
      </c>
      <c r="M789" s="44" t="n">
        <f aca="false">IF($E789&lt;0,IF($K789&gt;0.5,-$F$5,-$G$5),IF($E789&gt;0,IF($K789&gt;0.67,$I$5,$H$5),0))</f>
        <v>-12770</v>
      </c>
      <c r="N789" s="44" t="n">
        <f aca="false">IF($E789&lt;0,IF($K789&gt;0.5,-$F$6,-$G$6),IF($E789&gt;0,IF($K789&gt;0.67,$I$6,$H$6),0))</f>
        <v>-9333</v>
      </c>
    </row>
    <row r="790" customFormat="false" ht="12.75" hidden="false" customHeight="false" outlineLevel="0" collapsed="false">
      <c r="A790" s="0" t="n">
        <f aca="false">MONTH(C790)</f>
        <v>1</v>
      </c>
      <c r="B790" s="0" t="str">
        <f aca="false">VLOOKUP(A790,MonthTable,2,FALSE())</f>
        <v>Jan</v>
      </c>
      <c r="C790" s="235" t="n">
        <f aca="false">C789+1</f>
        <v>37281</v>
      </c>
      <c r="D790" s="236" t="n">
        <f aca="false">H789</f>
        <v>642781</v>
      </c>
      <c r="E790" s="250" t="n">
        <f aca="false">-12517-19059</f>
        <v>-31576</v>
      </c>
      <c r="F790" s="251" t="n">
        <v>0</v>
      </c>
      <c r="G790" s="44" t="n">
        <f aca="false">SUM(E790:F790)</f>
        <v>-31576</v>
      </c>
      <c r="H790" s="44" t="n">
        <f aca="false">D790+G790</f>
        <v>611205</v>
      </c>
      <c r="I790" s="232" t="n">
        <f aca="false">$D$12-H790</f>
        <v>1759995</v>
      </c>
      <c r="J790" s="238" t="n">
        <f aca="false">D790/$D$12</f>
        <v>0.271078356950068</v>
      </c>
      <c r="K790" s="239" t="n">
        <f aca="false">H790/$D$12</f>
        <v>0.257761892712551</v>
      </c>
      <c r="L790" s="44" t="n">
        <f aca="false">IF($E790&lt;0,IF($K790&gt;0.5,-$F$7,-$G$7),IF($E790&gt;0,IF($K790&gt;0.67,$I$7,$H$7),0))</f>
        <v>-22103</v>
      </c>
      <c r="M790" s="44" t="n">
        <f aca="false">IF($E790&lt;0,IF($K790&gt;0.5,-$F$5,-$G$5),IF($E790&gt;0,IF($K790&gt;0.67,$I$5,$H$5),0))</f>
        <v>-12770</v>
      </c>
      <c r="N790" s="44" t="n">
        <f aca="false">IF($E790&lt;0,IF($K790&gt;0.5,-$F$6,-$G$6),IF($E790&gt;0,IF($K790&gt;0.67,$I$6,$H$6),0))</f>
        <v>-9333</v>
      </c>
    </row>
    <row r="791" customFormat="false" ht="12.75" hidden="false" customHeight="false" outlineLevel="0" collapsed="false">
      <c r="A791" s="0" t="n">
        <f aca="false">MONTH(C791)</f>
        <v>1</v>
      </c>
      <c r="B791" s="0" t="str">
        <f aca="false">VLOOKUP(A791,MonthTable,2,FALSE())</f>
        <v>Jan</v>
      </c>
      <c r="C791" s="235" t="n">
        <f aca="false">C790+1</f>
        <v>37282</v>
      </c>
      <c r="D791" s="236" t="n">
        <f aca="false">H790</f>
        <v>611205</v>
      </c>
      <c r="E791" s="250" t="n">
        <f aca="false">-12517-19059</f>
        <v>-31576</v>
      </c>
      <c r="F791" s="251" t="n">
        <v>0</v>
      </c>
      <c r="G791" s="44" t="n">
        <f aca="false">SUM(E791:F791)</f>
        <v>-31576</v>
      </c>
      <c r="H791" s="44" t="n">
        <f aca="false">D791+G791</f>
        <v>579629</v>
      </c>
      <c r="I791" s="232" t="n">
        <f aca="false">$D$12-H791</f>
        <v>1791571</v>
      </c>
      <c r="J791" s="238" t="n">
        <f aca="false">D791/$D$12</f>
        <v>0.257761892712551</v>
      </c>
      <c r="K791" s="239" t="n">
        <f aca="false">H791/$D$12</f>
        <v>0.244445428475034</v>
      </c>
      <c r="L791" s="44" t="n">
        <f aca="false">IF($E791&lt;0,IF($K791&gt;0.5,-$F$7,-$G$7),IF($E791&gt;0,IF($K791&gt;0.67,$I$7,$H$7),0))</f>
        <v>-22103</v>
      </c>
      <c r="M791" s="44" t="n">
        <f aca="false">IF($E791&lt;0,IF($K791&gt;0.5,-$F$5,-$G$5),IF($E791&gt;0,IF($K791&gt;0.67,$I$5,$H$5),0))</f>
        <v>-12770</v>
      </c>
      <c r="N791" s="44" t="n">
        <f aca="false">IF($E791&lt;0,IF($K791&gt;0.5,-$F$6,-$G$6),IF($E791&gt;0,IF($K791&gt;0.67,$I$6,$H$6),0))</f>
        <v>-9333</v>
      </c>
    </row>
    <row r="792" customFormat="false" ht="12.75" hidden="false" customHeight="false" outlineLevel="0" collapsed="false">
      <c r="A792" s="0" t="n">
        <f aca="false">MONTH(C792)</f>
        <v>1</v>
      </c>
      <c r="B792" s="0" t="str">
        <f aca="false">VLOOKUP(A792,MonthTable,2,FALSE())</f>
        <v>Jan</v>
      </c>
      <c r="C792" s="235" t="n">
        <f aca="false">C791+1</f>
        <v>37283</v>
      </c>
      <c r="D792" s="236" t="n">
        <f aca="false">H791</f>
        <v>579629</v>
      </c>
      <c r="E792" s="250" t="n">
        <f aca="false">-12517-19059</f>
        <v>-31576</v>
      </c>
      <c r="F792" s="251" t="n">
        <v>0</v>
      </c>
      <c r="G792" s="44" t="n">
        <f aca="false">SUM(E792:F792)</f>
        <v>-31576</v>
      </c>
      <c r="H792" s="44" t="n">
        <f aca="false">D792+G792</f>
        <v>548053</v>
      </c>
      <c r="I792" s="232" t="n">
        <f aca="false">$D$12-H792</f>
        <v>1823147</v>
      </c>
      <c r="J792" s="238" t="n">
        <f aca="false">D792/$D$12</f>
        <v>0.244445428475034</v>
      </c>
      <c r="K792" s="239" t="n">
        <f aca="false">H792/$D$12</f>
        <v>0.231128964237517</v>
      </c>
      <c r="L792" s="44" t="n">
        <f aca="false">IF($E792&lt;0,IF($K792&gt;0.5,-$F$7,-$G$7),IF($E792&gt;0,IF($K792&gt;0.67,$I$7,$H$7),0))</f>
        <v>-22103</v>
      </c>
      <c r="M792" s="44" t="n">
        <f aca="false">IF($E792&lt;0,IF($K792&gt;0.5,-$F$5,-$G$5),IF($E792&gt;0,IF($K792&gt;0.67,$I$5,$H$5),0))</f>
        <v>-12770</v>
      </c>
      <c r="N792" s="44" t="n">
        <f aca="false">IF($E792&lt;0,IF($K792&gt;0.5,-$F$6,-$G$6),IF($E792&gt;0,IF($K792&gt;0.67,$I$6,$H$6),0))</f>
        <v>-9333</v>
      </c>
    </row>
    <row r="793" customFormat="false" ht="12.75" hidden="false" customHeight="false" outlineLevel="0" collapsed="false">
      <c r="A793" s="0" t="n">
        <f aca="false">MONTH(C793)</f>
        <v>1</v>
      </c>
      <c r="B793" s="0" t="str">
        <f aca="false">VLOOKUP(A793,MonthTable,2,FALSE())</f>
        <v>Jan</v>
      </c>
      <c r="C793" s="235" t="n">
        <f aca="false">C792+1</f>
        <v>37284</v>
      </c>
      <c r="D793" s="236" t="n">
        <f aca="false">H792</f>
        <v>548053</v>
      </c>
      <c r="E793" s="250" t="n">
        <f aca="false">-12517-19059</f>
        <v>-31576</v>
      </c>
      <c r="F793" s="251" t="n">
        <v>0</v>
      </c>
      <c r="G793" s="44" t="n">
        <f aca="false">SUM(E793:F793)</f>
        <v>-31576</v>
      </c>
      <c r="H793" s="44" t="n">
        <f aca="false">D793+G793</f>
        <v>516477</v>
      </c>
      <c r="I793" s="232" t="n">
        <f aca="false">$D$12-H793</f>
        <v>1854723</v>
      </c>
      <c r="J793" s="238" t="n">
        <f aca="false">D793/$D$12</f>
        <v>0.231128964237517</v>
      </c>
      <c r="K793" s="239" t="n">
        <f aca="false">H793/$D$12</f>
        <v>0.2178125</v>
      </c>
      <c r="L793" s="44" t="n">
        <f aca="false">IF($E793&lt;0,IF($K793&gt;0.5,-$F$7,-$G$7),IF($E793&gt;0,IF($K793&gt;0.67,$I$7,$H$7),0))</f>
        <v>-22103</v>
      </c>
      <c r="M793" s="44" t="n">
        <f aca="false">IF($E793&lt;0,IF($K793&gt;0.5,-$F$5,-$G$5),IF($E793&gt;0,IF($K793&gt;0.67,$I$5,$H$5),0))</f>
        <v>-12770</v>
      </c>
      <c r="N793" s="44" t="n">
        <f aca="false">IF($E793&lt;0,IF($K793&gt;0.5,-$F$6,-$G$6),IF($E793&gt;0,IF($K793&gt;0.67,$I$6,$H$6),0))</f>
        <v>-9333</v>
      </c>
    </row>
    <row r="794" customFormat="false" ht="12.75" hidden="false" customHeight="false" outlineLevel="0" collapsed="false">
      <c r="A794" s="0" t="n">
        <f aca="false">MONTH(C794)</f>
        <v>1</v>
      </c>
      <c r="B794" s="0" t="str">
        <f aca="false">VLOOKUP(A794,MonthTable,2,FALSE())</f>
        <v>Jan</v>
      </c>
      <c r="C794" s="235" t="n">
        <f aca="false">C793+1</f>
        <v>37285</v>
      </c>
      <c r="D794" s="236" t="n">
        <f aca="false">H793</f>
        <v>516477</v>
      </c>
      <c r="E794" s="250" t="n">
        <f aca="false">-12517-19059</f>
        <v>-31576</v>
      </c>
      <c r="F794" s="251" t="n">
        <v>0</v>
      </c>
      <c r="G794" s="44" t="n">
        <f aca="false">SUM(E794:F794)</f>
        <v>-31576</v>
      </c>
      <c r="H794" s="44" t="n">
        <f aca="false">D794+G794</f>
        <v>484901</v>
      </c>
      <c r="I794" s="232" t="n">
        <f aca="false">$D$12-H794</f>
        <v>1886299</v>
      </c>
      <c r="J794" s="238" t="n">
        <f aca="false">D794/$D$12</f>
        <v>0.2178125</v>
      </c>
      <c r="K794" s="239" t="n">
        <f aca="false">H794/$D$12</f>
        <v>0.204496035762483</v>
      </c>
      <c r="L794" s="44" t="n">
        <f aca="false">IF($E794&lt;0,IF($K794&gt;0.5,-$F$7,-$G$7),IF($E794&gt;0,IF($K794&gt;0.67,$I$7,$H$7),0))</f>
        <v>-22103</v>
      </c>
      <c r="M794" s="44" t="n">
        <f aca="false">IF($E794&lt;0,IF($K794&gt;0.5,-$F$5,-$G$5),IF($E794&gt;0,IF($K794&gt;0.67,$I$5,$H$5),0))</f>
        <v>-12770</v>
      </c>
      <c r="N794" s="44" t="n">
        <f aca="false">IF($E794&lt;0,IF($K794&gt;0.5,-$F$6,-$G$6),IF($E794&gt;0,IF($K794&gt;0.67,$I$6,$H$6),0))</f>
        <v>-9333</v>
      </c>
    </row>
    <row r="795" customFormat="false" ht="12.75" hidden="false" customHeight="false" outlineLevel="0" collapsed="false">
      <c r="A795" s="0" t="n">
        <f aca="false">MONTH(C795)</f>
        <v>1</v>
      </c>
      <c r="B795" s="0" t="str">
        <f aca="false">VLOOKUP(A795,MonthTable,2,FALSE())</f>
        <v>Jan</v>
      </c>
      <c r="C795" s="235" t="n">
        <f aca="false">C794+1</f>
        <v>37286</v>
      </c>
      <c r="D795" s="236" t="n">
        <f aca="false">H794</f>
        <v>484901</v>
      </c>
      <c r="E795" s="250" t="n">
        <f aca="false">-12517-19059</f>
        <v>-31576</v>
      </c>
      <c r="F795" s="251" t="n">
        <v>0</v>
      </c>
      <c r="G795" s="44" t="n">
        <f aca="false">SUM(E795:F795)</f>
        <v>-31576</v>
      </c>
      <c r="H795" s="44" t="n">
        <f aca="false">D795+G795</f>
        <v>453325</v>
      </c>
      <c r="I795" s="232" t="n">
        <f aca="false">$D$12-H795</f>
        <v>1917875</v>
      </c>
      <c r="J795" s="238" t="n">
        <f aca="false">D795/$D$12</f>
        <v>0.204496035762483</v>
      </c>
      <c r="K795" s="239" t="n">
        <f aca="false">H795/$D$12</f>
        <v>0.191179571524966</v>
      </c>
      <c r="L795" s="44" t="n">
        <f aca="false">IF($E795&lt;0,IF($K795&gt;0.5,-$F$7,-$G$7),IF($E795&gt;0,IF($K795&gt;0.67,$I$7,$H$7),0))</f>
        <v>-22103</v>
      </c>
      <c r="M795" s="44" t="n">
        <f aca="false">IF($E795&lt;0,IF($K795&gt;0.5,-$F$5,-$G$5),IF($E795&gt;0,IF($K795&gt;0.67,$I$5,$H$5),0))</f>
        <v>-12770</v>
      </c>
      <c r="N795" s="44" t="n">
        <f aca="false">IF($E795&lt;0,IF($K795&gt;0.5,-$F$6,-$G$6),IF($E795&gt;0,IF($K795&gt;0.67,$I$6,$H$6),0))</f>
        <v>-9333</v>
      </c>
    </row>
    <row r="796" customFormat="false" ht="12.75" hidden="false" customHeight="false" outlineLevel="0" collapsed="false">
      <c r="A796" s="0" t="n">
        <f aca="false">MONTH(C796)</f>
        <v>1</v>
      </c>
      <c r="B796" s="0" t="str">
        <f aca="false">VLOOKUP(A796,MonthTable,2,FALSE())</f>
        <v>Jan</v>
      </c>
      <c r="C796" s="235" t="n">
        <f aca="false">C795+1</f>
        <v>37287</v>
      </c>
      <c r="D796" s="236" t="n">
        <f aca="false">H795</f>
        <v>453325</v>
      </c>
      <c r="E796" s="250" t="n">
        <f aca="false">-12517-19059</f>
        <v>-31576</v>
      </c>
      <c r="F796" s="251" t="n">
        <v>0</v>
      </c>
      <c r="G796" s="44" t="n">
        <f aca="false">SUM(E796:F796)</f>
        <v>-31576</v>
      </c>
      <c r="H796" s="44" t="n">
        <f aca="false">D796+G796</f>
        <v>421749</v>
      </c>
      <c r="I796" s="232" t="n">
        <f aca="false">$D$12-H796</f>
        <v>1949451</v>
      </c>
      <c r="J796" s="238" t="n">
        <f aca="false">D796/$D$12</f>
        <v>0.191179571524966</v>
      </c>
      <c r="K796" s="239" t="n">
        <f aca="false">H796/$D$12</f>
        <v>0.177863107287449</v>
      </c>
      <c r="L796" s="44" t="n">
        <f aca="false">IF($E796&lt;0,IF($K796&gt;0.5,-$F$7,-$G$7),IF($E796&gt;0,IF($K796&gt;0.67,$I$7,$H$7),0))</f>
        <v>-22103</v>
      </c>
      <c r="M796" s="44" t="n">
        <f aca="false">IF($E796&lt;0,IF($K796&gt;0.5,-$F$5,-$G$5),IF($E796&gt;0,IF($K796&gt;0.67,$I$5,$H$5),0))</f>
        <v>-12770</v>
      </c>
      <c r="N796" s="44" t="n">
        <f aca="false">IF($E796&lt;0,IF($K796&gt;0.5,-$F$6,-$G$6),IF($E796&gt;0,IF($K796&gt;0.67,$I$6,$H$6),0))</f>
        <v>-9333</v>
      </c>
    </row>
    <row r="797" customFormat="false" ht="12.75" hidden="false" customHeight="false" outlineLevel="0" collapsed="false">
      <c r="A797" s="0" t="n">
        <f aca="false">MONTH(C797)</f>
        <v>2</v>
      </c>
      <c r="B797" s="0" t="str">
        <f aca="false">VLOOKUP(A797,MonthTable,2,FALSE())</f>
        <v>Feb</v>
      </c>
      <c r="C797" s="235" t="n">
        <f aca="false">C796+1</f>
        <v>37288</v>
      </c>
      <c r="D797" s="236" t="n">
        <f aca="false">H796</f>
        <v>421749</v>
      </c>
      <c r="E797" s="250" t="n">
        <f aca="false">-5854-8914</f>
        <v>-14768</v>
      </c>
      <c r="F797" s="251" t="n">
        <v>0</v>
      </c>
      <c r="G797" s="44" t="n">
        <f aca="false">SUM(E797:F797)</f>
        <v>-14768</v>
      </c>
      <c r="H797" s="44" t="n">
        <f aca="false">D797+G797</f>
        <v>406981</v>
      </c>
      <c r="I797" s="232" t="n">
        <f aca="false">$D$12-H797</f>
        <v>1964219</v>
      </c>
      <c r="J797" s="238" t="n">
        <f aca="false">D797/$D$12</f>
        <v>0.177863107287449</v>
      </c>
      <c r="K797" s="239" t="n">
        <f aca="false">H797/$D$12</f>
        <v>0.171635037112011</v>
      </c>
      <c r="L797" s="44" t="n">
        <f aca="false">IF($E797&lt;0,IF($K797&gt;0.5,-$F$7,-$G$7),IF($E797&gt;0,IF($K797&gt;0.67,$I$7,$H$7),0))</f>
        <v>-22103</v>
      </c>
      <c r="M797" s="44" t="n">
        <f aca="false">IF($E797&lt;0,IF($K797&gt;0.5,-$F$5,-$G$5),IF($E797&gt;0,IF($K797&gt;0.67,$I$5,$H$5),0))</f>
        <v>-12770</v>
      </c>
      <c r="N797" s="44" t="n">
        <f aca="false">IF($E797&lt;0,IF($K797&gt;0.5,-$F$6,-$G$6),IF($E797&gt;0,IF($K797&gt;0.67,$I$6,$H$6),0))</f>
        <v>-9333</v>
      </c>
    </row>
    <row r="798" customFormat="false" ht="12.75" hidden="false" customHeight="false" outlineLevel="0" collapsed="false">
      <c r="A798" s="0" t="n">
        <f aca="false">MONTH(C798)</f>
        <v>2</v>
      </c>
      <c r="B798" s="0" t="str">
        <f aca="false">VLOOKUP(A798,MonthTable,2,FALSE())</f>
        <v>Feb</v>
      </c>
      <c r="C798" s="235" t="n">
        <f aca="false">C797+1</f>
        <v>37289</v>
      </c>
      <c r="D798" s="236" t="n">
        <f aca="false">H797</f>
        <v>406981</v>
      </c>
      <c r="E798" s="250" t="n">
        <f aca="false">-5854-8914</f>
        <v>-14768</v>
      </c>
      <c r="F798" s="251" t="n">
        <v>0</v>
      </c>
      <c r="G798" s="44" t="n">
        <f aca="false">SUM(E798:F798)</f>
        <v>-14768</v>
      </c>
      <c r="H798" s="44" t="n">
        <f aca="false">D798+G798</f>
        <v>392213</v>
      </c>
      <c r="I798" s="232" t="n">
        <f aca="false">$D$12-H798</f>
        <v>1978987</v>
      </c>
      <c r="J798" s="238" t="n">
        <f aca="false">D798/$D$12</f>
        <v>0.171635037112011</v>
      </c>
      <c r="K798" s="239" t="n">
        <f aca="false">H798/$D$12</f>
        <v>0.165406966936572</v>
      </c>
      <c r="L798" s="44" t="n">
        <f aca="false">IF($E798&lt;0,IF($K798&gt;0.5,-$F$7,-$G$7),IF($E798&gt;0,IF($K798&gt;0.67,$I$7,$H$7),0))</f>
        <v>-22103</v>
      </c>
      <c r="M798" s="44" t="n">
        <f aca="false">IF($E798&lt;0,IF($K798&gt;0.5,-$F$5,-$G$5),IF($E798&gt;0,IF($K798&gt;0.67,$I$5,$H$5),0))</f>
        <v>-12770</v>
      </c>
      <c r="N798" s="44" t="n">
        <f aca="false">IF($E798&lt;0,IF($K798&gt;0.5,-$F$6,-$G$6),IF($E798&gt;0,IF($K798&gt;0.67,$I$6,$H$6),0))</f>
        <v>-9333</v>
      </c>
    </row>
    <row r="799" customFormat="false" ht="12.75" hidden="false" customHeight="false" outlineLevel="0" collapsed="false">
      <c r="A799" s="0" t="n">
        <f aca="false">MONTH(C799)</f>
        <v>2</v>
      </c>
      <c r="B799" s="0" t="str">
        <f aca="false">VLOOKUP(A799,MonthTable,2,FALSE())</f>
        <v>Feb</v>
      </c>
      <c r="C799" s="235" t="n">
        <f aca="false">C798+1</f>
        <v>37290</v>
      </c>
      <c r="D799" s="236" t="n">
        <f aca="false">H798</f>
        <v>392213</v>
      </c>
      <c r="E799" s="250" t="n">
        <f aca="false">-5854-8914</f>
        <v>-14768</v>
      </c>
      <c r="F799" s="251" t="n">
        <v>0</v>
      </c>
      <c r="G799" s="44" t="n">
        <f aca="false">SUM(E799:F799)</f>
        <v>-14768</v>
      </c>
      <c r="H799" s="44" t="n">
        <f aca="false">D799+G799</f>
        <v>377445</v>
      </c>
      <c r="I799" s="232" t="n">
        <f aca="false">$D$12-H799</f>
        <v>1993755</v>
      </c>
      <c r="J799" s="238" t="n">
        <f aca="false">D799/$D$12</f>
        <v>0.165406966936572</v>
      </c>
      <c r="K799" s="239" t="n">
        <f aca="false">H799/$D$12</f>
        <v>0.159178896761134</v>
      </c>
      <c r="L799" s="44" t="n">
        <f aca="false">IF($E799&lt;0,IF($K799&gt;0.5,-$F$7,-$G$7),IF($E799&gt;0,IF($K799&gt;0.67,$I$7,$H$7),0))</f>
        <v>-22103</v>
      </c>
      <c r="M799" s="44" t="n">
        <f aca="false">IF($E799&lt;0,IF($K799&gt;0.5,-$F$5,-$G$5),IF($E799&gt;0,IF($K799&gt;0.67,$I$5,$H$5),0))</f>
        <v>-12770</v>
      </c>
      <c r="N799" s="44" t="n">
        <f aca="false">IF($E799&lt;0,IF($K799&gt;0.5,-$F$6,-$G$6),IF($E799&gt;0,IF($K799&gt;0.67,$I$6,$H$6),0))</f>
        <v>-9333</v>
      </c>
    </row>
    <row r="800" customFormat="false" ht="12.75" hidden="false" customHeight="false" outlineLevel="0" collapsed="false">
      <c r="A800" s="0" t="n">
        <f aca="false">MONTH(C800)</f>
        <v>2</v>
      </c>
      <c r="B800" s="0" t="str">
        <f aca="false">VLOOKUP(A800,MonthTable,2,FALSE())</f>
        <v>Feb</v>
      </c>
      <c r="C800" s="235" t="n">
        <f aca="false">C799+1</f>
        <v>37291</v>
      </c>
      <c r="D800" s="236" t="n">
        <f aca="false">H799</f>
        <v>377445</v>
      </c>
      <c r="E800" s="250" t="n">
        <f aca="false">-5854-8914</f>
        <v>-14768</v>
      </c>
      <c r="F800" s="251" t="n">
        <v>0</v>
      </c>
      <c r="G800" s="44" t="n">
        <f aca="false">SUM(E800:F800)</f>
        <v>-14768</v>
      </c>
      <c r="H800" s="44" t="n">
        <f aca="false">D800+G800</f>
        <v>362677</v>
      </c>
      <c r="I800" s="232" t="n">
        <f aca="false">$D$12-H800</f>
        <v>2008523</v>
      </c>
      <c r="J800" s="238" t="n">
        <f aca="false">D800/$D$12</f>
        <v>0.159178896761134</v>
      </c>
      <c r="K800" s="239" t="n">
        <f aca="false">H800/$D$12</f>
        <v>0.152950826585695</v>
      </c>
      <c r="L800" s="44" t="n">
        <f aca="false">IF($E800&lt;0,IF($K800&gt;0.5,-$F$7,-$G$7),IF($E800&gt;0,IF($K800&gt;0.67,$I$7,$H$7),0))</f>
        <v>-22103</v>
      </c>
      <c r="M800" s="44" t="n">
        <f aca="false">IF($E800&lt;0,IF($K800&gt;0.5,-$F$5,-$G$5),IF($E800&gt;0,IF($K800&gt;0.67,$I$5,$H$5),0))</f>
        <v>-12770</v>
      </c>
      <c r="N800" s="44" t="n">
        <f aca="false">IF($E800&lt;0,IF($K800&gt;0.5,-$F$6,-$G$6),IF($E800&gt;0,IF($K800&gt;0.67,$I$6,$H$6),0))</f>
        <v>-9333</v>
      </c>
    </row>
    <row r="801" customFormat="false" ht="12.75" hidden="false" customHeight="false" outlineLevel="0" collapsed="false">
      <c r="A801" s="0" t="n">
        <f aca="false">MONTH(C801)</f>
        <v>2</v>
      </c>
      <c r="B801" s="0" t="str">
        <f aca="false">VLOOKUP(A801,MonthTable,2,FALSE())</f>
        <v>Feb</v>
      </c>
      <c r="C801" s="235" t="n">
        <f aca="false">C800+1</f>
        <v>37292</v>
      </c>
      <c r="D801" s="236" t="n">
        <f aca="false">H800</f>
        <v>362677</v>
      </c>
      <c r="E801" s="250" t="n">
        <f aca="false">-5854-8914</f>
        <v>-14768</v>
      </c>
      <c r="F801" s="251" t="n">
        <v>0</v>
      </c>
      <c r="G801" s="44" t="n">
        <f aca="false">SUM(E801:F801)</f>
        <v>-14768</v>
      </c>
      <c r="H801" s="44" t="n">
        <f aca="false">D801+G801</f>
        <v>347909</v>
      </c>
      <c r="I801" s="232" t="n">
        <f aca="false">$D$12-H801</f>
        <v>2023291</v>
      </c>
      <c r="J801" s="238" t="n">
        <f aca="false">D801/$D$12</f>
        <v>0.152950826585695</v>
      </c>
      <c r="K801" s="239" t="n">
        <f aca="false">H801/$D$12</f>
        <v>0.146722756410256</v>
      </c>
      <c r="L801" s="44" t="n">
        <f aca="false">IF($E801&lt;0,IF($K801&gt;0.5,-$F$7,-$G$7),IF($E801&gt;0,IF($K801&gt;0.67,$I$7,$H$7),0))</f>
        <v>-22103</v>
      </c>
      <c r="M801" s="44" t="n">
        <f aca="false">IF($E801&lt;0,IF($K801&gt;0.5,-$F$5,-$G$5),IF($E801&gt;0,IF($K801&gt;0.67,$I$5,$H$5),0))</f>
        <v>-12770</v>
      </c>
      <c r="N801" s="44" t="n">
        <f aca="false">IF($E801&lt;0,IF($K801&gt;0.5,-$F$6,-$G$6),IF($E801&gt;0,IF($K801&gt;0.67,$I$6,$H$6),0))</f>
        <v>-9333</v>
      </c>
    </row>
    <row r="802" customFormat="false" ht="12.75" hidden="false" customHeight="false" outlineLevel="0" collapsed="false">
      <c r="A802" s="0" t="n">
        <f aca="false">MONTH(C802)</f>
        <v>2</v>
      </c>
      <c r="B802" s="0" t="str">
        <f aca="false">VLOOKUP(A802,MonthTable,2,FALSE())</f>
        <v>Feb</v>
      </c>
      <c r="C802" s="235" t="n">
        <f aca="false">C801+1</f>
        <v>37293</v>
      </c>
      <c r="D802" s="236" t="n">
        <f aca="false">H801</f>
        <v>347909</v>
      </c>
      <c r="E802" s="250" t="n">
        <f aca="false">-5854-8914</f>
        <v>-14768</v>
      </c>
      <c r="F802" s="251" t="n">
        <v>0</v>
      </c>
      <c r="G802" s="44" t="n">
        <f aca="false">SUM(E802:F802)</f>
        <v>-14768</v>
      </c>
      <c r="H802" s="44" t="n">
        <f aca="false">D802+G802</f>
        <v>333141</v>
      </c>
      <c r="I802" s="232" t="n">
        <f aca="false">$D$12-H802</f>
        <v>2038059</v>
      </c>
      <c r="J802" s="238" t="n">
        <f aca="false">D802/$D$12</f>
        <v>0.146722756410256</v>
      </c>
      <c r="K802" s="239" t="n">
        <f aca="false">H802/$D$12</f>
        <v>0.140494686234818</v>
      </c>
      <c r="L802" s="44" t="n">
        <f aca="false">IF($E802&lt;0,IF($K802&gt;0.5,-$F$7,-$G$7),IF($E802&gt;0,IF($K802&gt;0.67,$I$7,$H$7),0))</f>
        <v>-22103</v>
      </c>
      <c r="M802" s="44" t="n">
        <f aca="false">IF($E802&lt;0,IF($K802&gt;0.5,-$F$5,-$G$5),IF($E802&gt;0,IF($K802&gt;0.67,$I$5,$H$5),0))</f>
        <v>-12770</v>
      </c>
      <c r="N802" s="44" t="n">
        <f aca="false">IF($E802&lt;0,IF($K802&gt;0.5,-$F$6,-$G$6),IF($E802&gt;0,IF($K802&gt;0.67,$I$6,$H$6),0))</f>
        <v>-9333</v>
      </c>
    </row>
    <row r="803" customFormat="false" ht="12.75" hidden="false" customHeight="false" outlineLevel="0" collapsed="false">
      <c r="A803" s="0" t="n">
        <f aca="false">MONTH(C803)</f>
        <v>2</v>
      </c>
      <c r="B803" s="0" t="str">
        <f aca="false">VLOOKUP(A803,MonthTable,2,FALSE())</f>
        <v>Feb</v>
      </c>
      <c r="C803" s="235" t="n">
        <f aca="false">C802+1</f>
        <v>37294</v>
      </c>
      <c r="D803" s="236" t="n">
        <f aca="false">H802</f>
        <v>333141</v>
      </c>
      <c r="E803" s="250" t="n">
        <f aca="false">-5854-8914</f>
        <v>-14768</v>
      </c>
      <c r="F803" s="251" t="n">
        <v>0</v>
      </c>
      <c r="G803" s="44" t="n">
        <f aca="false">SUM(E803:F803)</f>
        <v>-14768</v>
      </c>
      <c r="H803" s="44" t="n">
        <f aca="false">D803+G803</f>
        <v>318373</v>
      </c>
      <c r="I803" s="232" t="n">
        <f aca="false">$D$12-H803</f>
        <v>2052827</v>
      </c>
      <c r="J803" s="238" t="n">
        <f aca="false">D803/$D$12</f>
        <v>0.140494686234818</v>
      </c>
      <c r="K803" s="239" t="n">
        <f aca="false">H803/$D$12</f>
        <v>0.134266616059379</v>
      </c>
      <c r="L803" s="44" t="n">
        <f aca="false">IF($E803&lt;0,IF($K803&gt;0.5,-$F$7,-$G$7),IF($E803&gt;0,IF($K803&gt;0.67,$I$7,$H$7),0))</f>
        <v>-22103</v>
      </c>
      <c r="M803" s="44" t="n">
        <f aca="false">IF($E803&lt;0,IF($K803&gt;0.5,-$F$5,-$G$5),IF($E803&gt;0,IF($K803&gt;0.67,$I$5,$H$5),0))</f>
        <v>-12770</v>
      </c>
      <c r="N803" s="44" t="n">
        <f aca="false">IF($E803&lt;0,IF($K803&gt;0.5,-$F$6,-$G$6),IF($E803&gt;0,IF($K803&gt;0.67,$I$6,$H$6),0))</f>
        <v>-9333</v>
      </c>
    </row>
    <row r="804" customFormat="false" ht="12.75" hidden="false" customHeight="false" outlineLevel="0" collapsed="false">
      <c r="A804" s="0" t="n">
        <f aca="false">MONTH(C804)</f>
        <v>2</v>
      </c>
      <c r="B804" s="0" t="str">
        <f aca="false">VLOOKUP(A804,MonthTable,2,FALSE())</f>
        <v>Feb</v>
      </c>
      <c r="C804" s="235" t="n">
        <f aca="false">C803+1</f>
        <v>37295</v>
      </c>
      <c r="D804" s="236" t="n">
        <f aca="false">H803</f>
        <v>318373</v>
      </c>
      <c r="E804" s="250" t="n">
        <f aca="false">-5854-8914</f>
        <v>-14768</v>
      </c>
      <c r="F804" s="251" t="n">
        <v>0</v>
      </c>
      <c r="G804" s="44" t="n">
        <f aca="false">SUM(E804:F804)</f>
        <v>-14768</v>
      </c>
      <c r="H804" s="44" t="n">
        <f aca="false">D804+G804</f>
        <v>303605</v>
      </c>
      <c r="I804" s="232" t="n">
        <f aca="false">$D$12-H804</f>
        <v>2067595</v>
      </c>
      <c r="J804" s="238" t="n">
        <f aca="false">D804/$D$12</f>
        <v>0.134266616059379</v>
      </c>
      <c r="K804" s="239" t="n">
        <f aca="false">H804/$D$12</f>
        <v>0.128038545883941</v>
      </c>
      <c r="L804" s="44" t="n">
        <f aca="false">IF($E804&lt;0,IF($K804&gt;0.5,-$F$7,-$G$7),IF($E804&gt;0,IF($K804&gt;0.67,$I$7,$H$7),0))</f>
        <v>-22103</v>
      </c>
      <c r="M804" s="44" t="n">
        <f aca="false">IF($E804&lt;0,IF($K804&gt;0.5,-$F$5,-$G$5),IF($E804&gt;0,IF($K804&gt;0.67,$I$5,$H$5),0))</f>
        <v>-12770</v>
      </c>
      <c r="N804" s="44" t="n">
        <f aca="false">IF($E804&lt;0,IF($K804&gt;0.5,-$F$6,-$G$6),IF($E804&gt;0,IF($K804&gt;0.67,$I$6,$H$6),0))</f>
        <v>-9333</v>
      </c>
    </row>
    <row r="805" customFormat="false" ht="12.75" hidden="false" customHeight="false" outlineLevel="0" collapsed="false">
      <c r="A805" s="0" t="n">
        <f aca="false">MONTH(C805)</f>
        <v>2</v>
      </c>
      <c r="B805" s="0" t="str">
        <f aca="false">VLOOKUP(A805,MonthTable,2,FALSE())</f>
        <v>Feb</v>
      </c>
      <c r="C805" s="235" t="n">
        <f aca="false">C804+1</f>
        <v>37296</v>
      </c>
      <c r="D805" s="236" t="n">
        <f aca="false">H804</f>
        <v>303605</v>
      </c>
      <c r="E805" s="250" t="n">
        <f aca="false">-5854-8914</f>
        <v>-14768</v>
      </c>
      <c r="F805" s="251" t="n">
        <v>0</v>
      </c>
      <c r="G805" s="44" t="n">
        <f aca="false">SUM(E805:F805)</f>
        <v>-14768</v>
      </c>
      <c r="H805" s="44" t="n">
        <f aca="false">D805+G805</f>
        <v>288837</v>
      </c>
      <c r="I805" s="232" t="n">
        <f aca="false">$D$12-H805</f>
        <v>2082363</v>
      </c>
      <c r="J805" s="238" t="n">
        <f aca="false">D805/$D$12</f>
        <v>0.128038545883941</v>
      </c>
      <c r="K805" s="239" t="n">
        <f aca="false">H805/$D$12</f>
        <v>0.121810475708502</v>
      </c>
      <c r="L805" s="44" t="n">
        <f aca="false">IF($E805&lt;0,IF($K805&gt;0.5,-$F$7,-$G$7),IF($E805&gt;0,IF($K805&gt;0.67,$I$7,$H$7),0))</f>
        <v>-22103</v>
      </c>
      <c r="M805" s="44" t="n">
        <f aca="false">IF($E805&lt;0,IF($K805&gt;0.5,-$F$5,-$G$5),IF($E805&gt;0,IF($K805&gt;0.67,$I$5,$H$5),0))</f>
        <v>-12770</v>
      </c>
      <c r="N805" s="44" t="n">
        <f aca="false">IF($E805&lt;0,IF($K805&gt;0.5,-$F$6,-$G$6),IF($E805&gt;0,IF($K805&gt;0.67,$I$6,$H$6),0))</f>
        <v>-9333</v>
      </c>
    </row>
    <row r="806" customFormat="false" ht="12.75" hidden="false" customHeight="false" outlineLevel="0" collapsed="false">
      <c r="A806" s="0" t="n">
        <f aca="false">MONTH(C806)</f>
        <v>2</v>
      </c>
      <c r="B806" s="0" t="str">
        <f aca="false">VLOOKUP(A806,MonthTable,2,FALSE())</f>
        <v>Feb</v>
      </c>
      <c r="C806" s="235" t="n">
        <f aca="false">C805+1</f>
        <v>37297</v>
      </c>
      <c r="D806" s="236" t="n">
        <f aca="false">H805</f>
        <v>288837</v>
      </c>
      <c r="E806" s="250" t="n">
        <f aca="false">-5854-8914</f>
        <v>-14768</v>
      </c>
      <c r="F806" s="251" t="n">
        <v>0</v>
      </c>
      <c r="G806" s="44" t="n">
        <f aca="false">SUM(E806:F806)</f>
        <v>-14768</v>
      </c>
      <c r="H806" s="44" t="n">
        <f aca="false">D806+G806</f>
        <v>274069</v>
      </c>
      <c r="I806" s="232" t="n">
        <f aca="false">$D$12-H806</f>
        <v>2097131</v>
      </c>
      <c r="J806" s="238" t="n">
        <f aca="false">D806/$D$12</f>
        <v>0.121810475708502</v>
      </c>
      <c r="K806" s="239" t="n">
        <f aca="false">H806/$D$12</f>
        <v>0.115582405533063</v>
      </c>
      <c r="L806" s="44" t="n">
        <f aca="false">IF($E806&lt;0,IF($K806&gt;0.5,-$F$7,-$G$7),IF($E806&gt;0,IF($K806&gt;0.67,$I$7,$H$7),0))</f>
        <v>-22103</v>
      </c>
      <c r="M806" s="44" t="n">
        <f aca="false">IF($E806&lt;0,IF($K806&gt;0.5,-$F$5,-$G$5),IF($E806&gt;0,IF($K806&gt;0.67,$I$5,$H$5),0))</f>
        <v>-12770</v>
      </c>
      <c r="N806" s="44" t="n">
        <f aca="false">IF($E806&lt;0,IF($K806&gt;0.5,-$F$6,-$G$6),IF($E806&gt;0,IF($K806&gt;0.67,$I$6,$H$6),0))</f>
        <v>-9333</v>
      </c>
    </row>
    <row r="807" customFormat="false" ht="12.75" hidden="false" customHeight="false" outlineLevel="0" collapsed="false">
      <c r="A807" s="0" t="n">
        <f aca="false">MONTH(C807)</f>
        <v>2</v>
      </c>
      <c r="B807" s="0" t="str">
        <f aca="false">VLOOKUP(A807,MonthTable,2,FALSE())</f>
        <v>Feb</v>
      </c>
      <c r="C807" s="235" t="n">
        <f aca="false">C806+1</f>
        <v>37298</v>
      </c>
      <c r="D807" s="236" t="n">
        <f aca="false">H806</f>
        <v>274069</v>
      </c>
      <c r="E807" s="250" t="n">
        <f aca="false">-5854-8914</f>
        <v>-14768</v>
      </c>
      <c r="F807" s="251" t="n">
        <v>0</v>
      </c>
      <c r="G807" s="44" t="n">
        <f aca="false">SUM(E807:F807)</f>
        <v>-14768</v>
      </c>
      <c r="H807" s="44" t="n">
        <f aca="false">D807+G807</f>
        <v>259301</v>
      </c>
      <c r="I807" s="232" t="n">
        <f aca="false">$D$12-H807</f>
        <v>2111899</v>
      </c>
      <c r="J807" s="238" t="n">
        <f aca="false">D807/$D$12</f>
        <v>0.115582405533063</v>
      </c>
      <c r="K807" s="239" t="n">
        <f aca="false">H807/$D$12</f>
        <v>0.109354335357625</v>
      </c>
      <c r="L807" s="44" t="n">
        <f aca="false">IF($E807&lt;0,IF($K807&gt;0.5,-$F$7,-$G$7),IF($E807&gt;0,IF($K807&gt;0.67,$I$7,$H$7),0))</f>
        <v>-22103</v>
      </c>
      <c r="M807" s="44" t="n">
        <f aca="false">IF($E807&lt;0,IF($K807&gt;0.5,-$F$5,-$G$5),IF($E807&gt;0,IF($K807&gt;0.67,$I$5,$H$5),0))</f>
        <v>-12770</v>
      </c>
      <c r="N807" s="44" t="n">
        <f aca="false">IF($E807&lt;0,IF($K807&gt;0.5,-$F$6,-$G$6),IF($E807&gt;0,IF($K807&gt;0.67,$I$6,$H$6),0))</f>
        <v>-9333</v>
      </c>
    </row>
    <row r="808" customFormat="false" ht="12.75" hidden="false" customHeight="false" outlineLevel="0" collapsed="false">
      <c r="A808" s="0" t="n">
        <f aca="false">MONTH(C808)</f>
        <v>2</v>
      </c>
      <c r="B808" s="0" t="str">
        <f aca="false">VLOOKUP(A808,MonthTable,2,FALSE())</f>
        <v>Feb</v>
      </c>
      <c r="C808" s="235" t="n">
        <f aca="false">C807+1</f>
        <v>37299</v>
      </c>
      <c r="D808" s="236" t="n">
        <f aca="false">H807</f>
        <v>259301</v>
      </c>
      <c r="E808" s="250" t="n">
        <f aca="false">-5854-8914</f>
        <v>-14768</v>
      </c>
      <c r="F808" s="251" t="n">
        <v>0</v>
      </c>
      <c r="G808" s="44" t="n">
        <f aca="false">SUM(E808:F808)</f>
        <v>-14768</v>
      </c>
      <c r="H808" s="44" t="n">
        <f aca="false">D808+G808</f>
        <v>244533</v>
      </c>
      <c r="I808" s="232" t="n">
        <f aca="false">$D$12-H808</f>
        <v>2126667</v>
      </c>
      <c r="J808" s="238" t="n">
        <f aca="false">D808/$D$12</f>
        <v>0.109354335357625</v>
      </c>
      <c r="K808" s="239" t="n">
        <f aca="false">H808/$D$12</f>
        <v>0.103126265182186</v>
      </c>
      <c r="L808" s="44" t="n">
        <f aca="false">IF($E808&lt;0,IF($K808&gt;0.5,-$F$7,-$G$7),IF($E808&gt;0,IF($K808&gt;0.67,$I$7,$H$7),0))</f>
        <v>-22103</v>
      </c>
      <c r="M808" s="44" t="n">
        <f aca="false">IF($E808&lt;0,IF($K808&gt;0.5,-$F$5,-$G$5),IF($E808&gt;0,IF($K808&gt;0.67,$I$5,$H$5),0))</f>
        <v>-12770</v>
      </c>
      <c r="N808" s="44" t="n">
        <f aca="false">IF($E808&lt;0,IF($K808&gt;0.5,-$F$6,-$G$6),IF($E808&gt;0,IF($K808&gt;0.67,$I$6,$H$6),0))</f>
        <v>-9333</v>
      </c>
    </row>
    <row r="809" customFormat="false" ht="12.75" hidden="false" customHeight="false" outlineLevel="0" collapsed="false">
      <c r="A809" s="0" t="n">
        <f aca="false">MONTH(C809)</f>
        <v>2</v>
      </c>
      <c r="B809" s="0" t="str">
        <f aca="false">VLOOKUP(A809,MonthTable,2,FALSE())</f>
        <v>Feb</v>
      </c>
      <c r="C809" s="235" t="n">
        <f aca="false">C808+1</f>
        <v>37300</v>
      </c>
      <c r="D809" s="236" t="n">
        <f aca="false">H808</f>
        <v>244533</v>
      </c>
      <c r="E809" s="250" t="n">
        <f aca="false">-5854-8914</f>
        <v>-14768</v>
      </c>
      <c r="F809" s="251" t="n">
        <v>0</v>
      </c>
      <c r="G809" s="44" t="n">
        <f aca="false">SUM(E809:F809)</f>
        <v>-14768</v>
      </c>
      <c r="H809" s="44" t="n">
        <f aca="false">D809+G809</f>
        <v>229765</v>
      </c>
      <c r="I809" s="232" t="n">
        <f aca="false">$D$12-H809</f>
        <v>2141435</v>
      </c>
      <c r="J809" s="238" t="n">
        <f aca="false">D809/$D$12</f>
        <v>0.103126265182186</v>
      </c>
      <c r="K809" s="239" t="n">
        <f aca="false">H809/$D$12</f>
        <v>0.0968981950067476</v>
      </c>
      <c r="L809" s="44" t="n">
        <f aca="false">IF($E809&lt;0,IF($K809&gt;0.5,-$F$7,-$G$7),IF($E809&gt;0,IF($K809&gt;0.67,$I$7,$H$7),0))</f>
        <v>-22103</v>
      </c>
      <c r="M809" s="44" t="n">
        <f aca="false">IF($E809&lt;0,IF($K809&gt;0.5,-$F$5,-$G$5),IF($E809&gt;0,IF($K809&gt;0.67,$I$5,$H$5),0))</f>
        <v>-12770</v>
      </c>
      <c r="N809" s="44" t="n">
        <f aca="false">IF($E809&lt;0,IF($K809&gt;0.5,-$F$6,-$G$6),IF($E809&gt;0,IF($K809&gt;0.67,$I$6,$H$6),0))</f>
        <v>-9333</v>
      </c>
    </row>
    <row r="810" customFormat="false" ht="12.75" hidden="false" customHeight="false" outlineLevel="0" collapsed="false">
      <c r="A810" s="0" t="n">
        <f aca="false">MONTH(C810)</f>
        <v>2</v>
      </c>
      <c r="B810" s="0" t="str">
        <f aca="false">VLOOKUP(A810,MonthTable,2,FALSE())</f>
        <v>Feb</v>
      </c>
      <c r="C810" s="235" t="n">
        <f aca="false">C809+1</f>
        <v>37301</v>
      </c>
      <c r="D810" s="236" t="n">
        <f aca="false">H809</f>
        <v>229765</v>
      </c>
      <c r="E810" s="250" t="n">
        <f aca="false">-5854-8914</f>
        <v>-14768</v>
      </c>
      <c r="F810" s="251" t="n">
        <v>0</v>
      </c>
      <c r="G810" s="44" t="n">
        <f aca="false">SUM(E810:F810)</f>
        <v>-14768</v>
      </c>
      <c r="H810" s="44" t="n">
        <f aca="false">D810+G810</f>
        <v>214997</v>
      </c>
      <c r="I810" s="232" t="n">
        <f aca="false">$D$12-H810</f>
        <v>2156203</v>
      </c>
      <c r="J810" s="238" t="n">
        <f aca="false">D810/$D$12</f>
        <v>0.0968981950067476</v>
      </c>
      <c r="K810" s="239" t="n">
        <f aca="false">H810/$D$12</f>
        <v>0.090670124831309</v>
      </c>
      <c r="L810" s="44" t="n">
        <f aca="false">IF($E810&lt;0,IF($K810&gt;0.5,-$F$7,-$G$7),IF($E810&gt;0,IF($K810&gt;0.67,$I$7,$H$7),0))</f>
        <v>-22103</v>
      </c>
      <c r="M810" s="44" t="n">
        <f aca="false">IF($E810&lt;0,IF($K810&gt;0.5,-$F$5,-$G$5),IF($E810&gt;0,IF($K810&gt;0.67,$I$5,$H$5),0))</f>
        <v>-12770</v>
      </c>
      <c r="N810" s="44" t="n">
        <f aca="false">IF($E810&lt;0,IF($K810&gt;0.5,-$F$6,-$G$6),IF($E810&gt;0,IF($K810&gt;0.67,$I$6,$H$6),0))</f>
        <v>-9333</v>
      </c>
    </row>
    <row r="811" customFormat="false" ht="12.75" hidden="false" customHeight="false" outlineLevel="0" collapsed="false">
      <c r="A811" s="0" t="n">
        <f aca="false">MONTH(C811)</f>
        <v>2</v>
      </c>
      <c r="B811" s="0" t="str">
        <f aca="false">VLOOKUP(A811,MonthTable,2,FALSE())</f>
        <v>Feb</v>
      </c>
      <c r="C811" s="235" t="n">
        <f aca="false">C810+1</f>
        <v>37302</v>
      </c>
      <c r="D811" s="236" t="n">
        <f aca="false">H810</f>
        <v>214997</v>
      </c>
      <c r="E811" s="250" t="n">
        <f aca="false">-5854-8914</f>
        <v>-14768</v>
      </c>
      <c r="F811" s="251" t="n">
        <v>0</v>
      </c>
      <c r="G811" s="44" t="n">
        <f aca="false">SUM(E811:F811)</f>
        <v>-14768</v>
      </c>
      <c r="H811" s="44" t="n">
        <f aca="false">D811+G811</f>
        <v>200229</v>
      </c>
      <c r="I811" s="232" t="n">
        <f aca="false">$D$12-H811</f>
        <v>2170971</v>
      </c>
      <c r="J811" s="238" t="n">
        <f aca="false">D811/$D$12</f>
        <v>0.090670124831309</v>
      </c>
      <c r="K811" s="239" t="n">
        <f aca="false">H811/$D$12</f>
        <v>0.0844420546558704</v>
      </c>
      <c r="L811" s="44" t="n">
        <f aca="false">IF($E811&lt;0,IF($K811&gt;0.5,-$F$7,-$G$7),IF($E811&gt;0,IF($K811&gt;0.67,$I$7,$H$7),0))</f>
        <v>-22103</v>
      </c>
      <c r="M811" s="44" t="n">
        <f aca="false">IF($E811&lt;0,IF($K811&gt;0.5,-$F$5,-$G$5),IF($E811&gt;0,IF($K811&gt;0.67,$I$5,$H$5),0))</f>
        <v>-12770</v>
      </c>
      <c r="N811" s="44" t="n">
        <f aca="false">IF($E811&lt;0,IF($K811&gt;0.5,-$F$6,-$G$6),IF($E811&gt;0,IF($K811&gt;0.67,$I$6,$H$6),0))</f>
        <v>-9333</v>
      </c>
    </row>
    <row r="812" customFormat="false" ht="12.75" hidden="false" customHeight="false" outlineLevel="0" collapsed="false">
      <c r="A812" s="0" t="n">
        <f aca="false">MONTH(C812)</f>
        <v>2</v>
      </c>
      <c r="B812" s="0" t="str">
        <f aca="false">VLOOKUP(A812,MonthTable,2,FALSE())</f>
        <v>Feb</v>
      </c>
      <c r="C812" s="235" t="n">
        <f aca="false">C811+1</f>
        <v>37303</v>
      </c>
      <c r="D812" s="236" t="n">
        <f aca="false">H811</f>
        <v>200229</v>
      </c>
      <c r="E812" s="250" t="n">
        <f aca="false">-5854-8914</f>
        <v>-14768</v>
      </c>
      <c r="F812" s="251" t="n">
        <v>0</v>
      </c>
      <c r="G812" s="44" t="n">
        <f aca="false">SUM(E812:F812)</f>
        <v>-14768</v>
      </c>
      <c r="H812" s="44" t="n">
        <f aca="false">D812+G812</f>
        <v>185461</v>
      </c>
      <c r="I812" s="232" t="n">
        <f aca="false">$D$12-H812</f>
        <v>2185739</v>
      </c>
      <c r="J812" s="238" t="n">
        <f aca="false">D812/$D$12</f>
        <v>0.0844420546558704</v>
      </c>
      <c r="K812" s="239" t="n">
        <f aca="false">H812/$D$12</f>
        <v>0.0782139844804319</v>
      </c>
      <c r="L812" s="44" t="n">
        <f aca="false">IF($E812&lt;0,IF($K812&gt;0.5,-$F$7,-$G$7),IF($E812&gt;0,IF($K812&gt;0.67,$I$7,$H$7),0))</f>
        <v>-22103</v>
      </c>
      <c r="M812" s="44" t="n">
        <f aca="false">IF($E812&lt;0,IF($K812&gt;0.5,-$F$5,-$G$5),IF($E812&gt;0,IF($K812&gt;0.67,$I$5,$H$5),0))</f>
        <v>-12770</v>
      </c>
      <c r="N812" s="44" t="n">
        <f aca="false">IF($E812&lt;0,IF($K812&gt;0.5,-$F$6,-$G$6),IF($E812&gt;0,IF($K812&gt;0.67,$I$6,$H$6),0))</f>
        <v>-9333</v>
      </c>
    </row>
    <row r="813" customFormat="false" ht="12.75" hidden="false" customHeight="false" outlineLevel="0" collapsed="false">
      <c r="A813" s="0" t="n">
        <f aca="false">MONTH(C813)</f>
        <v>2</v>
      </c>
      <c r="B813" s="0" t="str">
        <f aca="false">VLOOKUP(A813,MonthTable,2,FALSE())</f>
        <v>Feb</v>
      </c>
      <c r="C813" s="235" t="n">
        <f aca="false">C812+1</f>
        <v>37304</v>
      </c>
      <c r="D813" s="236" t="n">
        <f aca="false">H812</f>
        <v>185461</v>
      </c>
      <c r="E813" s="250" t="n">
        <f aca="false">-5854-8914</f>
        <v>-14768</v>
      </c>
      <c r="F813" s="251" t="n">
        <v>0</v>
      </c>
      <c r="G813" s="44" t="n">
        <f aca="false">SUM(E813:F813)</f>
        <v>-14768</v>
      </c>
      <c r="H813" s="44" t="n">
        <f aca="false">D813+G813</f>
        <v>170693</v>
      </c>
      <c r="I813" s="232" t="n">
        <f aca="false">$D$12-H813</f>
        <v>2200507</v>
      </c>
      <c r="J813" s="238" t="n">
        <f aca="false">D813/$D$12</f>
        <v>0.0782139844804319</v>
      </c>
      <c r="K813" s="239" t="n">
        <f aca="false">H813/$D$12</f>
        <v>0.0719859143049933</v>
      </c>
      <c r="L813" s="44" t="n">
        <f aca="false">IF($E813&lt;0,IF($K813&gt;0.5,-$F$7,-$G$7),IF($E813&gt;0,IF($K813&gt;0.67,$I$7,$H$7),0))</f>
        <v>-22103</v>
      </c>
      <c r="M813" s="44" t="n">
        <f aca="false">IF($E813&lt;0,IF($K813&gt;0.5,-$F$5,-$G$5),IF($E813&gt;0,IF($K813&gt;0.67,$I$5,$H$5),0))</f>
        <v>-12770</v>
      </c>
      <c r="N813" s="44" t="n">
        <f aca="false">IF($E813&lt;0,IF($K813&gt;0.5,-$F$6,-$G$6),IF($E813&gt;0,IF($K813&gt;0.67,$I$6,$H$6),0))</f>
        <v>-9333</v>
      </c>
    </row>
    <row r="814" customFormat="false" ht="12.75" hidden="false" customHeight="false" outlineLevel="0" collapsed="false">
      <c r="A814" s="0" t="n">
        <f aca="false">MONTH(C814)</f>
        <v>2</v>
      </c>
      <c r="B814" s="0" t="str">
        <f aca="false">VLOOKUP(A814,MonthTable,2,FALSE())</f>
        <v>Feb</v>
      </c>
      <c r="C814" s="235" t="n">
        <f aca="false">C813+1</f>
        <v>37305</v>
      </c>
      <c r="D814" s="236" t="n">
        <f aca="false">H813</f>
        <v>170693</v>
      </c>
      <c r="E814" s="250" t="n">
        <f aca="false">-5854-8914</f>
        <v>-14768</v>
      </c>
      <c r="F814" s="251" t="n">
        <v>0</v>
      </c>
      <c r="G814" s="44" t="n">
        <f aca="false">SUM(E814:F814)</f>
        <v>-14768</v>
      </c>
      <c r="H814" s="44" t="n">
        <f aca="false">D814+G814</f>
        <v>155925</v>
      </c>
      <c r="I814" s="232" t="n">
        <f aca="false">$D$12-H814</f>
        <v>2215275</v>
      </c>
      <c r="J814" s="238" t="n">
        <f aca="false">D814/$D$12</f>
        <v>0.0719859143049933</v>
      </c>
      <c r="K814" s="239" t="n">
        <f aca="false">H814/$D$12</f>
        <v>0.0657578441295547</v>
      </c>
      <c r="L814" s="44" t="n">
        <f aca="false">IF($E814&lt;0,IF($K814&gt;0.5,-$F$7,-$G$7),IF($E814&gt;0,IF($K814&gt;0.67,$I$7,$H$7),0))</f>
        <v>-22103</v>
      </c>
      <c r="M814" s="44" t="n">
        <f aca="false">IF($E814&lt;0,IF($K814&gt;0.5,-$F$5,-$G$5),IF($E814&gt;0,IF($K814&gt;0.67,$I$5,$H$5),0))</f>
        <v>-12770</v>
      </c>
      <c r="N814" s="44" t="n">
        <f aca="false">IF($E814&lt;0,IF($K814&gt;0.5,-$F$6,-$G$6),IF($E814&gt;0,IF($K814&gt;0.67,$I$6,$H$6),0))</f>
        <v>-9333</v>
      </c>
    </row>
    <row r="815" customFormat="false" ht="12.75" hidden="false" customHeight="false" outlineLevel="0" collapsed="false">
      <c r="A815" s="0" t="n">
        <f aca="false">MONTH(C815)</f>
        <v>2</v>
      </c>
      <c r="B815" s="0" t="str">
        <f aca="false">VLOOKUP(A815,MonthTable,2,FALSE())</f>
        <v>Feb</v>
      </c>
      <c r="C815" s="235" t="n">
        <f aca="false">C814+1</f>
        <v>37306</v>
      </c>
      <c r="D815" s="236" t="n">
        <f aca="false">H814</f>
        <v>155925</v>
      </c>
      <c r="E815" s="250" t="n">
        <f aca="false">-5854-8914</f>
        <v>-14768</v>
      </c>
      <c r="F815" s="251" t="n">
        <v>0</v>
      </c>
      <c r="G815" s="44" t="n">
        <f aca="false">SUM(E815:F815)</f>
        <v>-14768</v>
      </c>
      <c r="H815" s="44" t="n">
        <f aca="false">D815+G815</f>
        <v>141157</v>
      </c>
      <c r="I815" s="232" t="n">
        <f aca="false">$D$12-H815</f>
        <v>2230043</v>
      </c>
      <c r="J815" s="238" t="n">
        <f aca="false">D815/$D$12</f>
        <v>0.0657578441295547</v>
      </c>
      <c r="K815" s="239" t="n">
        <f aca="false">H815/$D$12</f>
        <v>0.0595297739541161</v>
      </c>
      <c r="L815" s="44" t="n">
        <f aca="false">IF($E815&lt;0,IF($K815&gt;0.5,-$F$7,-$G$7),IF($E815&gt;0,IF($K815&gt;0.67,$I$7,$H$7),0))</f>
        <v>-22103</v>
      </c>
      <c r="M815" s="44" t="n">
        <f aca="false">IF($E815&lt;0,IF($K815&gt;0.5,-$F$5,-$G$5),IF($E815&gt;0,IF($K815&gt;0.67,$I$5,$H$5),0))</f>
        <v>-12770</v>
      </c>
      <c r="N815" s="44" t="n">
        <f aca="false">IF($E815&lt;0,IF($K815&gt;0.5,-$F$6,-$G$6),IF($E815&gt;0,IF($K815&gt;0.67,$I$6,$H$6),0))</f>
        <v>-9333</v>
      </c>
    </row>
    <row r="816" customFormat="false" ht="12.75" hidden="false" customHeight="false" outlineLevel="0" collapsed="false">
      <c r="A816" s="0" t="n">
        <f aca="false">MONTH(C816)</f>
        <v>2</v>
      </c>
      <c r="B816" s="0" t="str">
        <f aca="false">VLOOKUP(A816,MonthTable,2,FALSE())</f>
        <v>Feb</v>
      </c>
      <c r="C816" s="235" t="n">
        <f aca="false">C815+1</f>
        <v>37307</v>
      </c>
      <c r="D816" s="236" t="n">
        <f aca="false">H815</f>
        <v>141157</v>
      </c>
      <c r="E816" s="250" t="n">
        <f aca="false">-5854-8914</f>
        <v>-14768</v>
      </c>
      <c r="F816" s="251" t="n">
        <v>0</v>
      </c>
      <c r="G816" s="44" t="n">
        <f aca="false">SUM(E816:F816)</f>
        <v>-14768</v>
      </c>
      <c r="H816" s="44" t="n">
        <f aca="false">D816+G816</f>
        <v>126389</v>
      </c>
      <c r="I816" s="232" t="n">
        <f aca="false">$D$12-H816</f>
        <v>2244811</v>
      </c>
      <c r="J816" s="238" t="n">
        <f aca="false">D816/$D$12</f>
        <v>0.0595297739541161</v>
      </c>
      <c r="K816" s="239" t="n">
        <f aca="false">H816/$D$12</f>
        <v>0.0533017037786775</v>
      </c>
      <c r="L816" s="44" t="n">
        <f aca="false">IF($E816&lt;0,IF($K816&gt;0.5,-$F$7,-$G$7),IF($E816&gt;0,IF($K816&gt;0.67,$I$7,$H$7),0))</f>
        <v>-22103</v>
      </c>
      <c r="M816" s="44" t="n">
        <f aca="false">IF($E816&lt;0,IF($K816&gt;0.5,-$F$5,-$G$5),IF($E816&gt;0,IF($K816&gt;0.67,$I$5,$H$5),0))</f>
        <v>-12770</v>
      </c>
      <c r="N816" s="44" t="n">
        <f aca="false">IF($E816&lt;0,IF($K816&gt;0.5,-$F$6,-$G$6),IF($E816&gt;0,IF($K816&gt;0.67,$I$6,$H$6),0))</f>
        <v>-9333</v>
      </c>
    </row>
    <row r="817" customFormat="false" ht="12.75" hidden="false" customHeight="false" outlineLevel="0" collapsed="false">
      <c r="A817" s="0" t="n">
        <f aca="false">MONTH(C817)</f>
        <v>2</v>
      </c>
      <c r="B817" s="0" t="str">
        <f aca="false">VLOOKUP(A817,MonthTable,2,FALSE())</f>
        <v>Feb</v>
      </c>
      <c r="C817" s="235" t="n">
        <f aca="false">C816+1</f>
        <v>37308</v>
      </c>
      <c r="D817" s="236" t="n">
        <f aca="false">H816</f>
        <v>126389</v>
      </c>
      <c r="E817" s="250" t="n">
        <f aca="false">-5854-8914</f>
        <v>-14768</v>
      </c>
      <c r="F817" s="251" t="n">
        <v>0</v>
      </c>
      <c r="G817" s="44" t="n">
        <f aca="false">SUM(E817:F817)</f>
        <v>-14768</v>
      </c>
      <c r="H817" s="44" t="n">
        <f aca="false">D817+G817</f>
        <v>111621</v>
      </c>
      <c r="I817" s="232" t="n">
        <f aca="false">$D$12-H817</f>
        <v>2259579</v>
      </c>
      <c r="J817" s="238" t="n">
        <f aca="false">D817/$D$12</f>
        <v>0.0533017037786775</v>
      </c>
      <c r="K817" s="239" t="n">
        <f aca="false">H817/$D$12</f>
        <v>0.0470736336032389</v>
      </c>
      <c r="L817" s="44" t="n">
        <f aca="false">IF($E817&lt;0,IF($K817&gt;0.5,-$F$7,-$G$7),IF($E817&gt;0,IF($K817&gt;0.67,$I$7,$H$7),0))</f>
        <v>-22103</v>
      </c>
      <c r="M817" s="44" t="n">
        <f aca="false">IF($E817&lt;0,IF($K817&gt;0.5,-$F$5,-$G$5),IF($E817&gt;0,IF($K817&gt;0.67,$I$5,$H$5),0))</f>
        <v>-12770</v>
      </c>
      <c r="N817" s="44" t="n">
        <f aca="false">IF($E817&lt;0,IF($K817&gt;0.5,-$F$6,-$G$6),IF($E817&gt;0,IF($K817&gt;0.67,$I$6,$H$6),0))</f>
        <v>-9333</v>
      </c>
    </row>
    <row r="818" customFormat="false" ht="12.75" hidden="false" customHeight="false" outlineLevel="0" collapsed="false">
      <c r="A818" s="0" t="n">
        <f aca="false">MONTH(C818)</f>
        <v>2</v>
      </c>
      <c r="B818" s="0" t="str">
        <f aca="false">VLOOKUP(A818,MonthTable,2,FALSE())</f>
        <v>Feb</v>
      </c>
      <c r="C818" s="235" t="n">
        <f aca="false">C817+1</f>
        <v>37309</v>
      </c>
      <c r="D818" s="236" t="n">
        <f aca="false">H817</f>
        <v>111621</v>
      </c>
      <c r="E818" s="250" t="n">
        <f aca="false">-5854-8914</f>
        <v>-14768</v>
      </c>
      <c r="F818" s="251" t="n">
        <v>0</v>
      </c>
      <c r="G818" s="44" t="n">
        <f aca="false">SUM(E818:F818)</f>
        <v>-14768</v>
      </c>
      <c r="H818" s="44" t="n">
        <f aca="false">D818+G818</f>
        <v>96853</v>
      </c>
      <c r="I818" s="232" t="n">
        <f aca="false">$D$12-H818</f>
        <v>2274347</v>
      </c>
      <c r="J818" s="238" t="n">
        <f aca="false">D818/$D$12</f>
        <v>0.0470736336032389</v>
      </c>
      <c r="K818" s="239" t="n">
        <f aca="false">H818/$D$12</f>
        <v>0.0408455634278003</v>
      </c>
      <c r="L818" s="44" t="n">
        <f aca="false">IF($E818&lt;0,IF($K818&gt;0.5,-$F$7,-$G$7),IF($E818&gt;0,IF($K818&gt;0.67,$I$7,$H$7),0))</f>
        <v>-22103</v>
      </c>
      <c r="M818" s="44" t="n">
        <f aca="false">IF($E818&lt;0,IF($K818&gt;0.5,-$F$5,-$G$5),IF($E818&gt;0,IF($K818&gt;0.67,$I$5,$H$5),0))</f>
        <v>-12770</v>
      </c>
      <c r="N818" s="44" t="n">
        <f aca="false">IF($E818&lt;0,IF($K818&gt;0.5,-$F$6,-$G$6),IF($E818&gt;0,IF($K818&gt;0.67,$I$6,$H$6),0))</f>
        <v>-9333</v>
      </c>
    </row>
    <row r="819" customFormat="false" ht="12.75" hidden="false" customHeight="false" outlineLevel="0" collapsed="false">
      <c r="A819" s="0" t="n">
        <f aca="false">MONTH(C819)</f>
        <v>2</v>
      </c>
      <c r="B819" s="0" t="str">
        <f aca="false">VLOOKUP(A819,MonthTable,2,FALSE())</f>
        <v>Feb</v>
      </c>
      <c r="C819" s="235" t="n">
        <f aca="false">C818+1</f>
        <v>37310</v>
      </c>
      <c r="D819" s="236" t="n">
        <f aca="false">H818</f>
        <v>96853</v>
      </c>
      <c r="E819" s="250" t="n">
        <f aca="false">-5854-8914</f>
        <v>-14768</v>
      </c>
      <c r="F819" s="251" t="n">
        <v>0</v>
      </c>
      <c r="G819" s="44" t="n">
        <f aca="false">SUM(E819:F819)</f>
        <v>-14768</v>
      </c>
      <c r="H819" s="44" t="n">
        <f aca="false">D819+G819</f>
        <v>82085</v>
      </c>
      <c r="I819" s="232" t="n">
        <f aca="false">$D$12-H819</f>
        <v>2289115</v>
      </c>
      <c r="J819" s="238" t="n">
        <f aca="false">D819/$D$12</f>
        <v>0.0408455634278003</v>
      </c>
      <c r="K819" s="239" t="n">
        <f aca="false">H819/$D$12</f>
        <v>0.0346174932523617</v>
      </c>
      <c r="L819" s="44" t="n">
        <f aca="false">IF($E819&lt;0,IF($K819&gt;0.5,-$F$7,-$G$7),IF($E819&gt;0,IF($K819&gt;0.67,$I$7,$H$7),0))</f>
        <v>-22103</v>
      </c>
      <c r="M819" s="44" t="n">
        <f aca="false">IF($E819&lt;0,IF($K819&gt;0.5,-$F$5,-$G$5),IF($E819&gt;0,IF($K819&gt;0.67,$I$5,$H$5),0))</f>
        <v>-12770</v>
      </c>
      <c r="N819" s="44" t="n">
        <f aca="false">IF($E819&lt;0,IF($K819&gt;0.5,-$F$6,-$G$6),IF($E819&gt;0,IF($K819&gt;0.67,$I$6,$H$6),0))</f>
        <v>-9333</v>
      </c>
    </row>
    <row r="820" customFormat="false" ht="12.75" hidden="false" customHeight="false" outlineLevel="0" collapsed="false">
      <c r="A820" s="0" t="n">
        <f aca="false">MONTH(C820)</f>
        <v>2</v>
      </c>
      <c r="B820" s="0" t="str">
        <f aca="false">VLOOKUP(A820,MonthTable,2,FALSE())</f>
        <v>Feb</v>
      </c>
      <c r="C820" s="235" t="n">
        <f aca="false">C819+1</f>
        <v>37311</v>
      </c>
      <c r="D820" s="236" t="n">
        <f aca="false">H819</f>
        <v>82085</v>
      </c>
      <c r="E820" s="250" t="n">
        <f aca="false">-5854-8914</f>
        <v>-14768</v>
      </c>
      <c r="F820" s="251" t="n">
        <v>0</v>
      </c>
      <c r="G820" s="44" t="n">
        <f aca="false">SUM(E820:F820)</f>
        <v>-14768</v>
      </c>
      <c r="H820" s="44" t="n">
        <f aca="false">D820+G820</f>
        <v>67317</v>
      </c>
      <c r="I820" s="232" t="n">
        <f aca="false">$D$12-H820</f>
        <v>2303883</v>
      </c>
      <c r="J820" s="238" t="n">
        <f aca="false">D820/$D$12</f>
        <v>0.0346174932523617</v>
      </c>
      <c r="K820" s="239" t="n">
        <f aca="false">H820/$D$12</f>
        <v>0.0283894230769231</v>
      </c>
      <c r="L820" s="44" t="n">
        <f aca="false">IF($E820&lt;0,IF($K820&gt;0.5,-$F$7,-$G$7),IF($E820&gt;0,IF($K820&gt;0.67,$I$7,$H$7),0))</f>
        <v>-22103</v>
      </c>
      <c r="M820" s="44" t="n">
        <f aca="false">IF($E820&lt;0,IF($K820&gt;0.5,-$F$5,-$G$5),IF($E820&gt;0,IF($K820&gt;0.67,$I$5,$H$5),0))</f>
        <v>-12770</v>
      </c>
      <c r="N820" s="44" t="n">
        <f aca="false">IF($E820&lt;0,IF($K820&gt;0.5,-$F$6,-$G$6),IF($E820&gt;0,IF($K820&gt;0.67,$I$6,$H$6),0))</f>
        <v>-9333</v>
      </c>
    </row>
    <row r="821" customFormat="false" ht="12.75" hidden="false" customHeight="false" outlineLevel="0" collapsed="false">
      <c r="A821" s="0" t="n">
        <f aca="false">MONTH(C821)</f>
        <v>2</v>
      </c>
      <c r="B821" s="0" t="str">
        <f aca="false">VLOOKUP(A821,MonthTable,2,FALSE())</f>
        <v>Feb</v>
      </c>
      <c r="C821" s="235" t="n">
        <f aca="false">C820+1</f>
        <v>37312</v>
      </c>
      <c r="D821" s="236" t="n">
        <f aca="false">H820</f>
        <v>67317</v>
      </c>
      <c r="E821" s="250" t="n">
        <f aca="false">-5854-8914</f>
        <v>-14768</v>
      </c>
      <c r="F821" s="251" t="n">
        <v>0</v>
      </c>
      <c r="G821" s="44" t="n">
        <f aca="false">SUM(E821:F821)</f>
        <v>-14768</v>
      </c>
      <c r="H821" s="44" t="n">
        <f aca="false">D821+G821</f>
        <v>52549</v>
      </c>
      <c r="I821" s="232" t="n">
        <f aca="false">$D$12-H821</f>
        <v>2318651</v>
      </c>
      <c r="J821" s="238" t="n">
        <f aca="false">D821/$D$12</f>
        <v>0.0283894230769231</v>
      </c>
      <c r="K821" s="239" t="n">
        <f aca="false">H821/$D$12</f>
        <v>0.0221613529014845</v>
      </c>
      <c r="L821" s="44" t="n">
        <f aca="false">IF($E821&lt;0,IF($K821&gt;0.5,-$F$7,-$G$7),IF($E821&gt;0,IF($K821&gt;0.67,$I$7,$H$7),0))</f>
        <v>-22103</v>
      </c>
      <c r="M821" s="44" t="n">
        <f aca="false">IF($E821&lt;0,IF($K821&gt;0.5,-$F$5,-$G$5),IF($E821&gt;0,IF($K821&gt;0.67,$I$5,$H$5),0))</f>
        <v>-12770</v>
      </c>
      <c r="N821" s="44" t="n">
        <f aca="false">IF($E821&lt;0,IF($K821&gt;0.5,-$F$6,-$G$6),IF($E821&gt;0,IF($K821&gt;0.67,$I$6,$H$6),0))</f>
        <v>-9333</v>
      </c>
    </row>
    <row r="822" customFormat="false" ht="12.75" hidden="false" customHeight="false" outlineLevel="0" collapsed="false">
      <c r="A822" s="0" t="n">
        <f aca="false">MONTH(C822)</f>
        <v>2</v>
      </c>
      <c r="B822" s="0" t="str">
        <f aca="false">VLOOKUP(A822,MonthTable,2,FALSE())</f>
        <v>Feb</v>
      </c>
      <c r="C822" s="235" t="n">
        <f aca="false">C821+1</f>
        <v>37313</v>
      </c>
      <c r="D822" s="236" t="n">
        <f aca="false">H821</f>
        <v>52549</v>
      </c>
      <c r="E822" s="250" t="n">
        <f aca="false">-5854-8914</f>
        <v>-14768</v>
      </c>
      <c r="F822" s="251" t="n">
        <v>0</v>
      </c>
      <c r="G822" s="44" t="n">
        <f aca="false">SUM(E822:F822)</f>
        <v>-14768</v>
      </c>
      <c r="H822" s="44" t="n">
        <f aca="false">D822+G822</f>
        <v>37781</v>
      </c>
      <c r="I822" s="232" t="n">
        <f aca="false">$D$12-H822</f>
        <v>2333419</v>
      </c>
      <c r="J822" s="238" t="n">
        <f aca="false">D822/$D$12</f>
        <v>0.0221613529014845</v>
      </c>
      <c r="K822" s="239" t="n">
        <f aca="false">H822/$D$12</f>
        <v>0.0159332827260459</v>
      </c>
      <c r="L822" s="44" t="n">
        <f aca="false">IF($E822&lt;0,IF($K822&gt;0.5,-$F$7,-$G$7),IF($E822&gt;0,IF($K822&gt;0.67,$I$7,$H$7),0))</f>
        <v>-22103</v>
      </c>
      <c r="M822" s="44" t="n">
        <f aca="false">IF($E822&lt;0,IF($K822&gt;0.5,-$F$5,-$G$5),IF($E822&gt;0,IF($K822&gt;0.67,$I$5,$H$5),0))</f>
        <v>-12770</v>
      </c>
      <c r="N822" s="44" t="n">
        <f aca="false">IF($E822&lt;0,IF($K822&gt;0.5,-$F$6,-$G$6),IF($E822&gt;0,IF($K822&gt;0.67,$I$6,$H$6),0))</f>
        <v>-9333</v>
      </c>
    </row>
    <row r="823" customFormat="false" ht="12.75" hidden="false" customHeight="false" outlineLevel="0" collapsed="false">
      <c r="A823" s="0" t="n">
        <f aca="false">MONTH(C823)</f>
        <v>2</v>
      </c>
      <c r="B823" s="0" t="str">
        <f aca="false">VLOOKUP(A823,MonthTable,2,FALSE())</f>
        <v>Feb</v>
      </c>
      <c r="C823" s="235" t="n">
        <f aca="false">C822+1</f>
        <v>37314</v>
      </c>
      <c r="D823" s="236" t="n">
        <f aca="false">H822</f>
        <v>37781</v>
      </c>
      <c r="E823" s="250" t="n">
        <f aca="false">-5854-8914</f>
        <v>-14768</v>
      </c>
      <c r="F823" s="251" t="n">
        <v>0</v>
      </c>
      <c r="G823" s="44" t="n">
        <f aca="false">SUM(E823:F823)</f>
        <v>-14768</v>
      </c>
      <c r="H823" s="44" t="n">
        <f aca="false">D823+G823</f>
        <v>23013</v>
      </c>
      <c r="I823" s="232" t="n">
        <f aca="false">$D$12-H823</f>
        <v>2348187</v>
      </c>
      <c r="J823" s="238" t="n">
        <f aca="false">D823/$D$12</f>
        <v>0.0159332827260459</v>
      </c>
      <c r="K823" s="239" t="n">
        <f aca="false">H823/$D$12</f>
        <v>0.00970521255060729</v>
      </c>
      <c r="L823" s="44" t="n">
        <f aca="false">IF($E823&lt;0,IF($K823&gt;0.5,-$F$7,-$G$7),IF($E823&gt;0,IF($K823&gt;0.67,$I$7,$H$7),0))</f>
        <v>-22103</v>
      </c>
      <c r="M823" s="44" t="n">
        <f aca="false">IF($E823&lt;0,IF($K823&gt;0.5,-$F$5,-$G$5),IF($E823&gt;0,IF($K823&gt;0.67,$I$5,$H$5),0))</f>
        <v>-12770</v>
      </c>
      <c r="N823" s="44" t="n">
        <f aca="false">IF($E823&lt;0,IF($K823&gt;0.5,-$F$6,-$G$6),IF($E823&gt;0,IF($K823&gt;0.67,$I$6,$H$6),0))</f>
        <v>-9333</v>
      </c>
    </row>
    <row r="824" customFormat="false" ht="13.5" hidden="false" customHeight="false" outlineLevel="0" collapsed="false">
      <c r="A824" s="0" t="n">
        <f aca="false">MONTH(C824)</f>
        <v>2</v>
      </c>
      <c r="B824" s="0" t="str">
        <f aca="false">VLOOKUP(A824,MonthTable,2,FALSE())</f>
        <v>Feb</v>
      </c>
      <c r="C824" s="241" t="n">
        <f aca="false">C823+1</f>
        <v>37315</v>
      </c>
      <c r="D824" s="242" t="n">
        <f aca="false">H823</f>
        <v>23013</v>
      </c>
      <c r="E824" s="252" t="n">
        <f aca="false">-5854-8914</f>
        <v>-14768</v>
      </c>
      <c r="F824" s="253" t="n">
        <v>0</v>
      </c>
      <c r="G824" s="244" t="n">
        <f aca="false">SUM(E824:F824)</f>
        <v>-14768</v>
      </c>
      <c r="H824" s="244" t="n">
        <f aca="false">D824+G824</f>
        <v>8245</v>
      </c>
      <c r="I824" s="245" t="n">
        <f aca="false">$D$12-H824</f>
        <v>2362955</v>
      </c>
      <c r="J824" s="246" t="n">
        <f aca="false">D824/$D$12</f>
        <v>0.00970521255060729</v>
      </c>
      <c r="K824" s="247" t="n">
        <f aca="false">H824/$D$12</f>
        <v>0.00347714237516869</v>
      </c>
      <c r="L824" s="44" t="n">
        <f aca="false">IF($E824&lt;0,IF($K824&gt;0.5,-$F$7,-$G$7),IF($E824&gt;0,IF($K824&gt;0.67,$I$7,$H$7),0))</f>
        <v>-22103</v>
      </c>
      <c r="M824" s="44" t="n">
        <f aca="false">IF($E824&lt;0,IF($K824&gt;0.5,-$F$5,-$G$5),IF($E824&gt;0,IF($K824&gt;0.67,$I$5,$H$5),0))</f>
        <v>-12770</v>
      </c>
      <c r="N824" s="44" t="n">
        <f aca="false">IF($E824&lt;0,IF($K824&gt;0.5,-$F$6,-$G$6),IF($E824&gt;0,IF($K824&gt;0.67,$I$6,$H$6),0))</f>
        <v>-9333</v>
      </c>
    </row>
    <row r="825" customFormat="false" ht="12.75" hidden="false" customHeight="false" outlineLevel="0" collapsed="false">
      <c r="C825" s="254"/>
    </row>
    <row r="826" customFormat="false" ht="12.75" hidden="false" customHeight="false" outlineLevel="0" collapsed="false">
      <c r="C826" s="254"/>
    </row>
    <row r="827" customFormat="false" ht="12.75" hidden="false" customHeight="false" outlineLevel="0" collapsed="false">
      <c r="C827" s="254"/>
    </row>
    <row r="828" customFormat="false" ht="12.75" hidden="false" customHeight="false" outlineLevel="0" collapsed="false">
      <c r="C828" s="254"/>
    </row>
    <row r="829" customFormat="false" ht="12.75" hidden="false" customHeight="false" outlineLevel="0" collapsed="false">
      <c r="C829" s="254"/>
    </row>
    <row r="830" customFormat="false" ht="12.75" hidden="false" customHeight="false" outlineLevel="0" collapsed="false">
      <c r="C830" s="254"/>
    </row>
    <row r="831" customFormat="false" ht="12.75" hidden="false" customHeight="false" outlineLevel="0" collapsed="false">
      <c r="C831" s="254"/>
    </row>
    <row r="832" customFormat="false" ht="12.75" hidden="false" customHeight="false" outlineLevel="0" collapsed="false">
      <c r="C832" s="254"/>
    </row>
    <row r="833" customFormat="false" ht="12.75" hidden="false" customHeight="false" outlineLevel="0" collapsed="false">
      <c r="C833" s="254"/>
    </row>
    <row r="834" customFormat="false" ht="12.75" hidden="false" customHeight="false" outlineLevel="0" collapsed="false">
      <c r="C834" s="254"/>
    </row>
    <row r="835" customFormat="false" ht="12.75" hidden="false" customHeight="false" outlineLevel="0" collapsed="false">
      <c r="C835" s="254"/>
    </row>
    <row r="836" customFormat="false" ht="12.75" hidden="false" customHeight="false" outlineLevel="0" collapsed="false">
      <c r="C836" s="254"/>
    </row>
    <row r="837" customFormat="false" ht="12.75" hidden="false" customHeight="false" outlineLevel="0" collapsed="false">
      <c r="C837" s="254"/>
    </row>
    <row r="838" customFormat="false" ht="12.75" hidden="false" customHeight="false" outlineLevel="0" collapsed="false">
      <c r="C838" s="254"/>
    </row>
    <row r="839" customFormat="false" ht="12.75" hidden="false" customHeight="false" outlineLevel="0" collapsed="false">
      <c r="C839" s="254"/>
    </row>
    <row r="840" customFormat="false" ht="12.75" hidden="false" customHeight="false" outlineLevel="0" collapsed="false">
      <c r="C840" s="254"/>
    </row>
    <row r="841" customFormat="false" ht="12.75" hidden="false" customHeight="false" outlineLevel="0" collapsed="false">
      <c r="C841" s="254"/>
    </row>
    <row r="842" customFormat="false" ht="12.75" hidden="false" customHeight="false" outlineLevel="0" collapsed="false">
      <c r="C842" s="254"/>
    </row>
    <row r="843" customFormat="false" ht="12.75" hidden="false" customHeight="false" outlineLevel="0" collapsed="false">
      <c r="C843" s="254"/>
    </row>
    <row r="844" customFormat="false" ht="12.75" hidden="false" customHeight="false" outlineLevel="0" collapsed="false">
      <c r="C844" s="254"/>
    </row>
    <row r="845" customFormat="false" ht="12.75" hidden="false" customHeight="false" outlineLevel="0" collapsed="false">
      <c r="C845" s="254"/>
    </row>
    <row r="846" customFormat="false" ht="12.75" hidden="false" customHeight="false" outlineLevel="0" collapsed="false">
      <c r="C846" s="254"/>
    </row>
    <row r="847" customFormat="false" ht="12.75" hidden="false" customHeight="false" outlineLevel="0" collapsed="false">
      <c r="C847" s="254"/>
    </row>
    <row r="848" customFormat="false" ht="12.75" hidden="false" customHeight="false" outlineLevel="0" collapsed="false">
      <c r="C848" s="254"/>
    </row>
    <row r="849" customFormat="false" ht="12.75" hidden="false" customHeight="false" outlineLevel="0" collapsed="false">
      <c r="C849" s="254"/>
    </row>
    <row r="850" customFormat="false" ht="12.75" hidden="false" customHeight="false" outlineLevel="0" collapsed="false">
      <c r="C850" s="254"/>
    </row>
    <row r="851" customFormat="false" ht="12.75" hidden="false" customHeight="false" outlineLevel="0" collapsed="false">
      <c r="C851" s="254"/>
    </row>
    <row r="852" customFormat="false" ht="12.75" hidden="false" customHeight="false" outlineLevel="0" collapsed="false">
      <c r="C852" s="254"/>
    </row>
    <row r="853" customFormat="false" ht="12.75" hidden="false" customHeight="false" outlineLevel="0" collapsed="false">
      <c r="C853" s="254"/>
    </row>
    <row r="854" customFormat="false" ht="12.75" hidden="false" customHeight="false" outlineLevel="0" collapsed="false">
      <c r="C854" s="254"/>
    </row>
    <row r="855" customFormat="false" ht="12.75" hidden="false" customHeight="false" outlineLevel="0" collapsed="false">
      <c r="C855" s="254"/>
    </row>
    <row r="856" customFormat="false" ht="12.75" hidden="false" customHeight="false" outlineLevel="0" collapsed="false">
      <c r="C856" s="254"/>
    </row>
    <row r="857" customFormat="false" ht="12.75" hidden="false" customHeight="false" outlineLevel="0" collapsed="false">
      <c r="C857" s="254"/>
    </row>
    <row r="858" customFormat="false" ht="12.75" hidden="false" customHeight="false" outlineLevel="0" collapsed="false">
      <c r="C858" s="254"/>
    </row>
    <row r="859" customFormat="false" ht="12.75" hidden="false" customHeight="false" outlineLevel="0" collapsed="false">
      <c r="C859" s="254"/>
    </row>
    <row r="860" customFormat="false" ht="12.75" hidden="false" customHeight="false" outlineLevel="0" collapsed="false">
      <c r="C860" s="254"/>
    </row>
    <row r="861" customFormat="false" ht="12.75" hidden="false" customHeight="false" outlineLevel="0" collapsed="false">
      <c r="C861" s="254"/>
    </row>
    <row r="862" customFormat="false" ht="12.75" hidden="false" customHeight="false" outlineLevel="0" collapsed="false">
      <c r="C862" s="254"/>
    </row>
    <row r="863" customFormat="false" ht="12.75" hidden="false" customHeight="false" outlineLevel="0" collapsed="false">
      <c r="C863" s="254"/>
    </row>
    <row r="864" customFormat="false" ht="12.75" hidden="false" customHeight="false" outlineLevel="0" collapsed="false">
      <c r="C864" s="254"/>
    </row>
    <row r="865" customFormat="false" ht="12.75" hidden="false" customHeight="false" outlineLevel="0" collapsed="false">
      <c r="C865" s="254"/>
    </row>
    <row r="866" customFormat="false" ht="12.75" hidden="false" customHeight="false" outlineLevel="0" collapsed="false">
      <c r="C866" s="254"/>
    </row>
    <row r="867" customFormat="false" ht="12.75" hidden="false" customHeight="false" outlineLevel="0" collapsed="false">
      <c r="C867" s="254"/>
    </row>
    <row r="868" customFormat="false" ht="12.75" hidden="false" customHeight="false" outlineLevel="0" collapsed="false">
      <c r="C868" s="254"/>
    </row>
    <row r="869" customFormat="false" ht="12.75" hidden="false" customHeight="false" outlineLevel="0" collapsed="false">
      <c r="C869" s="254"/>
    </row>
    <row r="870" customFormat="false" ht="12.75" hidden="false" customHeight="false" outlineLevel="0" collapsed="false">
      <c r="C870" s="254"/>
    </row>
    <row r="871" customFormat="false" ht="12.75" hidden="false" customHeight="false" outlineLevel="0" collapsed="false">
      <c r="C871" s="254"/>
    </row>
    <row r="872" customFormat="false" ht="12.75" hidden="false" customHeight="false" outlineLevel="0" collapsed="false">
      <c r="C872" s="254"/>
    </row>
    <row r="873" customFormat="false" ht="12.75" hidden="false" customHeight="false" outlineLevel="0" collapsed="false">
      <c r="C873" s="254"/>
    </row>
    <row r="874" customFormat="false" ht="12.75" hidden="false" customHeight="false" outlineLevel="0" collapsed="false">
      <c r="C874" s="254"/>
    </row>
    <row r="875" customFormat="false" ht="12.75" hidden="false" customHeight="false" outlineLevel="0" collapsed="false">
      <c r="C875" s="254"/>
    </row>
    <row r="876" customFormat="false" ht="12.75" hidden="false" customHeight="false" outlineLevel="0" collapsed="false">
      <c r="C876" s="254"/>
    </row>
    <row r="877" customFormat="false" ht="12.75" hidden="false" customHeight="false" outlineLevel="0" collapsed="false">
      <c r="C877" s="254"/>
    </row>
    <row r="878" customFormat="false" ht="12.75" hidden="false" customHeight="false" outlineLevel="0" collapsed="false">
      <c r="C878" s="254"/>
    </row>
    <row r="879" customFormat="false" ht="12.75" hidden="false" customHeight="false" outlineLevel="0" collapsed="false">
      <c r="C879" s="254"/>
    </row>
    <row r="880" customFormat="false" ht="12.75" hidden="false" customHeight="false" outlineLevel="0" collapsed="false">
      <c r="C880" s="254"/>
    </row>
    <row r="881" customFormat="false" ht="12.75" hidden="false" customHeight="false" outlineLevel="0" collapsed="false">
      <c r="C881" s="254"/>
    </row>
    <row r="882" customFormat="false" ht="12.75" hidden="false" customHeight="false" outlineLevel="0" collapsed="false">
      <c r="C882" s="254"/>
    </row>
    <row r="883" customFormat="false" ht="12.75" hidden="false" customHeight="false" outlineLevel="0" collapsed="false">
      <c r="C883" s="254"/>
    </row>
    <row r="884" customFormat="false" ht="12.75" hidden="false" customHeight="false" outlineLevel="0" collapsed="false">
      <c r="C884" s="254"/>
    </row>
    <row r="885" customFormat="false" ht="12.75" hidden="false" customHeight="false" outlineLevel="0" collapsed="false">
      <c r="C885" s="254"/>
    </row>
    <row r="886" customFormat="false" ht="12.75" hidden="false" customHeight="false" outlineLevel="0" collapsed="false">
      <c r="C886" s="254"/>
    </row>
    <row r="887" customFormat="false" ht="12.75" hidden="false" customHeight="false" outlineLevel="0" collapsed="false">
      <c r="C887" s="254"/>
    </row>
    <row r="888" customFormat="false" ht="12.75" hidden="false" customHeight="false" outlineLevel="0" collapsed="false">
      <c r="C888" s="254"/>
    </row>
    <row r="889" customFormat="false" ht="12.75" hidden="false" customHeight="false" outlineLevel="0" collapsed="false">
      <c r="C889" s="254"/>
    </row>
    <row r="890" customFormat="false" ht="12.75" hidden="false" customHeight="false" outlineLevel="0" collapsed="false">
      <c r="C890" s="254"/>
    </row>
    <row r="891" customFormat="false" ht="12.75" hidden="false" customHeight="false" outlineLevel="0" collapsed="false">
      <c r="C891" s="254"/>
    </row>
    <row r="892" customFormat="false" ht="12.75" hidden="false" customHeight="false" outlineLevel="0" collapsed="false">
      <c r="C892" s="254"/>
    </row>
    <row r="893" customFormat="false" ht="12.75" hidden="false" customHeight="false" outlineLevel="0" collapsed="false">
      <c r="C893" s="254"/>
    </row>
    <row r="894" customFormat="false" ht="12.75" hidden="false" customHeight="false" outlineLevel="0" collapsed="false">
      <c r="C894" s="254"/>
    </row>
    <row r="895" customFormat="false" ht="12.75" hidden="false" customHeight="false" outlineLevel="0" collapsed="false">
      <c r="C895" s="254"/>
    </row>
    <row r="896" customFormat="false" ht="12.75" hidden="false" customHeight="false" outlineLevel="0" collapsed="false">
      <c r="C896" s="254"/>
    </row>
    <row r="897" customFormat="false" ht="12.75" hidden="false" customHeight="false" outlineLevel="0" collapsed="false">
      <c r="C897" s="254"/>
    </row>
    <row r="898" customFormat="false" ht="12.75" hidden="false" customHeight="false" outlineLevel="0" collapsed="false">
      <c r="C898" s="254"/>
    </row>
    <row r="899" customFormat="false" ht="12.75" hidden="false" customHeight="false" outlineLevel="0" collapsed="false">
      <c r="C899" s="254"/>
    </row>
    <row r="900" customFormat="false" ht="12.75" hidden="false" customHeight="false" outlineLevel="0" collapsed="false">
      <c r="C900" s="254"/>
    </row>
    <row r="901" customFormat="false" ht="12.75" hidden="false" customHeight="false" outlineLevel="0" collapsed="false">
      <c r="C901" s="254"/>
    </row>
    <row r="902" customFormat="false" ht="12.75" hidden="false" customHeight="false" outlineLevel="0" collapsed="false">
      <c r="C902" s="254"/>
    </row>
    <row r="903" customFormat="false" ht="12.75" hidden="false" customHeight="false" outlineLevel="0" collapsed="false">
      <c r="C903" s="254"/>
    </row>
    <row r="904" customFormat="false" ht="12.75" hidden="false" customHeight="false" outlineLevel="0" collapsed="false">
      <c r="C904" s="254"/>
    </row>
    <row r="905" customFormat="false" ht="12.75" hidden="false" customHeight="false" outlineLevel="0" collapsed="false">
      <c r="C905" s="254"/>
    </row>
    <row r="906" customFormat="false" ht="12.75" hidden="false" customHeight="false" outlineLevel="0" collapsed="false">
      <c r="C906" s="254"/>
    </row>
    <row r="907" customFormat="false" ht="12.75" hidden="false" customHeight="false" outlineLevel="0" collapsed="false">
      <c r="C907" s="254"/>
    </row>
    <row r="908" customFormat="false" ht="12.75" hidden="false" customHeight="false" outlineLevel="0" collapsed="false">
      <c r="C908" s="254"/>
    </row>
    <row r="909" customFormat="false" ht="12.75" hidden="false" customHeight="false" outlineLevel="0" collapsed="false">
      <c r="C909" s="254"/>
    </row>
    <row r="910" customFormat="false" ht="12.75" hidden="false" customHeight="false" outlineLevel="0" collapsed="false">
      <c r="C910" s="254"/>
    </row>
    <row r="911" customFormat="false" ht="12.75" hidden="false" customHeight="false" outlineLevel="0" collapsed="false">
      <c r="C911" s="254"/>
    </row>
    <row r="912" customFormat="false" ht="12.75" hidden="false" customHeight="false" outlineLevel="0" collapsed="false">
      <c r="C912" s="254"/>
    </row>
    <row r="913" customFormat="false" ht="12.75" hidden="false" customHeight="false" outlineLevel="0" collapsed="false">
      <c r="C913" s="254"/>
    </row>
    <row r="914" customFormat="false" ht="12.75" hidden="false" customHeight="false" outlineLevel="0" collapsed="false">
      <c r="C914" s="254"/>
    </row>
    <row r="915" customFormat="false" ht="12.75" hidden="false" customHeight="false" outlineLevel="0" collapsed="false">
      <c r="C915" s="254"/>
    </row>
    <row r="916" customFormat="false" ht="12.75" hidden="false" customHeight="false" outlineLevel="0" collapsed="false">
      <c r="C916" s="254"/>
    </row>
    <row r="917" customFormat="false" ht="12.75" hidden="false" customHeight="false" outlineLevel="0" collapsed="false">
      <c r="C917" s="254"/>
    </row>
    <row r="918" customFormat="false" ht="12.75" hidden="false" customHeight="false" outlineLevel="0" collapsed="false">
      <c r="C918" s="254"/>
    </row>
    <row r="919" customFormat="false" ht="12.75" hidden="false" customHeight="false" outlineLevel="0" collapsed="false">
      <c r="C919" s="254"/>
    </row>
    <row r="920" customFormat="false" ht="12.75" hidden="false" customHeight="false" outlineLevel="0" collapsed="false">
      <c r="C920" s="254"/>
    </row>
    <row r="921" customFormat="false" ht="12.75" hidden="false" customHeight="false" outlineLevel="0" collapsed="false">
      <c r="C921" s="254"/>
    </row>
    <row r="922" customFormat="false" ht="12.75" hidden="false" customHeight="false" outlineLevel="0" collapsed="false">
      <c r="C922" s="254"/>
    </row>
    <row r="923" customFormat="false" ht="12.75" hidden="false" customHeight="false" outlineLevel="0" collapsed="false">
      <c r="C923" s="254"/>
    </row>
    <row r="924" customFormat="false" ht="12.75" hidden="false" customHeight="false" outlineLevel="0" collapsed="false">
      <c r="C924" s="254"/>
    </row>
    <row r="925" customFormat="false" ht="12.75" hidden="false" customHeight="false" outlineLevel="0" collapsed="false">
      <c r="C925" s="254"/>
    </row>
    <row r="926" customFormat="false" ht="12.75" hidden="false" customHeight="false" outlineLevel="0" collapsed="false">
      <c r="C926" s="254"/>
    </row>
    <row r="927" customFormat="false" ht="12.75" hidden="false" customHeight="false" outlineLevel="0" collapsed="false">
      <c r="C927" s="254"/>
    </row>
    <row r="928" customFormat="false" ht="12.75" hidden="false" customHeight="false" outlineLevel="0" collapsed="false">
      <c r="C928" s="254"/>
    </row>
    <row r="929" customFormat="false" ht="12.75" hidden="false" customHeight="false" outlineLevel="0" collapsed="false">
      <c r="C929" s="254"/>
    </row>
    <row r="930" customFormat="false" ht="12.75" hidden="false" customHeight="false" outlineLevel="0" collapsed="false">
      <c r="C930" s="254"/>
    </row>
    <row r="931" customFormat="false" ht="12.75" hidden="false" customHeight="false" outlineLevel="0" collapsed="false">
      <c r="C931" s="254"/>
    </row>
    <row r="932" customFormat="false" ht="12.75" hidden="false" customHeight="false" outlineLevel="0" collapsed="false">
      <c r="C932" s="254"/>
    </row>
    <row r="933" customFormat="false" ht="12.75" hidden="false" customHeight="false" outlineLevel="0" collapsed="false">
      <c r="C933" s="254"/>
    </row>
    <row r="934" customFormat="false" ht="12.75" hidden="false" customHeight="false" outlineLevel="0" collapsed="false">
      <c r="C934" s="254"/>
    </row>
    <row r="935" customFormat="false" ht="12.75" hidden="false" customHeight="false" outlineLevel="0" collapsed="false">
      <c r="C935" s="254"/>
    </row>
    <row r="936" customFormat="false" ht="12.75" hidden="false" customHeight="false" outlineLevel="0" collapsed="false">
      <c r="C936" s="254"/>
    </row>
    <row r="937" customFormat="false" ht="12.75" hidden="false" customHeight="false" outlineLevel="0" collapsed="false">
      <c r="C937" s="254"/>
    </row>
    <row r="938" customFormat="false" ht="12.75" hidden="false" customHeight="false" outlineLevel="0" collapsed="false">
      <c r="C938" s="254"/>
    </row>
    <row r="939" customFormat="false" ht="12.75" hidden="false" customHeight="false" outlineLevel="0" collapsed="false">
      <c r="C939" s="254"/>
    </row>
    <row r="940" customFormat="false" ht="12.75" hidden="false" customHeight="false" outlineLevel="0" collapsed="false">
      <c r="C940" s="254"/>
    </row>
    <row r="941" customFormat="false" ht="12.75" hidden="false" customHeight="false" outlineLevel="0" collapsed="false">
      <c r="C941" s="254"/>
    </row>
    <row r="942" customFormat="false" ht="12.75" hidden="false" customHeight="false" outlineLevel="0" collapsed="false">
      <c r="C942" s="254"/>
    </row>
    <row r="943" customFormat="false" ht="12.75" hidden="false" customHeight="false" outlineLevel="0" collapsed="false">
      <c r="C943" s="254"/>
    </row>
    <row r="944" customFormat="false" ht="12.75" hidden="false" customHeight="false" outlineLevel="0" collapsed="false">
      <c r="C944" s="254"/>
    </row>
    <row r="945" customFormat="false" ht="12.75" hidden="false" customHeight="false" outlineLevel="0" collapsed="false">
      <c r="C945" s="254"/>
    </row>
    <row r="946" customFormat="false" ht="12.75" hidden="false" customHeight="false" outlineLevel="0" collapsed="false">
      <c r="C946" s="254"/>
    </row>
    <row r="947" customFormat="false" ht="12.75" hidden="false" customHeight="false" outlineLevel="0" collapsed="false">
      <c r="C947" s="254"/>
    </row>
    <row r="948" customFormat="false" ht="12.75" hidden="false" customHeight="false" outlineLevel="0" collapsed="false">
      <c r="C948" s="254"/>
    </row>
    <row r="949" customFormat="false" ht="12.75" hidden="false" customHeight="false" outlineLevel="0" collapsed="false">
      <c r="C949" s="254"/>
    </row>
    <row r="950" customFormat="false" ht="12.75" hidden="false" customHeight="false" outlineLevel="0" collapsed="false">
      <c r="C950" s="254"/>
    </row>
    <row r="951" customFormat="false" ht="12.75" hidden="false" customHeight="false" outlineLevel="0" collapsed="false">
      <c r="C951" s="254"/>
    </row>
    <row r="952" customFormat="false" ht="12.75" hidden="false" customHeight="false" outlineLevel="0" collapsed="false">
      <c r="C952" s="254"/>
    </row>
    <row r="953" customFormat="false" ht="12.75" hidden="false" customHeight="false" outlineLevel="0" collapsed="false">
      <c r="C953" s="254"/>
    </row>
    <row r="954" customFormat="false" ht="12.75" hidden="false" customHeight="false" outlineLevel="0" collapsed="false">
      <c r="C954" s="254"/>
    </row>
    <row r="955" customFormat="false" ht="12.75" hidden="false" customHeight="false" outlineLevel="0" collapsed="false">
      <c r="C955" s="254"/>
    </row>
    <row r="956" customFormat="false" ht="12.75" hidden="false" customHeight="false" outlineLevel="0" collapsed="false">
      <c r="C956" s="254"/>
    </row>
    <row r="957" customFormat="false" ht="12.75" hidden="false" customHeight="false" outlineLevel="0" collapsed="false">
      <c r="C957" s="254"/>
    </row>
    <row r="958" customFormat="false" ht="12.75" hidden="false" customHeight="false" outlineLevel="0" collapsed="false">
      <c r="C958" s="254"/>
    </row>
    <row r="959" customFormat="false" ht="12.75" hidden="false" customHeight="false" outlineLevel="0" collapsed="false">
      <c r="C959" s="254"/>
    </row>
    <row r="960" customFormat="false" ht="12.75" hidden="false" customHeight="false" outlineLevel="0" collapsed="false">
      <c r="C960" s="254"/>
    </row>
    <row r="961" customFormat="false" ht="12.75" hidden="false" customHeight="false" outlineLevel="0" collapsed="false">
      <c r="C961" s="254"/>
    </row>
    <row r="962" customFormat="false" ht="12.75" hidden="false" customHeight="false" outlineLevel="0" collapsed="false">
      <c r="C962" s="254"/>
    </row>
    <row r="963" customFormat="false" ht="12.75" hidden="false" customHeight="false" outlineLevel="0" collapsed="false">
      <c r="C963" s="254"/>
    </row>
    <row r="964" customFormat="false" ht="12.75" hidden="false" customHeight="false" outlineLevel="0" collapsed="false">
      <c r="C964" s="254"/>
    </row>
    <row r="965" customFormat="false" ht="12.75" hidden="false" customHeight="false" outlineLevel="0" collapsed="false">
      <c r="C965" s="254"/>
    </row>
    <row r="966" customFormat="false" ht="12.75" hidden="false" customHeight="false" outlineLevel="0" collapsed="false">
      <c r="C966" s="254"/>
    </row>
    <row r="967" customFormat="false" ht="12.75" hidden="false" customHeight="false" outlineLevel="0" collapsed="false">
      <c r="C967" s="254"/>
    </row>
    <row r="968" customFormat="false" ht="12.75" hidden="false" customHeight="false" outlineLevel="0" collapsed="false">
      <c r="C968" s="254"/>
    </row>
    <row r="969" customFormat="false" ht="12.75" hidden="false" customHeight="false" outlineLevel="0" collapsed="false">
      <c r="C969" s="254"/>
    </row>
    <row r="970" customFormat="false" ht="12.75" hidden="false" customHeight="false" outlineLevel="0" collapsed="false">
      <c r="C970" s="254"/>
    </row>
    <row r="971" customFormat="false" ht="12.75" hidden="false" customHeight="false" outlineLevel="0" collapsed="false">
      <c r="C971" s="254"/>
    </row>
    <row r="972" customFormat="false" ht="12.75" hidden="false" customHeight="false" outlineLevel="0" collapsed="false">
      <c r="C972" s="254"/>
    </row>
    <row r="973" customFormat="false" ht="12.75" hidden="false" customHeight="false" outlineLevel="0" collapsed="false">
      <c r="C973" s="254"/>
    </row>
    <row r="974" customFormat="false" ht="12.75" hidden="false" customHeight="false" outlineLevel="0" collapsed="false">
      <c r="C974" s="254"/>
    </row>
    <row r="975" customFormat="false" ht="12.75" hidden="false" customHeight="false" outlineLevel="0" collapsed="false">
      <c r="C975" s="254"/>
    </row>
    <row r="976" customFormat="false" ht="12.75" hidden="false" customHeight="false" outlineLevel="0" collapsed="false">
      <c r="C976" s="254"/>
    </row>
    <row r="977" customFormat="false" ht="12.75" hidden="false" customHeight="false" outlineLevel="0" collapsed="false">
      <c r="C977" s="254"/>
    </row>
    <row r="978" customFormat="false" ht="12.75" hidden="false" customHeight="false" outlineLevel="0" collapsed="false">
      <c r="C978" s="254"/>
    </row>
    <row r="979" customFormat="false" ht="12.75" hidden="false" customHeight="false" outlineLevel="0" collapsed="false">
      <c r="C979" s="254"/>
    </row>
    <row r="980" customFormat="false" ht="12.75" hidden="false" customHeight="false" outlineLevel="0" collapsed="false">
      <c r="C980" s="254"/>
    </row>
    <row r="981" customFormat="false" ht="12.75" hidden="false" customHeight="false" outlineLevel="0" collapsed="false">
      <c r="C981" s="254"/>
    </row>
    <row r="982" customFormat="false" ht="12.75" hidden="false" customHeight="false" outlineLevel="0" collapsed="false">
      <c r="C982" s="254"/>
    </row>
    <row r="983" customFormat="false" ht="12.75" hidden="false" customHeight="false" outlineLevel="0" collapsed="false">
      <c r="C983" s="254"/>
    </row>
    <row r="984" customFormat="false" ht="12.75" hidden="false" customHeight="false" outlineLevel="0" collapsed="false">
      <c r="C984" s="254"/>
    </row>
    <row r="985" customFormat="false" ht="12.75" hidden="false" customHeight="false" outlineLevel="0" collapsed="false">
      <c r="C985" s="254"/>
    </row>
    <row r="986" customFormat="false" ht="12.75" hidden="false" customHeight="false" outlineLevel="0" collapsed="false">
      <c r="C986" s="254"/>
    </row>
    <row r="987" customFormat="false" ht="12.75" hidden="false" customHeight="false" outlineLevel="0" collapsed="false">
      <c r="C987" s="254"/>
    </row>
    <row r="988" customFormat="false" ht="12.75" hidden="false" customHeight="false" outlineLevel="0" collapsed="false">
      <c r="C988" s="254"/>
    </row>
    <row r="989" customFormat="false" ht="12.75" hidden="false" customHeight="false" outlineLevel="0" collapsed="false">
      <c r="C989" s="254"/>
    </row>
    <row r="990" customFormat="false" ht="12.75" hidden="false" customHeight="false" outlineLevel="0" collapsed="false">
      <c r="C990" s="254"/>
    </row>
    <row r="991" customFormat="false" ht="12.75" hidden="false" customHeight="false" outlineLevel="0" collapsed="false">
      <c r="C991" s="254"/>
    </row>
    <row r="992" customFormat="false" ht="12.75" hidden="false" customHeight="false" outlineLevel="0" collapsed="false">
      <c r="C992" s="254"/>
    </row>
    <row r="993" customFormat="false" ht="12.75" hidden="false" customHeight="false" outlineLevel="0" collapsed="false">
      <c r="C993" s="254"/>
    </row>
    <row r="994" customFormat="false" ht="12.75" hidden="false" customHeight="false" outlineLevel="0" collapsed="false">
      <c r="C994" s="254"/>
    </row>
    <row r="995" customFormat="false" ht="12.75" hidden="false" customHeight="false" outlineLevel="0" collapsed="false">
      <c r="C995" s="254"/>
    </row>
    <row r="996" customFormat="false" ht="12.75" hidden="false" customHeight="false" outlineLevel="0" collapsed="false">
      <c r="C996" s="254"/>
    </row>
    <row r="997" customFormat="false" ht="12.75" hidden="false" customHeight="false" outlineLevel="0" collapsed="false">
      <c r="C997" s="254"/>
    </row>
    <row r="998" customFormat="false" ht="12.75" hidden="false" customHeight="false" outlineLevel="0" collapsed="false">
      <c r="C998" s="254"/>
    </row>
    <row r="999" customFormat="false" ht="12.75" hidden="false" customHeight="false" outlineLevel="0" collapsed="false">
      <c r="C999" s="254"/>
    </row>
    <row r="1000" customFormat="false" ht="12.75" hidden="false" customHeight="false" outlineLevel="0" collapsed="false">
      <c r="C1000" s="254"/>
    </row>
    <row r="1001" customFormat="false" ht="12.75" hidden="false" customHeight="false" outlineLevel="0" collapsed="false">
      <c r="C1001" s="254"/>
    </row>
    <row r="1002" customFormat="false" ht="12.75" hidden="false" customHeight="false" outlineLevel="0" collapsed="false">
      <c r="C1002" s="254"/>
    </row>
    <row r="1003" customFormat="false" ht="12.75" hidden="false" customHeight="false" outlineLevel="0" collapsed="false">
      <c r="C1003" s="254"/>
    </row>
    <row r="1004" customFormat="false" ht="12.75" hidden="false" customHeight="false" outlineLevel="0" collapsed="false">
      <c r="C1004" s="254"/>
    </row>
    <row r="1005" customFormat="false" ht="12.75" hidden="false" customHeight="false" outlineLevel="0" collapsed="false">
      <c r="C1005" s="254"/>
    </row>
    <row r="1006" customFormat="false" ht="12.75" hidden="false" customHeight="false" outlineLevel="0" collapsed="false">
      <c r="C1006" s="254"/>
    </row>
    <row r="1007" customFormat="false" ht="12.75" hidden="false" customHeight="false" outlineLevel="0" collapsed="false">
      <c r="C1007" s="254"/>
    </row>
    <row r="1008" customFormat="false" ht="12.75" hidden="false" customHeight="false" outlineLevel="0" collapsed="false">
      <c r="C1008" s="254"/>
    </row>
    <row r="1009" customFormat="false" ht="12.75" hidden="false" customHeight="false" outlineLevel="0" collapsed="false">
      <c r="C1009" s="254"/>
    </row>
    <row r="1010" customFormat="false" ht="12.75" hidden="false" customHeight="false" outlineLevel="0" collapsed="false">
      <c r="C1010" s="254"/>
    </row>
    <row r="1011" customFormat="false" ht="12.75" hidden="false" customHeight="false" outlineLevel="0" collapsed="false">
      <c r="C1011" s="254"/>
    </row>
    <row r="1012" customFormat="false" ht="12.75" hidden="false" customHeight="false" outlineLevel="0" collapsed="false">
      <c r="C1012" s="254"/>
    </row>
    <row r="1013" customFormat="false" ht="12.75" hidden="false" customHeight="false" outlineLevel="0" collapsed="false">
      <c r="C1013" s="254"/>
    </row>
    <row r="1014" customFormat="false" ht="12.75" hidden="false" customHeight="false" outlineLevel="0" collapsed="false">
      <c r="C1014" s="254"/>
    </row>
    <row r="1015" customFormat="false" ht="12.75" hidden="false" customHeight="false" outlineLevel="0" collapsed="false">
      <c r="C1015" s="254"/>
    </row>
    <row r="1016" customFormat="false" ht="12.75" hidden="false" customHeight="false" outlineLevel="0" collapsed="false">
      <c r="C1016" s="254"/>
    </row>
    <row r="1017" customFormat="false" ht="12.75" hidden="false" customHeight="false" outlineLevel="0" collapsed="false">
      <c r="C1017" s="254"/>
    </row>
    <row r="1018" customFormat="false" ht="12.75" hidden="false" customHeight="false" outlineLevel="0" collapsed="false">
      <c r="C1018" s="254"/>
    </row>
    <row r="1019" customFormat="false" ht="12.75" hidden="false" customHeight="false" outlineLevel="0" collapsed="false">
      <c r="C1019" s="254"/>
    </row>
    <row r="1020" customFormat="false" ht="12.75" hidden="false" customHeight="false" outlineLevel="0" collapsed="false">
      <c r="C1020" s="254"/>
    </row>
    <row r="1021" customFormat="false" ht="12.75" hidden="false" customHeight="false" outlineLevel="0" collapsed="false">
      <c r="C1021" s="254"/>
    </row>
    <row r="1022" customFormat="false" ht="12.75" hidden="false" customHeight="false" outlineLevel="0" collapsed="false">
      <c r="C1022" s="254"/>
    </row>
    <row r="1023" customFormat="false" ht="12.75" hidden="false" customHeight="false" outlineLevel="0" collapsed="false">
      <c r="C1023" s="254"/>
    </row>
    <row r="1024" customFormat="false" ht="12.75" hidden="false" customHeight="false" outlineLevel="0" collapsed="false">
      <c r="C1024" s="254"/>
    </row>
    <row r="1025" customFormat="false" ht="12.75" hidden="false" customHeight="false" outlineLevel="0" collapsed="false">
      <c r="C1025" s="254"/>
    </row>
    <row r="1026" customFormat="false" ht="12.75" hidden="false" customHeight="false" outlineLevel="0" collapsed="false">
      <c r="C1026" s="254"/>
    </row>
    <row r="1027" customFormat="false" ht="12.75" hidden="false" customHeight="false" outlineLevel="0" collapsed="false">
      <c r="C1027" s="254"/>
    </row>
    <row r="1028" customFormat="false" ht="12.75" hidden="false" customHeight="false" outlineLevel="0" collapsed="false">
      <c r="C1028" s="254"/>
    </row>
    <row r="1029" customFormat="false" ht="12.75" hidden="false" customHeight="false" outlineLevel="0" collapsed="false">
      <c r="C1029" s="254"/>
    </row>
    <row r="1030" customFormat="false" ht="12.75" hidden="false" customHeight="false" outlineLevel="0" collapsed="false">
      <c r="C1030" s="254"/>
    </row>
    <row r="1031" customFormat="false" ht="12.75" hidden="false" customHeight="false" outlineLevel="0" collapsed="false">
      <c r="C1031" s="254"/>
    </row>
    <row r="1032" customFormat="false" ht="12.75" hidden="false" customHeight="false" outlineLevel="0" collapsed="false">
      <c r="C1032" s="254"/>
    </row>
    <row r="1033" customFormat="false" ht="12.75" hidden="false" customHeight="false" outlineLevel="0" collapsed="false">
      <c r="C1033" s="254"/>
    </row>
    <row r="1034" customFormat="false" ht="12.75" hidden="false" customHeight="false" outlineLevel="0" collapsed="false">
      <c r="C1034" s="254"/>
    </row>
    <row r="1035" customFormat="false" ht="12.75" hidden="false" customHeight="false" outlineLevel="0" collapsed="false">
      <c r="C1035" s="254"/>
    </row>
    <row r="1036" customFormat="false" ht="12.75" hidden="false" customHeight="false" outlineLevel="0" collapsed="false">
      <c r="C1036" s="254"/>
    </row>
    <row r="1037" customFormat="false" ht="12.75" hidden="false" customHeight="false" outlineLevel="0" collapsed="false">
      <c r="C1037" s="254"/>
    </row>
    <row r="1038" customFormat="false" ht="12.75" hidden="false" customHeight="false" outlineLevel="0" collapsed="false">
      <c r="C1038" s="254"/>
    </row>
    <row r="1039" customFormat="false" ht="12.75" hidden="false" customHeight="false" outlineLevel="0" collapsed="false">
      <c r="C1039" s="254"/>
    </row>
    <row r="1040" customFormat="false" ht="12.75" hidden="false" customHeight="false" outlineLevel="0" collapsed="false">
      <c r="C1040" s="254"/>
    </row>
    <row r="1041" customFormat="false" ht="12.75" hidden="false" customHeight="false" outlineLevel="0" collapsed="false">
      <c r="C1041" s="254"/>
    </row>
    <row r="1042" customFormat="false" ht="12.75" hidden="false" customHeight="false" outlineLevel="0" collapsed="false">
      <c r="C1042" s="254"/>
    </row>
    <row r="1043" customFormat="false" ht="12.75" hidden="false" customHeight="false" outlineLevel="0" collapsed="false">
      <c r="C1043" s="254"/>
    </row>
    <row r="1044" customFormat="false" ht="12.75" hidden="false" customHeight="false" outlineLevel="0" collapsed="false">
      <c r="C1044" s="254"/>
    </row>
    <row r="1045" customFormat="false" ht="12.75" hidden="false" customHeight="false" outlineLevel="0" collapsed="false">
      <c r="C1045" s="254"/>
    </row>
    <row r="1046" customFormat="false" ht="12.75" hidden="false" customHeight="false" outlineLevel="0" collapsed="false">
      <c r="C1046" s="254"/>
    </row>
    <row r="1047" customFormat="false" ht="12.75" hidden="false" customHeight="false" outlineLevel="0" collapsed="false">
      <c r="C1047" s="254"/>
    </row>
    <row r="1048" customFormat="false" ht="12.75" hidden="false" customHeight="false" outlineLevel="0" collapsed="false">
      <c r="C1048" s="254"/>
    </row>
    <row r="1049" customFormat="false" ht="12.75" hidden="false" customHeight="false" outlineLevel="0" collapsed="false">
      <c r="C1049" s="254"/>
    </row>
    <row r="1050" customFormat="false" ht="12.75" hidden="false" customHeight="false" outlineLevel="0" collapsed="false">
      <c r="C1050" s="254"/>
    </row>
    <row r="1051" customFormat="false" ht="12.75" hidden="false" customHeight="false" outlineLevel="0" collapsed="false">
      <c r="C1051" s="254"/>
    </row>
    <row r="1052" customFormat="false" ht="12.75" hidden="false" customHeight="false" outlineLevel="0" collapsed="false">
      <c r="C1052" s="254"/>
    </row>
    <row r="1053" customFormat="false" ht="12.75" hidden="false" customHeight="false" outlineLevel="0" collapsed="false">
      <c r="C1053" s="254"/>
    </row>
    <row r="1054" customFormat="false" ht="12.75" hidden="false" customHeight="false" outlineLevel="0" collapsed="false">
      <c r="C1054" s="254"/>
    </row>
    <row r="1055" customFormat="false" ht="12.75" hidden="false" customHeight="false" outlineLevel="0" collapsed="false">
      <c r="C1055" s="254"/>
    </row>
    <row r="1056" customFormat="false" ht="12.75" hidden="false" customHeight="false" outlineLevel="0" collapsed="false">
      <c r="C1056" s="254"/>
    </row>
    <row r="1057" customFormat="false" ht="12.75" hidden="false" customHeight="false" outlineLevel="0" collapsed="false">
      <c r="C1057" s="254"/>
    </row>
    <row r="1058" customFormat="false" ht="12.75" hidden="false" customHeight="false" outlineLevel="0" collapsed="false">
      <c r="C1058" s="254"/>
    </row>
    <row r="1059" customFormat="false" ht="12.75" hidden="false" customHeight="false" outlineLevel="0" collapsed="false">
      <c r="C1059" s="254"/>
    </row>
    <row r="1060" customFormat="false" ht="12.75" hidden="false" customHeight="false" outlineLevel="0" collapsed="false">
      <c r="C1060" s="254"/>
    </row>
    <row r="1061" customFormat="false" ht="12.75" hidden="false" customHeight="false" outlineLevel="0" collapsed="false">
      <c r="C1061" s="254"/>
    </row>
    <row r="1062" customFormat="false" ht="12.75" hidden="false" customHeight="false" outlineLevel="0" collapsed="false">
      <c r="C1062" s="254"/>
    </row>
    <row r="1063" customFormat="false" ht="12.75" hidden="false" customHeight="false" outlineLevel="0" collapsed="false">
      <c r="C1063" s="254"/>
    </row>
    <row r="1064" customFormat="false" ht="12.75" hidden="false" customHeight="false" outlineLevel="0" collapsed="false">
      <c r="C1064" s="254"/>
    </row>
    <row r="1065" customFormat="false" ht="12.75" hidden="false" customHeight="false" outlineLevel="0" collapsed="false">
      <c r="C1065" s="254"/>
    </row>
    <row r="1066" customFormat="false" ht="12.75" hidden="false" customHeight="false" outlineLevel="0" collapsed="false">
      <c r="C1066" s="254"/>
    </row>
    <row r="1067" customFormat="false" ht="12.75" hidden="false" customHeight="false" outlineLevel="0" collapsed="false">
      <c r="C1067" s="254"/>
    </row>
    <row r="1068" customFormat="false" ht="12.75" hidden="false" customHeight="false" outlineLevel="0" collapsed="false">
      <c r="C1068" s="254"/>
    </row>
    <row r="1069" customFormat="false" ht="12.75" hidden="false" customHeight="false" outlineLevel="0" collapsed="false">
      <c r="C1069" s="254"/>
    </row>
    <row r="1070" customFormat="false" ht="12.75" hidden="false" customHeight="false" outlineLevel="0" collapsed="false">
      <c r="C1070" s="254"/>
    </row>
    <row r="1071" customFormat="false" ht="12.75" hidden="false" customHeight="false" outlineLevel="0" collapsed="false">
      <c r="C1071" s="254"/>
    </row>
    <row r="1072" customFormat="false" ht="12.75" hidden="false" customHeight="false" outlineLevel="0" collapsed="false">
      <c r="C1072" s="254"/>
    </row>
    <row r="1073" customFormat="false" ht="12.75" hidden="false" customHeight="false" outlineLevel="0" collapsed="false">
      <c r="C1073" s="254"/>
    </row>
    <row r="1074" customFormat="false" ht="12.75" hidden="false" customHeight="false" outlineLevel="0" collapsed="false">
      <c r="C1074" s="254"/>
    </row>
    <row r="1075" customFormat="false" ht="12.75" hidden="false" customHeight="false" outlineLevel="0" collapsed="false">
      <c r="C1075" s="254"/>
    </row>
    <row r="1076" customFormat="false" ht="12.75" hidden="false" customHeight="false" outlineLevel="0" collapsed="false">
      <c r="C1076" s="254"/>
    </row>
    <row r="1077" customFormat="false" ht="12.75" hidden="false" customHeight="false" outlineLevel="0" collapsed="false">
      <c r="C1077" s="254"/>
    </row>
    <row r="1078" customFormat="false" ht="12.75" hidden="false" customHeight="false" outlineLevel="0" collapsed="false">
      <c r="C1078" s="254"/>
    </row>
    <row r="1079" customFormat="false" ht="12.75" hidden="false" customHeight="false" outlineLevel="0" collapsed="false">
      <c r="C1079" s="254"/>
    </row>
    <row r="1080" customFormat="false" ht="12.75" hidden="false" customHeight="false" outlineLevel="0" collapsed="false">
      <c r="C1080" s="254"/>
    </row>
    <row r="1081" customFormat="false" ht="12.75" hidden="false" customHeight="false" outlineLevel="0" collapsed="false">
      <c r="C1081" s="254"/>
    </row>
    <row r="1082" customFormat="false" ht="12.75" hidden="false" customHeight="false" outlineLevel="0" collapsed="false">
      <c r="C1082" s="254"/>
    </row>
    <row r="1083" customFormat="false" ht="12.75" hidden="false" customHeight="false" outlineLevel="0" collapsed="false">
      <c r="C1083" s="254"/>
    </row>
    <row r="1084" customFormat="false" ht="12.75" hidden="false" customHeight="false" outlineLevel="0" collapsed="false">
      <c r="C1084" s="254"/>
    </row>
    <row r="1085" customFormat="false" ht="12.75" hidden="false" customHeight="false" outlineLevel="0" collapsed="false">
      <c r="C1085" s="254"/>
    </row>
    <row r="1086" customFormat="false" ht="12.75" hidden="false" customHeight="false" outlineLevel="0" collapsed="false">
      <c r="C1086" s="254"/>
    </row>
    <row r="1087" customFormat="false" ht="12.75" hidden="false" customHeight="false" outlineLevel="0" collapsed="false">
      <c r="C1087" s="254"/>
    </row>
    <row r="1088" customFormat="false" ht="12.75" hidden="false" customHeight="false" outlineLevel="0" collapsed="false">
      <c r="C1088" s="254"/>
    </row>
    <row r="1089" customFormat="false" ht="12.75" hidden="false" customHeight="false" outlineLevel="0" collapsed="false">
      <c r="C1089" s="254"/>
    </row>
    <row r="1090" customFormat="false" ht="12.75" hidden="false" customHeight="false" outlineLevel="0" collapsed="false">
      <c r="C1090" s="254"/>
    </row>
    <row r="1091" customFormat="false" ht="12.75" hidden="false" customHeight="false" outlineLevel="0" collapsed="false">
      <c r="C1091" s="254"/>
    </row>
    <row r="1092" customFormat="false" ht="12.75" hidden="false" customHeight="false" outlineLevel="0" collapsed="false">
      <c r="C1092" s="254"/>
    </row>
    <row r="1093" customFormat="false" ht="12.75" hidden="false" customHeight="false" outlineLevel="0" collapsed="false">
      <c r="C1093" s="254"/>
    </row>
    <row r="1094" customFormat="false" ht="12.75" hidden="false" customHeight="false" outlineLevel="0" collapsed="false">
      <c r="C1094" s="254"/>
    </row>
    <row r="1095" customFormat="false" ht="12.75" hidden="false" customHeight="false" outlineLevel="0" collapsed="false">
      <c r="C1095" s="254"/>
    </row>
    <row r="1096" customFormat="false" ht="12.75" hidden="false" customHeight="false" outlineLevel="0" collapsed="false">
      <c r="C1096" s="254"/>
    </row>
    <row r="1097" customFormat="false" ht="12.75" hidden="false" customHeight="false" outlineLevel="0" collapsed="false">
      <c r="C1097" s="254"/>
    </row>
    <row r="1098" customFormat="false" ht="12.75" hidden="false" customHeight="false" outlineLevel="0" collapsed="false">
      <c r="C1098" s="254"/>
    </row>
    <row r="1099" customFormat="false" ht="12.75" hidden="false" customHeight="false" outlineLevel="0" collapsed="false">
      <c r="C1099" s="254"/>
    </row>
    <row r="1100" customFormat="false" ht="12.75" hidden="false" customHeight="false" outlineLevel="0" collapsed="false">
      <c r="C1100" s="254"/>
    </row>
    <row r="1101" customFormat="false" ht="12.75" hidden="false" customHeight="false" outlineLevel="0" collapsed="false">
      <c r="C1101" s="254"/>
    </row>
    <row r="1102" customFormat="false" ht="12.75" hidden="false" customHeight="false" outlineLevel="0" collapsed="false">
      <c r="C1102" s="254"/>
    </row>
    <row r="1103" customFormat="false" ht="12.75" hidden="false" customHeight="false" outlineLevel="0" collapsed="false">
      <c r="C1103" s="254"/>
    </row>
    <row r="1104" customFormat="false" ht="12.75" hidden="false" customHeight="false" outlineLevel="0" collapsed="false">
      <c r="C1104" s="254"/>
    </row>
    <row r="1105" customFormat="false" ht="12.75" hidden="false" customHeight="false" outlineLevel="0" collapsed="false">
      <c r="C1105" s="254"/>
    </row>
    <row r="1106" customFormat="false" ht="12.75" hidden="false" customHeight="false" outlineLevel="0" collapsed="false">
      <c r="C1106" s="254"/>
    </row>
    <row r="1107" customFormat="false" ht="12.75" hidden="false" customHeight="false" outlineLevel="0" collapsed="false">
      <c r="C1107" s="254"/>
    </row>
    <row r="1108" customFormat="false" ht="12.75" hidden="false" customHeight="false" outlineLevel="0" collapsed="false">
      <c r="C1108" s="254"/>
    </row>
    <row r="1109" customFormat="false" ht="12.75" hidden="false" customHeight="false" outlineLevel="0" collapsed="false">
      <c r="C1109" s="254"/>
    </row>
    <row r="1110" customFormat="false" ht="12.75" hidden="false" customHeight="false" outlineLevel="0" collapsed="false">
      <c r="C1110" s="254"/>
    </row>
    <row r="1111" customFormat="false" ht="12.75" hidden="false" customHeight="false" outlineLevel="0" collapsed="false">
      <c r="C1111" s="254"/>
    </row>
    <row r="1112" customFormat="false" ht="12.75" hidden="false" customHeight="false" outlineLevel="0" collapsed="false">
      <c r="C1112" s="254"/>
    </row>
    <row r="1113" customFormat="false" ht="12.75" hidden="false" customHeight="false" outlineLevel="0" collapsed="false">
      <c r="C1113" s="254"/>
    </row>
    <row r="1114" customFormat="false" ht="12.75" hidden="false" customHeight="false" outlineLevel="0" collapsed="false">
      <c r="C1114" s="254"/>
    </row>
    <row r="1115" customFormat="false" ht="12.75" hidden="false" customHeight="false" outlineLevel="0" collapsed="false">
      <c r="C1115" s="254"/>
    </row>
    <row r="1116" customFormat="false" ht="12.75" hidden="false" customHeight="false" outlineLevel="0" collapsed="false">
      <c r="C1116" s="254"/>
    </row>
    <row r="1117" customFormat="false" ht="12.75" hidden="false" customHeight="false" outlineLevel="0" collapsed="false">
      <c r="C1117" s="254"/>
    </row>
    <row r="1118" customFormat="false" ht="12.75" hidden="false" customHeight="false" outlineLevel="0" collapsed="false">
      <c r="C1118" s="254"/>
    </row>
    <row r="1119" customFormat="false" ht="12.75" hidden="false" customHeight="false" outlineLevel="0" collapsed="false">
      <c r="C1119" s="254"/>
    </row>
    <row r="1120" customFormat="false" ht="12.75" hidden="false" customHeight="false" outlineLevel="0" collapsed="false">
      <c r="C1120" s="254"/>
    </row>
    <row r="1121" customFormat="false" ht="12.75" hidden="false" customHeight="false" outlineLevel="0" collapsed="false">
      <c r="C1121" s="254"/>
    </row>
    <row r="1122" customFormat="false" ht="12.75" hidden="false" customHeight="false" outlineLevel="0" collapsed="false">
      <c r="C1122" s="254"/>
    </row>
    <row r="1123" customFormat="false" ht="12.75" hidden="false" customHeight="false" outlineLevel="0" collapsed="false">
      <c r="C1123" s="254"/>
    </row>
    <row r="1124" customFormat="false" ht="12.75" hidden="false" customHeight="false" outlineLevel="0" collapsed="false">
      <c r="C1124" s="254"/>
    </row>
    <row r="1125" customFormat="false" ht="12.75" hidden="false" customHeight="false" outlineLevel="0" collapsed="false">
      <c r="C1125" s="254"/>
    </row>
    <row r="1126" customFormat="false" ht="12.75" hidden="false" customHeight="false" outlineLevel="0" collapsed="false">
      <c r="C1126" s="254"/>
    </row>
    <row r="1127" customFormat="false" ht="12.75" hidden="false" customHeight="false" outlineLevel="0" collapsed="false">
      <c r="C1127" s="254"/>
    </row>
    <row r="1128" customFormat="false" ht="12.75" hidden="false" customHeight="false" outlineLevel="0" collapsed="false">
      <c r="C1128" s="254"/>
    </row>
    <row r="1129" customFormat="false" ht="12.75" hidden="false" customHeight="false" outlineLevel="0" collapsed="false">
      <c r="C1129" s="254"/>
    </row>
    <row r="1130" customFormat="false" ht="12.75" hidden="false" customHeight="false" outlineLevel="0" collapsed="false">
      <c r="C1130" s="254"/>
    </row>
    <row r="1131" customFormat="false" ht="12.75" hidden="false" customHeight="false" outlineLevel="0" collapsed="false">
      <c r="C1131" s="254"/>
    </row>
    <row r="1132" customFormat="false" ht="12.75" hidden="false" customHeight="false" outlineLevel="0" collapsed="false">
      <c r="C1132" s="254"/>
    </row>
    <row r="1133" customFormat="false" ht="12.75" hidden="false" customHeight="false" outlineLevel="0" collapsed="false">
      <c r="C1133" s="254"/>
    </row>
    <row r="1134" customFormat="false" ht="12.75" hidden="false" customHeight="false" outlineLevel="0" collapsed="false">
      <c r="C1134" s="254"/>
    </row>
    <row r="1135" customFormat="false" ht="12.75" hidden="false" customHeight="false" outlineLevel="0" collapsed="false">
      <c r="C1135" s="254"/>
    </row>
    <row r="1136" customFormat="false" ht="12.75" hidden="false" customHeight="false" outlineLevel="0" collapsed="false">
      <c r="C1136" s="254"/>
    </row>
    <row r="1137" customFormat="false" ht="12.75" hidden="false" customHeight="false" outlineLevel="0" collapsed="false">
      <c r="C1137" s="254"/>
    </row>
    <row r="1138" customFormat="false" ht="12.75" hidden="false" customHeight="false" outlineLevel="0" collapsed="false">
      <c r="C1138" s="254"/>
    </row>
    <row r="1139" customFormat="false" ht="12.75" hidden="false" customHeight="false" outlineLevel="0" collapsed="false">
      <c r="C1139" s="254"/>
    </row>
    <row r="1140" customFormat="false" ht="12.75" hidden="false" customHeight="false" outlineLevel="0" collapsed="false">
      <c r="C1140" s="254"/>
    </row>
    <row r="1141" customFormat="false" ht="12.75" hidden="false" customHeight="false" outlineLevel="0" collapsed="false">
      <c r="C1141" s="254"/>
    </row>
    <row r="1142" customFormat="false" ht="12.75" hidden="false" customHeight="false" outlineLevel="0" collapsed="false">
      <c r="C1142" s="254"/>
    </row>
    <row r="1143" customFormat="false" ht="12.75" hidden="false" customHeight="false" outlineLevel="0" collapsed="false">
      <c r="C1143" s="254"/>
    </row>
    <row r="1144" customFormat="false" ht="12.75" hidden="false" customHeight="false" outlineLevel="0" collapsed="false">
      <c r="C1144" s="254"/>
    </row>
    <row r="1145" customFormat="false" ht="12.75" hidden="false" customHeight="false" outlineLevel="0" collapsed="false">
      <c r="C1145" s="254"/>
    </row>
    <row r="1146" customFormat="false" ht="12.75" hidden="false" customHeight="false" outlineLevel="0" collapsed="false">
      <c r="C1146" s="254"/>
    </row>
    <row r="1147" customFormat="false" ht="12.75" hidden="false" customHeight="false" outlineLevel="0" collapsed="false">
      <c r="C1147" s="254"/>
    </row>
    <row r="1148" customFormat="false" ht="12.75" hidden="false" customHeight="false" outlineLevel="0" collapsed="false">
      <c r="C1148" s="254"/>
    </row>
    <row r="1149" customFormat="false" ht="12.75" hidden="false" customHeight="false" outlineLevel="0" collapsed="false">
      <c r="C1149" s="254"/>
    </row>
    <row r="1150" customFormat="false" ht="12.75" hidden="false" customHeight="false" outlineLevel="0" collapsed="false">
      <c r="C1150" s="254"/>
    </row>
    <row r="1151" customFormat="false" ht="12.75" hidden="false" customHeight="false" outlineLevel="0" collapsed="false">
      <c r="C1151" s="254"/>
    </row>
    <row r="1152" customFormat="false" ht="12.75" hidden="false" customHeight="false" outlineLevel="0" collapsed="false">
      <c r="C1152" s="254"/>
    </row>
    <row r="1153" customFormat="false" ht="12.75" hidden="false" customHeight="false" outlineLevel="0" collapsed="false">
      <c r="C1153" s="254"/>
    </row>
    <row r="1154" customFormat="false" ht="12.75" hidden="false" customHeight="false" outlineLevel="0" collapsed="false">
      <c r="C1154" s="254"/>
    </row>
    <row r="1155" customFormat="false" ht="12.75" hidden="false" customHeight="false" outlineLevel="0" collapsed="false">
      <c r="C1155" s="254"/>
    </row>
    <row r="1156" customFormat="false" ht="12.75" hidden="false" customHeight="false" outlineLevel="0" collapsed="false">
      <c r="C1156" s="254"/>
    </row>
    <row r="1157" customFormat="false" ht="12.75" hidden="false" customHeight="false" outlineLevel="0" collapsed="false">
      <c r="C1157" s="254"/>
    </row>
    <row r="1158" customFormat="false" ht="12.75" hidden="false" customHeight="false" outlineLevel="0" collapsed="false">
      <c r="C1158" s="254"/>
    </row>
    <row r="1159" customFormat="false" ht="12.75" hidden="false" customHeight="false" outlineLevel="0" collapsed="false">
      <c r="C1159" s="254"/>
    </row>
    <row r="1160" customFormat="false" ht="12.75" hidden="false" customHeight="false" outlineLevel="0" collapsed="false">
      <c r="C1160" s="254"/>
    </row>
    <row r="1161" customFormat="false" ht="12.75" hidden="false" customHeight="false" outlineLevel="0" collapsed="false">
      <c r="C1161" s="254"/>
    </row>
    <row r="1162" customFormat="false" ht="12.75" hidden="false" customHeight="false" outlineLevel="0" collapsed="false">
      <c r="C1162" s="254"/>
    </row>
    <row r="1163" customFormat="false" ht="12.75" hidden="false" customHeight="false" outlineLevel="0" collapsed="false">
      <c r="C1163" s="254"/>
    </row>
    <row r="1164" customFormat="false" ht="12.75" hidden="false" customHeight="false" outlineLevel="0" collapsed="false">
      <c r="C1164" s="254"/>
    </row>
    <row r="1165" customFormat="false" ht="12.75" hidden="false" customHeight="false" outlineLevel="0" collapsed="false">
      <c r="C1165" s="254"/>
    </row>
    <row r="1166" customFormat="false" ht="12.75" hidden="false" customHeight="false" outlineLevel="0" collapsed="false">
      <c r="C1166" s="254"/>
    </row>
    <row r="1167" customFormat="false" ht="12.75" hidden="false" customHeight="false" outlineLevel="0" collapsed="false">
      <c r="C1167" s="254"/>
    </row>
    <row r="1168" customFormat="false" ht="12.75" hidden="false" customHeight="false" outlineLevel="0" collapsed="false">
      <c r="C1168" s="254"/>
    </row>
    <row r="1169" customFormat="false" ht="12.75" hidden="false" customHeight="false" outlineLevel="0" collapsed="false">
      <c r="C1169" s="254"/>
    </row>
    <row r="1170" customFormat="false" ht="12.75" hidden="false" customHeight="false" outlineLevel="0" collapsed="false">
      <c r="C1170" s="254"/>
    </row>
    <row r="1171" customFormat="false" ht="12.75" hidden="false" customHeight="false" outlineLevel="0" collapsed="false">
      <c r="C1171" s="254"/>
    </row>
    <row r="1172" customFormat="false" ht="12.75" hidden="false" customHeight="false" outlineLevel="0" collapsed="false">
      <c r="C1172" s="254"/>
    </row>
    <row r="1173" customFormat="false" ht="12.75" hidden="false" customHeight="false" outlineLevel="0" collapsed="false">
      <c r="C1173" s="254"/>
    </row>
    <row r="1174" customFormat="false" ht="12.75" hidden="false" customHeight="false" outlineLevel="0" collapsed="false">
      <c r="C1174" s="254"/>
    </row>
    <row r="1175" customFormat="false" ht="12.75" hidden="false" customHeight="false" outlineLevel="0" collapsed="false">
      <c r="C1175" s="254"/>
    </row>
    <row r="1176" customFormat="false" ht="12.75" hidden="false" customHeight="false" outlineLevel="0" collapsed="false">
      <c r="C1176" s="254"/>
    </row>
    <row r="1177" customFormat="false" ht="12.75" hidden="false" customHeight="false" outlineLevel="0" collapsed="false">
      <c r="C1177" s="254"/>
    </row>
    <row r="1178" customFormat="false" ht="12.75" hidden="false" customHeight="false" outlineLevel="0" collapsed="false">
      <c r="C1178" s="254"/>
    </row>
    <row r="1179" customFormat="false" ht="12.75" hidden="false" customHeight="false" outlineLevel="0" collapsed="false">
      <c r="C1179" s="254"/>
    </row>
    <row r="1180" customFormat="false" ht="12.75" hidden="false" customHeight="false" outlineLevel="0" collapsed="false">
      <c r="C1180" s="254"/>
    </row>
    <row r="1181" customFormat="false" ht="12.75" hidden="false" customHeight="false" outlineLevel="0" collapsed="false">
      <c r="C1181" s="254"/>
    </row>
    <row r="1182" customFormat="false" ht="12.75" hidden="false" customHeight="false" outlineLevel="0" collapsed="false">
      <c r="C1182" s="254"/>
    </row>
    <row r="1183" customFormat="false" ht="12.75" hidden="false" customHeight="false" outlineLevel="0" collapsed="false">
      <c r="C1183" s="254"/>
    </row>
    <row r="1184" customFormat="false" ht="12.75" hidden="false" customHeight="false" outlineLevel="0" collapsed="false">
      <c r="C1184" s="254"/>
    </row>
    <row r="1185" customFormat="false" ht="12.75" hidden="false" customHeight="false" outlineLevel="0" collapsed="false">
      <c r="C1185" s="254"/>
    </row>
    <row r="1186" customFormat="false" ht="12.75" hidden="false" customHeight="false" outlineLevel="0" collapsed="false">
      <c r="C1186" s="254"/>
    </row>
    <row r="1187" customFormat="false" ht="12.75" hidden="false" customHeight="false" outlineLevel="0" collapsed="false">
      <c r="C1187" s="254"/>
    </row>
    <row r="1188" customFormat="false" ht="12.75" hidden="false" customHeight="false" outlineLevel="0" collapsed="false">
      <c r="C1188" s="254"/>
    </row>
    <row r="1189" customFormat="false" ht="12.75" hidden="false" customHeight="false" outlineLevel="0" collapsed="false">
      <c r="C1189" s="254"/>
    </row>
    <row r="1190" customFormat="false" ht="12.75" hidden="false" customHeight="false" outlineLevel="0" collapsed="false">
      <c r="C1190" s="254"/>
    </row>
    <row r="1191" customFormat="false" ht="12.75" hidden="false" customHeight="false" outlineLevel="0" collapsed="false">
      <c r="C1191" s="254"/>
    </row>
    <row r="1192" customFormat="false" ht="12.75" hidden="false" customHeight="false" outlineLevel="0" collapsed="false">
      <c r="C1192" s="254"/>
    </row>
    <row r="1193" customFormat="false" ht="12.75" hidden="false" customHeight="false" outlineLevel="0" collapsed="false">
      <c r="C1193" s="254"/>
    </row>
    <row r="1194" customFormat="false" ht="12.75" hidden="false" customHeight="false" outlineLevel="0" collapsed="false">
      <c r="C1194" s="254"/>
    </row>
    <row r="1195" customFormat="false" ht="12.75" hidden="false" customHeight="false" outlineLevel="0" collapsed="false">
      <c r="C1195" s="254"/>
    </row>
    <row r="1196" customFormat="false" ht="12.75" hidden="false" customHeight="false" outlineLevel="0" collapsed="false">
      <c r="C1196" s="254"/>
    </row>
    <row r="1197" customFormat="false" ht="12.75" hidden="false" customHeight="false" outlineLevel="0" collapsed="false">
      <c r="C1197" s="254"/>
    </row>
    <row r="1198" customFormat="false" ht="12.75" hidden="false" customHeight="false" outlineLevel="0" collapsed="false">
      <c r="C1198" s="254"/>
    </row>
    <row r="1199" customFormat="false" ht="12.75" hidden="false" customHeight="false" outlineLevel="0" collapsed="false">
      <c r="C1199" s="254"/>
    </row>
    <row r="1200" customFormat="false" ht="12.75" hidden="false" customHeight="false" outlineLevel="0" collapsed="false">
      <c r="C1200" s="254"/>
    </row>
    <row r="1201" customFormat="false" ht="12.75" hidden="false" customHeight="false" outlineLevel="0" collapsed="false">
      <c r="C1201" s="254"/>
    </row>
    <row r="1202" customFormat="false" ht="12.75" hidden="false" customHeight="false" outlineLevel="0" collapsed="false">
      <c r="C1202" s="254"/>
    </row>
    <row r="1203" customFormat="false" ht="12.75" hidden="false" customHeight="false" outlineLevel="0" collapsed="false">
      <c r="C1203" s="254"/>
    </row>
    <row r="1204" customFormat="false" ht="12.75" hidden="false" customHeight="false" outlineLevel="0" collapsed="false">
      <c r="C1204" s="254"/>
    </row>
    <row r="1205" customFormat="false" ht="12.75" hidden="false" customHeight="false" outlineLevel="0" collapsed="false">
      <c r="C1205" s="254"/>
    </row>
    <row r="1206" customFormat="false" ht="12.75" hidden="false" customHeight="false" outlineLevel="0" collapsed="false">
      <c r="C1206" s="254"/>
    </row>
    <row r="1207" customFormat="false" ht="12.75" hidden="false" customHeight="false" outlineLevel="0" collapsed="false">
      <c r="C1207" s="254"/>
    </row>
    <row r="1208" customFormat="false" ht="12.75" hidden="false" customHeight="false" outlineLevel="0" collapsed="false">
      <c r="C1208" s="254"/>
    </row>
    <row r="1209" customFormat="false" ht="12.75" hidden="false" customHeight="false" outlineLevel="0" collapsed="false">
      <c r="C1209" s="254"/>
    </row>
    <row r="1210" customFormat="false" ht="12.75" hidden="false" customHeight="false" outlineLevel="0" collapsed="false">
      <c r="C1210" s="254"/>
    </row>
    <row r="1211" customFormat="false" ht="12.75" hidden="false" customHeight="false" outlineLevel="0" collapsed="false">
      <c r="C1211" s="254"/>
    </row>
    <row r="1212" customFormat="false" ht="12.75" hidden="false" customHeight="false" outlineLevel="0" collapsed="false">
      <c r="C1212" s="254"/>
    </row>
    <row r="1213" customFormat="false" ht="12.75" hidden="false" customHeight="false" outlineLevel="0" collapsed="false">
      <c r="C1213" s="254"/>
    </row>
    <row r="1214" customFormat="false" ht="12.75" hidden="false" customHeight="false" outlineLevel="0" collapsed="false">
      <c r="C1214" s="254"/>
    </row>
    <row r="1215" customFormat="false" ht="12.75" hidden="false" customHeight="false" outlineLevel="0" collapsed="false">
      <c r="C1215" s="254"/>
    </row>
    <row r="1216" customFormat="false" ht="12.75" hidden="false" customHeight="false" outlineLevel="0" collapsed="false">
      <c r="C1216" s="254"/>
    </row>
    <row r="1217" customFormat="false" ht="12.75" hidden="false" customHeight="false" outlineLevel="0" collapsed="false">
      <c r="C1217" s="254"/>
    </row>
    <row r="1218" customFormat="false" ht="12.75" hidden="false" customHeight="false" outlineLevel="0" collapsed="false">
      <c r="C1218" s="254"/>
    </row>
    <row r="1219" customFormat="false" ht="12.75" hidden="false" customHeight="false" outlineLevel="0" collapsed="false">
      <c r="C1219" s="254"/>
    </row>
    <row r="1220" customFormat="false" ht="12.75" hidden="false" customHeight="false" outlineLevel="0" collapsed="false">
      <c r="C1220" s="254"/>
    </row>
    <row r="1221" customFormat="false" ht="12.75" hidden="false" customHeight="false" outlineLevel="0" collapsed="false">
      <c r="C1221" s="254"/>
    </row>
    <row r="1222" customFormat="false" ht="12.75" hidden="false" customHeight="false" outlineLevel="0" collapsed="false">
      <c r="C1222" s="254"/>
    </row>
    <row r="1223" customFormat="false" ht="12.75" hidden="false" customHeight="false" outlineLevel="0" collapsed="false">
      <c r="C1223" s="254"/>
    </row>
    <row r="1224" customFormat="false" ht="12.75" hidden="false" customHeight="false" outlineLevel="0" collapsed="false">
      <c r="C1224" s="254"/>
    </row>
    <row r="1225" customFormat="false" ht="12.75" hidden="false" customHeight="false" outlineLevel="0" collapsed="false">
      <c r="C1225" s="254"/>
    </row>
    <row r="1226" customFormat="false" ht="12.75" hidden="false" customHeight="false" outlineLevel="0" collapsed="false">
      <c r="C1226" s="254"/>
    </row>
    <row r="1227" customFormat="false" ht="12.75" hidden="false" customHeight="false" outlineLevel="0" collapsed="false">
      <c r="C1227" s="254"/>
    </row>
    <row r="1228" customFormat="false" ht="12.75" hidden="false" customHeight="false" outlineLevel="0" collapsed="false">
      <c r="C1228" s="254"/>
    </row>
    <row r="1229" customFormat="false" ht="12.75" hidden="false" customHeight="false" outlineLevel="0" collapsed="false">
      <c r="C1229" s="254"/>
    </row>
    <row r="1230" customFormat="false" ht="12.75" hidden="false" customHeight="false" outlineLevel="0" collapsed="false">
      <c r="C1230" s="254"/>
    </row>
    <row r="1231" customFormat="false" ht="12.75" hidden="false" customHeight="false" outlineLevel="0" collapsed="false">
      <c r="C1231" s="254"/>
    </row>
    <row r="1232" customFormat="false" ht="12.75" hidden="false" customHeight="false" outlineLevel="0" collapsed="false">
      <c r="C1232" s="254"/>
    </row>
    <row r="1233" customFormat="false" ht="12.75" hidden="false" customHeight="false" outlineLevel="0" collapsed="false">
      <c r="C1233" s="254"/>
    </row>
    <row r="1234" customFormat="false" ht="12.75" hidden="false" customHeight="false" outlineLevel="0" collapsed="false">
      <c r="C1234" s="254"/>
    </row>
    <row r="1235" customFormat="false" ht="12.75" hidden="false" customHeight="false" outlineLevel="0" collapsed="false">
      <c r="C1235" s="254"/>
    </row>
    <row r="1236" customFormat="false" ht="12.75" hidden="false" customHeight="false" outlineLevel="0" collapsed="false">
      <c r="C1236" s="254"/>
    </row>
    <row r="1237" customFormat="false" ht="12.75" hidden="false" customHeight="false" outlineLevel="0" collapsed="false">
      <c r="C1237" s="254"/>
    </row>
    <row r="1238" customFormat="false" ht="12.75" hidden="false" customHeight="false" outlineLevel="0" collapsed="false">
      <c r="C1238" s="254"/>
    </row>
    <row r="1239" customFormat="false" ht="12.75" hidden="false" customHeight="false" outlineLevel="0" collapsed="false">
      <c r="C1239" s="254"/>
    </row>
    <row r="1240" customFormat="false" ht="12.75" hidden="false" customHeight="false" outlineLevel="0" collapsed="false">
      <c r="C1240" s="254"/>
    </row>
    <row r="1241" customFormat="false" ht="12.75" hidden="false" customHeight="false" outlineLevel="0" collapsed="false">
      <c r="C1241" s="254"/>
    </row>
    <row r="1242" customFormat="false" ht="12.75" hidden="false" customHeight="false" outlineLevel="0" collapsed="false">
      <c r="C1242" s="254"/>
    </row>
    <row r="1243" customFormat="false" ht="12.75" hidden="false" customHeight="false" outlineLevel="0" collapsed="false">
      <c r="C1243" s="254"/>
    </row>
    <row r="1244" customFormat="false" ht="12.75" hidden="false" customHeight="false" outlineLevel="0" collapsed="false">
      <c r="C1244" s="254"/>
    </row>
    <row r="1245" customFormat="false" ht="12.75" hidden="false" customHeight="false" outlineLevel="0" collapsed="false">
      <c r="C1245" s="254"/>
    </row>
    <row r="1246" customFormat="false" ht="12.75" hidden="false" customHeight="false" outlineLevel="0" collapsed="false">
      <c r="C1246" s="254"/>
    </row>
    <row r="1247" customFormat="false" ht="12.75" hidden="false" customHeight="false" outlineLevel="0" collapsed="false">
      <c r="C1247" s="254"/>
    </row>
    <row r="1248" customFormat="false" ht="12.75" hidden="false" customHeight="false" outlineLevel="0" collapsed="false">
      <c r="C1248" s="254"/>
    </row>
    <row r="1249" customFormat="false" ht="12.75" hidden="false" customHeight="false" outlineLevel="0" collapsed="false">
      <c r="C1249" s="254"/>
    </row>
    <row r="1250" customFormat="false" ht="12.75" hidden="false" customHeight="false" outlineLevel="0" collapsed="false">
      <c r="C1250" s="254"/>
    </row>
    <row r="1251" customFormat="false" ht="12.75" hidden="false" customHeight="false" outlineLevel="0" collapsed="false">
      <c r="C1251" s="254"/>
    </row>
    <row r="1252" customFormat="false" ht="12.75" hidden="false" customHeight="false" outlineLevel="0" collapsed="false">
      <c r="C1252" s="254"/>
    </row>
    <row r="1253" customFormat="false" ht="12.75" hidden="false" customHeight="false" outlineLevel="0" collapsed="false">
      <c r="C1253" s="254"/>
    </row>
    <row r="1254" customFormat="false" ht="12.75" hidden="false" customHeight="false" outlineLevel="0" collapsed="false">
      <c r="C1254" s="254"/>
    </row>
    <row r="1255" customFormat="false" ht="12.75" hidden="false" customHeight="false" outlineLevel="0" collapsed="false">
      <c r="C1255" s="254"/>
    </row>
    <row r="1256" customFormat="false" ht="12.75" hidden="false" customHeight="false" outlineLevel="0" collapsed="false">
      <c r="C1256" s="254"/>
    </row>
    <row r="1257" customFormat="false" ht="12.75" hidden="false" customHeight="false" outlineLevel="0" collapsed="false">
      <c r="C1257" s="254"/>
    </row>
    <row r="1258" customFormat="false" ht="12.75" hidden="false" customHeight="false" outlineLevel="0" collapsed="false">
      <c r="C1258" s="254"/>
    </row>
    <row r="1259" customFormat="false" ht="12.75" hidden="false" customHeight="false" outlineLevel="0" collapsed="false">
      <c r="C1259" s="254"/>
    </row>
    <row r="1260" customFormat="false" ht="12.75" hidden="false" customHeight="false" outlineLevel="0" collapsed="false">
      <c r="C1260" s="254"/>
    </row>
    <row r="1261" customFormat="false" ht="12.75" hidden="false" customHeight="false" outlineLevel="0" collapsed="false">
      <c r="C1261" s="254"/>
    </row>
    <row r="1262" customFormat="false" ht="12.75" hidden="false" customHeight="false" outlineLevel="0" collapsed="false">
      <c r="C1262" s="254"/>
    </row>
    <row r="1263" customFormat="false" ht="12.75" hidden="false" customHeight="false" outlineLevel="0" collapsed="false">
      <c r="C1263" s="254"/>
    </row>
    <row r="1264" customFormat="false" ht="12.75" hidden="false" customHeight="false" outlineLevel="0" collapsed="false">
      <c r="C1264" s="254"/>
    </row>
    <row r="1265" customFormat="false" ht="12.75" hidden="false" customHeight="false" outlineLevel="0" collapsed="false">
      <c r="C1265" s="254"/>
    </row>
    <row r="1266" customFormat="false" ht="12.75" hidden="false" customHeight="false" outlineLevel="0" collapsed="false">
      <c r="C1266" s="254"/>
    </row>
    <row r="1267" customFormat="false" ht="12.75" hidden="false" customHeight="false" outlineLevel="0" collapsed="false">
      <c r="C1267" s="254"/>
    </row>
    <row r="1268" customFormat="false" ht="12.75" hidden="false" customHeight="false" outlineLevel="0" collapsed="false">
      <c r="C1268" s="254"/>
    </row>
    <row r="1269" customFormat="false" ht="12.75" hidden="false" customHeight="false" outlineLevel="0" collapsed="false">
      <c r="C1269" s="254"/>
    </row>
    <row r="1270" customFormat="false" ht="12.75" hidden="false" customHeight="false" outlineLevel="0" collapsed="false">
      <c r="C1270" s="254"/>
    </row>
    <row r="1271" customFormat="false" ht="12.75" hidden="false" customHeight="false" outlineLevel="0" collapsed="false">
      <c r="C1271" s="254"/>
    </row>
    <row r="1272" customFormat="false" ht="12.75" hidden="false" customHeight="false" outlineLevel="0" collapsed="false">
      <c r="C1272" s="254"/>
    </row>
    <row r="1273" customFormat="false" ht="12.75" hidden="false" customHeight="false" outlineLevel="0" collapsed="false">
      <c r="C1273" s="254"/>
    </row>
    <row r="1274" customFormat="false" ht="12.75" hidden="false" customHeight="false" outlineLevel="0" collapsed="false">
      <c r="C1274" s="254"/>
    </row>
    <row r="1275" customFormat="false" ht="12.75" hidden="false" customHeight="false" outlineLevel="0" collapsed="false">
      <c r="C1275" s="254"/>
    </row>
    <row r="1276" customFormat="false" ht="12.75" hidden="false" customHeight="false" outlineLevel="0" collapsed="false">
      <c r="C1276" s="254"/>
    </row>
    <row r="1277" customFormat="false" ht="12.75" hidden="false" customHeight="false" outlineLevel="0" collapsed="false">
      <c r="C1277" s="254"/>
    </row>
    <row r="1278" customFormat="false" ht="12.75" hidden="false" customHeight="false" outlineLevel="0" collapsed="false">
      <c r="C1278" s="254"/>
    </row>
    <row r="1279" customFormat="false" ht="12.75" hidden="false" customHeight="false" outlineLevel="0" collapsed="false">
      <c r="C1279" s="254"/>
    </row>
    <row r="1280" customFormat="false" ht="12.75" hidden="false" customHeight="false" outlineLevel="0" collapsed="false">
      <c r="C1280" s="254"/>
    </row>
    <row r="1281" customFormat="false" ht="12.75" hidden="false" customHeight="false" outlineLevel="0" collapsed="false">
      <c r="C1281" s="254"/>
    </row>
    <row r="1282" customFormat="false" ht="12.75" hidden="false" customHeight="false" outlineLevel="0" collapsed="false">
      <c r="C1282" s="254"/>
    </row>
    <row r="1283" customFormat="false" ht="12.75" hidden="false" customHeight="false" outlineLevel="0" collapsed="false">
      <c r="C1283" s="254"/>
    </row>
    <row r="1284" customFormat="false" ht="12.75" hidden="false" customHeight="false" outlineLevel="0" collapsed="false">
      <c r="C1284" s="254"/>
    </row>
    <row r="1285" customFormat="false" ht="12.75" hidden="false" customHeight="false" outlineLevel="0" collapsed="false">
      <c r="C1285" s="254"/>
    </row>
    <row r="1286" customFormat="false" ht="12.75" hidden="false" customHeight="false" outlineLevel="0" collapsed="false">
      <c r="C1286" s="254"/>
    </row>
    <row r="1287" customFormat="false" ht="12.75" hidden="false" customHeight="false" outlineLevel="0" collapsed="false">
      <c r="C1287" s="254"/>
    </row>
    <row r="1288" customFormat="false" ht="12.75" hidden="false" customHeight="false" outlineLevel="0" collapsed="false">
      <c r="C1288" s="254"/>
    </row>
    <row r="1289" customFormat="false" ht="12.75" hidden="false" customHeight="false" outlineLevel="0" collapsed="false">
      <c r="C1289" s="254"/>
    </row>
    <row r="1290" customFormat="false" ht="12.75" hidden="false" customHeight="false" outlineLevel="0" collapsed="false">
      <c r="C1290" s="254"/>
    </row>
    <row r="1291" customFormat="false" ht="12.75" hidden="false" customHeight="false" outlineLevel="0" collapsed="false">
      <c r="C1291" s="254"/>
    </row>
    <row r="1292" customFormat="false" ht="12.75" hidden="false" customHeight="false" outlineLevel="0" collapsed="false">
      <c r="C1292" s="254"/>
    </row>
    <row r="1293" customFormat="false" ht="12.75" hidden="false" customHeight="false" outlineLevel="0" collapsed="false">
      <c r="C1293" s="254"/>
    </row>
    <row r="1294" customFormat="false" ht="12.75" hidden="false" customHeight="false" outlineLevel="0" collapsed="false">
      <c r="C1294" s="254"/>
    </row>
    <row r="1295" customFormat="false" ht="12.75" hidden="false" customHeight="false" outlineLevel="0" collapsed="false">
      <c r="C1295" s="254"/>
    </row>
    <row r="1296" customFormat="false" ht="12.75" hidden="false" customHeight="false" outlineLevel="0" collapsed="false">
      <c r="C1296" s="254"/>
    </row>
    <row r="1297" customFormat="false" ht="12.75" hidden="false" customHeight="false" outlineLevel="0" collapsed="false">
      <c r="C1297" s="254"/>
    </row>
    <row r="1298" customFormat="false" ht="12.75" hidden="false" customHeight="false" outlineLevel="0" collapsed="false">
      <c r="C1298" s="254"/>
    </row>
    <row r="1299" customFormat="false" ht="12.75" hidden="false" customHeight="false" outlineLevel="0" collapsed="false">
      <c r="C1299" s="254"/>
    </row>
    <row r="1300" customFormat="false" ht="12.75" hidden="false" customHeight="false" outlineLevel="0" collapsed="false">
      <c r="C1300" s="254"/>
    </row>
    <row r="1301" customFormat="false" ht="12.75" hidden="false" customHeight="false" outlineLevel="0" collapsed="false">
      <c r="C1301" s="254"/>
    </row>
    <row r="1302" customFormat="false" ht="12.75" hidden="false" customHeight="false" outlineLevel="0" collapsed="false">
      <c r="C1302" s="254"/>
    </row>
    <row r="1303" customFormat="false" ht="12.75" hidden="false" customHeight="false" outlineLevel="0" collapsed="false">
      <c r="C1303" s="254"/>
    </row>
    <row r="1304" customFormat="false" ht="12.75" hidden="false" customHeight="false" outlineLevel="0" collapsed="false">
      <c r="C1304" s="254"/>
    </row>
    <row r="1305" customFormat="false" ht="12.75" hidden="false" customHeight="false" outlineLevel="0" collapsed="false">
      <c r="C1305" s="254"/>
    </row>
    <row r="1306" customFormat="false" ht="12.75" hidden="false" customHeight="false" outlineLevel="0" collapsed="false">
      <c r="C1306" s="254"/>
    </row>
    <row r="1307" customFormat="false" ht="12.75" hidden="false" customHeight="false" outlineLevel="0" collapsed="false">
      <c r="C1307" s="254"/>
    </row>
    <row r="1308" customFormat="false" ht="12.75" hidden="false" customHeight="false" outlineLevel="0" collapsed="false">
      <c r="C1308" s="254"/>
    </row>
    <row r="1309" customFormat="false" ht="12.75" hidden="false" customHeight="false" outlineLevel="0" collapsed="false">
      <c r="C1309" s="254"/>
    </row>
    <row r="1310" customFormat="false" ht="12.75" hidden="false" customHeight="false" outlineLevel="0" collapsed="false">
      <c r="C1310" s="254"/>
    </row>
    <row r="1311" customFormat="false" ht="12.75" hidden="false" customHeight="false" outlineLevel="0" collapsed="false">
      <c r="C1311" s="254"/>
    </row>
    <row r="1312" customFormat="false" ht="12.75" hidden="false" customHeight="false" outlineLevel="0" collapsed="false">
      <c r="C1312" s="254"/>
    </row>
    <row r="1313" customFormat="false" ht="12.75" hidden="false" customHeight="false" outlineLevel="0" collapsed="false">
      <c r="C1313" s="254"/>
    </row>
    <row r="1314" customFormat="false" ht="12.75" hidden="false" customHeight="false" outlineLevel="0" collapsed="false">
      <c r="C1314" s="254"/>
    </row>
    <row r="1315" customFormat="false" ht="12.75" hidden="false" customHeight="false" outlineLevel="0" collapsed="false">
      <c r="C1315" s="254"/>
    </row>
    <row r="1316" customFormat="false" ht="12.75" hidden="false" customHeight="false" outlineLevel="0" collapsed="false">
      <c r="C1316" s="254"/>
    </row>
    <row r="1317" customFormat="false" ht="12.75" hidden="false" customHeight="false" outlineLevel="0" collapsed="false">
      <c r="C1317" s="254"/>
    </row>
    <row r="1318" customFormat="false" ht="12.75" hidden="false" customHeight="false" outlineLevel="0" collapsed="false">
      <c r="C1318" s="254"/>
    </row>
    <row r="1319" customFormat="false" ht="12.75" hidden="false" customHeight="false" outlineLevel="0" collapsed="false">
      <c r="C1319" s="254"/>
    </row>
    <row r="1320" customFormat="false" ht="12.75" hidden="false" customHeight="false" outlineLevel="0" collapsed="false">
      <c r="C1320" s="254"/>
    </row>
    <row r="1321" customFormat="false" ht="12.75" hidden="false" customHeight="false" outlineLevel="0" collapsed="false">
      <c r="C1321" s="254"/>
    </row>
    <row r="1322" customFormat="false" ht="12.75" hidden="false" customHeight="false" outlineLevel="0" collapsed="false">
      <c r="C1322" s="254"/>
    </row>
    <row r="1323" customFormat="false" ht="12.75" hidden="false" customHeight="false" outlineLevel="0" collapsed="false">
      <c r="C1323" s="254"/>
    </row>
    <row r="1324" customFormat="false" ht="12.75" hidden="false" customHeight="false" outlineLevel="0" collapsed="false">
      <c r="C1324" s="254"/>
    </row>
    <row r="1325" customFormat="false" ht="12.75" hidden="false" customHeight="false" outlineLevel="0" collapsed="false">
      <c r="C1325" s="254"/>
    </row>
    <row r="1326" customFormat="false" ht="12.75" hidden="false" customHeight="false" outlineLevel="0" collapsed="false">
      <c r="C1326" s="254"/>
    </row>
    <row r="1327" customFormat="false" ht="12.75" hidden="false" customHeight="false" outlineLevel="0" collapsed="false">
      <c r="C1327" s="254"/>
    </row>
    <row r="1328" customFormat="false" ht="12.75" hidden="false" customHeight="false" outlineLevel="0" collapsed="false">
      <c r="C1328" s="254"/>
    </row>
    <row r="1329" customFormat="false" ht="12.75" hidden="false" customHeight="false" outlineLevel="0" collapsed="false">
      <c r="C1329" s="254"/>
    </row>
    <row r="1330" customFormat="false" ht="12.75" hidden="false" customHeight="false" outlineLevel="0" collapsed="false">
      <c r="C1330" s="254"/>
    </row>
    <row r="1331" customFormat="false" ht="12.75" hidden="false" customHeight="false" outlineLevel="0" collapsed="false">
      <c r="C1331" s="254"/>
    </row>
    <row r="1332" customFormat="false" ht="12.75" hidden="false" customHeight="false" outlineLevel="0" collapsed="false">
      <c r="C1332" s="254"/>
    </row>
    <row r="1333" customFormat="false" ht="12.75" hidden="false" customHeight="false" outlineLevel="0" collapsed="false">
      <c r="C1333" s="254"/>
    </row>
    <row r="1334" customFormat="false" ht="12.75" hidden="false" customHeight="false" outlineLevel="0" collapsed="false">
      <c r="C1334" s="254"/>
    </row>
    <row r="1335" customFormat="false" ht="12.75" hidden="false" customHeight="false" outlineLevel="0" collapsed="false">
      <c r="C1335" s="254"/>
    </row>
    <row r="1336" customFormat="false" ht="12.75" hidden="false" customHeight="false" outlineLevel="0" collapsed="false">
      <c r="C1336" s="254"/>
    </row>
    <row r="1337" customFormat="false" ht="12.75" hidden="false" customHeight="false" outlineLevel="0" collapsed="false">
      <c r="C1337" s="254"/>
    </row>
    <row r="1338" customFormat="false" ht="12.75" hidden="false" customHeight="false" outlineLevel="0" collapsed="false">
      <c r="C1338" s="254"/>
    </row>
    <row r="1339" customFormat="false" ht="12.75" hidden="false" customHeight="false" outlineLevel="0" collapsed="false">
      <c r="C1339" s="254"/>
    </row>
    <row r="1340" customFormat="false" ht="12.75" hidden="false" customHeight="false" outlineLevel="0" collapsed="false">
      <c r="C1340" s="254"/>
    </row>
    <row r="1341" customFormat="false" ht="12.75" hidden="false" customHeight="false" outlineLevel="0" collapsed="false">
      <c r="C1341" s="254"/>
    </row>
    <row r="1342" customFormat="false" ht="12.75" hidden="false" customHeight="false" outlineLevel="0" collapsed="false">
      <c r="C1342" s="254"/>
    </row>
    <row r="1343" customFormat="false" ht="12.75" hidden="false" customHeight="false" outlineLevel="0" collapsed="false">
      <c r="C1343" s="254"/>
    </row>
    <row r="1344" customFormat="false" ht="12.75" hidden="false" customHeight="false" outlineLevel="0" collapsed="false">
      <c r="C1344" s="254"/>
    </row>
    <row r="1345" customFormat="false" ht="12.75" hidden="false" customHeight="false" outlineLevel="0" collapsed="false">
      <c r="C1345" s="254"/>
    </row>
    <row r="1346" customFormat="false" ht="12.75" hidden="false" customHeight="false" outlineLevel="0" collapsed="false">
      <c r="C1346" s="254"/>
    </row>
    <row r="1347" customFormat="false" ht="12.75" hidden="false" customHeight="false" outlineLevel="0" collapsed="false">
      <c r="C1347" s="254"/>
    </row>
    <row r="1348" customFormat="false" ht="12.75" hidden="false" customHeight="false" outlineLevel="0" collapsed="false">
      <c r="C1348" s="254"/>
    </row>
    <row r="1349" customFormat="false" ht="12.75" hidden="false" customHeight="false" outlineLevel="0" collapsed="false">
      <c r="C1349" s="254"/>
    </row>
    <row r="1350" customFormat="false" ht="12.75" hidden="false" customHeight="false" outlineLevel="0" collapsed="false">
      <c r="C1350" s="254"/>
    </row>
    <row r="1351" customFormat="false" ht="12.75" hidden="false" customHeight="false" outlineLevel="0" collapsed="false">
      <c r="C1351" s="254"/>
    </row>
    <row r="1352" customFormat="false" ht="12.75" hidden="false" customHeight="false" outlineLevel="0" collapsed="false">
      <c r="C1352" s="254"/>
    </row>
    <row r="1353" customFormat="false" ht="12.75" hidden="false" customHeight="false" outlineLevel="0" collapsed="false">
      <c r="C1353" s="254"/>
    </row>
    <row r="1354" customFormat="false" ht="12.75" hidden="false" customHeight="false" outlineLevel="0" collapsed="false">
      <c r="C1354" s="254"/>
    </row>
    <row r="1355" customFormat="false" ht="12.75" hidden="false" customHeight="false" outlineLevel="0" collapsed="false">
      <c r="C1355" s="254"/>
    </row>
    <row r="1356" customFormat="false" ht="12.75" hidden="false" customHeight="false" outlineLevel="0" collapsed="false">
      <c r="C1356" s="254"/>
    </row>
    <row r="1357" customFormat="false" ht="12.75" hidden="false" customHeight="false" outlineLevel="0" collapsed="false">
      <c r="C1357" s="254"/>
    </row>
    <row r="1358" customFormat="false" ht="12.75" hidden="false" customHeight="false" outlineLevel="0" collapsed="false">
      <c r="C1358" s="254"/>
    </row>
    <row r="1359" customFormat="false" ht="12.75" hidden="false" customHeight="false" outlineLevel="0" collapsed="false">
      <c r="C1359" s="254"/>
    </row>
    <row r="1360" customFormat="false" ht="12.75" hidden="false" customHeight="false" outlineLevel="0" collapsed="false">
      <c r="C1360" s="254"/>
    </row>
    <row r="1361" customFormat="false" ht="12.75" hidden="false" customHeight="false" outlineLevel="0" collapsed="false">
      <c r="C1361" s="254"/>
    </row>
    <row r="1362" customFormat="false" ht="12.75" hidden="false" customHeight="false" outlineLevel="0" collapsed="false">
      <c r="C1362" s="254"/>
    </row>
    <row r="1363" customFormat="false" ht="12.75" hidden="false" customHeight="false" outlineLevel="0" collapsed="false">
      <c r="C1363" s="254"/>
    </row>
    <row r="1364" customFormat="false" ht="12.75" hidden="false" customHeight="false" outlineLevel="0" collapsed="false">
      <c r="C1364" s="254"/>
    </row>
    <row r="1365" customFormat="false" ht="12.75" hidden="false" customHeight="false" outlineLevel="0" collapsed="false">
      <c r="C1365" s="254"/>
    </row>
    <row r="1366" customFormat="false" ht="12.75" hidden="false" customHeight="false" outlineLevel="0" collapsed="false">
      <c r="C1366" s="254"/>
    </row>
    <row r="1367" customFormat="false" ht="12.75" hidden="false" customHeight="false" outlineLevel="0" collapsed="false">
      <c r="C1367" s="254"/>
    </row>
    <row r="1368" customFormat="false" ht="12.75" hidden="false" customHeight="false" outlineLevel="0" collapsed="false">
      <c r="C1368" s="254"/>
    </row>
    <row r="1369" customFormat="false" ht="12.75" hidden="false" customHeight="false" outlineLevel="0" collapsed="false">
      <c r="C1369" s="254"/>
    </row>
    <row r="1370" customFormat="false" ht="12.75" hidden="false" customHeight="false" outlineLevel="0" collapsed="false">
      <c r="C1370" s="254"/>
    </row>
    <row r="1371" customFormat="false" ht="12.75" hidden="false" customHeight="false" outlineLevel="0" collapsed="false">
      <c r="C1371" s="254"/>
    </row>
    <row r="1372" customFormat="false" ht="12.75" hidden="false" customHeight="false" outlineLevel="0" collapsed="false">
      <c r="C1372" s="254"/>
    </row>
    <row r="1373" customFormat="false" ht="12.75" hidden="false" customHeight="false" outlineLevel="0" collapsed="false">
      <c r="C1373" s="254"/>
    </row>
    <row r="1374" customFormat="false" ht="12.75" hidden="false" customHeight="false" outlineLevel="0" collapsed="false">
      <c r="C1374" s="254"/>
    </row>
    <row r="1375" customFormat="false" ht="12.75" hidden="false" customHeight="false" outlineLevel="0" collapsed="false">
      <c r="C1375" s="254"/>
    </row>
    <row r="1376" customFormat="false" ht="12.75" hidden="false" customHeight="false" outlineLevel="0" collapsed="false">
      <c r="C1376" s="254"/>
    </row>
    <row r="1377" customFormat="false" ht="12.75" hidden="false" customHeight="false" outlineLevel="0" collapsed="false">
      <c r="C1377" s="254"/>
    </row>
    <row r="1378" customFormat="false" ht="12.75" hidden="false" customHeight="false" outlineLevel="0" collapsed="false">
      <c r="C1378" s="254"/>
    </row>
    <row r="1379" customFormat="false" ht="12.75" hidden="false" customHeight="false" outlineLevel="0" collapsed="false">
      <c r="C1379" s="254"/>
    </row>
    <row r="1380" customFormat="false" ht="12.75" hidden="false" customHeight="false" outlineLevel="0" collapsed="false">
      <c r="C1380" s="254"/>
    </row>
    <row r="1381" customFormat="false" ht="12.75" hidden="false" customHeight="false" outlineLevel="0" collapsed="false">
      <c r="C1381" s="254"/>
    </row>
    <row r="1382" customFormat="false" ht="12.75" hidden="false" customHeight="false" outlineLevel="0" collapsed="false">
      <c r="C1382" s="254"/>
    </row>
    <row r="1383" customFormat="false" ht="12.75" hidden="false" customHeight="false" outlineLevel="0" collapsed="false">
      <c r="C1383" s="254"/>
    </row>
    <row r="1384" customFormat="false" ht="12.75" hidden="false" customHeight="false" outlineLevel="0" collapsed="false">
      <c r="C1384" s="254"/>
    </row>
    <row r="1385" customFormat="false" ht="12.75" hidden="false" customHeight="false" outlineLevel="0" collapsed="false">
      <c r="C1385" s="254"/>
    </row>
    <row r="1386" customFormat="false" ht="12.75" hidden="false" customHeight="false" outlineLevel="0" collapsed="false">
      <c r="C1386" s="254"/>
    </row>
    <row r="1387" customFormat="false" ht="12.75" hidden="false" customHeight="false" outlineLevel="0" collapsed="false">
      <c r="C1387" s="254"/>
    </row>
    <row r="1388" customFormat="false" ht="12.75" hidden="false" customHeight="false" outlineLevel="0" collapsed="false">
      <c r="C1388" s="254"/>
    </row>
    <row r="1389" customFormat="false" ht="12.75" hidden="false" customHeight="false" outlineLevel="0" collapsed="false">
      <c r="C1389" s="254"/>
    </row>
    <row r="1390" customFormat="false" ht="12.75" hidden="false" customHeight="false" outlineLevel="0" collapsed="false">
      <c r="C1390" s="254"/>
    </row>
    <row r="1391" customFormat="false" ht="12.75" hidden="false" customHeight="false" outlineLevel="0" collapsed="false">
      <c r="C1391" s="254"/>
    </row>
    <row r="1392" customFormat="false" ht="12.75" hidden="false" customHeight="false" outlineLevel="0" collapsed="false">
      <c r="C1392" s="254"/>
    </row>
    <row r="1393" customFormat="false" ht="12.75" hidden="false" customHeight="false" outlineLevel="0" collapsed="false">
      <c r="C1393" s="254"/>
    </row>
    <row r="1394" customFormat="false" ht="12.75" hidden="false" customHeight="false" outlineLevel="0" collapsed="false">
      <c r="C1394" s="254"/>
    </row>
    <row r="1395" customFormat="false" ht="12.75" hidden="false" customHeight="false" outlineLevel="0" collapsed="false">
      <c r="C1395" s="254"/>
    </row>
    <row r="1396" customFormat="false" ht="12.75" hidden="false" customHeight="false" outlineLevel="0" collapsed="false">
      <c r="C1396" s="254"/>
    </row>
    <row r="1397" customFormat="false" ht="12.75" hidden="false" customHeight="false" outlineLevel="0" collapsed="false">
      <c r="C1397" s="254"/>
    </row>
    <row r="1398" customFormat="false" ht="12.75" hidden="false" customHeight="false" outlineLevel="0" collapsed="false">
      <c r="C1398" s="254"/>
    </row>
    <row r="1399" customFormat="false" ht="12.75" hidden="false" customHeight="false" outlineLevel="0" collapsed="false">
      <c r="C1399" s="254"/>
    </row>
    <row r="1400" customFormat="false" ht="12.75" hidden="false" customHeight="false" outlineLevel="0" collapsed="false">
      <c r="C1400" s="254"/>
    </row>
    <row r="1401" customFormat="false" ht="12.75" hidden="false" customHeight="false" outlineLevel="0" collapsed="false">
      <c r="C1401" s="254"/>
    </row>
    <row r="1402" customFormat="false" ht="12.75" hidden="false" customHeight="false" outlineLevel="0" collapsed="false">
      <c r="C1402" s="254"/>
    </row>
    <row r="1403" customFormat="false" ht="12.75" hidden="false" customHeight="false" outlineLevel="0" collapsed="false">
      <c r="C1403" s="254"/>
    </row>
    <row r="1404" customFormat="false" ht="12.75" hidden="false" customHeight="false" outlineLevel="0" collapsed="false">
      <c r="C1404" s="254"/>
    </row>
    <row r="1405" customFormat="false" ht="12.75" hidden="false" customHeight="false" outlineLevel="0" collapsed="false">
      <c r="C1405" s="254"/>
    </row>
    <row r="1406" customFormat="false" ht="12.75" hidden="false" customHeight="false" outlineLevel="0" collapsed="false">
      <c r="C1406" s="254"/>
    </row>
    <row r="1407" customFormat="false" ht="12.75" hidden="false" customHeight="false" outlineLevel="0" collapsed="false">
      <c r="C1407" s="254"/>
    </row>
    <row r="1408" customFormat="false" ht="12.75" hidden="false" customHeight="false" outlineLevel="0" collapsed="false">
      <c r="C1408" s="254"/>
    </row>
    <row r="1409" customFormat="false" ht="12.75" hidden="false" customHeight="false" outlineLevel="0" collapsed="false">
      <c r="C1409" s="254"/>
    </row>
    <row r="1410" customFormat="false" ht="12.75" hidden="false" customHeight="false" outlineLevel="0" collapsed="false">
      <c r="C1410" s="254"/>
    </row>
    <row r="1411" customFormat="false" ht="12.75" hidden="false" customHeight="false" outlineLevel="0" collapsed="false">
      <c r="C1411" s="254"/>
    </row>
    <row r="1412" customFormat="false" ht="12.75" hidden="false" customHeight="false" outlineLevel="0" collapsed="false">
      <c r="C1412" s="254"/>
    </row>
    <row r="1413" customFormat="false" ht="12.75" hidden="false" customHeight="false" outlineLevel="0" collapsed="false">
      <c r="C1413" s="254"/>
    </row>
    <row r="1414" customFormat="false" ht="12.75" hidden="false" customHeight="false" outlineLevel="0" collapsed="false">
      <c r="C1414" s="254"/>
    </row>
    <row r="1415" customFormat="false" ht="12.75" hidden="false" customHeight="false" outlineLevel="0" collapsed="false">
      <c r="C1415" s="254"/>
    </row>
    <row r="1416" customFormat="false" ht="12.75" hidden="false" customHeight="false" outlineLevel="0" collapsed="false">
      <c r="C1416" s="254"/>
    </row>
    <row r="1417" customFormat="false" ht="12.75" hidden="false" customHeight="false" outlineLevel="0" collapsed="false">
      <c r="C1417" s="254"/>
    </row>
    <row r="1418" customFormat="false" ht="12.75" hidden="false" customHeight="false" outlineLevel="0" collapsed="false">
      <c r="C1418" s="254"/>
    </row>
    <row r="1419" customFormat="false" ht="12.75" hidden="false" customHeight="false" outlineLevel="0" collapsed="false">
      <c r="C1419" s="254"/>
    </row>
    <row r="1420" customFormat="false" ht="12.75" hidden="false" customHeight="false" outlineLevel="0" collapsed="false">
      <c r="C1420" s="254"/>
    </row>
    <row r="1421" customFormat="false" ht="12.75" hidden="false" customHeight="false" outlineLevel="0" collapsed="false">
      <c r="C1421" s="254"/>
    </row>
    <row r="1422" customFormat="false" ht="12.75" hidden="false" customHeight="false" outlineLevel="0" collapsed="false">
      <c r="C1422" s="254"/>
    </row>
    <row r="1423" customFormat="false" ht="12.75" hidden="false" customHeight="false" outlineLevel="0" collapsed="false">
      <c r="C1423" s="254"/>
    </row>
    <row r="1424" customFormat="false" ht="12.75" hidden="false" customHeight="false" outlineLevel="0" collapsed="false">
      <c r="C1424" s="254"/>
    </row>
    <row r="1425" customFormat="false" ht="12.75" hidden="false" customHeight="false" outlineLevel="0" collapsed="false">
      <c r="C1425" s="254"/>
    </row>
    <row r="1426" customFormat="false" ht="12.75" hidden="false" customHeight="false" outlineLevel="0" collapsed="false">
      <c r="C1426" s="254"/>
    </row>
    <row r="1427" customFormat="false" ht="12.75" hidden="false" customHeight="false" outlineLevel="0" collapsed="false">
      <c r="C1427" s="254"/>
    </row>
    <row r="1428" customFormat="false" ht="12.75" hidden="false" customHeight="false" outlineLevel="0" collapsed="false">
      <c r="C1428" s="254"/>
    </row>
    <row r="1429" customFormat="false" ht="12.75" hidden="false" customHeight="false" outlineLevel="0" collapsed="false">
      <c r="C1429" s="254"/>
    </row>
    <row r="1430" customFormat="false" ht="12.75" hidden="false" customHeight="false" outlineLevel="0" collapsed="false">
      <c r="C1430" s="254"/>
    </row>
    <row r="1431" customFormat="false" ht="12.75" hidden="false" customHeight="false" outlineLevel="0" collapsed="false">
      <c r="C1431" s="254"/>
    </row>
    <row r="1432" customFormat="false" ht="12.75" hidden="false" customHeight="false" outlineLevel="0" collapsed="false">
      <c r="C1432" s="254"/>
    </row>
    <row r="1433" customFormat="false" ht="12.75" hidden="false" customHeight="false" outlineLevel="0" collapsed="false">
      <c r="C1433" s="254"/>
    </row>
    <row r="1434" customFormat="false" ht="12.75" hidden="false" customHeight="false" outlineLevel="0" collapsed="false">
      <c r="C1434" s="254"/>
    </row>
    <row r="1435" customFormat="false" ht="12.75" hidden="false" customHeight="false" outlineLevel="0" collapsed="false">
      <c r="C1435" s="254"/>
    </row>
    <row r="1436" customFormat="false" ht="12.75" hidden="false" customHeight="false" outlineLevel="0" collapsed="false">
      <c r="C1436" s="254"/>
    </row>
    <row r="1437" customFormat="false" ht="12.75" hidden="false" customHeight="false" outlineLevel="0" collapsed="false">
      <c r="C1437" s="254"/>
    </row>
    <row r="1438" customFormat="false" ht="12.75" hidden="false" customHeight="false" outlineLevel="0" collapsed="false">
      <c r="C1438" s="254"/>
    </row>
    <row r="1439" customFormat="false" ht="12.75" hidden="false" customHeight="false" outlineLevel="0" collapsed="false">
      <c r="C1439" s="254"/>
    </row>
    <row r="1440" customFormat="false" ht="12.75" hidden="false" customHeight="false" outlineLevel="0" collapsed="false">
      <c r="C1440" s="254"/>
    </row>
    <row r="1441" customFormat="false" ht="12.75" hidden="false" customHeight="false" outlineLevel="0" collapsed="false">
      <c r="C1441" s="254"/>
    </row>
    <row r="1442" customFormat="false" ht="12.75" hidden="false" customHeight="false" outlineLevel="0" collapsed="false">
      <c r="C1442" s="254"/>
    </row>
    <row r="1443" customFormat="false" ht="12.75" hidden="false" customHeight="false" outlineLevel="0" collapsed="false">
      <c r="C1443" s="254"/>
    </row>
    <row r="1444" customFormat="false" ht="12.75" hidden="false" customHeight="false" outlineLevel="0" collapsed="false">
      <c r="C1444" s="254"/>
    </row>
    <row r="1445" customFormat="false" ht="12.75" hidden="false" customHeight="false" outlineLevel="0" collapsed="false">
      <c r="C1445" s="254"/>
    </row>
    <row r="1446" customFormat="false" ht="12.75" hidden="false" customHeight="false" outlineLevel="0" collapsed="false">
      <c r="C1446" s="254"/>
    </row>
    <row r="1447" customFormat="false" ht="12.75" hidden="false" customHeight="false" outlineLevel="0" collapsed="false">
      <c r="C1447" s="254"/>
    </row>
    <row r="1448" customFormat="false" ht="12.75" hidden="false" customHeight="false" outlineLevel="0" collapsed="false">
      <c r="C1448" s="254"/>
    </row>
    <row r="1449" customFormat="false" ht="12.75" hidden="false" customHeight="false" outlineLevel="0" collapsed="false">
      <c r="C1449" s="254"/>
    </row>
    <row r="1450" customFormat="false" ht="12.75" hidden="false" customHeight="false" outlineLevel="0" collapsed="false">
      <c r="C1450" s="254"/>
    </row>
    <row r="1451" customFormat="false" ht="12.75" hidden="false" customHeight="false" outlineLevel="0" collapsed="false">
      <c r="C1451" s="254"/>
    </row>
    <row r="1452" customFormat="false" ht="12.75" hidden="false" customHeight="false" outlineLevel="0" collapsed="false">
      <c r="C1452" s="254"/>
    </row>
    <row r="1453" customFormat="false" ht="12.75" hidden="false" customHeight="false" outlineLevel="0" collapsed="false">
      <c r="C1453" s="254"/>
    </row>
    <row r="1454" customFormat="false" ht="12.75" hidden="false" customHeight="false" outlineLevel="0" collapsed="false">
      <c r="C1454" s="254"/>
    </row>
    <row r="1455" customFormat="false" ht="12.75" hidden="false" customHeight="false" outlineLevel="0" collapsed="false">
      <c r="C1455" s="254"/>
    </row>
    <row r="1456" customFormat="false" ht="12.75" hidden="false" customHeight="false" outlineLevel="0" collapsed="false">
      <c r="C1456" s="254"/>
    </row>
    <row r="1457" customFormat="false" ht="12.75" hidden="false" customHeight="false" outlineLevel="0" collapsed="false">
      <c r="C1457" s="254"/>
    </row>
    <row r="1458" customFormat="false" ht="12.75" hidden="false" customHeight="false" outlineLevel="0" collapsed="false">
      <c r="C1458" s="254"/>
    </row>
    <row r="1459" customFormat="false" ht="12.75" hidden="false" customHeight="false" outlineLevel="0" collapsed="false">
      <c r="C1459" s="254"/>
    </row>
    <row r="1460" customFormat="false" ht="12.75" hidden="false" customHeight="false" outlineLevel="0" collapsed="false">
      <c r="C1460" s="254"/>
    </row>
    <row r="1461" customFormat="false" ht="12.75" hidden="false" customHeight="false" outlineLevel="0" collapsed="false">
      <c r="C1461" s="254"/>
    </row>
    <row r="1462" customFormat="false" ht="12.75" hidden="false" customHeight="false" outlineLevel="0" collapsed="false">
      <c r="C1462" s="254"/>
    </row>
    <row r="1463" customFormat="false" ht="12.75" hidden="false" customHeight="false" outlineLevel="0" collapsed="false">
      <c r="C1463" s="254"/>
    </row>
    <row r="1464" customFormat="false" ht="12.75" hidden="false" customHeight="false" outlineLevel="0" collapsed="false">
      <c r="C1464" s="254"/>
    </row>
    <row r="1465" customFormat="false" ht="12.75" hidden="false" customHeight="false" outlineLevel="0" collapsed="false">
      <c r="C1465" s="254"/>
    </row>
    <row r="1466" customFormat="false" ht="12.75" hidden="false" customHeight="false" outlineLevel="0" collapsed="false">
      <c r="C1466" s="254"/>
    </row>
    <row r="1467" customFormat="false" ht="12.75" hidden="false" customHeight="false" outlineLevel="0" collapsed="false">
      <c r="C1467" s="254"/>
    </row>
    <row r="1468" customFormat="false" ht="12.75" hidden="false" customHeight="false" outlineLevel="0" collapsed="false">
      <c r="C1468" s="254"/>
    </row>
    <row r="1469" customFormat="false" ht="12.75" hidden="false" customHeight="false" outlineLevel="0" collapsed="false">
      <c r="C1469" s="254"/>
    </row>
    <row r="1470" customFormat="false" ht="12.75" hidden="false" customHeight="false" outlineLevel="0" collapsed="false">
      <c r="C1470" s="254"/>
    </row>
    <row r="1471" customFormat="false" ht="12.75" hidden="false" customHeight="false" outlineLevel="0" collapsed="false">
      <c r="C1471" s="254"/>
    </row>
    <row r="1472" customFormat="false" ht="12.75" hidden="false" customHeight="false" outlineLevel="0" collapsed="false">
      <c r="C1472" s="254"/>
    </row>
    <row r="1473" customFormat="false" ht="12.75" hidden="false" customHeight="false" outlineLevel="0" collapsed="false">
      <c r="C1473" s="254"/>
    </row>
    <row r="1474" customFormat="false" ht="12.75" hidden="false" customHeight="false" outlineLevel="0" collapsed="false">
      <c r="C1474" s="254"/>
    </row>
    <row r="1475" customFormat="false" ht="12.75" hidden="false" customHeight="false" outlineLevel="0" collapsed="false">
      <c r="C1475" s="254"/>
    </row>
    <row r="1476" customFormat="false" ht="12.75" hidden="false" customHeight="false" outlineLevel="0" collapsed="false">
      <c r="C1476" s="254"/>
    </row>
    <row r="1477" customFormat="false" ht="12.75" hidden="false" customHeight="false" outlineLevel="0" collapsed="false">
      <c r="C1477" s="254"/>
    </row>
    <row r="1478" customFormat="false" ht="12.75" hidden="false" customHeight="false" outlineLevel="0" collapsed="false">
      <c r="C1478" s="254"/>
    </row>
    <row r="1479" customFormat="false" ht="12.75" hidden="false" customHeight="false" outlineLevel="0" collapsed="false">
      <c r="C1479" s="254"/>
    </row>
    <row r="1480" customFormat="false" ht="12.75" hidden="false" customHeight="false" outlineLevel="0" collapsed="false">
      <c r="C1480" s="254"/>
    </row>
    <row r="1481" customFormat="false" ht="12.75" hidden="false" customHeight="false" outlineLevel="0" collapsed="false">
      <c r="C1481" s="254"/>
    </row>
    <row r="1482" customFormat="false" ht="12.75" hidden="false" customHeight="false" outlineLevel="0" collapsed="false">
      <c r="C1482" s="254"/>
    </row>
    <row r="1483" customFormat="false" ht="12.75" hidden="false" customHeight="false" outlineLevel="0" collapsed="false">
      <c r="C1483" s="254"/>
    </row>
    <row r="1484" customFormat="false" ht="12.75" hidden="false" customHeight="false" outlineLevel="0" collapsed="false">
      <c r="C1484" s="254"/>
    </row>
    <row r="1485" customFormat="false" ht="12.75" hidden="false" customHeight="false" outlineLevel="0" collapsed="false">
      <c r="C1485" s="254"/>
    </row>
    <row r="1486" customFormat="false" ht="12.75" hidden="false" customHeight="false" outlineLevel="0" collapsed="false">
      <c r="C1486" s="254"/>
    </row>
    <row r="1487" customFormat="false" ht="12.75" hidden="false" customHeight="false" outlineLevel="0" collapsed="false">
      <c r="C1487" s="254"/>
    </row>
  </sheetData>
  <mergeCells count="6">
    <mergeCell ref="F2:G2"/>
    <mergeCell ref="H2:I2"/>
    <mergeCell ref="L2:M2"/>
    <mergeCell ref="N2:O2"/>
    <mergeCell ref="L3:M3"/>
    <mergeCell ref="N3:O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6:AE2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1" sqref="G9 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8.7"/>
    <col collapsed="false" customWidth="true" hidden="false" outlineLevel="0" max="3" min="3" style="0" width="9.7"/>
    <col collapsed="false" customWidth="true" hidden="false" outlineLevel="0" max="9" min="9" style="0" width="6.85"/>
    <col collapsed="false" customWidth="true" hidden="false" outlineLevel="0" max="10" min="10" style="0" width="8.56"/>
  </cols>
  <sheetData>
    <row r="6" customFormat="false" ht="12.75" hidden="false" customHeight="false" outlineLevel="0" collapsed="false">
      <c r="C6" s="0" t="s">
        <v>144</v>
      </c>
    </row>
    <row r="7" customFormat="false" ht="12.75" hidden="false" customHeight="false" outlineLevel="0" collapsed="false">
      <c r="C7" s="0" t="s">
        <v>145</v>
      </c>
      <c r="D7" s="161" t="n">
        <v>36526</v>
      </c>
      <c r="E7" s="161" t="n">
        <f aca="false">EDATE(D7,1)</f>
        <v>36557</v>
      </c>
      <c r="F7" s="161" t="n">
        <f aca="false">EDATE(E7,1)</f>
        <v>36586</v>
      </c>
      <c r="G7" s="161" t="n">
        <f aca="false">EDATE(F7,1)</f>
        <v>36617</v>
      </c>
      <c r="H7" s="161" t="n">
        <f aca="false">EDATE(G7,1)</f>
        <v>36647</v>
      </c>
      <c r="I7" s="161" t="n">
        <f aca="false">EDATE(H7,1)</f>
        <v>36678</v>
      </c>
      <c r="J7" s="161" t="n">
        <f aca="false">EDATE(I7,1)</f>
        <v>36708</v>
      </c>
      <c r="K7" s="161" t="n">
        <f aca="false">EDATE(J7,1)</f>
        <v>36739</v>
      </c>
      <c r="L7" s="161" t="n">
        <f aca="false">EDATE(K7,1)</f>
        <v>36770</v>
      </c>
      <c r="M7" s="161" t="n">
        <f aca="false">EDATE(L7,1)</f>
        <v>36800</v>
      </c>
      <c r="N7" s="161" t="n">
        <f aca="false">EDATE(M7,1)</f>
        <v>36831</v>
      </c>
      <c r="O7" s="161" t="n">
        <f aca="false">EDATE(N7,1)</f>
        <v>36861</v>
      </c>
      <c r="P7" s="161" t="n">
        <f aca="false">EDATE(O7,1)</f>
        <v>36892</v>
      </c>
      <c r="Q7" s="161" t="n">
        <f aca="false">EDATE(P7,1)</f>
        <v>36923</v>
      </c>
      <c r="R7" s="161" t="n">
        <f aca="false">EDATE(Q7,1)</f>
        <v>36951</v>
      </c>
      <c r="S7" s="161" t="n">
        <f aca="false">EDATE(R7,1)</f>
        <v>36982</v>
      </c>
      <c r="T7" s="161" t="n">
        <f aca="false">EDATE(S7,1)</f>
        <v>37012</v>
      </c>
      <c r="U7" s="161" t="n">
        <f aca="false">EDATE(T7,1)</f>
        <v>37043</v>
      </c>
      <c r="V7" s="161" t="n">
        <f aca="false">EDATE(U7,1)</f>
        <v>37073</v>
      </c>
      <c r="W7" s="161" t="n">
        <f aca="false">EDATE(V7,1)</f>
        <v>37104</v>
      </c>
      <c r="X7" s="161" t="n">
        <f aca="false">EDATE(W7,1)</f>
        <v>37135</v>
      </c>
      <c r="Y7" s="161" t="n">
        <f aca="false">EDATE(X7,1)</f>
        <v>37165</v>
      </c>
      <c r="Z7" s="161" t="n">
        <f aca="false">EDATE(Y7,1)</f>
        <v>37196</v>
      </c>
      <c r="AA7" s="161" t="n">
        <f aca="false">EDATE(Z7,1)</f>
        <v>37226</v>
      </c>
      <c r="AB7" s="161" t="n">
        <f aca="false">EDATE(AA7,1)</f>
        <v>37257</v>
      </c>
      <c r="AC7" s="161" t="n">
        <f aca="false">EDATE(AB7,1)</f>
        <v>37288</v>
      </c>
      <c r="AD7" s="161"/>
      <c r="AE7" s="161"/>
    </row>
    <row r="8" customFormat="false" ht="12.75" hidden="false" customHeight="false" outlineLevel="0" collapsed="false">
      <c r="B8" s="0" t="s">
        <v>146</v>
      </c>
      <c r="C8" s="162" t="n">
        <f aca="false">'Phys Test'!D35</f>
        <v>2062562</v>
      </c>
      <c r="D8" s="162" t="n">
        <f aca="false">SUM('Phys Test'!G35:G65)</f>
        <v>-902906</v>
      </c>
      <c r="E8" s="162" t="n">
        <f aca="false">SUM('Phys Test'!G66:G94)</f>
        <v>-640987</v>
      </c>
      <c r="F8" s="162" t="n">
        <f aca="false">SUM('Phys Test'!G95:G125)</f>
        <v>0</v>
      </c>
      <c r="G8" s="162" t="n">
        <f aca="false">SUM('Phys Test'!G126:G155)</f>
        <v>312630</v>
      </c>
    </row>
    <row r="9" customFormat="false" ht="12.75" hidden="false" customHeight="false" outlineLevel="0" collapsed="false">
      <c r="B9" s="0" t="s">
        <v>147</v>
      </c>
    </row>
    <row r="13" customFormat="false" ht="12.75" hidden="false" customHeight="false" outlineLevel="0" collapsed="false">
      <c r="H13" s="168"/>
      <c r="I13" s="168"/>
      <c r="J13" s="168"/>
      <c r="K13" s="168"/>
    </row>
    <row r="14" customFormat="false" ht="12.75" hidden="false" customHeight="false" outlineLevel="0" collapsed="false">
      <c r="H14" s="168"/>
      <c r="I14" s="168"/>
      <c r="J14" s="168"/>
      <c r="K14" s="168"/>
    </row>
    <row r="15" customFormat="false" ht="12.75" hidden="false" customHeight="false" outlineLevel="0" collapsed="false">
      <c r="H15" s="168"/>
      <c r="I15" s="168"/>
      <c r="J15" s="168"/>
      <c r="K15" s="168"/>
    </row>
    <row r="16" customFormat="false" ht="12.75" hidden="false" customHeight="false" outlineLevel="0" collapsed="false">
      <c r="H16" s="168"/>
      <c r="I16" s="168"/>
      <c r="J16" s="255"/>
      <c r="K16" s="168"/>
    </row>
    <row r="17" customFormat="false" ht="12.75" hidden="false" customHeight="false" outlineLevel="0" collapsed="false">
      <c r="H17" s="168"/>
      <c r="I17" s="168"/>
      <c r="J17" s="255"/>
      <c r="K17" s="168"/>
    </row>
    <row r="18" customFormat="false" ht="12.75" hidden="false" customHeight="false" outlineLevel="0" collapsed="false">
      <c r="H18" s="168"/>
      <c r="I18" s="168"/>
      <c r="J18" s="255"/>
      <c r="K18" s="168"/>
    </row>
    <row r="19" customFormat="false" ht="12.75" hidden="false" customHeight="false" outlineLevel="0" collapsed="false">
      <c r="H19" s="168"/>
      <c r="I19" s="168"/>
      <c r="J19" s="255"/>
      <c r="K19" s="168"/>
    </row>
    <row r="20" customFormat="false" ht="12.75" hidden="false" customHeight="false" outlineLevel="0" collapsed="false">
      <c r="H20" s="168"/>
      <c r="I20" s="168"/>
      <c r="J20" s="255"/>
      <c r="K20" s="168"/>
    </row>
    <row r="21" customFormat="false" ht="12.75" hidden="false" customHeight="false" outlineLevel="0" collapsed="false">
      <c r="H21" s="168"/>
      <c r="I21" s="168"/>
      <c r="J21" s="255"/>
      <c r="K21" s="168"/>
    </row>
    <row r="22" customFormat="false" ht="12.75" hidden="false" customHeight="false" outlineLevel="0" collapsed="false">
      <c r="H22" s="168"/>
      <c r="I22" s="168"/>
      <c r="J22" s="255"/>
      <c r="K22" s="168"/>
    </row>
    <row r="23" customFormat="false" ht="12.75" hidden="false" customHeight="false" outlineLevel="0" collapsed="false">
      <c r="H23" s="168"/>
      <c r="I23" s="168"/>
      <c r="J23" s="255"/>
      <c r="K23" s="168"/>
    </row>
    <row r="24" customFormat="false" ht="12.75" hidden="false" customHeight="false" outlineLevel="0" collapsed="false">
      <c r="H24" s="168"/>
      <c r="I24" s="168"/>
      <c r="J24" s="255"/>
      <c r="K24" s="168"/>
    </row>
    <row r="25" customFormat="false" ht="12.75" hidden="false" customHeight="false" outlineLevel="0" collapsed="false">
      <c r="H25" s="168"/>
      <c r="I25" s="168"/>
      <c r="J25" s="255"/>
      <c r="K25" s="168"/>
    </row>
    <row r="26" customFormat="false" ht="12.75" hidden="false" customHeight="false" outlineLevel="0" collapsed="false">
      <c r="H26" s="168"/>
      <c r="I26" s="168"/>
      <c r="J26" s="168"/>
      <c r="K26" s="1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32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1" sqref="I21 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2" min="2" style="0" width="21.84"/>
    <col collapsed="false" customWidth="true" hidden="false" outlineLevel="0" max="3" min="3" style="0" width="12.7"/>
    <col collapsed="false" customWidth="true" hidden="false" outlineLevel="0" max="4" min="4" style="0" width="9.85"/>
    <col collapsed="false" customWidth="true" hidden="false" outlineLevel="0" max="5" min="5" style="0" width="12.42"/>
    <col collapsed="false" customWidth="true" hidden="false" outlineLevel="0" max="6" min="6" style="0" width="9.85"/>
    <col collapsed="false" customWidth="true" hidden="false" outlineLevel="0" max="7" min="7" style="0" width="13.85"/>
    <col collapsed="false" customWidth="true" hidden="false" outlineLevel="0" max="10" min="9" style="0" width="10.28"/>
    <col collapsed="false" customWidth="true" hidden="false" outlineLevel="0" max="11" min="11" style="0" width="9.85"/>
    <col collapsed="false" customWidth="true" hidden="false" outlineLevel="0" max="13" min="12" style="0" width="11.13"/>
    <col collapsed="false" customWidth="true" hidden="false" outlineLevel="0" max="14" min="14" style="0" width="9.99"/>
    <col collapsed="false" customWidth="true" hidden="false" outlineLevel="0" max="16" min="15" style="0" width="11.13"/>
    <col collapsed="false" customWidth="true" hidden="false" outlineLevel="0" max="17" min="17" style="0" width="9.7"/>
    <col collapsed="false" customWidth="true" hidden="false" outlineLevel="0" max="18" min="18" style="0" width="11.13"/>
  </cols>
  <sheetData>
    <row r="2" customFormat="false" ht="12.75" hidden="false" customHeight="false" outlineLevel="0" collapsed="false">
      <c r="B2" s="256" t="s">
        <v>148</v>
      </c>
      <c r="C2" s="1" t="s">
        <v>149</v>
      </c>
    </row>
    <row r="4" customFormat="false" ht="12.75" hidden="false" customHeight="false" outlineLevel="0" collapsed="false">
      <c r="D4" s="38" t="s">
        <v>53</v>
      </c>
      <c r="E4" s="38"/>
      <c r="F4" s="38"/>
      <c r="G4" s="217"/>
      <c r="I4" s="38" t="s">
        <v>54</v>
      </c>
      <c r="J4" s="38"/>
      <c r="K4" s="38"/>
    </row>
    <row r="5" customFormat="false" ht="12.75" hidden="false" customHeight="false" outlineLevel="0" collapsed="false">
      <c r="D5" s="41" t="s">
        <v>55</v>
      </c>
      <c r="E5" s="41" t="s">
        <v>56</v>
      </c>
      <c r="F5" s="41" t="s">
        <v>57</v>
      </c>
      <c r="G5" s="42"/>
      <c r="I5" s="41" t="s">
        <v>55</v>
      </c>
      <c r="J5" s="41" t="s">
        <v>56</v>
      </c>
      <c r="K5" s="41" t="s">
        <v>57</v>
      </c>
      <c r="N5" s="41" t="s">
        <v>55</v>
      </c>
      <c r="O5" s="41" t="s">
        <v>56</v>
      </c>
    </row>
    <row r="6" customFormat="false" ht="12.75" hidden="false" customHeight="false" outlineLevel="0" collapsed="false">
      <c r="C6" s="41" t="s">
        <v>58</v>
      </c>
      <c r="D6" s="43" t="n">
        <v>9122</v>
      </c>
      <c r="E6" s="43" t="n">
        <v>6667</v>
      </c>
      <c r="F6" s="43" t="n">
        <f aca="false">SUM(D6:E6)</f>
        <v>15789</v>
      </c>
      <c r="G6" s="47"/>
      <c r="H6" s="41" t="s">
        <v>59</v>
      </c>
      <c r="I6" s="43" t="n">
        <v>12770</v>
      </c>
      <c r="J6" s="43" t="n">
        <v>9333</v>
      </c>
      <c r="K6" s="43" t="n">
        <f aca="false">SUM(I6:J6)</f>
        <v>22103</v>
      </c>
      <c r="M6" s="41" t="s">
        <v>150</v>
      </c>
      <c r="N6" s="46" t="n">
        <v>18243</v>
      </c>
      <c r="O6" s="46" t="n">
        <v>13333</v>
      </c>
    </row>
    <row r="7" customFormat="false" ht="12.75" hidden="false" customHeight="false" outlineLevel="0" collapsed="false">
      <c r="C7" s="45" t="s">
        <v>60</v>
      </c>
      <c r="D7" s="46" t="n">
        <v>6020</v>
      </c>
      <c r="E7" s="46" t="n">
        <v>4400</v>
      </c>
      <c r="F7" s="46" t="n">
        <f aca="false">SUM(D7:E7)</f>
        <v>10420</v>
      </c>
      <c r="G7" s="47"/>
      <c r="H7" s="45" t="s">
        <v>61</v>
      </c>
      <c r="I7" s="46" t="n">
        <v>18243</v>
      </c>
      <c r="J7" s="46" t="n">
        <v>13333</v>
      </c>
      <c r="K7" s="46" t="n">
        <f aca="false">SUM(I7:J7)</f>
        <v>31576</v>
      </c>
    </row>
    <row r="8" customFormat="false" ht="12.75" hidden="false" customHeight="false" outlineLevel="0" collapsed="false">
      <c r="C8" s="42"/>
      <c r="D8" s="47"/>
      <c r="E8" s="47"/>
      <c r="F8" s="47"/>
      <c r="G8" s="47"/>
      <c r="H8" s="48" t="s">
        <v>62</v>
      </c>
      <c r="I8" s="49" t="n">
        <v>37376</v>
      </c>
      <c r="J8" s="49" t="n">
        <v>37409</v>
      </c>
    </row>
    <row r="10" customFormat="false" ht="12.75" hidden="false" customHeight="false" outlineLevel="0" collapsed="false">
      <c r="C10" s="0" t="s">
        <v>151</v>
      </c>
      <c r="I10" s="0" t="s">
        <v>152</v>
      </c>
    </row>
    <row r="12" customFormat="false" ht="12.75" hidden="false" customHeight="false" outlineLevel="0" collapsed="false">
      <c r="D12" s="48" t="s">
        <v>55</v>
      </c>
      <c r="F12" s="48" t="s">
        <v>153</v>
      </c>
      <c r="J12" s="48" t="s">
        <v>55</v>
      </c>
      <c r="L12" s="48" t="s">
        <v>153</v>
      </c>
      <c r="O12" s="48" t="s">
        <v>154</v>
      </c>
      <c r="P12" s="48" t="s">
        <v>57</v>
      </c>
      <c r="Q12" s="48" t="s">
        <v>155</v>
      </c>
      <c r="R12" s="48" t="s">
        <v>156</v>
      </c>
    </row>
    <row r="13" customFormat="false" ht="12.75" hidden="false" customHeight="false" outlineLevel="0" collapsed="false">
      <c r="C13" s="160" t="s">
        <v>55</v>
      </c>
      <c r="D13" s="160" t="s">
        <v>79</v>
      </c>
      <c r="E13" s="160" t="s">
        <v>56</v>
      </c>
      <c r="F13" s="160" t="s">
        <v>79</v>
      </c>
      <c r="G13" s="160" t="s">
        <v>151</v>
      </c>
      <c r="I13" s="160" t="s">
        <v>55</v>
      </c>
      <c r="J13" s="160" t="s">
        <v>79</v>
      </c>
      <c r="K13" s="160" t="s">
        <v>56</v>
      </c>
      <c r="L13" s="160" t="s">
        <v>79</v>
      </c>
      <c r="M13" s="160" t="s">
        <v>152</v>
      </c>
      <c r="O13" s="160" t="s">
        <v>157</v>
      </c>
      <c r="P13" s="160" t="s">
        <v>140</v>
      </c>
      <c r="Q13" s="160" t="s">
        <v>158</v>
      </c>
      <c r="R13" s="160" t="s">
        <v>140</v>
      </c>
    </row>
    <row r="14" customFormat="false" ht="12.75" hidden="false" customHeight="false" outlineLevel="0" collapsed="false">
      <c r="B14" s="1" t="s">
        <v>159</v>
      </c>
      <c r="C14" s="257" t="n">
        <f aca="false">'Contract Discrep'!I7+119799</f>
        <v>549000</v>
      </c>
      <c r="D14" s="258"/>
      <c r="E14" s="259" t="n">
        <f aca="false">'Contract Discrep'!K7</f>
        <v>333276</v>
      </c>
      <c r="F14" s="258"/>
      <c r="G14" s="260" t="n">
        <f aca="false">C14+E14</f>
        <v>882276</v>
      </c>
      <c r="I14" s="261" t="n">
        <f aca="false">'Contract Discrep'!I8+((6020-4131)*28)</f>
        <v>541583</v>
      </c>
      <c r="J14" s="262"/>
      <c r="K14" s="259" t="n">
        <f aca="false">'Contract Discrep'!K8</f>
        <v>672328</v>
      </c>
      <c r="L14" s="262"/>
      <c r="M14" s="260" t="n">
        <f aca="false">I14+K14</f>
        <v>1213911</v>
      </c>
      <c r="O14" s="162" t="n">
        <f aca="false">G14+M14</f>
        <v>2096187</v>
      </c>
      <c r="P14" s="162" t="n">
        <f aca="false">'Contract Discrep'!M11</f>
        <v>2371200</v>
      </c>
      <c r="Q14" s="263" t="n">
        <f aca="false">O14/P14</f>
        <v>0.884019483805668</v>
      </c>
      <c r="R14" s="162" t="n">
        <f aca="false">P14-O14</f>
        <v>275013</v>
      </c>
    </row>
    <row r="15" customFormat="false" ht="12.75" hidden="false" customHeight="false" outlineLevel="0" collapsed="false">
      <c r="B15" s="264" t="s">
        <v>160</v>
      </c>
      <c r="C15" s="219" t="n">
        <f aca="false">(C14/(C14+I14))*$I$7</f>
        <v>9183.53486162905</v>
      </c>
      <c r="D15" s="39"/>
      <c r="E15" s="219" t="n">
        <f aca="false">((E14/(E14+K14))*$J$7)</f>
        <v>4418.80591962641</v>
      </c>
      <c r="F15" s="39"/>
      <c r="G15" s="57"/>
      <c r="H15" s="8"/>
      <c r="I15" s="219" t="n">
        <f aca="false">(I14/(I14+C14))*$I$7</f>
        <v>9059.46513837094</v>
      </c>
      <c r="J15" s="57"/>
      <c r="K15" s="219" t="n">
        <f aca="false">(K14/(E14+K14)*$J$7)</f>
        <v>8914.19408037359</v>
      </c>
      <c r="L15" s="57"/>
      <c r="M15" s="265"/>
      <c r="P15" s="162"/>
      <c r="Q15" s="162"/>
      <c r="R15" s="263"/>
      <c r="S15" s="162"/>
    </row>
    <row r="16" customFormat="false" ht="12.75" hidden="false" customHeight="false" outlineLevel="0" collapsed="false">
      <c r="B16" s="264" t="s">
        <v>161</v>
      </c>
      <c r="C16" s="219" t="n">
        <f aca="false">(C14/(C14+I14))*$I$6</f>
        <v>6428.42406309286</v>
      </c>
      <c r="D16" s="39"/>
      <c r="E16" s="219" t="n">
        <f aca="false">((E14/(E14+K14))*$J$6)</f>
        <v>3093.13100186555</v>
      </c>
      <c r="F16" s="39"/>
      <c r="G16" s="57"/>
      <c r="H16" s="8"/>
      <c r="I16" s="219" t="n">
        <f aca="false">(I14/(I14+C14))*$I$6</f>
        <v>6341.57593690714</v>
      </c>
      <c r="J16" s="57"/>
      <c r="K16" s="219" t="n">
        <f aca="false">(K14/(E14+K14)*$J$6)</f>
        <v>6239.86899813446</v>
      </c>
      <c r="L16" s="57"/>
      <c r="M16" s="265"/>
      <c r="P16" s="162"/>
      <c r="Q16" s="162"/>
      <c r="R16" s="263"/>
      <c r="S16" s="162"/>
    </row>
    <row r="17" customFormat="false" ht="12.75" hidden="false" customHeight="false" outlineLevel="0" collapsed="false">
      <c r="B17" s="264"/>
      <c r="C17" s="57"/>
      <c r="D17" s="39"/>
      <c r="E17" s="57"/>
      <c r="F17" s="39"/>
      <c r="G17" s="57"/>
      <c r="H17" s="8"/>
      <c r="I17" s="57"/>
      <c r="J17" s="57"/>
      <c r="K17" s="57"/>
      <c r="L17" s="57"/>
      <c r="M17" s="265"/>
      <c r="P17" s="162"/>
      <c r="Q17" s="162"/>
      <c r="R17" s="263"/>
      <c r="S17" s="162"/>
    </row>
    <row r="18" customFormat="false" ht="12.75" hidden="false" customHeight="false" outlineLevel="0" collapsed="false">
      <c r="B18" s="264"/>
      <c r="C18" s="57"/>
      <c r="D18" s="39"/>
      <c r="E18" s="57"/>
      <c r="F18" s="39"/>
      <c r="G18" s="57"/>
      <c r="H18" s="8"/>
      <c r="I18" s="57"/>
      <c r="J18" s="57"/>
      <c r="K18" s="57"/>
      <c r="L18" s="57"/>
      <c r="M18" s="265"/>
      <c r="P18" s="162"/>
      <c r="Q18" s="162"/>
      <c r="R18" s="263"/>
      <c r="S18" s="162"/>
    </row>
    <row r="19" customFormat="false" ht="12.75" hidden="false" customHeight="false" outlineLevel="0" collapsed="false">
      <c r="B19" s="264"/>
      <c r="C19" s="57"/>
      <c r="D19" s="39"/>
      <c r="E19" s="57"/>
      <c r="F19" s="39"/>
      <c r="G19" s="57"/>
      <c r="H19" s="8"/>
      <c r="I19" s="57"/>
      <c r="J19" s="57"/>
      <c r="K19" s="57"/>
      <c r="L19" s="57"/>
      <c r="M19" s="265"/>
      <c r="P19" s="162"/>
      <c r="Q19" s="162"/>
      <c r="R19" s="263"/>
      <c r="S19" s="162"/>
    </row>
    <row r="20" customFormat="false" ht="12.75" hidden="false" customHeight="false" outlineLevel="0" collapsed="false">
      <c r="A20" s="0" t="s">
        <v>162</v>
      </c>
      <c r="B20" s="266" t="s">
        <v>163</v>
      </c>
      <c r="C20" s="267"/>
      <c r="D20" s="8"/>
      <c r="E20" s="268"/>
      <c r="F20" s="8"/>
      <c r="G20" s="8"/>
      <c r="H20" s="8"/>
      <c r="I20" s="267"/>
      <c r="J20" s="8"/>
      <c r="K20" s="268" t="n">
        <f aca="false">I20*1</f>
        <v>0</v>
      </c>
      <c r="P20" s="263"/>
    </row>
    <row r="21" customFormat="false" ht="12.75" hidden="false" customHeight="false" outlineLevel="0" collapsed="false">
      <c r="B21" s="269" t="n">
        <v>36526</v>
      </c>
      <c r="C21" s="232" t="n">
        <f aca="false">C15</f>
        <v>9183.53486162905</v>
      </c>
      <c r="D21" s="162" t="n">
        <f aca="false">$C$14-C21</f>
        <v>539816.465138371</v>
      </c>
      <c r="E21" s="232" t="n">
        <f aca="false">E15</f>
        <v>4418.80591962641</v>
      </c>
      <c r="F21" s="162" t="n">
        <f aca="false">$E$14-E21</f>
        <v>328857.194080374</v>
      </c>
      <c r="G21" s="232" t="n">
        <f aca="false">D21+F21</f>
        <v>868673.659218745</v>
      </c>
      <c r="I21" s="232" t="n">
        <f aca="false">I15</f>
        <v>9059.46513837094</v>
      </c>
      <c r="J21" s="162" t="n">
        <f aca="false">$I$14-I21</f>
        <v>532523.534861629</v>
      </c>
      <c r="K21" s="162" t="n">
        <f aca="false">K15</f>
        <v>8914.19408037359</v>
      </c>
      <c r="L21" s="232" t="n">
        <f aca="false">$K$14-K15</f>
        <v>663413.805919626</v>
      </c>
      <c r="M21" s="232" t="n">
        <f aca="false">J21+L21</f>
        <v>1195937.34078126</v>
      </c>
      <c r="O21" s="162" t="n">
        <f aca="false">G21+M21</f>
        <v>2064611</v>
      </c>
      <c r="P21" s="232" t="n">
        <f aca="false">$P$14</f>
        <v>2371200</v>
      </c>
      <c r="Q21" s="263" t="n">
        <f aca="false">O21/P21</f>
        <v>0.870703019568151</v>
      </c>
      <c r="R21" s="162" t="n">
        <f aca="false">P21-O21</f>
        <v>306589</v>
      </c>
    </row>
    <row r="22" customFormat="false" ht="12.75" hidden="false" customHeight="false" outlineLevel="0" collapsed="false">
      <c r="B22" s="269" t="n">
        <f aca="false">B21+1</f>
        <v>36527</v>
      </c>
      <c r="C22" s="232" t="n">
        <f aca="false">C21</f>
        <v>9183.53486162905</v>
      </c>
      <c r="D22" s="162" t="n">
        <f aca="false">D21-C22</f>
        <v>530632.930276742</v>
      </c>
      <c r="E22" s="232" t="n">
        <f aca="false">E21</f>
        <v>4418.80591962641</v>
      </c>
      <c r="F22" s="162" t="n">
        <f aca="false">F21-E22</f>
        <v>324438.388160747</v>
      </c>
      <c r="G22" s="232" t="n">
        <f aca="false">D22+F22</f>
        <v>855071.318437489</v>
      </c>
      <c r="I22" s="232" t="n">
        <f aca="false">I21</f>
        <v>9059.46513837094</v>
      </c>
      <c r="J22" s="162" t="n">
        <f aca="false">J21-I22</f>
        <v>523464.069723258</v>
      </c>
      <c r="K22" s="162" t="n">
        <f aca="false">K21</f>
        <v>8914.19408037359</v>
      </c>
      <c r="L22" s="232" t="n">
        <f aca="false">L21-K22</f>
        <v>654499.611839253</v>
      </c>
      <c r="M22" s="232" t="n">
        <f aca="false">J22+L22</f>
        <v>1177963.68156251</v>
      </c>
      <c r="O22" s="162" t="n">
        <f aca="false">G22+M22</f>
        <v>2033035</v>
      </c>
      <c r="P22" s="232" t="n">
        <f aca="false">$P$14</f>
        <v>2371200</v>
      </c>
      <c r="Q22" s="263" t="n">
        <f aca="false">O22/P22</f>
        <v>0.857386555330634</v>
      </c>
      <c r="R22" s="162" t="n">
        <f aca="false">P22-O22</f>
        <v>338165</v>
      </c>
    </row>
    <row r="23" customFormat="false" ht="12.75" hidden="false" customHeight="false" outlineLevel="0" collapsed="false">
      <c r="B23" s="269" t="n">
        <f aca="false">B22+1</f>
        <v>36528</v>
      </c>
      <c r="C23" s="232" t="n">
        <f aca="false">C22</f>
        <v>9183.53486162905</v>
      </c>
      <c r="D23" s="162" t="n">
        <f aca="false">D22-C23</f>
        <v>521449.395415113</v>
      </c>
      <c r="E23" s="232" t="n">
        <f aca="false">E22</f>
        <v>4418.80591962641</v>
      </c>
      <c r="F23" s="162" t="n">
        <f aca="false">F22-E23</f>
        <v>320019.582241121</v>
      </c>
      <c r="G23" s="232" t="n">
        <f aca="false">D23+F23</f>
        <v>841468.977656234</v>
      </c>
      <c r="I23" s="232" t="n">
        <f aca="false">I22</f>
        <v>9059.46513837094</v>
      </c>
      <c r="J23" s="162" t="n">
        <f aca="false">J22-I23</f>
        <v>514404.604584887</v>
      </c>
      <c r="K23" s="162" t="n">
        <f aca="false">K22</f>
        <v>8914.19408037359</v>
      </c>
      <c r="L23" s="232" t="n">
        <f aca="false">L22-K23</f>
        <v>645585.417758879</v>
      </c>
      <c r="M23" s="232" t="n">
        <f aca="false">J23+L23</f>
        <v>1159990.02234377</v>
      </c>
      <c r="O23" s="162" t="n">
        <f aca="false">G23+M23</f>
        <v>2001459</v>
      </c>
      <c r="P23" s="232" t="n">
        <f aca="false">$P$14</f>
        <v>2371200</v>
      </c>
      <c r="Q23" s="263" t="n">
        <f aca="false">O23/P23</f>
        <v>0.844070091093117</v>
      </c>
      <c r="R23" s="162" t="n">
        <f aca="false">P23-O23</f>
        <v>369741</v>
      </c>
    </row>
    <row r="24" customFormat="false" ht="12.75" hidden="false" customHeight="false" outlineLevel="0" collapsed="false">
      <c r="B24" s="269" t="n">
        <f aca="false">B23+1</f>
        <v>36529</v>
      </c>
      <c r="C24" s="232" t="n">
        <f aca="false">C23</f>
        <v>9183.53486162905</v>
      </c>
      <c r="D24" s="162" t="n">
        <f aca="false">D23-C24</f>
        <v>512265.860553484</v>
      </c>
      <c r="E24" s="232" t="n">
        <f aca="false">E23</f>
        <v>4418.80591962641</v>
      </c>
      <c r="F24" s="162" t="n">
        <f aca="false">F23-E24</f>
        <v>315600.776321494</v>
      </c>
      <c r="G24" s="232" t="n">
        <f aca="false">D24+F24</f>
        <v>827866.636874978</v>
      </c>
      <c r="I24" s="232" t="n">
        <f aca="false">I23</f>
        <v>9059.46513837094</v>
      </c>
      <c r="J24" s="162" t="n">
        <f aca="false">J23-I24</f>
        <v>505345.139446516</v>
      </c>
      <c r="K24" s="162" t="n">
        <f aca="false">K23</f>
        <v>8914.19408037359</v>
      </c>
      <c r="L24" s="232" t="n">
        <f aca="false">L23-K24</f>
        <v>636671.223678506</v>
      </c>
      <c r="M24" s="232" t="n">
        <f aca="false">J24+L24</f>
        <v>1142016.36312502</v>
      </c>
      <c r="O24" s="162" t="n">
        <f aca="false">G24+M24</f>
        <v>1969883</v>
      </c>
      <c r="P24" s="232" t="n">
        <f aca="false">$P$14</f>
        <v>2371200</v>
      </c>
      <c r="Q24" s="263" t="n">
        <f aca="false">O24/P24</f>
        <v>0.830753626855601</v>
      </c>
      <c r="R24" s="162" t="n">
        <f aca="false">P24-O24</f>
        <v>401317</v>
      </c>
    </row>
    <row r="25" customFormat="false" ht="12.75" hidden="false" customHeight="false" outlineLevel="0" collapsed="false">
      <c r="B25" s="269" t="n">
        <f aca="false">B24+1</f>
        <v>36530</v>
      </c>
      <c r="C25" s="232" t="n">
        <f aca="false">C24</f>
        <v>9183.53486162905</v>
      </c>
      <c r="D25" s="162" t="n">
        <f aca="false">D24-C25</f>
        <v>503082.325691855</v>
      </c>
      <c r="E25" s="232" t="n">
        <f aca="false">E24</f>
        <v>4418.80591962641</v>
      </c>
      <c r="F25" s="162" t="n">
        <f aca="false">F24-E25</f>
        <v>311181.970401868</v>
      </c>
      <c r="G25" s="232" t="n">
        <f aca="false">D25+F25</f>
        <v>814264.296093723</v>
      </c>
      <c r="I25" s="232" t="n">
        <f aca="false">I24</f>
        <v>9059.46513837094</v>
      </c>
      <c r="J25" s="162" t="n">
        <f aca="false">J24-I25</f>
        <v>496285.674308145</v>
      </c>
      <c r="K25" s="162" t="n">
        <f aca="false">K24</f>
        <v>8914.19408037359</v>
      </c>
      <c r="L25" s="232" t="n">
        <f aca="false">L24-K25</f>
        <v>627757.029598132</v>
      </c>
      <c r="M25" s="232" t="n">
        <f aca="false">J25+L25</f>
        <v>1124042.70390628</v>
      </c>
      <c r="O25" s="162" t="n">
        <f aca="false">G25+M25</f>
        <v>1938307</v>
      </c>
      <c r="P25" s="232" t="n">
        <f aca="false">$P$14</f>
        <v>2371200</v>
      </c>
      <c r="Q25" s="263" t="n">
        <f aca="false">O25/P25</f>
        <v>0.817437162618084</v>
      </c>
      <c r="R25" s="162" t="n">
        <f aca="false">P25-O25</f>
        <v>432893</v>
      </c>
    </row>
    <row r="26" customFormat="false" ht="12.75" hidden="false" customHeight="false" outlineLevel="0" collapsed="false">
      <c r="B26" s="269" t="n">
        <f aca="false">B25+1</f>
        <v>36531</v>
      </c>
      <c r="C26" s="232" t="n">
        <f aca="false">C25</f>
        <v>9183.53486162905</v>
      </c>
      <c r="D26" s="162" t="n">
        <f aca="false">D25-C26</f>
        <v>493898.790830226</v>
      </c>
      <c r="E26" s="232" t="n">
        <f aca="false">E25</f>
        <v>4418.80591962641</v>
      </c>
      <c r="F26" s="162" t="n">
        <f aca="false">F25-E26</f>
        <v>306763.164482241</v>
      </c>
      <c r="G26" s="232" t="n">
        <f aca="false">D26+F26</f>
        <v>800661.955312467</v>
      </c>
      <c r="I26" s="232" t="n">
        <f aca="false">I25</f>
        <v>9059.46513837094</v>
      </c>
      <c r="J26" s="162" t="n">
        <f aca="false">J25-I26</f>
        <v>487226.209169774</v>
      </c>
      <c r="K26" s="162" t="n">
        <f aca="false">K25</f>
        <v>8914.19408037359</v>
      </c>
      <c r="L26" s="232" t="n">
        <f aca="false">L25-K26</f>
        <v>618842.835517758</v>
      </c>
      <c r="M26" s="232" t="n">
        <f aca="false">J26+L26</f>
        <v>1106069.04468753</v>
      </c>
      <c r="O26" s="162" t="n">
        <f aca="false">G26+M26</f>
        <v>1906731</v>
      </c>
      <c r="P26" s="232" t="n">
        <f aca="false">$P$14</f>
        <v>2371200</v>
      </c>
      <c r="Q26" s="263" t="n">
        <f aca="false">O26/P26</f>
        <v>0.804120698380567</v>
      </c>
      <c r="R26" s="162" t="n">
        <f aca="false">P26-O26</f>
        <v>464469</v>
      </c>
    </row>
    <row r="27" customFormat="false" ht="12.75" hidden="false" customHeight="false" outlineLevel="0" collapsed="false">
      <c r="B27" s="269" t="n">
        <f aca="false">B26+1</f>
        <v>36532</v>
      </c>
      <c r="C27" s="232" t="n">
        <f aca="false">C26</f>
        <v>9183.53486162905</v>
      </c>
      <c r="D27" s="162" t="n">
        <f aca="false">D26-C27</f>
        <v>484715.255968597</v>
      </c>
      <c r="E27" s="232" t="n">
        <f aca="false">E26</f>
        <v>4418.80591962641</v>
      </c>
      <c r="F27" s="162" t="n">
        <f aca="false">F26-E27</f>
        <v>302344.358562615</v>
      </c>
      <c r="G27" s="232" t="n">
        <f aca="false">D27+F27</f>
        <v>787059.614531212</v>
      </c>
      <c r="I27" s="232" t="n">
        <f aca="false">I26</f>
        <v>9059.46513837094</v>
      </c>
      <c r="J27" s="162" t="n">
        <f aca="false">J26-I27</f>
        <v>478166.744031403</v>
      </c>
      <c r="K27" s="162" t="n">
        <f aca="false">K26</f>
        <v>8914.19408037359</v>
      </c>
      <c r="L27" s="232" t="n">
        <f aca="false">L26-K27</f>
        <v>609928.641437385</v>
      </c>
      <c r="M27" s="232" t="n">
        <f aca="false">J27+L27</f>
        <v>1088095.38546879</v>
      </c>
      <c r="O27" s="162" t="n">
        <f aca="false">G27+M27</f>
        <v>1875155</v>
      </c>
      <c r="P27" s="232" t="n">
        <f aca="false">$P$14</f>
        <v>2371200</v>
      </c>
      <c r="Q27" s="263" t="n">
        <f aca="false">O27/P27</f>
        <v>0.79080423414305</v>
      </c>
      <c r="R27" s="162" t="n">
        <f aca="false">P27-O27</f>
        <v>496045</v>
      </c>
    </row>
    <row r="28" customFormat="false" ht="12.75" hidden="false" customHeight="false" outlineLevel="0" collapsed="false">
      <c r="B28" s="269" t="n">
        <f aca="false">B27+1</f>
        <v>36533</v>
      </c>
      <c r="C28" s="232" t="n">
        <f aca="false">C27</f>
        <v>9183.53486162905</v>
      </c>
      <c r="D28" s="162" t="n">
        <f aca="false">D27-C28</f>
        <v>475531.721106968</v>
      </c>
      <c r="E28" s="232" t="n">
        <f aca="false">E27</f>
        <v>4418.80591962641</v>
      </c>
      <c r="F28" s="162" t="n">
        <f aca="false">F27-E28</f>
        <v>297925.552642989</v>
      </c>
      <c r="G28" s="232" t="n">
        <f aca="false">D28+F28</f>
        <v>773457.273749956</v>
      </c>
      <c r="I28" s="232" t="n">
        <f aca="false">I27</f>
        <v>9059.46513837094</v>
      </c>
      <c r="J28" s="162" t="n">
        <f aca="false">J27-I28</f>
        <v>469107.278893033</v>
      </c>
      <c r="K28" s="162" t="n">
        <f aca="false">K27</f>
        <v>8914.19408037359</v>
      </c>
      <c r="L28" s="232" t="n">
        <f aca="false">L27-K28</f>
        <v>601014.447357011</v>
      </c>
      <c r="M28" s="232" t="n">
        <f aca="false">J28+L28</f>
        <v>1070121.72625004</v>
      </c>
      <c r="O28" s="162" t="n">
        <f aca="false">G28+M28</f>
        <v>1843579</v>
      </c>
      <c r="P28" s="232" t="n">
        <f aca="false">$P$14</f>
        <v>2371200</v>
      </c>
      <c r="Q28" s="263" t="n">
        <f aca="false">O28/P28</f>
        <v>0.777487769905533</v>
      </c>
      <c r="R28" s="162" t="n">
        <f aca="false">P28-O28</f>
        <v>527621.000000001</v>
      </c>
    </row>
    <row r="29" customFormat="false" ht="12.75" hidden="false" customHeight="false" outlineLevel="0" collapsed="false">
      <c r="B29" s="269" t="n">
        <f aca="false">B28+1</f>
        <v>36534</v>
      </c>
      <c r="C29" s="232" t="n">
        <f aca="false">C28</f>
        <v>9183.53486162905</v>
      </c>
      <c r="D29" s="162" t="n">
        <f aca="false">D28-C29</f>
        <v>466348.186245338</v>
      </c>
      <c r="E29" s="232" t="n">
        <f aca="false">E28</f>
        <v>4418.80591962641</v>
      </c>
      <c r="F29" s="162" t="n">
        <f aca="false">F28-E29</f>
        <v>293506.746723362</v>
      </c>
      <c r="G29" s="232" t="n">
        <f aca="false">D29+F29</f>
        <v>759854.932968701</v>
      </c>
      <c r="I29" s="232" t="n">
        <f aca="false">I28</f>
        <v>9059.46513837094</v>
      </c>
      <c r="J29" s="162" t="n">
        <f aca="false">J28-I29</f>
        <v>460047.813754662</v>
      </c>
      <c r="K29" s="162" t="n">
        <f aca="false">K28</f>
        <v>8914.19408037359</v>
      </c>
      <c r="L29" s="232" t="n">
        <f aca="false">L28-K29</f>
        <v>592100.253276637</v>
      </c>
      <c r="M29" s="232" t="n">
        <f aca="false">J29+L29</f>
        <v>1052148.0670313</v>
      </c>
      <c r="O29" s="162" t="n">
        <f aca="false">G29+M29</f>
        <v>1812003</v>
      </c>
      <c r="P29" s="232" t="n">
        <f aca="false">$P$14</f>
        <v>2371200</v>
      </c>
      <c r="Q29" s="263" t="n">
        <f aca="false">O29/P29</f>
        <v>0.764171305668016</v>
      </c>
      <c r="R29" s="162" t="n">
        <f aca="false">P29-O29</f>
        <v>559197.000000001</v>
      </c>
    </row>
    <row r="30" customFormat="false" ht="12.75" hidden="false" customHeight="false" outlineLevel="0" collapsed="false">
      <c r="B30" s="269" t="n">
        <f aca="false">B29+1</f>
        <v>36535</v>
      </c>
      <c r="C30" s="232" t="n">
        <f aca="false">C29</f>
        <v>9183.53486162905</v>
      </c>
      <c r="D30" s="162" t="n">
        <f aca="false">D29-C30</f>
        <v>457164.651383709</v>
      </c>
      <c r="E30" s="232" t="n">
        <f aca="false">E29</f>
        <v>4418.80591962641</v>
      </c>
      <c r="F30" s="162" t="n">
        <f aca="false">F29-E30</f>
        <v>289087.940803736</v>
      </c>
      <c r="G30" s="232" t="n">
        <f aca="false">D30+F30</f>
        <v>746252.592187445</v>
      </c>
      <c r="I30" s="232" t="n">
        <f aca="false">I29</f>
        <v>9059.46513837094</v>
      </c>
      <c r="J30" s="162" t="n">
        <f aca="false">J29-I30</f>
        <v>450988.348616291</v>
      </c>
      <c r="K30" s="162" t="n">
        <f aca="false">K29</f>
        <v>8914.19408037359</v>
      </c>
      <c r="L30" s="232" t="n">
        <f aca="false">L29-K30</f>
        <v>583186.059196264</v>
      </c>
      <c r="M30" s="232" t="n">
        <f aca="false">J30+L30</f>
        <v>1034174.40781255</v>
      </c>
      <c r="O30" s="162" t="n">
        <f aca="false">G30+M30</f>
        <v>1780427</v>
      </c>
      <c r="P30" s="232" t="n">
        <f aca="false">$P$14</f>
        <v>2371200</v>
      </c>
      <c r="Q30" s="263" t="n">
        <f aca="false">O30/P30</f>
        <v>0.750854841430499</v>
      </c>
      <c r="R30" s="162" t="n">
        <f aca="false">P30-O30</f>
        <v>590773.000000001</v>
      </c>
    </row>
    <row r="31" customFormat="false" ht="12.75" hidden="false" customHeight="false" outlineLevel="0" collapsed="false">
      <c r="B31" s="269" t="n">
        <f aca="false">B30+1</f>
        <v>36536</v>
      </c>
      <c r="C31" s="232" t="n">
        <f aca="false">C30</f>
        <v>9183.53486162905</v>
      </c>
      <c r="D31" s="162" t="n">
        <f aca="false">D30-C31</f>
        <v>447981.11652208</v>
      </c>
      <c r="E31" s="232" t="n">
        <f aca="false">E30</f>
        <v>4418.80591962641</v>
      </c>
      <c r="F31" s="162" t="n">
        <f aca="false">F30-E31</f>
        <v>284669.134884109</v>
      </c>
      <c r="G31" s="232" t="n">
        <f aca="false">D31+F31</f>
        <v>732650.25140619</v>
      </c>
      <c r="I31" s="232" t="n">
        <f aca="false">I30</f>
        <v>9059.46513837094</v>
      </c>
      <c r="J31" s="162" t="n">
        <f aca="false">J30-I31</f>
        <v>441928.88347792</v>
      </c>
      <c r="K31" s="162" t="n">
        <f aca="false">K30</f>
        <v>8914.19408037359</v>
      </c>
      <c r="L31" s="232" t="n">
        <f aca="false">L30-K31</f>
        <v>574271.86511589</v>
      </c>
      <c r="M31" s="232" t="n">
        <f aca="false">J31+L31</f>
        <v>1016200.74859381</v>
      </c>
      <c r="O31" s="162" t="n">
        <f aca="false">G31+M31</f>
        <v>1748851</v>
      </c>
      <c r="P31" s="232" t="n">
        <f aca="false">$P$14</f>
        <v>2371200</v>
      </c>
      <c r="Q31" s="263" t="n">
        <f aca="false">O31/P31</f>
        <v>0.737538377192982</v>
      </c>
      <c r="R31" s="162" t="n">
        <f aca="false">P31-O31</f>
        <v>622349.000000001</v>
      </c>
    </row>
    <row r="32" customFormat="false" ht="12.75" hidden="false" customHeight="false" outlineLevel="0" collapsed="false">
      <c r="B32" s="269" t="n">
        <f aca="false">B31+1</f>
        <v>36537</v>
      </c>
      <c r="C32" s="232" t="n">
        <f aca="false">C31</f>
        <v>9183.53486162905</v>
      </c>
      <c r="D32" s="162" t="n">
        <f aca="false">D31-C32</f>
        <v>438797.581660451</v>
      </c>
      <c r="E32" s="232" t="n">
        <f aca="false">E31</f>
        <v>4418.80591962641</v>
      </c>
      <c r="F32" s="162" t="n">
        <f aca="false">F31-E32</f>
        <v>280250.328964483</v>
      </c>
      <c r="G32" s="232" t="n">
        <f aca="false">D32+F32</f>
        <v>719047.910624934</v>
      </c>
      <c r="I32" s="232" t="n">
        <f aca="false">I31</f>
        <v>9059.46513837094</v>
      </c>
      <c r="J32" s="162" t="n">
        <f aca="false">J31-I32</f>
        <v>432869.418339549</v>
      </c>
      <c r="K32" s="162" t="n">
        <f aca="false">K31</f>
        <v>8914.19408037359</v>
      </c>
      <c r="L32" s="232" t="n">
        <f aca="false">L31-K32</f>
        <v>565357.671035517</v>
      </c>
      <c r="M32" s="232" t="n">
        <f aca="false">J32+L32</f>
        <v>998227.089375065</v>
      </c>
      <c r="O32" s="162" t="n">
        <f aca="false">G32+M32</f>
        <v>1717275</v>
      </c>
      <c r="P32" s="232" t="n">
        <f aca="false">$P$14</f>
        <v>2371200</v>
      </c>
      <c r="Q32" s="263" t="n">
        <f aca="false">O32/P32</f>
        <v>0.724221912955465</v>
      </c>
      <c r="R32" s="162" t="n">
        <f aca="false">P32-O32</f>
        <v>653925.000000001</v>
      </c>
    </row>
    <row r="33" customFormat="false" ht="12.75" hidden="false" customHeight="false" outlineLevel="0" collapsed="false">
      <c r="B33" s="269" t="n">
        <f aca="false">B32+1</f>
        <v>36538</v>
      </c>
      <c r="C33" s="232" t="n">
        <f aca="false">C32</f>
        <v>9183.53486162905</v>
      </c>
      <c r="D33" s="162" t="n">
        <f aca="false">D32-C33</f>
        <v>429614.046798822</v>
      </c>
      <c r="E33" s="232" t="n">
        <f aca="false">E32</f>
        <v>4418.80591962641</v>
      </c>
      <c r="F33" s="162" t="n">
        <f aca="false">F32-E33</f>
        <v>275831.523044856</v>
      </c>
      <c r="G33" s="232" t="n">
        <f aca="false">D33+F33</f>
        <v>705445.569843679</v>
      </c>
      <c r="I33" s="232" t="n">
        <f aca="false">I32</f>
        <v>9059.46513837094</v>
      </c>
      <c r="J33" s="162" t="n">
        <f aca="false">J32-I33</f>
        <v>423809.953201178</v>
      </c>
      <c r="K33" s="162" t="n">
        <f aca="false">K32</f>
        <v>8914.19408037359</v>
      </c>
      <c r="L33" s="232" t="n">
        <f aca="false">L32-K33</f>
        <v>556443.476955143</v>
      </c>
      <c r="M33" s="232" t="n">
        <f aca="false">J33+L33</f>
        <v>980253.430156321</v>
      </c>
      <c r="O33" s="162" t="n">
        <f aca="false">G33+M33</f>
        <v>1685699</v>
      </c>
      <c r="P33" s="232" t="n">
        <f aca="false">$P$14</f>
        <v>2371200</v>
      </c>
      <c r="Q33" s="263" t="n">
        <f aca="false">O33/P33</f>
        <v>0.710905448717949</v>
      </c>
      <c r="R33" s="162" t="n">
        <f aca="false">P33-O33</f>
        <v>685501.000000001</v>
      </c>
    </row>
    <row r="34" customFormat="false" ht="12.75" hidden="false" customHeight="false" outlineLevel="0" collapsed="false">
      <c r="B34" s="269" t="n">
        <f aca="false">B33+1</f>
        <v>36539</v>
      </c>
      <c r="C34" s="232" t="n">
        <f aca="false">C33</f>
        <v>9183.53486162905</v>
      </c>
      <c r="D34" s="162" t="n">
        <f aca="false">D33-C34</f>
        <v>420430.511937193</v>
      </c>
      <c r="E34" s="232" t="n">
        <f aca="false">E33</f>
        <v>4418.80591962641</v>
      </c>
      <c r="F34" s="162" t="n">
        <f aca="false">F33-E34</f>
        <v>271412.71712523</v>
      </c>
      <c r="G34" s="232" t="n">
        <f aca="false">D34+F34</f>
        <v>691843.229062423</v>
      </c>
      <c r="I34" s="232" t="n">
        <f aca="false">I33</f>
        <v>9059.46513837094</v>
      </c>
      <c r="J34" s="162" t="n">
        <f aca="false">J33-I34</f>
        <v>414750.488062807</v>
      </c>
      <c r="K34" s="162" t="n">
        <f aca="false">K33</f>
        <v>8914.19408037359</v>
      </c>
      <c r="L34" s="232" t="n">
        <f aca="false">L33-K34</f>
        <v>547529.282874769</v>
      </c>
      <c r="M34" s="232" t="n">
        <f aca="false">J34+L34</f>
        <v>962279.770937576</v>
      </c>
      <c r="O34" s="162" t="n">
        <f aca="false">G34+M34</f>
        <v>1654123</v>
      </c>
      <c r="P34" s="232" t="n">
        <f aca="false">$P$14</f>
        <v>2371200</v>
      </c>
      <c r="Q34" s="263" t="n">
        <f aca="false">O34/P34</f>
        <v>0.697588984480432</v>
      </c>
      <c r="R34" s="162" t="n">
        <f aca="false">P34-O34</f>
        <v>717077.000000001</v>
      </c>
    </row>
    <row r="35" customFormat="false" ht="12.75" hidden="false" customHeight="false" outlineLevel="0" collapsed="false">
      <c r="B35" s="269" t="n">
        <f aca="false">B34+1</f>
        <v>36540</v>
      </c>
      <c r="C35" s="232" t="n">
        <f aca="false">C34</f>
        <v>9183.53486162905</v>
      </c>
      <c r="D35" s="162" t="n">
        <f aca="false">D34-C35</f>
        <v>411246.977075564</v>
      </c>
      <c r="E35" s="232" t="n">
        <f aca="false">E34</f>
        <v>4418.80591962641</v>
      </c>
      <c r="F35" s="162" t="n">
        <f aca="false">F34-E35</f>
        <v>266993.911205603</v>
      </c>
      <c r="G35" s="232" t="n">
        <f aca="false">D35+F35</f>
        <v>678240.888281168</v>
      </c>
      <c r="I35" s="232" t="n">
        <f aca="false">I34</f>
        <v>9059.46513837094</v>
      </c>
      <c r="J35" s="162" t="n">
        <f aca="false">J34-I35</f>
        <v>405691.022924436</v>
      </c>
      <c r="K35" s="162" t="n">
        <f aca="false">K34</f>
        <v>8914.19408037359</v>
      </c>
      <c r="L35" s="232" t="n">
        <f aca="false">L34-K35</f>
        <v>538615.088794396</v>
      </c>
      <c r="M35" s="232" t="n">
        <f aca="false">J35+L35</f>
        <v>944306.111718832</v>
      </c>
      <c r="O35" s="162" t="n">
        <f aca="false">G35+M35</f>
        <v>1622547</v>
      </c>
      <c r="P35" s="232" t="n">
        <f aca="false">$P$14</f>
        <v>2371200</v>
      </c>
      <c r="Q35" s="263" t="n">
        <f aca="false">O35/P35</f>
        <v>0.684272520242915</v>
      </c>
      <c r="R35" s="162" t="n">
        <f aca="false">P35-O35</f>
        <v>748653.000000001</v>
      </c>
    </row>
    <row r="36" customFormat="false" ht="12.75" hidden="false" customHeight="false" outlineLevel="0" collapsed="false">
      <c r="B36" s="269" t="n">
        <f aca="false">B35+1</f>
        <v>36541</v>
      </c>
      <c r="C36" s="232" t="n">
        <f aca="false">C35</f>
        <v>9183.53486162905</v>
      </c>
      <c r="D36" s="162" t="n">
        <f aca="false">D35-C36</f>
        <v>402063.442213935</v>
      </c>
      <c r="E36" s="232" t="n">
        <f aca="false">E35</f>
        <v>4418.80591962641</v>
      </c>
      <c r="F36" s="162" t="n">
        <f aca="false">F35-E36</f>
        <v>262575.105285977</v>
      </c>
      <c r="G36" s="232" t="n">
        <f aca="false">D36+F36</f>
        <v>664638.547499912</v>
      </c>
      <c r="I36" s="232" t="n">
        <f aca="false">I35</f>
        <v>9059.46513837094</v>
      </c>
      <c r="J36" s="162" t="n">
        <f aca="false">J35-I36</f>
        <v>396631.557786065</v>
      </c>
      <c r="K36" s="162" t="n">
        <f aca="false">K35</f>
        <v>8914.19408037359</v>
      </c>
      <c r="L36" s="232" t="n">
        <f aca="false">L35-K36</f>
        <v>529700.894714022</v>
      </c>
      <c r="M36" s="232" t="n">
        <f aca="false">J36+L36</f>
        <v>926332.452500087</v>
      </c>
      <c r="O36" s="162" t="n">
        <f aca="false">G36+M36</f>
        <v>1590971</v>
      </c>
      <c r="P36" s="232" t="n">
        <f aca="false">$P$14</f>
        <v>2371200</v>
      </c>
      <c r="Q36" s="263" t="n">
        <f aca="false">O36/P36</f>
        <v>0.670956056005398</v>
      </c>
      <c r="R36" s="162" t="n">
        <f aca="false">P36-O36</f>
        <v>780229.000000001</v>
      </c>
    </row>
    <row r="37" customFormat="false" ht="12.75" hidden="false" customHeight="false" outlineLevel="0" collapsed="false">
      <c r="B37" s="269" t="n">
        <f aca="false">B36+1</f>
        <v>36542</v>
      </c>
      <c r="C37" s="232" t="n">
        <f aca="false">C36</f>
        <v>9183.53486162905</v>
      </c>
      <c r="D37" s="162" t="n">
        <f aca="false">D36-C37</f>
        <v>392879.907352306</v>
      </c>
      <c r="E37" s="232" t="n">
        <f aca="false">E36</f>
        <v>4418.80591962641</v>
      </c>
      <c r="F37" s="162" t="n">
        <f aca="false">F36-E37</f>
        <v>258156.299366351</v>
      </c>
      <c r="G37" s="232" t="n">
        <f aca="false">D37+F37</f>
        <v>651036.206718657</v>
      </c>
      <c r="I37" s="232" t="n">
        <f aca="false">I36</f>
        <v>9059.46513837094</v>
      </c>
      <c r="J37" s="162" t="n">
        <f aca="false">J36-I37</f>
        <v>387572.092647694</v>
      </c>
      <c r="K37" s="162" t="n">
        <f aca="false">K36</f>
        <v>8914.19408037359</v>
      </c>
      <c r="L37" s="232" t="n">
        <f aca="false">L36-K37</f>
        <v>520786.700633649</v>
      </c>
      <c r="M37" s="232" t="n">
        <f aca="false">J37+L37</f>
        <v>908358.793281343</v>
      </c>
      <c r="O37" s="162" t="n">
        <f aca="false">G37+M37</f>
        <v>1559395</v>
      </c>
      <c r="P37" s="232" t="n">
        <f aca="false">$P$14</f>
        <v>2371200</v>
      </c>
      <c r="Q37" s="263" t="n">
        <f aca="false">O37/P37</f>
        <v>0.657639591767881</v>
      </c>
      <c r="R37" s="162" t="n">
        <f aca="false">P37-O37</f>
        <v>811805.000000001</v>
      </c>
    </row>
    <row r="38" customFormat="false" ht="12.75" hidden="false" customHeight="false" outlineLevel="0" collapsed="false">
      <c r="B38" s="269" t="n">
        <f aca="false">B37+1</f>
        <v>36543</v>
      </c>
      <c r="C38" s="232" t="n">
        <f aca="false">C37</f>
        <v>9183.53486162905</v>
      </c>
      <c r="D38" s="162" t="n">
        <f aca="false">D37-C38</f>
        <v>383696.372490677</v>
      </c>
      <c r="E38" s="232" t="n">
        <f aca="false">E37</f>
        <v>4418.80591962641</v>
      </c>
      <c r="F38" s="162" t="n">
        <f aca="false">F37-E38</f>
        <v>253737.493446724</v>
      </c>
      <c r="G38" s="232" t="n">
        <f aca="false">D38+F38</f>
        <v>637433.865937401</v>
      </c>
      <c r="I38" s="232" t="n">
        <f aca="false">I37</f>
        <v>9059.46513837094</v>
      </c>
      <c r="J38" s="162" t="n">
        <f aca="false">J37-I38</f>
        <v>378512.627509323</v>
      </c>
      <c r="K38" s="162" t="n">
        <f aca="false">K37</f>
        <v>8914.19408037359</v>
      </c>
      <c r="L38" s="232" t="n">
        <f aca="false">L37-K38</f>
        <v>511872.506553275</v>
      </c>
      <c r="M38" s="232" t="n">
        <f aca="false">J38+L38</f>
        <v>890385.134062598</v>
      </c>
      <c r="O38" s="162" t="n">
        <f aca="false">G38+M38</f>
        <v>1527819</v>
      </c>
      <c r="P38" s="232" t="n">
        <f aca="false">$P$14</f>
        <v>2371200</v>
      </c>
      <c r="Q38" s="263" t="n">
        <f aca="false">O38/P38</f>
        <v>0.644323127530364</v>
      </c>
      <c r="R38" s="162" t="n">
        <f aca="false">P38-O38</f>
        <v>843381.000000001</v>
      </c>
    </row>
    <row r="39" customFormat="false" ht="12.75" hidden="false" customHeight="false" outlineLevel="0" collapsed="false">
      <c r="B39" s="269" t="n">
        <f aca="false">B38+1</f>
        <v>36544</v>
      </c>
      <c r="C39" s="232" t="n">
        <f aca="false">C38</f>
        <v>9183.53486162905</v>
      </c>
      <c r="D39" s="162" t="n">
        <f aca="false">D38-C39</f>
        <v>374512.837629048</v>
      </c>
      <c r="E39" s="232" t="n">
        <f aca="false">E38</f>
        <v>4418.80591962641</v>
      </c>
      <c r="F39" s="162" t="n">
        <f aca="false">F38-E39</f>
        <v>249318.687527098</v>
      </c>
      <c r="G39" s="232" t="n">
        <f aca="false">D39+F39</f>
        <v>623831.525156146</v>
      </c>
      <c r="I39" s="232" t="n">
        <f aca="false">I38</f>
        <v>9059.46513837094</v>
      </c>
      <c r="J39" s="162" t="n">
        <f aca="false">J38-I39</f>
        <v>369453.162370952</v>
      </c>
      <c r="K39" s="162" t="n">
        <f aca="false">K38</f>
        <v>8914.19408037359</v>
      </c>
      <c r="L39" s="232" t="n">
        <f aca="false">L38-K39</f>
        <v>502958.312472901</v>
      </c>
      <c r="M39" s="232" t="n">
        <f aca="false">J39+L39</f>
        <v>872411.474843854</v>
      </c>
      <c r="O39" s="162" t="n">
        <f aca="false">G39+M39</f>
        <v>1496243</v>
      </c>
      <c r="P39" s="232" t="n">
        <f aca="false">$P$14</f>
        <v>2371200</v>
      </c>
      <c r="Q39" s="263" t="n">
        <f aca="false">O39/P39</f>
        <v>0.631006663292847</v>
      </c>
      <c r="R39" s="162" t="n">
        <f aca="false">P39-O39</f>
        <v>874957.000000001</v>
      </c>
    </row>
    <row r="40" customFormat="false" ht="12.75" hidden="false" customHeight="false" outlineLevel="0" collapsed="false">
      <c r="B40" s="269" t="n">
        <f aca="false">B39+1</f>
        <v>36545</v>
      </c>
      <c r="C40" s="232" t="n">
        <f aca="false">C39</f>
        <v>9183.53486162905</v>
      </c>
      <c r="D40" s="162" t="n">
        <f aca="false">D39-C40</f>
        <v>365329.302767419</v>
      </c>
      <c r="E40" s="232" t="n">
        <f aca="false">E39</f>
        <v>4418.80591962641</v>
      </c>
      <c r="F40" s="162" t="n">
        <f aca="false">F39-E40</f>
        <v>244899.881607471</v>
      </c>
      <c r="G40" s="232" t="n">
        <f aca="false">D40+F40</f>
        <v>610229.18437489</v>
      </c>
      <c r="I40" s="232" t="n">
        <f aca="false">I39</f>
        <v>9059.46513837094</v>
      </c>
      <c r="J40" s="162" t="n">
        <f aca="false">J39-I40</f>
        <v>360393.697232581</v>
      </c>
      <c r="K40" s="162" t="n">
        <f aca="false">K39</f>
        <v>8914.19408037359</v>
      </c>
      <c r="L40" s="232" t="n">
        <f aca="false">L39-K40</f>
        <v>494044.118392528</v>
      </c>
      <c r="M40" s="232" t="n">
        <f aca="false">J40+L40</f>
        <v>854437.815625109</v>
      </c>
      <c r="O40" s="162" t="n">
        <f aca="false">G40+M40</f>
        <v>1464667</v>
      </c>
      <c r="P40" s="232" t="n">
        <f aca="false">$P$14</f>
        <v>2371200</v>
      </c>
      <c r="Q40" s="263" t="n">
        <f aca="false">O40/P40</f>
        <v>0.61769019905533</v>
      </c>
      <c r="R40" s="162" t="n">
        <f aca="false">P40-O40</f>
        <v>906533.000000001</v>
      </c>
    </row>
    <row r="41" customFormat="false" ht="12.75" hidden="false" customHeight="false" outlineLevel="0" collapsed="false">
      <c r="B41" s="269" t="n">
        <f aca="false">B40+1</f>
        <v>36546</v>
      </c>
      <c r="C41" s="232" t="n">
        <f aca="false">C40</f>
        <v>9183.53486162905</v>
      </c>
      <c r="D41" s="162" t="n">
        <f aca="false">D40-C41</f>
        <v>356145.76790579</v>
      </c>
      <c r="E41" s="232" t="n">
        <f aca="false">E40</f>
        <v>4418.80591962641</v>
      </c>
      <c r="F41" s="162" t="n">
        <f aca="false">F40-E41</f>
        <v>240481.075687845</v>
      </c>
      <c r="G41" s="232" t="n">
        <f aca="false">D41+F41</f>
        <v>596626.843593635</v>
      </c>
      <c r="I41" s="232" t="n">
        <f aca="false">I40</f>
        <v>9059.46513837094</v>
      </c>
      <c r="J41" s="162" t="n">
        <f aca="false">J40-I41</f>
        <v>351334.23209421</v>
      </c>
      <c r="K41" s="162" t="n">
        <f aca="false">K40</f>
        <v>8914.19408037359</v>
      </c>
      <c r="L41" s="232" t="n">
        <f aca="false">L40-K41</f>
        <v>485129.924312154</v>
      </c>
      <c r="M41" s="232" t="n">
        <f aca="false">J41+L41</f>
        <v>836464.156406365</v>
      </c>
      <c r="O41" s="162" t="n">
        <f aca="false">G41+M41</f>
        <v>1433091</v>
      </c>
      <c r="P41" s="232" t="n">
        <f aca="false">$P$14</f>
        <v>2371200</v>
      </c>
      <c r="Q41" s="263" t="n">
        <f aca="false">O41/P41</f>
        <v>0.604373734817813</v>
      </c>
      <c r="R41" s="162" t="n">
        <f aca="false">P41-O41</f>
        <v>938109.000000001</v>
      </c>
    </row>
    <row r="42" customFormat="false" ht="12.75" hidden="false" customHeight="false" outlineLevel="0" collapsed="false">
      <c r="B42" s="269" t="n">
        <f aca="false">B41+1</f>
        <v>36547</v>
      </c>
      <c r="C42" s="232" t="n">
        <f aca="false">C41</f>
        <v>9183.53486162905</v>
      </c>
      <c r="D42" s="162" t="n">
        <f aca="false">D41-C42</f>
        <v>346962.233044161</v>
      </c>
      <c r="E42" s="232" t="n">
        <f aca="false">E41</f>
        <v>4418.80591962641</v>
      </c>
      <c r="F42" s="162" t="n">
        <f aca="false">F41-E42</f>
        <v>236062.269768219</v>
      </c>
      <c r="G42" s="232" t="n">
        <f aca="false">D42+F42</f>
        <v>583024.502812379</v>
      </c>
      <c r="I42" s="232" t="n">
        <f aca="false">I41</f>
        <v>9059.46513837094</v>
      </c>
      <c r="J42" s="162" t="n">
        <f aca="false">J41-I42</f>
        <v>342274.76695584</v>
      </c>
      <c r="K42" s="162" t="n">
        <f aca="false">K41</f>
        <v>8914.19408037359</v>
      </c>
      <c r="L42" s="232" t="n">
        <f aca="false">L41-K42</f>
        <v>476215.730231781</v>
      </c>
      <c r="M42" s="232" t="n">
        <f aca="false">J42+L42</f>
        <v>818490.49718762</v>
      </c>
      <c r="O42" s="162" t="n">
        <f aca="false">G42+M42</f>
        <v>1401515</v>
      </c>
      <c r="P42" s="232" t="n">
        <f aca="false">$P$14</f>
        <v>2371200</v>
      </c>
      <c r="Q42" s="263" t="n">
        <f aca="false">O42/P42</f>
        <v>0.591057270580297</v>
      </c>
      <c r="R42" s="162" t="n">
        <f aca="false">P42-O42</f>
        <v>969685.000000001</v>
      </c>
    </row>
    <row r="43" customFormat="false" ht="12.75" hidden="false" customHeight="false" outlineLevel="0" collapsed="false">
      <c r="B43" s="269" t="n">
        <f aca="false">B42+1</f>
        <v>36548</v>
      </c>
      <c r="C43" s="232" t="n">
        <f aca="false">C42</f>
        <v>9183.53486162905</v>
      </c>
      <c r="D43" s="162" t="n">
        <f aca="false">D42-C43</f>
        <v>337778.698182531</v>
      </c>
      <c r="E43" s="232" t="n">
        <f aca="false">E42</f>
        <v>4418.80591962641</v>
      </c>
      <c r="F43" s="162" t="n">
        <f aca="false">F42-E43</f>
        <v>231643.463848592</v>
      </c>
      <c r="G43" s="232" t="n">
        <f aca="false">D43+F43</f>
        <v>569422.162031124</v>
      </c>
      <c r="I43" s="232" t="n">
        <f aca="false">I42</f>
        <v>9059.46513837094</v>
      </c>
      <c r="J43" s="162" t="n">
        <f aca="false">J42-I43</f>
        <v>333215.301817469</v>
      </c>
      <c r="K43" s="162" t="n">
        <f aca="false">K42</f>
        <v>8914.19408037359</v>
      </c>
      <c r="L43" s="232" t="n">
        <f aca="false">L42-K43</f>
        <v>467301.536151407</v>
      </c>
      <c r="M43" s="232" t="n">
        <f aca="false">J43+L43</f>
        <v>800516.837968876</v>
      </c>
      <c r="O43" s="162" t="n">
        <f aca="false">G43+M43</f>
        <v>1369939</v>
      </c>
      <c r="P43" s="232" t="n">
        <f aca="false">$P$14</f>
        <v>2371200</v>
      </c>
      <c r="Q43" s="263" t="n">
        <f aca="false">O43/P43</f>
        <v>0.57774080634278</v>
      </c>
      <c r="R43" s="162" t="n">
        <f aca="false">P43-O43</f>
        <v>1001261</v>
      </c>
    </row>
    <row r="44" customFormat="false" ht="12.75" hidden="false" customHeight="false" outlineLevel="0" collapsed="false">
      <c r="B44" s="269" t="n">
        <f aca="false">B43+1</f>
        <v>36549</v>
      </c>
      <c r="C44" s="232" t="n">
        <f aca="false">C43</f>
        <v>9183.53486162905</v>
      </c>
      <c r="D44" s="162" t="n">
        <f aca="false">D43-C44</f>
        <v>328595.163320902</v>
      </c>
      <c r="E44" s="232" t="n">
        <f aca="false">E43</f>
        <v>4418.80591962641</v>
      </c>
      <c r="F44" s="162" t="n">
        <f aca="false">F43-E44</f>
        <v>227224.657928966</v>
      </c>
      <c r="G44" s="232" t="n">
        <f aca="false">D44+F44</f>
        <v>555819.821249868</v>
      </c>
      <c r="I44" s="232" t="n">
        <f aca="false">I43</f>
        <v>9059.46513837094</v>
      </c>
      <c r="J44" s="162" t="n">
        <f aca="false">J43-I44</f>
        <v>324155.836679098</v>
      </c>
      <c r="K44" s="162" t="n">
        <f aca="false">K43</f>
        <v>8914.19408037359</v>
      </c>
      <c r="L44" s="232" t="n">
        <f aca="false">L43-K44</f>
        <v>458387.342071034</v>
      </c>
      <c r="M44" s="232" t="n">
        <f aca="false">J44+L44</f>
        <v>782543.178750131</v>
      </c>
      <c r="O44" s="162" t="n">
        <f aca="false">G44+M44</f>
        <v>1338363</v>
      </c>
      <c r="P44" s="232" t="n">
        <f aca="false">$P$14</f>
        <v>2371200</v>
      </c>
      <c r="Q44" s="263" t="n">
        <f aca="false">O44/P44</f>
        <v>0.564424342105263</v>
      </c>
      <c r="R44" s="162" t="n">
        <f aca="false">P44-O44</f>
        <v>1032837</v>
      </c>
    </row>
    <row r="45" customFormat="false" ht="12.75" hidden="false" customHeight="false" outlineLevel="0" collapsed="false">
      <c r="B45" s="269" t="n">
        <f aca="false">B44+1</f>
        <v>36550</v>
      </c>
      <c r="C45" s="232" t="n">
        <f aca="false">C44</f>
        <v>9183.53486162905</v>
      </c>
      <c r="D45" s="162" t="n">
        <f aca="false">D44-C45</f>
        <v>319411.628459273</v>
      </c>
      <c r="E45" s="232" t="n">
        <f aca="false">E44</f>
        <v>4418.80591962641</v>
      </c>
      <c r="F45" s="162" t="n">
        <f aca="false">F44-E45</f>
        <v>222805.852009339</v>
      </c>
      <c r="G45" s="232" t="n">
        <f aca="false">D45+F45</f>
        <v>542217.480468613</v>
      </c>
      <c r="I45" s="232" t="n">
        <f aca="false">I44</f>
        <v>9059.46513837094</v>
      </c>
      <c r="J45" s="162" t="n">
        <f aca="false">J44-I45</f>
        <v>315096.371540727</v>
      </c>
      <c r="K45" s="162" t="n">
        <f aca="false">K44</f>
        <v>8914.19408037359</v>
      </c>
      <c r="L45" s="232" t="n">
        <f aca="false">L44-K45</f>
        <v>449473.14799066</v>
      </c>
      <c r="M45" s="232" t="n">
        <f aca="false">J45+L45</f>
        <v>764569.519531387</v>
      </c>
      <c r="O45" s="162" t="n">
        <f aca="false">G45+M45</f>
        <v>1306787</v>
      </c>
      <c r="P45" s="232" t="n">
        <f aca="false">$P$14</f>
        <v>2371200</v>
      </c>
      <c r="Q45" s="263" t="n">
        <f aca="false">O45/P45</f>
        <v>0.551107877867746</v>
      </c>
      <c r="R45" s="162" t="n">
        <f aca="false">P45-O45</f>
        <v>1064413</v>
      </c>
    </row>
    <row r="46" customFormat="false" ht="12.75" hidden="false" customHeight="false" outlineLevel="0" collapsed="false">
      <c r="B46" s="269" t="n">
        <f aca="false">B45+1</f>
        <v>36551</v>
      </c>
      <c r="C46" s="232" t="n">
        <f aca="false">C45</f>
        <v>9183.53486162905</v>
      </c>
      <c r="D46" s="162" t="n">
        <f aca="false">D45-C46</f>
        <v>310228.093597644</v>
      </c>
      <c r="E46" s="232" t="n">
        <f aca="false">E45</f>
        <v>4418.80591962641</v>
      </c>
      <c r="F46" s="162" t="n">
        <f aca="false">F45-E46</f>
        <v>218387.046089713</v>
      </c>
      <c r="G46" s="232" t="n">
        <f aca="false">D46+F46</f>
        <v>528615.139687357</v>
      </c>
      <c r="I46" s="232" t="n">
        <f aca="false">I45</f>
        <v>9059.46513837094</v>
      </c>
      <c r="J46" s="162" t="n">
        <f aca="false">J45-I46</f>
        <v>306036.906402356</v>
      </c>
      <c r="K46" s="162" t="n">
        <f aca="false">K45</f>
        <v>8914.19408037359</v>
      </c>
      <c r="L46" s="232" t="n">
        <f aca="false">L45-K46</f>
        <v>440558.953910286</v>
      </c>
      <c r="M46" s="232" t="n">
        <f aca="false">J46+L46</f>
        <v>746595.860312642</v>
      </c>
      <c r="O46" s="162" t="n">
        <f aca="false">G46+M46</f>
        <v>1275211</v>
      </c>
      <c r="P46" s="232" t="n">
        <f aca="false">$P$14</f>
        <v>2371200</v>
      </c>
      <c r="Q46" s="263" t="n">
        <f aca="false">O46/P46</f>
        <v>0.537791413630229</v>
      </c>
      <c r="R46" s="162" t="n">
        <f aca="false">P46-O46</f>
        <v>1095989</v>
      </c>
    </row>
    <row r="47" customFormat="false" ht="12.75" hidden="false" customHeight="false" outlineLevel="0" collapsed="false">
      <c r="B47" s="269" t="n">
        <f aca="false">B46+1</f>
        <v>36552</v>
      </c>
      <c r="C47" s="232" t="n">
        <f aca="false">C46</f>
        <v>9183.53486162905</v>
      </c>
      <c r="D47" s="162" t="n">
        <f aca="false">D46-C47</f>
        <v>301044.558736015</v>
      </c>
      <c r="E47" s="232" t="n">
        <f aca="false">E46</f>
        <v>4418.80591962641</v>
      </c>
      <c r="F47" s="162" t="n">
        <f aca="false">F46-E47</f>
        <v>213968.240170087</v>
      </c>
      <c r="G47" s="232" t="n">
        <f aca="false">D47+F47</f>
        <v>515012.798906102</v>
      </c>
      <c r="I47" s="232" t="n">
        <f aca="false">I46</f>
        <v>9059.46513837094</v>
      </c>
      <c r="J47" s="162" t="n">
        <f aca="false">J46-I47</f>
        <v>296977.441263985</v>
      </c>
      <c r="K47" s="162" t="n">
        <f aca="false">K46</f>
        <v>8914.19408037359</v>
      </c>
      <c r="L47" s="232" t="n">
        <f aca="false">L46-K47</f>
        <v>431644.759829913</v>
      </c>
      <c r="M47" s="232" t="n">
        <f aca="false">J47+L47</f>
        <v>728622.201093898</v>
      </c>
      <c r="O47" s="162" t="n">
        <f aca="false">G47+M47</f>
        <v>1243635</v>
      </c>
      <c r="P47" s="232" t="n">
        <f aca="false">$P$14</f>
        <v>2371200</v>
      </c>
      <c r="Q47" s="263" t="n">
        <f aca="false">O47/P47</f>
        <v>0.524474949392712</v>
      </c>
      <c r="R47" s="162" t="n">
        <f aca="false">P47-O47</f>
        <v>1127565</v>
      </c>
    </row>
    <row r="48" customFormat="false" ht="12.75" hidden="false" customHeight="false" outlineLevel="0" collapsed="false">
      <c r="B48" s="269" t="n">
        <f aca="false">B47+1</f>
        <v>36553</v>
      </c>
      <c r="C48" s="232" t="n">
        <f aca="false">C47</f>
        <v>9183.53486162905</v>
      </c>
      <c r="D48" s="162" t="n">
        <f aca="false">D47-C48</f>
        <v>291861.023874386</v>
      </c>
      <c r="E48" s="232" t="n">
        <f aca="false">E47</f>
        <v>4418.80591962641</v>
      </c>
      <c r="F48" s="162" t="n">
        <f aca="false">F47-E48</f>
        <v>209549.43425046</v>
      </c>
      <c r="G48" s="232" t="n">
        <f aca="false">D48+F48</f>
        <v>501410.458124846</v>
      </c>
      <c r="I48" s="232" t="n">
        <f aca="false">I47</f>
        <v>9059.46513837094</v>
      </c>
      <c r="J48" s="162" t="n">
        <f aca="false">J47-I48</f>
        <v>287917.976125614</v>
      </c>
      <c r="K48" s="162" t="n">
        <f aca="false">K47</f>
        <v>8914.19408037359</v>
      </c>
      <c r="L48" s="232" t="n">
        <f aca="false">L47-K48</f>
        <v>422730.565749539</v>
      </c>
      <c r="M48" s="232" t="n">
        <f aca="false">J48+L48</f>
        <v>710648.541875153</v>
      </c>
      <c r="O48" s="162" t="n">
        <f aca="false">G48+M48</f>
        <v>1212059</v>
      </c>
      <c r="P48" s="232" t="n">
        <f aca="false">$P$14</f>
        <v>2371200</v>
      </c>
      <c r="Q48" s="263" t="n">
        <f aca="false">O48/P48</f>
        <v>0.511158485155196</v>
      </c>
      <c r="R48" s="162" t="n">
        <f aca="false">P48-O48</f>
        <v>1159141</v>
      </c>
    </row>
    <row r="49" customFormat="false" ht="12.75" hidden="false" customHeight="false" outlineLevel="0" collapsed="false">
      <c r="B49" s="269" t="n">
        <f aca="false">B48+1</f>
        <v>36554</v>
      </c>
      <c r="C49" s="270" t="n">
        <f aca="false">C48</f>
        <v>9183.53486162905</v>
      </c>
      <c r="D49" s="162" t="n">
        <f aca="false">D48-C49</f>
        <v>282677.489012757</v>
      </c>
      <c r="E49" s="270" t="n">
        <f aca="false">E48</f>
        <v>4418.80591962641</v>
      </c>
      <c r="F49" s="162" t="n">
        <f aca="false">F48-E49</f>
        <v>205130.628330834</v>
      </c>
      <c r="G49" s="270" t="n">
        <f aca="false">D49+F49</f>
        <v>487808.117343591</v>
      </c>
      <c r="I49" s="270" t="n">
        <f aca="false">I48</f>
        <v>9059.46513837094</v>
      </c>
      <c r="J49" s="162" t="n">
        <f aca="false">J48-I49</f>
        <v>278858.510987243</v>
      </c>
      <c r="K49" s="271" t="n">
        <f aca="false">K48</f>
        <v>8914.19408037359</v>
      </c>
      <c r="L49" s="232" t="n">
        <f aca="false">L48-K49</f>
        <v>413816.371669166</v>
      </c>
      <c r="M49" s="270" t="n">
        <f aca="false">J49+L49</f>
        <v>692674.882656409</v>
      </c>
      <c r="O49" s="162" t="n">
        <f aca="false">G49+M49</f>
        <v>1180483</v>
      </c>
      <c r="P49" s="232" t="n">
        <f aca="false">$P$14</f>
        <v>2371200</v>
      </c>
      <c r="Q49" s="263" t="n">
        <f aca="false">O49/P49</f>
        <v>0.497842020917679</v>
      </c>
      <c r="R49" s="162" t="n">
        <f aca="false">P49-O49</f>
        <v>1190717</v>
      </c>
    </row>
    <row r="50" customFormat="false" ht="12.75" hidden="false" customHeight="false" outlineLevel="0" collapsed="false">
      <c r="B50" s="269" t="n">
        <f aca="false">B49+1</f>
        <v>36555</v>
      </c>
      <c r="C50" s="272" t="n">
        <f aca="false">C49</f>
        <v>9183.53486162905</v>
      </c>
      <c r="D50" s="162" t="n">
        <f aca="false">D49-C50</f>
        <v>273493.954151128</v>
      </c>
      <c r="E50" s="272" t="n">
        <f aca="false">E49</f>
        <v>4418.80591962641</v>
      </c>
      <c r="F50" s="162" t="n">
        <f aca="false">F49-E50</f>
        <v>200711.822411207</v>
      </c>
      <c r="G50" s="272" t="n">
        <f aca="false">D50+F50</f>
        <v>474205.776562335</v>
      </c>
      <c r="I50" s="272" t="n">
        <f aca="false">I49</f>
        <v>9059.46513837094</v>
      </c>
      <c r="J50" s="162" t="n">
        <f aca="false">J49-I50</f>
        <v>269799.045848872</v>
      </c>
      <c r="K50" s="273" t="n">
        <f aca="false">K49</f>
        <v>8914.19408037359</v>
      </c>
      <c r="L50" s="232" t="n">
        <f aca="false">L49-K50</f>
        <v>404902.177588792</v>
      </c>
      <c r="M50" s="272" t="n">
        <f aca="false">J50+L50</f>
        <v>674701.223437664</v>
      </c>
      <c r="O50" s="162" t="n">
        <f aca="false">G50+M50</f>
        <v>1148907</v>
      </c>
      <c r="P50" s="232" t="n">
        <f aca="false">$P$14</f>
        <v>2371200</v>
      </c>
      <c r="Q50" s="263" t="n">
        <f aca="false">O50/P50</f>
        <v>0.484525556680162</v>
      </c>
      <c r="R50" s="162" t="n">
        <f aca="false">P50-O50</f>
        <v>1222293</v>
      </c>
    </row>
    <row r="51" customFormat="false" ht="12.75" hidden="false" customHeight="false" outlineLevel="0" collapsed="false">
      <c r="B51" s="269" t="n">
        <f aca="false">B50+1</f>
        <v>36556</v>
      </c>
      <c r="C51" s="274" t="n">
        <f aca="false">C50</f>
        <v>9183.53486162905</v>
      </c>
      <c r="D51" s="162" t="n">
        <f aca="false">D50-C51</f>
        <v>264310.419289499</v>
      </c>
      <c r="E51" s="274" t="n">
        <f aca="false">E50</f>
        <v>4418.80591962641</v>
      </c>
      <c r="F51" s="162" t="n">
        <f aca="false">F50-E51</f>
        <v>196293.016491581</v>
      </c>
      <c r="G51" s="274" t="n">
        <f aca="false">D51+F51</f>
        <v>460603.43578108</v>
      </c>
      <c r="I51" s="274" t="n">
        <f aca="false">I50</f>
        <v>9059.46513837094</v>
      </c>
      <c r="J51" s="162" t="n">
        <f aca="false">J50-I51</f>
        <v>260739.580710501</v>
      </c>
      <c r="K51" s="275" t="n">
        <f aca="false">K50</f>
        <v>8914.19408037359</v>
      </c>
      <c r="L51" s="232" t="n">
        <f aca="false">L50-K51</f>
        <v>395987.983508419</v>
      </c>
      <c r="M51" s="274" t="n">
        <f aca="false">J51+L51</f>
        <v>656727.56421892</v>
      </c>
      <c r="O51" s="162" t="n">
        <f aca="false">G51+M51</f>
        <v>1117331</v>
      </c>
      <c r="P51" s="232" t="n">
        <f aca="false">$P$14</f>
        <v>2371200</v>
      </c>
      <c r="Q51" s="263" t="n">
        <f aca="false">O51/P51</f>
        <v>0.471209092442645</v>
      </c>
      <c r="R51" s="162" t="n">
        <f aca="false">P51-O51</f>
        <v>1253869</v>
      </c>
    </row>
    <row r="52" customFormat="false" ht="12.75" hidden="false" customHeight="false" outlineLevel="0" collapsed="false">
      <c r="B52" s="221"/>
      <c r="C52" s="276" t="n">
        <f aca="false">SUM(C21:C51)</f>
        <v>284689.580710501</v>
      </c>
      <c r="E52" s="276" t="n">
        <f aca="false">SUM(E21:E51)</f>
        <v>136982.983508419</v>
      </c>
      <c r="G52" s="257" t="n">
        <f aca="false">C52+E52</f>
        <v>421672.56421892</v>
      </c>
      <c r="I52" s="276" t="n">
        <f aca="false">SUM(I21:I51)</f>
        <v>280843.419289499</v>
      </c>
      <c r="K52" s="276" t="n">
        <f aca="false">SUM(K21:K51)</f>
        <v>276340.016491581</v>
      </c>
      <c r="M52" s="257" t="n">
        <f aca="false">I52+K52</f>
        <v>557183.43578108</v>
      </c>
      <c r="P52" s="232"/>
      <c r="Q52" s="263"/>
    </row>
    <row r="53" customFormat="false" ht="12.75" hidden="false" customHeight="false" outlineLevel="0" collapsed="false">
      <c r="B53" s="221"/>
      <c r="P53" s="232"/>
      <c r="Q53" s="263"/>
    </row>
    <row r="54" customFormat="false" ht="12.75" hidden="false" customHeight="false" outlineLevel="0" collapsed="false">
      <c r="P54" s="232"/>
      <c r="Q54" s="263"/>
    </row>
    <row r="55" customFormat="false" ht="12.75" hidden="false" customHeight="false" outlineLevel="0" collapsed="false">
      <c r="C55" s="261" t="n">
        <f aca="false">C51</f>
        <v>9183.53486162905</v>
      </c>
      <c r="D55" s="150" t="n">
        <f aca="false">D51</f>
        <v>264310.419289499</v>
      </c>
      <c r="E55" s="277" t="n">
        <f aca="false">C55*0.5</f>
        <v>4591.76743081453</v>
      </c>
      <c r="F55" s="150" t="n">
        <f aca="false">F51</f>
        <v>196293.016491581</v>
      </c>
      <c r="G55" s="151" t="n">
        <f aca="false">G51</f>
        <v>460603.43578108</v>
      </c>
      <c r="I55" s="261" t="n">
        <f aca="false">I51</f>
        <v>9059.46513837094</v>
      </c>
      <c r="J55" s="150" t="n">
        <f aca="false">J51</f>
        <v>260739.580710501</v>
      </c>
      <c r="K55" s="277" t="n">
        <f aca="false">I55</f>
        <v>9059.46513837094</v>
      </c>
      <c r="L55" s="150" t="n">
        <f aca="false">L51</f>
        <v>395987.983508419</v>
      </c>
      <c r="M55" s="151" t="n">
        <f aca="false">M51</f>
        <v>656727.56421892</v>
      </c>
      <c r="O55" s="149" t="n">
        <f aca="false">G55+M55</f>
        <v>1117331</v>
      </c>
      <c r="P55" s="150" t="n">
        <f aca="false">$P$14</f>
        <v>2371200</v>
      </c>
      <c r="Q55" s="278" t="n">
        <f aca="false">O55/P55</f>
        <v>0.471209092442645</v>
      </c>
      <c r="R55" s="151" t="n">
        <f aca="false">P55-O55</f>
        <v>1253869</v>
      </c>
    </row>
    <row r="56" customFormat="false" ht="12.75" hidden="false" customHeight="false" outlineLevel="0" collapsed="false">
      <c r="B56" s="269" t="n">
        <f aca="false">B51+1</f>
        <v>36557</v>
      </c>
      <c r="C56" s="232" t="n">
        <f aca="false">C55</f>
        <v>9183.53486162905</v>
      </c>
      <c r="D56" s="232" t="n">
        <f aca="false">D55-C56</f>
        <v>255126.88442787</v>
      </c>
      <c r="E56" s="232" t="n">
        <f aca="false">E55</f>
        <v>4591.76743081453</v>
      </c>
      <c r="F56" s="232" t="n">
        <f aca="false">F55-E56</f>
        <v>191701.249060766</v>
      </c>
      <c r="G56" s="279" t="n">
        <f aca="false">D56+F56</f>
        <v>446828.133488636</v>
      </c>
      <c r="I56" s="162" t="n">
        <f aca="false">I55</f>
        <v>9059.46513837094</v>
      </c>
      <c r="J56" s="162" t="n">
        <f aca="false">J55-I56</f>
        <v>251680.11557213</v>
      </c>
      <c r="K56" s="162" t="n">
        <f aca="false">K55</f>
        <v>9059.46513837094</v>
      </c>
      <c r="L56" s="232" t="n">
        <f aca="false">L55-K56</f>
        <v>386928.518370048</v>
      </c>
      <c r="M56" s="279" t="n">
        <f aca="false">J56+L56</f>
        <v>638608.633942178</v>
      </c>
      <c r="O56" s="280" t="n">
        <f aca="false">G56+M56</f>
        <v>1085436.76743081</v>
      </c>
      <c r="P56" s="280" t="n">
        <f aca="false">$P$14</f>
        <v>2371200</v>
      </c>
      <c r="Q56" s="281" t="n">
        <f aca="false">O56/P56</f>
        <v>0.45775842081259</v>
      </c>
      <c r="R56" s="280" t="n">
        <f aca="false">P56-O56</f>
        <v>1285763.23256919</v>
      </c>
    </row>
    <row r="57" customFormat="false" ht="12.75" hidden="false" customHeight="false" outlineLevel="0" collapsed="false">
      <c r="B57" s="269" t="n">
        <f aca="false">B56+1</f>
        <v>36558</v>
      </c>
      <c r="C57" s="232" t="n">
        <f aca="false">C56</f>
        <v>9183.53486162905</v>
      </c>
      <c r="D57" s="232" t="n">
        <f aca="false">D56-C57</f>
        <v>245943.349566241</v>
      </c>
      <c r="E57" s="232" t="n">
        <f aca="false">E56</f>
        <v>4591.76743081453</v>
      </c>
      <c r="F57" s="232" t="n">
        <f aca="false">F56-E57</f>
        <v>187109.481629952</v>
      </c>
      <c r="G57" s="44" t="n">
        <f aca="false">D57+F57</f>
        <v>433052.831196193</v>
      </c>
      <c r="I57" s="162" t="n">
        <f aca="false">I56</f>
        <v>9059.46513837094</v>
      </c>
      <c r="J57" s="162" t="n">
        <f aca="false">J56-I57</f>
        <v>242620.650433759</v>
      </c>
      <c r="K57" s="162" t="n">
        <f aca="false">K56</f>
        <v>9059.46513837094</v>
      </c>
      <c r="L57" s="232" t="n">
        <f aca="false">L56-K57</f>
        <v>377869.053231677</v>
      </c>
      <c r="M57" s="44" t="n">
        <f aca="false">J57+L57</f>
        <v>620489.703665436</v>
      </c>
      <c r="O57" s="237" t="n">
        <f aca="false">G57+M57</f>
        <v>1053542.53486163</v>
      </c>
      <c r="P57" s="237" t="n">
        <f aca="false">$P$14</f>
        <v>2371200</v>
      </c>
      <c r="Q57" s="282" t="n">
        <f aca="false">O57/P57</f>
        <v>0.444307749182536</v>
      </c>
      <c r="R57" s="237" t="n">
        <f aca="false">P57-O57</f>
        <v>1317657.46513837</v>
      </c>
    </row>
    <row r="58" customFormat="false" ht="12.75" hidden="false" customHeight="false" outlineLevel="0" collapsed="false">
      <c r="B58" s="269" t="n">
        <f aca="false">B57+1</f>
        <v>36559</v>
      </c>
      <c r="C58" s="232" t="n">
        <f aca="false">C57</f>
        <v>9183.53486162905</v>
      </c>
      <c r="D58" s="232" t="n">
        <f aca="false">D57-C58</f>
        <v>236759.814704612</v>
      </c>
      <c r="E58" s="232" t="n">
        <f aca="false">E57</f>
        <v>4591.76743081453</v>
      </c>
      <c r="F58" s="232" t="n">
        <f aca="false">F57-E58</f>
        <v>182517.714199137</v>
      </c>
      <c r="G58" s="44" t="n">
        <f aca="false">D58+F58</f>
        <v>419277.528903749</v>
      </c>
      <c r="I58" s="162" t="n">
        <f aca="false">I57</f>
        <v>9059.46513837094</v>
      </c>
      <c r="J58" s="162" t="n">
        <f aca="false">J57-I58</f>
        <v>233561.185295388</v>
      </c>
      <c r="K58" s="162" t="n">
        <f aca="false">K57</f>
        <v>9059.46513837094</v>
      </c>
      <c r="L58" s="232" t="n">
        <f aca="false">L57-K58</f>
        <v>368809.588093306</v>
      </c>
      <c r="M58" s="44" t="n">
        <f aca="false">J58+L58</f>
        <v>602370.773388694</v>
      </c>
      <c r="O58" s="237" t="n">
        <f aca="false">G58+M58</f>
        <v>1021648.30229244</v>
      </c>
      <c r="P58" s="237" t="n">
        <f aca="false">$P$14</f>
        <v>2371200</v>
      </c>
      <c r="Q58" s="282" t="n">
        <f aca="false">O58/P58</f>
        <v>0.430857077552481</v>
      </c>
      <c r="R58" s="237" t="n">
        <f aca="false">P58-O58</f>
        <v>1349551.69770756</v>
      </c>
    </row>
    <row r="59" customFormat="false" ht="12.75" hidden="false" customHeight="false" outlineLevel="0" collapsed="false">
      <c r="B59" s="269" t="n">
        <f aca="false">B58+1</f>
        <v>36560</v>
      </c>
      <c r="C59" s="232" t="n">
        <f aca="false">C58</f>
        <v>9183.53486162905</v>
      </c>
      <c r="D59" s="232" t="n">
        <f aca="false">D58-C59</f>
        <v>227576.279842983</v>
      </c>
      <c r="E59" s="232" t="n">
        <f aca="false">E58</f>
        <v>4591.76743081453</v>
      </c>
      <c r="F59" s="232" t="n">
        <f aca="false">F58-E59</f>
        <v>177925.946768323</v>
      </c>
      <c r="G59" s="44" t="n">
        <f aca="false">D59+F59</f>
        <v>405502.226611306</v>
      </c>
      <c r="I59" s="162" t="n">
        <f aca="false">I58</f>
        <v>9059.46513837094</v>
      </c>
      <c r="J59" s="162" t="n">
        <f aca="false">J58-I59</f>
        <v>224501.720157017</v>
      </c>
      <c r="K59" s="162" t="n">
        <f aca="false">K58</f>
        <v>9059.46513837094</v>
      </c>
      <c r="L59" s="232" t="n">
        <f aca="false">L58-K59</f>
        <v>359750.122954935</v>
      </c>
      <c r="M59" s="44" t="n">
        <f aca="false">J59+L59</f>
        <v>584251.843111952</v>
      </c>
      <c r="O59" s="237" t="n">
        <f aca="false">G59+M59</f>
        <v>989754.069723258</v>
      </c>
      <c r="P59" s="237" t="n">
        <f aca="false">$P$14</f>
        <v>2371200</v>
      </c>
      <c r="Q59" s="282" t="n">
        <f aca="false">O59/P59</f>
        <v>0.417406405922427</v>
      </c>
      <c r="R59" s="237" t="n">
        <f aca="false">P59-O59</f>
        <v>1381445.93027674</v>
      </c>
    </row>
    <row r="60" customFormat="false" ht="12.75" hidden="false" customHeight="false" outlineLevel="0" collapsed="false">
      <c r="B60" s="269" t="n">
        <f aca="false">B59+1</f>
        <v>36561</v>
      </c>
      <c r="C60" s="232" t="n">
        <f aca="false">C59</f>
        <v>9183.53486162905</v>
      </c>
      <c r="D60" s="232" t="n">
        <f aca="false">D59-C60</f>
        <v>218392.744981354</v>
      </c>
      <c r="E60" s="232" t="n">
        <f aca="false">E59</f>
        <v>4591.76743081453</v>
      </c>
      <c r="F60" s="232" t="n">
        <f aca="false">F59-E60</f>
        <v>173334.179337508</v>
      </c>
      <c r="G60" s="44" t="n">
        <f aca="false">D60+F60</f>
        <v>391726.924318862</v>
      </c>
      <c r="I60" s="162" t="n">
        <f aca="false">I59</f>
        <v>9059.46513837094</v>
      </c>
      <c r="J60" s="162" t="n">
        <f aca="false">J59-I60</f>
        <v>215442.255018646</v>
      </c>
      <c r="K60" s="162" t="n">
        <f aca="false">K59</f>
        <v>9059.46513837094</v>
      </c>
      <c r="L60" s="232" t="n">
        <f aca="false">L59-K60</f>
        <v>350690.657816564</v>
      </c>
      <c r="M60" s="44" t="n">
        <f aca="false">J60+L60</f>
        <v>566132.91283521</v>
      </c>
      <c r="O60" s="237" t="n">
        <f aca="false">G60+M60</f>
        <v>957859.837154072</v>
      </c>
      <c r="P60" s="237" t="n">
        <f aca="false">$P$14</f>
        <v>2371200</v>
      </c>
      <c r="Q60" s="282" t="n">
        <f aca="false">O60/P60</f>
        <v>0.403955734292372</v>
      </c>
      <c r="R60" s="237" t="n">
        <f aca="false">P60-O60</f>
        <v>1413340.16284593</v>
      </c>
    </row>
    <row r="61" customFormat="false" ht="12.75" hidden="false" customHeight="false" outlineLevel="0" collapsed="false">
      <c r="B61" s="269" t="n">
        <f aca="false">B60+1</f>
        <v>36562</v>
      </c>
      <c r="C61" s="232" t="n">
        <f aca="false">C60</f>
        <v>9183.53486162905</v>
      </c>
      <c r="D61" s="232" t="n">
        <f aca="false">D60-C61</f>
        <v>209209.210119725</v>
      </c>
      <c r="E61" s="232" t="n">
        <f aca="false">E60</f>
        <v>4591.76743081453</v>
      </c>
      <c r="F61" s="232" t="n">
        <f aca="false">F60-E61</f>
        <v>168742.411906694</v>
      </c>
      <c r="G61" s="44" t="n">
        <f aca="false">D61+F61</f>
        <v>377951.622026418</v>
      </c>
      <c r="I61" s="162" t="n">
        <f aca="false">I60</f>
        <v>9059.46513837094</v>
      </c>
      <c r="J61" s="162" t="n">
        <f aca="false">J60-I61</f>
        <v>206382.789880275</v>
      </c>
      <c r="K61" s="162" t="n">
        <f aca="false">K60</f>
        <v>9059.46513837094</v>
      </c>
      <c r="L61" s="232" t="n">
        <f aca="false">L60-K61</f>
        <v>341631.192678193</v>
      </c>
      <c r="M61" s="44" t="n">
        <f aca="false">J61+L61</f>
        <v>548013.982558469</v>
      </c>
      <c r="O61" s="237" t="n">
        <f aca="false">G61+M61</f>
        <v>925965.604584887</v>
      </c>
      <c r="P61" s="237" t="n">
        <f aca="false">$P$14</f>
        <v>2371200</v>
      </c>
      <c r="Q61" s="282" t="n">
        <f aca="false">O61/P61</f>
        <v>0.390505062662317</v>
      </c>
      <c r="R61" s="237" t="n">
        <f aca="false">P61-O61</f>
        <v>1445234.39541511</v>
      </c>
    </row>
    <row r="62" customFormat="false" ht="12.75" hidden="false" customHeight="false" outlineLevel="0" collapsed="false">
      <c r="B62" s="269" t="n">
        <f aca="false">B61+1</f>
        <v>36563</v>
      </c>
      <c r="C62" s="232" t="n">
        <f aca="false">C61</f>
        <v>9183.53486162905</v>
      </c>
      <c r="D62" s="232" t="n">
        <f aca="false">D61-C62</f>
        <v>200025.675258096</v>
      </c>
      <c r="E62" s="232" t="n">
        <f aca="false">E61</f>
        <v>4591.76743081453</v>
      </c>
      <c r="F62" s="232" t="n">
        <f aca="false">F61-E62</f>
        <v>164150.644475879</v>
      </c>
      <c r="G62" s="44" t="n">
        <f aca="false">D62+F62</f>
        <v>364176.319733975</v>
      </c>
      <c r="I62" s="162" t="n">
        <f aca="false">I61</f>
        <v>9059.46513837094</v>
      </c>
      <c r="J62" s="162" t="n">
        <f aca="false">J61-I62</f>
        <v>197323.324741904</v>
      </c>
      <c r="K62" s="162" t="n">
        <f aca="false">K61</f>
        <v>9059.46513837094</v>
      </c>
      <c r="L62" s="232" t="n">
        <f aca="false">L61-K62</f>
        <v>332571.727539822</v>
      </c>
      <c r="M62" s="44" t="n">
        <f aca="false">J62+L62</f>
        <v>529895.052281727</v>
      </c>
      <c r="O62" s="237" t="n">
        <f aca="false">G62+M62</f>
        <v>894071.372015701</v>
      </c>
      <c r="P62" s="237" t="n">
        <f aca="false">$P$14</f>
        <v>2371200</v>
      </c>
      <c r="Q62" s="282" t="n">
        <f aca="false">O62/P62</f>
        <v>0.377054391032263</v>
      </c>
      <c r="R62" s="237" t="n">
        <f aca="false">P62-O62</f>
        <v>1477128.6279843</v>
      </c>
    </row>
    <row r="63" customFormat="false" ht="12.75" hidden="false" customHeight="false" outlineLevel="0" collapsed="false">
      <c r="B63" s="269" t="n">
        <f aca="false">B62+1</f>
        <v>36564</v>
      </c>
      <c r="C63" s="232" t="n">
        <f aca="false">C62</f>
        <v>9183.53486162905</v>
      </c>
      <c r="D63" s="232" t="n">
        <f aca="false">D62-C63</f>
        <v>190842.140396467</v>
      </c>
      <c r="E63" s="232" t="n">
        <f aca="false">E62</f>
        <v>4591.76743081453</v>
      </c>
      <c r="F63" s="232" t="n">
        <f aca="false">F62-E63</f>
        <v>159558.877045065</v>
      </c>
      <c r="G63" s="44" t="n">
        <f aca="false">D63+F63</f>
        <v>350401.017441531</v>
      </c>
      <c r="I63" s="162" t="n">
        <f aca="false">I62</f>
        <v>9059.46513837094</v>
      </c>
      <c r="J63" s="162" t="n">
        <f aca="false">J62-I63</f>
        <v>188263.859603534</v>
      </c>
      <c r="K63" s="162" t="n">
        <f aca="false">K62</f>
        <v>9059.46513837094</v>
      </c>
      <c r="L63" s="232" t="n">
        <f aca="false">L62-K63</f>
        <v>323512.262401451</v>
      </c>
      <c r="M63" s="44" t="n">
        <f aca="false">J63+L63</f>
        <v>511776.122004985</v>
      </c>
      <c r="O63" s="237" t="n">
        <f aca="false">G63+M63</f>
        <v>862177.139446516</v>
      </c>
      <c r="P63" s="237" t="n">
        <f aca="false">$P$14</f>
        <v>2371200</v>
      </c>
      <c r="Q63" s="282" t="n">
        <f aca="false">O63/P63</f>
        <v>0.363603719402208</v>
      </c>
      <c r="R63" s="237" t="n">
        <f aca="false">P63-O63</f>
        <v>1509022.86055348</v>
      </c>
    </row>
    <row r="64" customFormat="false" ht="12.75" hidden="false" customHeight="false" outlineLevel="0" collapsed="false">
      <c r="B64" s="269" t="n">
        <f aca="false">B63+1</f>
        <v>36565</v>
      </c>
      <c r="C64" s="232" t="n">
        <f aca="false">C63</f>
        <v>9183.53486162905</v>
      </c>
      <c r="D64" s="232" t="n">
        <f aca="false">D63-C64</f>
        <v>181658.605534838</v>
      </c>
      <c r="E64" s="232" t="n">
        <f aca="false">E63</f>
        <v>4591.76743081453</v>
      </c>
      <c r="F64" s="232" t="n">
        <f aca="false">F63-E64</f>
        <v>154967.10961425</v>
      </c>
      <c r="G64" s="44" t="n">
        <f aca="false">D64+F64</f>
        <v>336625.715149088</v>
      </c>
      <c r="I64" s="162" t="n">
        <f aca="false">I63</f>
        <v>9059.46513837094</v>
      </c>
      <c r="J64" s="162" t="n">
        <f aca="false">J63-I64</f>
        <v>179204.394465163</v>
      </c>
      <c r="K64" s="162" t="n">
        <f aca="false">K63</f>
        <v>9059.46513837094</v>
      </c>
      <c r="L64" s="232" t="n">
        <f aca="false">L63-K64</f>
        <v>314452.79726308</v>
      </c>
      <c r="M64" s="44" t="n">
        <f aca="false">J64+L64</f>
        <v>493657.191728243</v>
      </c>
      <c r="O64" s="237" t="n">
        <f aca="false">G64+M64</f>
        <v>830282.90687733</v>
      </c>
      <c r="P64" s="237" t="n">
        <f aca="false">$P$14</f>
        <v>2371200</v>
      </c>
      <c r="Q64" s="282" t="n">
        <f aca="false">O64/P64</f>
        <v>0.350153047772154</v>
      </c>
      <c r="R64" s="237" t="n">
        <f aca="false">P64-O64</f>
        <v>1540917.09312267</v>
      </c>
    </row>
    <row r="65" customFormat="false" ht="12.75" hidden="false" customHeight="false" outlineLevel="0" collapsed="false">
      <c r="B65" s="269" t="n">
        <f aca="false">B64+1</f>
        <v>36566</v>
      </c>
      <c r="C65" s="232" t="n">
        <f aca="false">C64</f>
        <v>9183.53486162905</v>
      </c>
      <c r="D65" s="232" t="n">
        <f aca="false">D64-C65</f>
        <v>172475.070673208</v>
      </c>
      <c r="E65" s="232" t="n">
        <f aca="false">E64</f>
        <v>4591.76743081453</v>
      </c>
      <c r="F65" s="232" t="n">
        <f aca="false">F64-E65</f>
        <v>150375.342183436</v>
      </c>
      <c r="G65" s="44" t="n">
        <f aca="false">D65+F65</f>
        <v>322850.412856644</v>
      </c>
      <c r="I65" s="162" t="n">
        <f aca="false">I64</f>
        <v>9059.46513837094</v>
      </c>
      <c r="J65" s="162" t="n">
        <f aca="false">J64-I65</f>
        <v>170144.929326792</v>
      </c>
      <c r="K65" s="162" t="n">
        <f aca="false">K64</f>
        <v>9059.46513837094</v>
      </c>
      <c r="L65" s="232" t="n">
        <f aca="false">L64-K65</f>
        <v>305393.332124709</v>
      </c>
      <c r="M65" s="44" t="n">
        <f aca="false">J65+L65</f>
        <v>475538.261451501</v>
      </c>
      <c r="O65" s="237" t="n">
        <f aca="false">G65+M65</f>
        <v>798388.674308145</v>
      </c>
      <c r="P65" s="237" t="n">
        <f aca="false">$P$14</f>
        <v>2371200</v>
      </c>
      <c r="Q65" s="282" t="n">
        <f aca="false">O65/P65</f>
        <v>0.336702376142099</v>
      </c>
      <c r="R65" s="237" t="n">
        <f aca="false">P65-O65</f>
        <v>1572811.32569186</v>
      </c>
    </row>
    <row r="66" customFormat="false" ht="12.75" hidden="false" customHeight="false" outlineLevel="0" collapsed="false">
      <c r="B66" s="269" t="n">
        <f aca="false">B65+1</f>
        <v>36567</v>
      </c>
      <c r="C66" s="232" t="n">
        <f aca="false">C65</f>
        <v>9183.53486162905</v>
      </c>
      <c r="D66" s="232" t="n">
        <f aca="false">D65-C66</f>
        <v>163291.535811579</v>
      </c>
      <c r="E66" s="232" t="n">
        <f aca="false">E65</f>
        <v>4591.76743081453</v>
      </c>
      <c r="F66" s="232" t="n">
        <f aca="false">F65-E66</f>
        <v>145783.574752621</v>
      </c>
      <c r="G66" s="44" t="n">
        <f aca="false">D66+F66</f>
        <v>309075.1105642</v>
      </c>
      <c r="I66" s="162" t="n">
        <f aca="false">I65</f>
        <v>9059.46513837094</v>
      </c>
      <c r="J66" s="162" t="n">
        <f aca="false">J65-I66</f>
        <v>161085.464188421</v>
      </c>
      <c r="K66" s="162" t="n">
        <f aca="false">K65</f>
        <v>9059.46513837094</v>
      </c>
      <c r="L66" s="232" t="n">
        <f aca="false">L65-K66</f>
        <v>296333.866986338</v>
      </c>
      <c r="M66" s="44" t="n">
        <f aca="false">J66+L66</f>
        <v>457419.331174759</v>
      </c>
      <c r="O66" s="237" t="n">
        <f aca="false">G66+M66</f>
        <v>766494.441738959</v>
      </c>
      <c r="P66" s="237" t="n">
        <f aca="false">$P$14</f>
        <v>2371200</v>
      </c>
      <c r="Q66" s="282" t="n">
        <f aca="false">O66/P66</f>
        <v>0.323251704512044</v>
      </c>
      <c r="R66" s="237" t="n">
        <f aca="false">P66-O66</f>
        <v>1604705.55826104</v>
      </c>
    </row>
    <row r="67" customFormat="false" ht="12.75" hidden="false" customHeight="false" outlineLevel="0" collapsed="false">
      <c r="B67" s="269" t="n">
        <f aca="false">B66+1</f>
        <v>36568</v>
      </c>
      <c r="C67" s="232" t="n">
        <f aca="false">C66</f>
        <v>9183.53486162905</v>
      </c>
      <c r="D67" s="232" t="n">
        <f aca="false">D66-C67</f>
        <v>154108.00094995</v>
      </c>
      <c r="E67" s="232" t="n">
        <f aca="false">E66</f>
        <v>4591.76743081453</v>
      </c>
      <c r="F67" s="232" t="n">
        <f aca="false">F66-E67</f>
        <v>141191.807321806</v>
      </c>
      <c r="G67" s="44" t="n">
        <f aca="false">D67+F67</f>
        <v>295299.808271757</v>
      </c>
      <c r="I67" s="162" t="n">
        <f aca="false">I66</f>
        <v>9059.46513837094</v>
      </c>
      <c r="J67" s="162" t="n">
        <f aca="false">J66-I67</f>
        <v>152025.99905005</v>
      </c>
      <c r="K67" s="162" t="n">
        <f aca="false">K66</f>
        <v>9059.46513837094</v>
      </c>
      <c r="L67" s="232" t="n">
        <f aca="false">L66-K67</f>
        <v>287274.401847967</v>
      </c>
      <c r="M67" s="44" t="n">
        <f aca="false">J67+L67</f>
        <v>439300.400898017</v>
      </c>
      <c r="O67" s="237" t="n">
        <f aca="false">G67+M67</f>
        <v>734600.209169774</v>
      </c>
      <c r="P67" s="237" t="n">
        <f aca="false">$P$14</f>
        <v>2371200</v>
      </c>
      <c r="Q67" s="282" t="n">
        <f aca="false">O67/P67</f>
        <v>0.30980103288199</v>
      </c>
      <c r="R67" s="237" t="n">
        <f aca="false">P67-O67</f>
        <v>1636599.79083023</v>
      </c>
    </row>
    <row r="68" customFormat="false" ht="12.75" hidden="false" customHeight="false" outlineLevel="0" collapsed="false">
      <c r="B68" s="269" t="n">
        <f aca="false">B67+1</f>
        <v>36569</v>
      </c>
      <c r="C68" s="232" t="n">
        <f aca="false">C67</f>
        <v>9183.53486162905</v>
      </c>
      <c r="D68" s="232" t="n">
        <f aca="false">D67-C68</f>
        <v>144924.466088321</v>
      </c>
      <c r="E68" s="232" t="n">
        <f aca="false">E67</f>
        <v>4591.76743081453</v>
      </c>
      <c r="F68" s="232" t="n">
        <f aca="false">F67-E68</f>
        <v>136600.039890992</v>
      </c>
      <c r="G68" s="44" t="n">
        <f aca="false">D68+F68</f>
        <v>281524.505979313</v>
      </c>
      <c r="I68" s="162" t="n">
        <f aca="false">I67</f>
        <v>9059.46513837094</v>
      </c>
      <c r="J68" s="162" t="n">
        <f aca="false">J67-I68</f>
        <v>142966.533911679</v>
      </c>
      <c r="K68" s="162" t="n">
        <f aca="false">K67</f>
        <v>9059.46513837094</v>
      </c>
      <c r="L68" s="232" t="n">
        <f aca="false">L67-K68</f>
        <v>278214.936709597</v>
      </c>
      <c r="M68" s="44" t="n">
        <f aca="false">J68+L68</f>
        <v>421181.470621275</v>
      </c>
      <c r="O68" s="237" t="n">
        <f aca="false">G68+M68</f>
        <v>702705.976600589</v>
      </c>
      <c r="P68" s="237" t="n">
        <f aca="false">$P$14</f>
        <v>2371200</v>
      </c>
      <c r="Q68" s="282" t="n">
        <f aca="false">O68/P68</f>
        <v>0.296350361251935</v>
      </c>
      <c r="R68" s="237" t="n">
        <f aca="false">P68-O68</f>
        <v>1668494.02339941</v>
      </c>
    </row>
    <row r="69" customFormat="false" ht="12.75" hidden="false" customHeight="false" outlineLevel="0" collapsed="false">
      <c r="B69" s="269" t="n">
        <f aca="false">B68+1</f>
        <v>36570</v>
      </c>
      <c r="C69" s="232" t="n">
        <f aca="false">C68</f>
        <v>9183.53486162905</v>
      </c>
      <c r="D69" s="232" t="n">
        <f aca="false">D68-C69</f>
        <v>135740.931226692</v>
      </c>
      <c r="E69" s="232" t="n">
        <f aca="false">E68</f>
        <v>4591.76743081453</v>
      </c>
      <c r="F69" s="232" t="n">
        <f aca="false">F68-E69</f>
        <v>132008.272460177</v>
      </c>
      <c r="G69" s="44" t="n">
        <f aca="false">D69+F69</f>
        <v>267749.20368687</v>
      </c>
      <c r="I69" s="162" t="n">
        <f aca="false">I68</f>
        <v>9059.46513837094</v>
      </c>
      <c r="J69" s="162" t="n">
        <f aca="false">J68-I69</f>
        <v>133907.068773308</v>
      </c>
      <c r="K69" s="162" t="n">
        <f aca="false">K68</f>
        <v>9059.46513837094</v>
      </c>
      <c r="L69" s="232" t="n">
        <f aca="false">L68-K69</f>
        <v>269155.471571226</v>
      </c>
      <c r="M69" s="44" t="n">
        <f aca="false">J69+L69</f>
        <v>403062.540344533</v>
      </c>
      <c r="O69" s="237" t="n">
        <f aca="false">G69+M69</f>
        <v>670811.744031403</v>
      </c>
      <c r="P69" s="237" t="n">
        <f aca="false">$P$14</f>
        <v>2371200</v>
      </c>
      <c r="Q69" s="282" t="n">
        <f aca="false">O69/P69</f>
        <v>0.282899689621881</v>
      </c>
      <c r="R69" s="237" t="n">
        <f aca="false">P69-O69</f>
        <v>1700388.2559686</v>
      </c>
    </row>
    <row r="70" customFormat="false" ht="12.75" hidden="false" customHeight="false" outlineLevel="0" collapsed="false">
      <c r="B70" s="269" t="n">
        <f aca="false">B69+1</f>
        <v>36571</v>
      </c>
      <c r="C70" s="232" t="n">
        <f aca="false">C69</f>
        <v>9183.53486162905</v>
      </c>
      <c r="D70" s="232" t="n">
        <f aca="false">D69-C70</f>
        <v>126557.396365063</v>
      </c>
      <c r="E70" s="232" t="n">
        <f aca="false">E69</f>
        <v>4591.76743081453</v>
      </c>
      <c r="F70" s="232" t="n">
        <f aca="false">F69-E70</f>
        <v>127416.505029363</v>
      </c>
      <c r="G70" s="44" t="n">
        <f aca="false">D70+F70</f>
        <v>253973.901394426</v>
      </c>
      <c r="I70" s="162" t="n">
        <f aca="false">I69</f>
        <v>9059.46513837094</v>
      </c>
      <c r="J70" s="162" t="n">
        <f aca="false">J69-I70</f>
        <v>124847.603634937</v>
      </c>
      <c r="K70" s="162" t="n">
        <f aca="false">K69</f>
        <v>9059.46513837094</v>
      </c>
      <c r="L70" s="232" t="n">
        <f aca="false">L69-K70</f>
        <v>260096.006432855</v>
      </c>
      <c r="M70" s="44" t="n">
        <f aca="false">J70+L70</f>
        <v>384943.610067792</v>
      </c>
      <c r="O70" s="237" t="n">
        <f aca="false">G70+M70</f>
        <v>638917.511462218</v>
      </c>
      <c r="P70" s="237" t="n">
        <f aca="false">$P$14</f>
        <v>2371200</v>
      </c>
      <c r="Q70" s="282" t="n">
        <f aca="false">O70/P70</f>
        <v>0.269449017991826</v>
      </c>
      <c r="R70" s="237" t="n">
        <f aca="false">P70-O70</f>
        <v>1732282.48853778</v>
      </c>
    </row>
    <row r="71" customFormat="false" ht="12.75" hidden="false" customHeight="false" outlineLevel="0" collapsed="false">
      <c r="B71" s="269" t="n">
        <f aca="false">B70+1</f>
        <v>36572</v>
      </c>
      <c r="C71" s="232" t="n">
        <f aca="false">C70</f>
        <v>9183.53486162905</v>
      </c>
      <c r="D71" s="232" t="n">
        <f aca="false">D70-C71</f>
        <v>117373.861503434</v>
      </c>
      <c r="E71" s="232" t="n">
        <f aca="false">E70</f>
        <v>4591.76743081453</v>
      </c>
      <c r="F71" s="232" t="n">
        <f aca="false">F70-E71</f>
        <v>122824.737598548</v>
      </c>
      <c r="G71" s="44" t="n">
        <f aca="false">D71+F71</f>
        <v>240198.599101983</v>
      </c>
      <c r="I71" s="162" t="n">
        <f aca="false">I70</f>
        <v>9059.46513837094</v>
      </c>
      <c r="J71" s="162" t="n">
        <f aca="false">J70-I71</f>
        <v>115788.138496566</v>
      </c>
      <c r="K71" s="162" t="n">
        <f aca="false">K70</f>
        <v>9059.46513837094</v>
      </c>
      <c r="L71" s="232" t="n">
        <f aca="false">L70-K71</f>
        <v>251036.541294484</v>
      </c>
      <c r="M71" s="44" t="n">
        <f aca="false">J71+L71</f>
        <v>366824.67979105</v>
      </c>
      <c r="O71" s="237" t="n">
        <f aca="false">G71+M71</f>
        <v>607023.278893032</v>
      </c>
      <c r="P71" s="237" t="n">
        <f aca="false">$P$14</f>
        <v>2371200</v>
      </c>
      <c r="Q71" s="282" t="n">
        <f aca="false">O71/P71</f>
        <v>0.255998346361771</v>
      </c>
      <c r="R71" s="237" t="n">
        <f aca="false">P71-O71</f>
        <v>1764176.72110697</v>
      </c>
    </row>
    <row r="72" customFormat="false" ht="12.75" hidden="false" customHeight="false" outlineLevel="0" collapsed="false">
      <c r="B72" s="269" t="n">
        <f aca="false">B71+1</f>
        <v>36573</v>
      </c>
      <c r="C72" s="232" t="n">
        <f aca="false">C71</f>
        <v>9183.53486162905</v>
      </c>
      <c r="D72" s="232" t="n">
        <f aca="false">D71-C72</f>
        <v>108190.326641805</v>
      </c>
      <c r="E72" s="232" t="n">
        <f aca="false">E71</f>
        <v>4591.76743081453</v>
      </c>
      <c r="F72" s="232" t="n">
        <f aca="false">F71-E72</f>
        <v>118232.970167734</v>
      </c>
      <c r="G72" s="44" t="n">
        <f aca="false">D72+F72</f>
        <v>226423.296809539</v>
      </c>
      <c r="I72" s="162" t="n">
        <f aca="false">I71</f>
        <v>9059.46513837094</v>
      </c>
      <c r="J72" s="162" t="n">
        <f aca="false">J71-I72</f>
        <v>106728.673358195</v>
      </c>
      <c r="K72" s="162" t="n">
        <f aca="false">K71</f>
        <v>9059.46513837094</v>
      </c>
      <c r="L72" s="232" t="n">
        <f aca="false">L71-K72</f>
        <v>241977.076156113</v>
      </c>
      <c r="M72" s="44" t="n">
        <f aca="false">J72+L72</f>
        <v>348705.749514308</v>
      </c>
      <c r="O72" s="237" t="n">
        <f aca="false">G72+M72</f>
        <v>575129.046323847</v>
      </c>
      <c r="P72" s="237" t="n">
        <f aca="false">$P$14</f>
        <v>2371200</v>
      </c>
      <c r="Q72" s="282" t="n">
        <f aca="false">O72/P72</f>
        <v>0.242547674731717</v>
      </c>
      <c r="R72" s="237" t="n">
        <f aca="false">P72-O72</f>
        <v>1796070.95367615</v>
      </c>
    </row>
    <row r="73" customFormat="false" ht="12.75" hidden="false" customHeight="false" outlineLevel="0" collapsed="false">
      <c r="B73" s="269" t="n">
        <f aca="false">B72+1</f>
        <v>36574</v>
      </c>
      <c r="C73" s="232" t="n">
        <f aca="false">C72</f>
        <v>9183.53486162905</v>
      </c>
      <c r="D73" s="232" t="n">
        <f aca="false">D72-C73</f>
        <v>99006.7917801761</v>
      </c>
      <c r="E73" s="232" t="n">
        <f aca="false">E72</f>
        <v>4591.76743081453</v>
      </c>
      <c r="F73" s="232" t="n">
        <f aca="false">F72-E73</f>
        <v>113641.202736919</v>
      </c>
      <c r="G73" s="44" t="n">
        <f aca="false">D73+F73</f>
        <v>212647.994517095</v>
      </c>
      <c r="I73" s="162" t="n">
        <f aca="false">I72</f>
        <v>9059.46513837094</v>
      </c>
      <c r="J73" s="162" t="n">
        <f aca="false">J72-I73</f>
        <v>97669.208219824</v>
      </c>
      <c r="K73" s="162" t="n">
        <f aca="false">K72</f>
        <v>9059.46513837094</v>
      </c>
      <c r="L73" s="232" t="n">
        <f aca="false">L72-K73</f>
        <v>232917.611017742</v>
      </c>
      <c r="M73" s="44" t="n">
        <f aca="false">J73+L73</f>
        <v>330586.819237566</v>
      </c>
      <c r="O73" s="237" t="n">
        <f aca="false">G73+M73</f>
        <v>543234.813754661</v>
      </c>
      <c r="P73" s="237" t="n">
        <f aca="false">$P$14</f>
        <v>2371200</v>
      </c>
      <c r="Q73" s="282" t="n">
        <f aca="false">O73/P73</f>
        <v>0.229097003101662</v>
      </c>
      <c r="R73" s="237" t="n">
        <f aca="false">P73-O73</f>
        <v>1827965.18624534</v>
      </c>
    </row>
    <row r="74" customFormat="false" ht="12.75" hidden="false" customHeight="false" outlineLevel="0" collapsed="false">
      <c r="B74" s="269" t="n">
        <f aca="false">B73+1</f>
        <v>36575</v>
      </c>
      <c r="C74" s="232" t="n">
        <f aca="false">C73</f>
        <v>9183.53486162905</v>
      </c>
      <c r="D74" s="232" t="n">
        <f aca="false">D73-C74</f>
        <v>89823.256918547</v>
      </c>
      <c r="E74" s="232" t="n">
        <f aca="false">E73</f>
        <v>4591.76743081453</v>
      </c>
      <c r="F74" s="232" t="n">
        <f aca="false">F73-E74</f>
        <v>109049.435306105</v>
      </c>
      <c r="G74" s="44" t="n">
        <f aca="false">D74+F74</f>
        <v>198872.692224652</v>
      </c>
      <c r="I74" s="162" t="n">
        <f aca="false">I73</f>
        <v>9059.46513837094</v>
      </c>
      <c r="J74" s="162" t="n">
        <f aca="false">J73-I74</f>
        <v>88609.743081453</v>
      </c>
      <c r="K74" s="162" t="n">
        <f aca="false">K73</f>
        <v>9059.46513837094</v>
      </c>
      <c r="L74" s="232" t="n">
        <f aca="false">L73-K74</f>
        <v>223858.145879371</v>
      </c>
      <c r="M74" s="44" t="n">
        <f aca="false">J74+L74</f>
        <v>312467.888960824</v>
      </c>
      <c r="O74" s="237" t="n">
        <f aca="false">G74+M74</f>
        <v>511340.581185476</v>
      </c>
      <c r="P74" s="237" t="n">
        <f aca="false">$P$14</f>
        <v>2371200</v>
      </c>
      <c r="Q74" s="282" t="n">
        <f aca="false">O74/P74</f>
        <v>0.215646331471608</v>
      </c>
      <c r="R74" s="237" t="n">
        <f aca="false">P74-O74</f>
        <v>1859859.41881452</v>
      </c>
    </row>
    <row r="75" customFormat="false" ht="12.75" hidden="false" customHeight="false" outlineLevel="0" collapsed="false">
      <c r="B75" s="269" t="n">
        <f aca="false">B74+1</f>
        <v>36576</v>
      </c>
      <c r="C75" s="232" t="n">
        <f aca="false">C74</f>
        <v>9183.53486162905</v>
      </c>
      <c r="D75" s="232" t="n">
        <f aca="false">D74-C75</f>
        <v>80639.7220569179</v>
      </c>
      <c r="E75" s="232" t="n">
        <f aca="false">E74</f>
        <v>4591.76743081453</v>
      </c>
      <c r="F75" s="232" t="n">
        <f aca="false">F74-E75</f>
        <v>104457.66787529</v>
      </c>
      <c r="G75" s="44" t="n">
        <f aca="false">D75+F75</f>
        <v>185097.389932208</v>
      </c>
      <c r="I75" s="162" t="n">
        <f aca="false">I74</f>
        <v>9059.46513837094</v>
      </c>
      <c r="J75" s="162" t="n">
        <f aca="false">J74-I75</f>
        <v>79550.2779430821</v>
      </c>
      <c r="K75" s="162" t="n">
        <f aca="false">K74</f>
        <v>9059.46513837094</v>
      </c>
      <c r="L75" s="232" t="n">
        <f aca="false">L74-K75</f>
        <v>214798.680741</v>
      </c>
      <c r="M75" s="44" t="n">
        <f aca="false">J75+L75</f>
        <v>294348.958684082</v>
      </c>
      <c r="O75" s="237" t="n">
        <f aca="false">G75+M75</f>
        <v>479446.34861629</v>
      </c>
      <c r="P75" s="237" t="n">
        <f aca="false">$P$14</f>
        <v>2371200</v>
      </c>
      <c r="Q75" s="282" t="n">
        <f aca="false">O75/P75</f>
        <v>0.202195659841553</v>
      </c>
      <c r="R75" s="237" t="n">
        <f aca="false">P75-O75</f>
        <v>1891753.65138371</v>
      </c>
    </row>
    <row r="76" customFormat="false" ht="12.75" hidden="false" customHeight="false" outlineLevel="0" collapsed="false">
      <c r="B76" s="269" t="n">
        <f aca="false">B75+1</f>
        <v>36577</v>
      </c>
      <c r="C76" s="232" t="n">
        <f aca="false">C75</f>
        <v>9183.53486162905</v>
      </c>
      <c r="D76" s="232" t="n">
        <f aca="false">D75-C76</f>
        <v>71456.1871952889</v>
      </c>
      <c r="E76" s="232" t="n">
        <f aca="false">E75</f>
        <v>4591.76743081453</v>
      </c>
      <c r="F76" s="232" t="n">
        <f aca="false">F75-E76</f>
        <v>99865.9004444757</v>
      </c>
      <c r="G76" s="44" t="n">
        <f aca="false">D76+F76</f>
        <v>171322.087639765</v>
      </c>
      <c r="I76" s="162" t="n">
        <f aca="false">I75</f>
        <v>9059.46513837094</v>
      </c>
      <c r="J76" s="162" t="n">
        <f aca="false">J75-I76</f>
        <v>70490.8128047112</v>
      </c>
      <c r="K76" s="162" t="n">
        <f aca="false">K75</f>
        <v>9059.46513837094</v>
      </c>
      <c r="L76" s="232" t="n">
        <f aca="false">L75-K76</f>
        <v>205739.215602629</v>
      </c>
      <c r="M76" s="44" t="n">
        <f aca="false">J76+L76</f>
        <v>276230.02840734</v>
      </c>
      <c r="O76" s="237" t="n">
        <f aca="false">G76+M76</f>
        <v>447552.116047105</v>
      </c>
      <c r="P76" s="237" t="n">
        <f aca="false">$P$14</f>
        <v>2371200</v>
      </c>
      <c r="Q76" s="282" t="n">
        <f aca="false">O76/P76</f>
        <v>0.188744988211498</v>
      </c>
      <c r="R76" s="237" t="n">
        <f aca="false">P76-O76</f>
        <v>1923647.8839529</v>
      </c>
    </row>
    <row r="77" customFormat="false" ht="12.75" hidden="false" customHeight="false" outlineLevel="0" collapsed="false">
      <c r="B77" s="269" t="n">
        <f aca="false">B76+1</f>
        <v>36578</v>
      </c>
      <c r="C77" s="232" t="n">
        <f aca="false">C76</f>
        <v>9183.53486162905</v>
      </c>
      <c r="D77" s="232" t="n">
        <f aca="false">D76-C77</f>
        <v>62272.6523336598</v>
      </c>
      <c r="E77" s="232" t="n">
        <f aca="false">E76</f>
        <v>4591.76743081453</v>
      </c>
      <c r="F77" s="232" t="n">
        <f aca="false">F76-E77</f>
        <v>95274.1330136612</v>
      </c>
      <c r="G77" s="44" t="n">
        <f aca="false">D77+F77</f>
        <v>157546.785347321</v>
      </c>
      <c r="I77" s="162" t="n">
        <f aca="false">I76</f>
        <v>9059.46513837094</v>
      </c>
      <c r="J77" s="162" t="n">
        <f aca="false">J76-I77</f>
        <v>61431.3476663402</v>
      </c>
      <c r="K77" s="162" t="n">
        <f aca="false">K76</f>
        <v>9059.46513837094</v>
      </c>
      <c r="L77" s="232" t="n">
        <f aca="false">L76-K77</f>
        <v>196679.750464258</v>
      </c>
      <c r="M77" s="44" t="n">
        <f aca="false">J77+L77</f>
        <v>258111.098130598</v>
      </c>
      <c r="O77" s="237" t="n">
        <f aca="false">G77+M77</f>
        <v>415657.883477919</v>
      </c>
      <c r="P77" s="237" t="n">
        <f aca="false">$P$14</f>
        <v>2371200</v>
      </c>
      <c r="Q77" s="282" t="n">
        <f aca="false">O77/P77</f>
        <v>0.175294316581444</v>
      </c>
      <c r="R77" s="237" t="n">
        <f aca="false">P77-O77</f>
        <v>1955542.11652208</v>
      </c>
    </row>
    <row r="78" customFormat="false" ht="12.75" hidden="false" customHeight="false" outlineLevel="0" collapsed="false">
      <c r="B78" s="269" t="n">
        <f aca="false">B77+1</f>
        <v>36579</v>
      </c>
      <c r="C78" s="232" t="n">
        <f aca="false">C77</f>
        <v>9183.53486162905</v>
      </c>
      <c r="D78" s="232" t="n">
        <f aca="false">D77-C78</f>
        <v>53089.1174720308</v>
      </c>
      <c r="E78" s="232" t="n">
        <f aca="false">E77</f>
        <v>4591.76743081453</v>
      </c>
      <c r="F78" s="232" t="n">
        <f aca="false">F77-E78</f>
        <v>90682.3655828467</v>
      </c>
      <c r="G78" s="44" t="n">
        <f aca="false">D78+F78</f>
        <v>143771.483054877</v>
      </c>
      <c r="I78" s="162" t="n">
        <f aca="false">I77</f>
        <v>9059.46513837094</v>
      </c>
      <c r="J78" s="162" t="n">
        <f aca="false">J77-I78</f>
        <v>52371.8825279693</v>
      </c>
      <c r="K78" s="162" t="n">
        <f aca="false">K77</f>
        <v>9059.46513837094</v>
      </c>
      <c r="L78" s="232" t="n">
        <f aca="false">L77-K78</f>
        <v>187620.285325887</v>
      </c>
      <c r="M78" s="44" t="n">
        <f aca="false">J78+L78</f>
        <v>239992.167853856</v>
      </c>
      <c r="O78" s="237" t="n">
        <f aca="false">G78+M78</f>
        <v>383763.650908734</v>
      </c>
      <c r="P78" s="237" t="n">
        <f aca="false">$P$14</f>
        <v>2371200</v>
      </c>
      <c r="Q78" s="282" t="n">
        <f aca="false">O78/P78</f>
        <v>0.161843644951389</v>
      </c>
      <c r="R78" s="237" t="n">
        <f aca="false">P78-O78</f>
        <v>1987436.34909127</v>
      </c>
    </row>
    <row r="79" customFormat="false" ht="12.75" hidden="false" customHeight="false" outlineLevel="0" collapsed="false">
      <c r="B79" s="269" t="n">
        <f aca="false">B78+1</f>
        <v>36580</v>
      </c>
      <c r="C79" s="232" t="n">
        <f aca="false">C78</f>
        <v>9183.53486162905</v>
      </c>
      <c r="D79" s="232" t="n">
        <f aca="false">D78-C79</f>
        <v>43905.5826104017</v>
      </c>
      <c r="E79" s="232" t="n">
        <f aca="false">E78</f>
        <v>4591.76743081453</v>
      </c>
      <c r="F79" s="232" t="n">
        <f aca="false">F78-E79</f>
        <v>86090.5981520322</v>
      </c>
      <c r="G79" s="44" t="n">
        <f aca="false">D79+F79</f>
        <v>129996.180762434</v>
      </c>
      <c r="I79" s="162" t="n">
        <f aca="false">I78</f>
        <v>9059.46513837094</v>
      </c>
      <c r="J79" s="162" t="n">
        <f aca="false">J78-I79</f>
        <v>43312.4173895983</v>
      </c>
      <c r="K79" s="162" t="n">
        <f aca="false">K78</f>
        <v>9059.46513837094</v>
      </c>
      <c r="L79" s="232" t="n">
        <f aca="false">L78-K79</f>
        <v>178560.820187516</v>
      </c>
      <c r="M79" s="44" t="n">
        <f aca="false">J79+L79</f>
        <v>221873.237577114</v>
      </c>
      <c r="O79" s="237" t="n">
        <f aca="false">G79+M79</f>
        <v>351869.418339548</v>
      </c>
      <c r="P79" s="237" t="n">
        <f aca="false">$P$14</f>
        <v>2371200</v>
      </c>
      <c r="Q79" s="282" t="n">
        <f aca="false">O79/P79</f>
        <v>0.148392973321334</v>
      </c>
      <c r="R79" s="237" t="n">
        <f aca="false">P79-O79</f>
        <v>2019330.58166045</v>
      </c>
    </row>
    <row r="80" customFormat="false" ht="12.75" hidden="false" customHeight="false" outlineLevel="0" collapsed="false">
      <c r="B80" s="269" t="n">
        <f aca="false">B79+1</f>
        <v>36581</v>
      </c>
      <c r="C80" s="232" t="n">
        <f aca="false">C79</f>
        <v>9183.53486162905</v>
      </c>
      <c r="D80" s="232" t="n">
        <f aca="false">D79-C80</f>
        <v>34722.0477487726</v>
      </c>
      <c r="E80" s="232" t="n">
        <f aca="false">E79</f>
        <v>4591.76743081453</v>
      </c>
      <c r="F80" s="232" t="n">
        <f aca="false">F79-E80</f>
        <v>81498.8307212177</v>
      </c>
      <c r="G80" s="44" t="n">
        <f aca="false">D80+F80</f>
        <v>116220.87846999</v>
      </c>
      <c r="I80" s="162" t="n">
        <f aca="false">I79</f>
        <v>9059.46513837094</v>
      </c>
      <c r="J80" s="162" t="n">
        <f aca="false">J79-I80</f>
        <v>34252.9522512274</v>
      </c>
      <c r="K80" s="162" t="n">
        <f aca="false">K79</f>
        <v>9059.46513837094</v>
      </c>
      <c r="L80" s="232" t="n">
        <f aca="false">L79-K80</f>
        <v>169501.355049145</v>
      </c>
      <c r="M80" s="44" t="n">
        <f aca="false">J80+L80</f>
        <v>203754.307300372</v>
      </c>
      <c r="O80" s="237" t="n">
        <f aca="false">G80+M80</f>
        <v>319975.185770363</v>
      </c>
      <c r="P80" s="237" t="n">
        <f aca="false">$P$14</f>
        <v>2371200</v>
      </c>
      <c r="Q80" s="282" t="n">
        <f aca="false">O80/P80</f>
        <v>0.13494230169128</v>
      </c>
      <c r="R80" s="237" t="n">
        <f aca="false">P80-O80</f>
        <v>2051224.81422964</v>
      </c>
    </row>
    <row r="81" customFormat="false" ht="12.75" hidden="false" customHeight="false" outlineLevel="0" collapsed="false">
      <c r="B81" s="269" t="n">
        <f aca="false">B80+1</f>
        <v>36582</v>
      </c>
      <c r="C81" s="232" t="n">
        <f aca="false">C80</f>
        <v>9183.53486162905</v>
      </c>
      <c r="D81" s="232" t="n">
        <f aca="false">D80-C81</f>
        <v>25538.5128871436</v>
      </c>
      <c r="E81" s="232" t="n">
        <f aca="false">E80</f>
        <v>4591.76743081453</v>
      </c>
      <c r="F81" s="232" t="n">
        <f aca="false">F80-E81</f>
        <v>76907.0632904031</v>
      </c>
      <c r="G81" s="44" t="n">
        <f aca="false">D81+F81</f>
        <v>102445.576177547</v>
      </c>
      <c r="I81" s="162" t="n">
        <f aca="false">I80</f>
        <v>9059.46513837094</v>
      </c>
      <c r="J81" s="162" t="n">
        <f aca="false">J80-I81</f>
        <v>25193.4871128564</v>
      </c>
      <c r="K81" s="162" t="n">
        <f aca="false">K80</f>
        <v>9059.46513837094</v>
      </c>
      <c r="L81" s="232" t="n">
        <f aca="false">L80-K81</f>
        <v>160441.889910774</v>
      </c>
      <c r="M81" s="44" t="n">
        <f aca="false">J81+L81</f>
        <v>185635.377023631</v>
      </c>
      <c r="O81" s="237" t="n">
        <f aca="false">G81+M81</f>
        <v>288080.953201177</v>
      </c>
      <c r="P81" s="237" t="n">
        <f aca="false">$P$14</f>
        <v>2371200</v>
      </c>
      <c r="Q81" s="282" t="n">
        <f aca="false">O81/P81</f>
        <v>0.121491630061225</v>
      </c>
      <c r="R81" s="237" t="n">
        <f aca="false">P81-O81</f>
        <v>2083119.04679882</v>
      </c>
    </row>
    <row r="82" customFormat="false" ht="12.75" hidden="false" customHeight="false" outlineLevel="0" collapsed="false">
      <c r="B82" s="269" t="n">
        <f aca="false">B81+1</f>
        <v>36583</v>
      </c>
      <c r="C82" s="232" t="n">
        <f aca="false">C81</f>
        <v>9183.53486162905</v>
      </c>
      <c r="D82" s="232" t="n">
        <f aca="false">D81-C82</f>
        <v>16354.9780255145</v>
      </c>
      <c r="E82" s="232" t="n">
        <f aca="false">E81</f>
        <v>4591.76743081453</v>
      </c>
      <c r="F82" s="232" t="n">
        <f aca="false">F81-E82</f>
        <v>72315.2958595886</v>
      </c>
      <c r="G82" s="44" t="n">
        <f aca="false">D82+F82</f>
        <v>88670.2738851032</v>
      </c>
      <c r="I82" s="162" t="n">
        <f aca="false">I81</f>
        <v>9059.46513837094</v>
      </c>
      <c r="J82" s="162" t="n">
        <f aca="false">J81-I82</f>
        <v>16134.0219744855</v>
      </c>
      <c r="K82" s="162" t="n">
        <f aca="false">K81</f>
        <v>9059.46513837094</v>
      </c>
      <c r="L82" s="232" t="n">
        <f aca="false">L81-K82</f>
        <v>151382.424772403</v>
      </c>
      <c r="M82" s="44" t="n">
        <f aca="false">J82+L82</f>
        <v>167516.446746889</v>
      </c>
      <c r="O82" s="237" t="n">
        <f aca="false">G82+M82</f>
        <v>256186.720631992</v>
      </c>
      <c r="P82" s="237" t="n">
        <f aca="false">$P$14</f>
        <v>2371200</v>
      </c>
      <c r="Q82" s="282" t="n">
        <f aca="false">O82/P82</f>
        <v>0.108040958431171</v>
      </c>
      <c r="R82" s="237" t="n">
        <f aca="false">P82-O82</f>
        <v>2115013.27936801</v>
      </c>
    </row>
    <row r="83" customFormat="false" ht="12.75" hidden="false" customHeight="false" outlineLevel="0" collapsed="false">
      <c r="B83" s="269" t="n">
        <f aca="false">B82+1</f>
        <v>36584</v>
      </c>
      <c r="C83" s="232" t="n">
        <f aca="false">C82</f>
        <v>9183.53486162905</v>
      </c>
      <c r="D83" s="232" t="n">
        <f aca="false">D82-C83</f>
        <v>7171.44316388548</v>
      </c>
      <c r="E83" s="232" t="n">
        <f aca="false">E82</f>
        <v>4591.76743081453</v>
      </c>
      <c r="F83" s="232" t="n">
        <f aca="false">F82-E83</f>
        <v>67723.5284287741</v>
      </c>
      <c r="G83" s="44" t="n">
        <f aca="false">D83+F83</f>
        <v>74894.9715926596</v>
      </c>
      <c r="I83" s="162" t="n">
        <f aca="false">I82</f>
        <v>9059.46513837094</v>
      </c>
      <c r="J83" s="162" t="n">
        <f aca="false">J82-I83</f>
        <v>7074.55683611455</v>
      </c>
      <c r="K83" s="162" t="n">
        <f aca="false">K82</f>
        <v>9059.46513837094</v>
      </c>
      <c r="L83" s="232" t="n">
        <f aca="false">L82-K83</f>
        <v>142322.959634032</v>
      </c>
      <c r="M83" s="44" t="n">
        <f aca="false">J83+L83</f>
        <v>149397.516470147</v>
      </c>
      <c r="O83" s="237" t="n">
        <f aca="false">G83+M83</f>
        <v>224292.488062806</v>
      </c>
      <c r="P83" s="237" t="n">
        <f aca="false">$P$14</f>
        <v>2371200</v>
      </c>
      <c r="Q83" s="282" t="n">
        <f aca="false">O83/P83</f>
        <v>0.094590286801116</v>
      </c>
      <c r="R83" s="237" t="n">
        <f aca="false">P83-O83</f>
        <v>2146907.51193719</v>
      </c>
    </row>
    <row r="84" customFormat="false" ht="12.75" hidden="false" customHeight="false" outlineLevel="0" collapsed="false">
      <c r="B84" s="269" t="n">
        <f aca="false">B83+1</f>
        <v>36585</v>
      </c>
      <c r="C84" s="232" t="n">
        <f aca="false">C83</f>
        <v>9183.53486162905</v>
      </c>
      <c r="D84" s="232" t="n">
        <f aca="false">D83-C84</f>
        <v>-2012.09169774357</v>
      </c>
      <c r="E84" s="232" t="n">
        <f aca="false">E83</f>
        <v>4591.76743081453</v>
      </c>
      <c r="F84" s="232" t="n">
        <f aca="false">F83-E84</f>
        <v>63131.7609979596</v>
      </c>
      <c r="G84" s="44" t="n">
        <f aca="false">D84+F84</f>
        <v>61119.669300216</v>
      </c>
      <c r="I84" s="162" t="n">
        <f aca="false">I83</f>
        <v>9059.46513837094</v>
      </c>
      <c r="J84" s="162" t="n">
        <f aca="false">J83-I84</f>
        <v>-1984.90830225639</v>
      </c>
      <c r="K84" s="162" t="n">
        <f aca="false">K83</f>
        <v>9059.46513837094</v>
      </c>
      <c r="L84" s="232" t="n">
        <f aca="false">L83-K84</f>
        <v>133263.494495661</v>
      </c>
      <c r="M84" s="44" t="n">
        <f aca="false">J84+L84</f>
        <v>131278.586193405</v>
      </c>
      <c r="O84" s="237" t="n">
        <f aca="false">G84+M84</f>
        <v>192398.255493621</v>
      </c>
      <c r="P84" s="237" t="n">
        <f aca="false">$P$14</f>
        <v>2371200</v>
      </c>
      <c r="Q84" s="282" t="n">
        <f aca="false">O84/P84</f>
        <v>0.0811396151710614</v>
      </c>
      <c r="R84" s="237" t="n">
        <f aca="false">P84-O84</f>
        <v>2178801.74450638</v>
      </c>
    </row>
    <row r="85" customFormat="false" ht="12.75" hidden="false" customHeight="false" outlineLevel="0" collapsed="false">
      <c r="C85" s="276" t="n">
        <f aca="false">SUM(C56:C84)</f>
        <v>266322.510987243</v>
      </c>
      <c r="E85" s="276" t="n">
        <f aca="false">SUM(E56:E84)</f>
        <v>133161.255493621</v>
      </c>
      <c r="G85" s="276" t="n">
        <f aca="false">C85+E85</f>
        <v>399483.766480864</v>
      </c>
      <c r="I85" s="276" t="n">
        <f aca="false">SUM(I56:I84)</f>
        <v>262724.489012757</v>
      </c>
      <c r="K85" s="276" t="n">
        <f aca="false">SUM(K56:K84)</f>
        <v>262724.489012757</v>
      </c>
      <c r="M85" s="276" t="n">
        <f aca="false">I85+K85</f>
        <v>525448.978025515</v>
      </c>
      <c r="Q85" s="263"/>
    </row>
    <row r="86" customFormat="false" ht="12.75" hidden="false" customHeight="false" outlineLevel="0" collapsed="false">
      <c r="Q86" s="263"/>
    </row>
    <row r="87" customFormat="false" ht="12.75" hidden="false" customHeight="false" outlineLevel="0" collapsed="false">
      <c r="Q87" s="263"/>
    </row>
    <row r="88" customFormat="false" ht="12.75" hidden="false" customHeight="false" outlineLevel="0" collapsed="false">
      <c r="C88" s="261" t="n">
        <f aca="false">C84</f>
        <v>9183.53486162905</v>
      </c>
      <c r="D88" s="150" t="n">
        <f aca="false">D84</f>
        <v>-2012.09169774357</v>
      </c>
      <c r="E88" s="277" t="n">
        <f aca="false">E84</f>
        <v>4591.76743081453</v>
      </c>
      <c r="F88" s="150" t="n">
        <f aca="false">F84</f>
        <v>63131.7609979596</v>
      </c>
      <c r="G88" s="151" t="n">
        <f aca="false">G84</f>
        <v>61119.669300216</v>
      </c>
      <c r="I88" s="149" t="n">
        <f aca="false">I84</f>
        <v>9059.46513837094</v>
      </c>
      <c r="J88" s="150" t="n">
        <f aca="false">J84</f>
        <v>-1984.90830225639</v>
      </c>
      <c r="K88" s="150" t="n">
        <f aca="false">K84</f>
        <v>9059.46513837094</v>
      </c>
      <c r="L88" s="150" t="n">
        <f aca="false">L84</f>
        <v>133263.494495661</v>
      </c>
      <c r="M88" s="151" t="n">
        <f aca="false">M84</f>
        <v>131278.586193405</v>
      </c>
      <c r="O88" s="149" t="n">
        <f aca="false">G88+M88</f>
        <v>192398.255493621</v>
      </c>
      <c r="P88" s="150" t="n">
        <f aca="false">$P$14</f>
        <v>2371200</v>
      </c>
      <c r="Q88" s="278" t="n">
        <f aca="false">O88/P88</f>
        <v>0.0811396151710614</v>
      </c>
      <c r="R88" s="151" t="n">
        <f aca="false">P88-O88</f>
        <v>2178801.74450638</v>
      </c>
    </row>
    <row r="89" customFormat="false" ht="12.75" hidden="false" customHeight="false" outlineLevel="0" collapsed="false">
      <c r="B89" s="269" t="n">
        <f aca="false">B84+1</f>
        <v>36586</v>
      </c>
      <c r="C89" s="232" t="n">
        <f aca="false">C88</f>
        <v>9183.53486162905</v>
      </c>
      <c r="D89" s="232" t="n">
        <f aca="false">D88-C89</f>
        <v>-11195.6265593726</v>
      </c>
      <c r="E89" s="232" t="n">
        <f aca="false">E88</f>
        <v>4591.76743081453</v>
      </c>
      <c r="F89" s="232" t="n">
        <f aca="false">F88-E89</f>
        <v>58539.993567145</v>
      </c>
      <c r="G89" s="279" t="n">
        <f aca="false">D89+F89</f>
        <v>47344.3670077724</v>
      </c>
      <c r="I89" s="283" t="n">
        <f aca="false">I88</f>
        <v>9059.46513837094</v>
      </c>
      <c r="J89" s="283" t="n">
        <f aca="false">J88-I89</f>
        <v>-11044.3734406273</v>
      </c>
      <c r="K89" s="283" t="n">
        <f aca="false">K88</f>
        <v>9059.46513837094</v>
      </c>
      <c r="L89" s="92" t="n">
        <f aca="false">L88-K89</f>
        <v>124204.02935729</v>
      </c>
      <c r="M89" s="279" t="n">
        <f aca="false">J89+L89</f>
        <v>113159.655916663</v>
      </c>
      <c r="O89" s="280" t="n">
        <f aca="false">G89+M89</f>
        <v>160504.022924435</v>
      </c>
      <c r="P89" s="280" t="n">
        <f aca="false">$P$14</f>
        <v>2371200</v>
      </c>
      <c r="Q89" s="281" t="n">
        <f aca="false">O89/P89</f>
        <v>0.0676889435410068</v>
      </c>
      <c r="R89" s="280" t="n">
        <f aca="false">P89-O89</f>
        <v>2210695.97707556</v>
      </c>
    </row>
    <row r="90" customFormat="false" ht="12.75" hidden="false" customHeight="false" outlineLevel="0" collapsed="false">
      <c r="B90" s="269" t="n">
        <f aca="false">B89+1</f>
        <v>36587</v>
      </c>
      <c r="C90" s="232" t="n">
        <f aca="false">C89</f>
        <v>9183.53486162905</v>
      </c>
      <c r="D90" s="232" t="n">
        <f aca="false">D89-C90</f>
        <v>-20379.1614210017</v>
      </c>
      <c r="E90" s="232" t="n">
        <f aca="false">E89</f>
        <v>4591.76743081453</v>
      </c>
      <c r="F90" s="232" t="n">
        <f aca="false">F89-E90</f>
        <v>53948.2261363305</v>
      </c>
      <c r="G90" s="44" t="n">
        <f aca="false">D90+F90</f>
        <v>33569.0647153288</v>
      </c>
      <c r="I90" s="171" t="n">
        <f aca="false">I89</f>
        <v>9059.46513837094</v>
      </c>
      <c r="J90" s="171" t="n">
        <f aca="false">J89-I90</f>
        <v>-20103.8385789983</v>
      </c>
      <c r="K90" s="171" t="n">
        <f aca="false">K89</f>
        <v>9059.46513837094</v>
      </c>
      <c r="L90" s="47" t="n">
        <f aca="false">L89-K90</f>
        <v>115144.564218919</v>
      </c>
      <c r="M90" s="44" t="n">
        <f aca="false">J90+L90</f>
        <v>95040.7256399211</v>
      </c>
      <c r="O90" s="237" t="n">
        <f aca="false">G90+M90</f>
        <v>128609.79035525</v>
      </c>
      <c r="P90" s="237" t="n">
        <f aca="false">$P$14</f>
        <v>2371200</v>
      </c>
      <c r="Q90" s="282" t="n">
        <f aca="false">O90/P90</f>
        <v>0.0542382719109522</v>
      </c>
      <c r="R90" s="237" t="n">
        <f aca="false">P90-O90</f>
        <v>2242590.20964475</v>
      </c>
    </row>
    <row r="91" customFormat="false" ht="12.75" hidden="false" customHeight="false" outlineLevel="0" collapsed="false">
      <c r="B91" s="269" t="n">
        <f aca="false">B90+1</f>
        <v>36588</v>
      </c>
      <c r="C91" s="232" t="n">
        <f aca="false">C90</f>
        <v>9183.53486162905</v>
      </c>
      <c r="D91" s="232" t="n">
        <f aca="false">D90-C91</f>
        <v>-29562.6962826307</v>
      </c>
      <c r="E91" s="232" t="n">
        <f aca="false">E90</f>
        <v>4591.76743081453</v>
      </c>
      <c r="F91" s="232" t="n">
        <f aca="false">F90-E91</f>
        <v>49356.458705516</v>
      </c>
      <c r="G91" s="44" t="n">
        <f aca="false">D91+F91</f>
        <v>19793.7624228852</v>
      </c>
      <c r="I91" s="171" t="n">
        <f aca="false">I90</f>
        <v>9059.46513837094</v>
      </c>
      <c r="J91" s="171" t="n">
        <f aca="false">J90-I91</f>
        <v>-29163.3037173692</v>
      </c>
      <c r="K91" s="171" t="n">
        <f aca="false">K90</f>
        <v>9059.46513837094</v>
      </c>
      <c r="L91" s="47" t="n">
        <f aca="false">L90-K91</f>
        <v>106085.099080548</v>
      </c>
      <c r="M91" s="44" t="n">
        <f aca="false">J91+L91</f>
        <v>76921.7953631792</v>
      </c>
      <c r="O91" s="237" t="n">
        <f aca="false">G91+M91</f>
        <v>96715.5577860645</v>
      </c>
      <c r="P91" s="237" t="n">
        <f aca="false">$P$14</f>
        <v>2371200</v>
      </c>
      <c r="Q91" s="282" t="n">
        <f aca="false">O91/P91</f>
        <v>0.0407876002808976</v>
      </c>
      <c r="R91" s="237" t="n">
        <f aca="false">P91-O91</f>
        <v>2274484.44221394</v>
      </c>
    </row>
    <row r="92" customFormat="false" ht="12.75" hidden="false" customHeight="false" outlineLevel="0" collapsed="false">
      <c r="B92" s="269" t="n">
        <f aca="false">B91+1</f>
        <v>36589</v>
      </c>
      <c r="C92" s="232" t="n">
        <f aca="false">C91</f>
        <v>9183.53486162905</v>
      </c>
      <c r="D92" s="232" t="n">
        <f aca="false">D91-C92</f>
        <v>-38746.2311442598</v>
      </c>
      <c r="E92" s="232" t="n">
        <f aca="false">E91</f>
        <v>4591.76743081453</v>
      </c>
      <c r="F92" s="232" t="n">
        <f aca="false">F91-E92</f>
        <v>44764.6912747015</v>
      </c>
      <c r="G92" s="44" t="n">
        <f aca="false">D92+F92</f>
        <v>6018.46013044167</v>
      </c>
      <c r="I92" s="171" t="n">
        <f aca="false">I91</f>
        <v>9059.46513837094</v>
      </c>
      <c r="J92" s="171" t="n">
        <f aca="false">J91-I92</f>
        <v>-38222.7688557402</v>
      </c>
      <c r="K92" s="171" t="n">
        <f aca="false">K91</f>
        <v>9059.46513837094</v>
      </c>
      <c r="L92" s="47" t="n">
        <f aca="false">L91-K92</f>
        <v>97025.6339421775</v>
      </c>
      <c r="M92" s="44" t="n">
        <f aca="false">J92+L92</f>
        <v>58802.8650864373</v>
      </c>
      <c r="O92" s="237" t="n">
        <f aca="false">G92+M92</f>
        <v>64821.325216879</v>
      </c>
      <c r="P92" s="237" t="n">
        <f aca="false">$P$14</f>
        <v>2371200</v>
      </c>
      <c r="Q92" s="282" t="n">
        <f aca="false">O92/P92</f>
        <v>0.027336928650843</v>
      </c>
      <c r="R92" s="237" t="n">
        <f aca="false">P92-O92</f>
        <v>2306378.67478312</v>
      </c>
    </row>
    <row r="93" customFormat="false" ht="12.75" hidden="false" customHeight="false" outlineLevel="0" collapsed="false">
      <c r="B93" s="269" t="n">
        <f aca="false">B92+1</f>
        <v>36590</v>
      </c>
      <c r="C93" s="232" t="n">
        <f aca="false">C92</f>
        <v>9183.53486162905</v>
      </c>
      <c r="D93" s="232" t="n">
        <f aca="false">D92-C93</f>
        <v>-47929.7660058888</v>
      </c>
      <c r="E93" s="232" t="n">
        <f aca="false">E92</f>
        <v>4591.76743081453</v>
      </c>
      <c r="F93" s="232" t="n">
        <f aca="false">F92-E93</f>
        <v>40172.9238438869</v>
      </c>
      <c r="G93" s="44" t="n">
        <f aca="false">D93+F93</f>
        <v>-7756.84216200192</v>
      </c>
      <c r="I93" s="171" t="n">
        <f aca="false">I92</f>
        <v>9059.46513837094</v>
      </c>
      <c r="J93" s="171" t="n">
        <f aca="false">J92-I93</f>
        <v>-47282.2339941111</v>
      </c>
      <c r="K93" s="171" t="n">
        <f aca="false">K92</f>
        <v>9059.46513837094</v>
      </c>
      <c r="L93" s="47" t="n">
        <f aca="false">L92-K93</f>
        <v>87966.1688038066</v>
      </c>
      <c r="M93" s="44" t="n">
        <f aca="false">J93+L93</f>
        <v>40683.9348096954</v>
      </c>
      <c r="O93" s="237" t="n">
        <f aca="false">G93+M93</f>
        <v>32927.0926476935</v>
      </c>
      <c r="P93" s="237" t="n">
        <f aca="false">$P$14</f>
        <v>2371200</v>
      </c>
      <c r="Q93" s="282" t="n">
        <f aca="false">O93/P93</f>
        <v>0.0138862570207884</v>
      </c>
      <c r="R93" s="237" t="n">
        <f aca="false">P93-O93</f>
        <v>2338272.90735231</v>
      </c>
    </row>
    <row r="94" customFormat="false" ht="12.75" hidden="false" customHeight="false" outlineLevel="0" collapsed="false">
      <c r="B94" s="269" t="n">
        <f aca="false">B93+1</f>
        <v>36591</v>
      </c>
      <c r="C94" s="232" t="n">
        <f aca="false">C93</f>
        <v>9183.53486162905</v>
      </c>
      <c r="D94" s="232" t="n">
        <f aca="false">D93-C94</f>
        <v>-57113.3008675179</v>
      </c>
      <c r="E94" s="232" t="n">
        <f aca="false">E93</f>
        <v>4591.76743081453</v>
      </c>
      <c r="F94" s="232" t="n">
        <f aca="false">F93-E94</f>
        <v>35581.1564130724</v>
      </c>
      <c r="G94" s="44" t="n">
        <f aca="false">D94+F94</f>
        <v>-21532.1444544455</v>
      </c>
      <c r="I94" s="171" t="n">
        <f aca="false">I93</f>
        <v>9059.46513837094</v>
      </c>
      <c r="J94" s="171" t="n">
        <f aca="false">J93-I94</f>
        <v>-56341.6991324821</v>
      </c>
      <c r="K94" s="171" t="n">
        <f aca="false">K93</f>
        <v>9059.46513837094</v>
      </c>
      <c r="L94" s="47" t="n">
        <f aca="false">L93-K94</f>
        <v>78906.7036654356</v>
      </c>
      <c r="M94" s="44" t="n">
        <f aca="false">J94+L94</f>
        <v>22565.0045329536</v>
      </c>
      <c r="O94" s="237" t="n">
        <f aca="false">G94+M94</f>
        <v>1032.86007850805</v>
      </c>
      <c r="P94" s="237" t="n">
        <f aca="false">$P$14</f>
        <v>2371200</v>
      </c>
      <c r="Q94" s="282" t="n">
        <f aca="false">O94/P94</f>
        <v>0.000435585390733826</v>
      </c>
      <c r="R94" s="237" t="n">
        <f aca="false">P94-O94</f>
        <v>2370167.13992149</v>
      </c>
    </row>
    <row r="95" customFormat="false" ht="12.75" hidden="false" customHeight="false" outlineLevel="0" collapsed="false">
      <c r="B95" s="269" t="n">
        <f aca="false">B94+1</f>
        <v>36592</v>
      </c>
      <c r="C95" s="232" t="n">
        <f aca="false">C94</f>
        <v>9183.53486162905</v>
      </c>
      <c r="D95" s="232" t="n">
        <f aca="false">D94-C95</f>
        <v>-66296.835729147</v>
      </c>
      <c r="E95" s="232" t="n">
        <f aca="false">E94</f>
        <v>4591.76743081453</v>
      </c>
      <c r="F95" s="232" t="n">
        <f aca="false">F94-E95</f>
        <v>30989.3889822579</v>
      </c>
      <c r="G95" s="44" t="n">
        <f aca="false">D95+F95</f>
        <v>-35307.4467468891</v>
      </c>
      <c r="I95" s="171" t="n">
        <f aca="false">I94</f>
        <v>9059.46513837094</v>
      </c>
      <c r="J95" s="171" t="n">
        <f aca="false">J94-I95</f>
        <v>-65401.164270853</v>
      </c>
      <c r="K95" s="171" t="n">
        <f aca="false">K94</f>
        <v>9059.46513837094</v>
      </c>
      <c r="L95" s="47" t="n">
        <f aca="false">L94-K95</f>
        <v>69847.2385270647</v>
      </c>
      <c r="M95" s="44" t="n">
        <f aca="false">J95+L95</f>
        <v>4446.07425621167</v>
      </c>
      <c r="O95" s="237" t="s">
        <v>164</v>
      </c>
      <c r="P95" s="237" t="n">
        <f aca="false">$P$14</f>
        <v>2371200</v>
      </c>
      <c r="Q95" s="282" t="e">
        <f aca="false">O95/P95</f>
        <v>#VALUE!</v>
      </c>
      <c r="R95" s="237" t="e">
        <f aca="false">P95-O95</f>
        <v>#VALUE!</v>
      </c>
    </row>
    <row r="96" customFormat="false" ht="12.75" hidden="false" customHeight="false" outlineLevel="0" collapsed="false">
      <c r="B96" s="269" t="n">
        <f aca="false">B95+1</f>
        <v>36593</v>
      </c>
      <c r="C96" s="232" t="n">
        <f aca="false">C95</f>
        <v>9183.53486162905</v>
      </c>
      <c r="D96" s="232" t="n">
        <f aca="false">D95-C96</f>
        <v>-75480.370590776</v>
      </c>
      <c r="E96" s="232" t="n">
        <f aca="false">E95</f>
        <v>4591.76743081453</v>
      </c>
      <c r="F96" s="232" t="n">
        <f aca="false">F95-E96</f>
        <v>26397.6215514433</v>
      </c>
      <c r="G96" s="44" t="n">
        <f aca="false">D96+F96</f>
        <v>-49082.7490393327</v>
      </c>
      <c r="I96" s="171" t="n">
        <f aca="false">I95</f>
        <v>9059.46513837094</v>
      </c>
      <c r="J96" s="171" t="n">
        <f aca="false">J95-I96</f>
        <v>-74460.6294092239</v>
      </c>
      <c r="K96" s="171" t="n">
        <f aca="false">K95</f>
        <v>9059.46513837094</v>
      </c>
      <c r="L96" s="47" t="n">
        <f aca="false">L95-K96</f>
        <v>60787.7733886937</v>
      </c>
      <c r="M96" s="44" t="n">
        <f aca="false">J96+L96</f>
        <v>-13672.8560205302</v>
      </c>
      <c r="O96" s="237" t="n">
        <f aca="false">G96+M96</f>
        <v>-62755.6050598629</v>
      </c>
      <c r="P96" s="237" t="n">
        <f aca="false">$P$14</f>
        <v>2371200</v>
      </c>
      <c r="Q96" s="282" t="n">
        <f aca="false">O96/P96</f>
        <v>-0.0264657578693754</v>
      </c>
      <c r="R96" s="237" t="n">
        <f aca="false">P96-O96</f>
        <v>2433955.60505986</v>
      </c>
    </row>
    <row r="97" customFormat="false" ht="12.75" hidden="false" customHeight="false" outlineLevel="0" collapsed="false">
      <c r="B97" s="269" t="n">
        <f aca="false">B96+1</f>
        <v>36594</v>
      </c>
      <c r="C97" s="232" t="n">
        <f aca="false">C96</f>
        <v>9183.53486162905</v>
      </c>
      <c r="D97" s="232" t="n">
        <f aca="false">D96-C97</f>
        <v>-84663.9054524051</v>
      </c>
      <c r="E97" s="232" t="n">
        <f aca="false">E96</f>
        <v>4591.76743081453</v>
      </c>
      <c r="F97" s="232" t="n">
        <f aca="false">F96-E97</f>
        <v>21805.8541206288</v>
      </c>
      <c r="G97" s="44" t="n">
        <f aca="false">D97+F97</f>
        <v>-62858.0513317763</v>
      </c>
      <c r="I97" s="171" t="n">
        <f aca="false">I96</f>
        <v>9059.46513837094</v>
      </c>
      <c r="J97" s="171" t="n">
        <f aca="false">J96-I97</f>
        <v>-83520.0945475949</v>
      </c>
      <c r="K97" s="171" t="n">
        <f aca="false">K96</f>
        <v>9059.46513837094</v>
      </c>
      <c r="L97" s="47" t="n">
        <f aca="false">L96-K97</f>
        <v>51728.3082503228</v>
      </c>
      <c r="M97" s="44" t="n">
        <f aca="false">J97+L97</f>
        <v>-31791.7862972721</v>
      </c>
      <c r="O97" s="237" t="n">
        <f aca="false">G97+M97</f>
        <v>-94649.8376290484</v>
      </c>
      <c r="P97" s="237" t="n">
        <f aca="false">$P$14</f>
        <v>2371200</v>
      </c>
      <c r="Q97" s="282" t="n">
        <f aca="false">O97/P97</f>
        <v>-0.03991642949943</v>
      </c>
      <c r="R97" s="237" t="n">
        <f aca="false">P97-O97</f>
        <v>2465849.83762905</v>
      </c>
    </row>
    <row r="98" customFormat="false" ht="12.75" hidden="false" customHeight="false" outlineLevel="0" collapsed="false">
      <c r="B98" s="269" t="n">
        <f aca="false">B97+1</f>
        <v>36595</v>
      </c>
      <c r="C98" s="232" t="n">
        <f aca="false">C97</f>
        <v>9183.53486162905</v>
      </c>
      <c r="D98" s="232" t="n">
        <f aca="false">D97-C98</f>
        <v>-93847.4403140341</v>
      </c>
      <c r="E98" s="232" t="n">
        <f aca="false">E97</f>
        <v>4591.76743081453</v>
      </c>
      <c r="F98" s="232" t="n">
        <f aca="false">F97-E98</f>
        <v>17214.0866898143</v>
      </c>
      <c r="G98" s="44" t="n">
        <f aca="false">D98+F98</f>
        <v>-76633.3536242199</v>
      </c>
      <c r="I98" s="171" t="n">
        <f aca="false">I97</f>
        <v>9059.46513837094</v>
      </c>
      <c r="J98" s="171" t="n">
        <f aca="false">J97-I98</f>
        <v>-92579.5596859658</v>
      </c>
      <c r="K98" s="171" t="n">
        <f aca="false">K97</f>
        <v>9059.46513837094</v>
      </c>
      <c r="L98" s="47" t="n">
        <f aca="false">L97-K98</f>
        <v>42668.8431119518</v>
      </c>
      <c r="M98" s="44" t="n">
        <f aca="false">J98+L98</f>
        <v>-49910.716574014</v>
      </c>
      <c r="O98" s="237" t="n">
        <f aca="false">G98+M98</f>
        <v>-126544.070198234</v>
      </c>
      <c r="P98" s="237" t="n">
        <f aca="false">$P$14</f>
        <v>2371200</v>
      </c>
      <c r="Q98" s="282" t="n">
        <f aca="false">O98/P98</f>
        <v>-0.0533671011294846</v>
      </c>
      <c r="R98" s="237" t="n">
        <f aca="false">P98-O98</f>
        <v>2497744.07019823</v>
      </c>
    </row>
    <row r="99" customFormat="false" ht="12.75" hidden="false" customHeight="false" outlineLevel="0" collapsed="false">
      <c r="B99" s="269" t="n">
        <f aca="false">B98+1</f>
        <v>36596</v>
      </c>
      <c r="C99" s="232" t="n">
        <f aca="false">C98</f>
        <v>9183.53486162905</v>
      </c>
      <c r="D99" s="232" t="n">
        <f aca="false">D98-C99</f>
        <v>-103030.975175663</v>
      </c>
      <c r="E99" s="232" t="n">
        <f aca="false">E98</f>
        <v>4591.76743081453</v>
      </c>
      <c r="F99" s="232" t="n">
        <f aca="false">F98-E99</f>
        <v>12622.3192589998</v>
      </c>
      <c r="G99" s="44" t="n">
        <f aca="false">D99+F99</f>
        <v>-90408.6559166634</v>
      </c>
      <c r="I99" s="171" t="n">
        <f aca="false">I98</f>
        <v>9059.46513837094</v>
      </c>
      <c r="J99" s="171" t="n">
        <f aca="false">J98-I99</f>
        <v>-101639.024824337</v>
      </c>
      <c r="K99" s="171" t="n">
        <f aca="false">K98</f>
        <v>9059.46513837094</v>
      </c>
      <c r="L99" s="47" t="n">
        <f aca="false">L98-K99</f>
        <v>33609.3779735809</v>
      </c>
      <c r="M99" s="44" t="n">
        <f aca="false">J99+L99</f>
        <v>-68029.6468507559</v>
      </c>
      <c r="O99" s="237" t="n">
        <f aca="false">G99+M99</f>
        <v>-158438.302767419</v>
      </c>
      <c r="P99" s="237" t="n">
        <f aca="false">$P$14</f>
        <v>2371200</v>
      </c>
      <c r="Q99" s="282" t="n">
        <f aca="false">O99/P99</f>
        <v>-0.0668177727595392</v>
      </c>
      <c r="R99" s="237" t="n">
        <f aca="false">P99-O99</f>
        <v>2529638.30276742</v>
      </c>
    </row>
    <row r="100" customFormat="false" ht="12.75" hidden="false" customHeight="false" outlineLevel="0" collapsed="false">
      <c r="B100" s="269" t="n">
        <f aca="false">B99+1</f>
        <v>36597</v>
      </c>
      <c r="C100" s="232" t="n">
        <f aca="false">C99</f>
        <v>9183.53486162905</v>
      </c>
      <c r="D100" s="232" t="n">
        <f aca="false">D99-C100</f>
        <v>-112214.510037292</v>
      </c>
      <c r="E100" s="232" t="n">
        <f aca="false">E99</f>
        <v>4591.76743081453</v>
      </c>
      <c r="F100" s="232" t="n">
        <f aca="false">F99-E100</f>
        <v>8030.55182818522</v>
      </c>
      <c r="G100" s="44" t="n">
        <f aca="false">D100+F100</f>
        <v>-104183.958209107</v>
      </c>
      <c r="I100" s="171" t="n">
        <f aca="false">I99</f>
        <v>9059.46513837094</v>
      </c>
      <c r="J100" s="171" t="n">
        <f aca="false">J99-I100</f>
        <v>-110698.489962708</v>
      </c>
      <c r="K100" s="171" t="n">
        <f aca="false">K99</f>
        <v>9059.46513837094</v>
      </c>
      <c r="L100" s="47" t="n">
        <f aca="false">L99-K100</f>
        <v>24549.91283521</v>
      </c>
      <c r="M100" s="44" t="n">
        <f aca="false">J100+L100</f>
        <v>-86148.5771274978</v>
      </c>
      <c r="O100" s="237" t="n">
        <f aca="false">G100+M100</f>
        <v>-190332.535336605</v>
      </c>
      <c r="P100" s="237" t="n">
        <f aca="false">$P$14</f>
        <v>2371200</v>
      </c>
      <c r="Q100" s="282" t="n">
        <f aca="false">O100/P100</f>
        <v>-0.0802684443895938</v>
      </c>
      <c r="R100" s="237" t="n">
        <f aca="false">P100-O100</f>
        <v>2561532.53533661</v>
      </c>
    </row>
    <row r="101" customFormat="false" ht="12.75" hidden="false" customHeight="false" outlineLevel="0" collapsed="false">
      <c r="B101" s="269" t="n">
        <f aca="false">B100+1</f>
        <v>36598</v>
      </c>
      <c r="C101" s="232" t="n">
        <f aca="false">C100</f>
        <v>9183.53486162905</v>
      </c>
      <c r="D101" s="232" t="n">
        <f aca="false">D100-C101</f>
        <v>-121398.044898921</v>
      </c>
      <c r="E101" s="232" t="n">
        <f aca="false">E100</f>
        <v>4591.76743081453</v>
      </c>
      <c r="F101" s="232" t="n">
        <f aca="false">F100-E101</f>
        <v>3438.7843973707</v>
      </c>
      <c r="G101" s="44" t="n">
        <f aca="false">D101+F101</f>
        <v>-117959.260501551</v>
      </c>
      <c r="I101" s="171" t="n">
        <f aca="false">I100</f>
        <v>9059.46513837094</v>
      </c>
      <c r="J101" s="171" t="n">
        <f aca="false">J100-I101</f>
        <v>-119757.955101079</v>
      </c>
      <c r="K101" s="171" t="n">
        <f aca="false">K100</f>
        <v>9059.46513837094</v>
      </c>
      <c r="L101" s="47" t="n">
        <f aca="false">L100-K101</f>
        <v>15490.447696839</v>
      </c>
      <c r="M101" s="44" t="n">
        <f aca="false">J101+L101</f>
        <v>-104267.50740424</v>
      </c>
      <c r="O101" s="237" t="n">
        <f aca="false">G101+M101</f>
        <v>-222226.76790579</v>
      </c>
      <c r="P101" s="237" t="n">
        <f aca="false">$P$14</f>
        <v>2371200</v>
      </c>
      <c r="Q101" s="282" t="n">
        <f aca="false">O101/P101</f>
        <v>-0.0937191160196484</v>
      </c>
      <c r="R101" s="237" t="n">
        <f aca="false">P101-O101</f>
        <v>2593426.76790579</v>
      </c>
    </row>
    <row r="102" customFormat="false" ht="12.75" hidden="false" customHeight="false" outlineLevel="0" collapsed="false">
      <c r="B102" s="269" t="n">
        <f aca="false">B101+1</f>
        <v>36599</v>
      </c>
      <c r="C102" s="232" t="n">
        <v>2582</v>
      </c>
      <c r="D102" s="232" t="n">
        <f aca="false">D101-C102</f>
        <v>-123980.044898921</v>
      </c>
      <c r="E102" s="232" t="n">
        <f aca="false">E101</f>
        <v>4591.76743081453</v>
      </c>
      <c r="F102" s="232" t="n">
        <f aca="false">F101-E102</f>
        <v>-1152.98303344383</v>
      </c>
      <c r="G102" s="44" t="n">
        <f aca="false">D102+F102</f>
        <v>-125133.027932365</v>
      </c>
      <c r="I102" s="171" t="n">
        <v>2547</v>
      </c>
      <c r="J102" s="171" t="n">
        <f aca="false">J101-I102</f>
        <v>-122304.955101079</v>
      </c>
      <c r="K102" s="171" t="n">
        <f aca="false">K101</f>
        <v>9059.46513837094</v>
      </c>
      <c r="L102" s="47" t="n">
        <f aca="false">L101-K102</f>
        <v>6430.98255846806</v>
      </c>
      <c r="M102" s="44" t="n">
        <f aca="false">J102+L102</f>
        <v>-115873.972542611</v>
      </c>
      <c r="O102" s="237" t="n">
        <f aca="false">G102+M102</f>
        <v>-241007.000474976</v>
      </c>
      <c r="P102" s="237" t="n">
        <f aca="false">$P$14</f>
        <v>2371200</v>
      </c>
      <c r="Q102" s="282" t="n">
        <f aca="false">O102/P102</f>
        <v>-0.101639254586275</v>
      </c>
      <c r="R102" s="237" t="n">
        <f aca="false">P102-O102</f>
        <v>2612207.00047498</v>
      </c>
    </row>
    <row r="103" customFormat="false" ht="12.75" hidden="false" customHeight="false" outlineLevel="0" collapsed="false">
      <c r="B103" s="269" t="n">
        <f aca="false">B102+1</f>
        <v>36600</v>
      </c>
      <c r="C103" s="232"/>
      <c r="D103" s="232"/>
      <c r="E103" s="232" t="n">
        <f aca="false">E102</f>
        <v>4591.76743081453</v>
      </c>
      <c r="F103" s="232" t="n">
        <f aca="false">F102-E103</f>
        <v>-5744.75046425836</v>
      </c>
      <c r="G103" s="44" t="n">
        <f aca="false">D103+F103</f>
        <v>-5744.75046425836</v>
      </c>
      <c r="I103" s="171"/>
      <c r="J103" s="171"/>
      <c r="K103" s="171" t="n">
        <f aca="false">K102</f>
        <v>9059.46513837094</v>
      </c>
      <c r="L103" s="47" t="n">
        <f aca="false">L102-K103</f>
        <v>-2628.48257990288</v>
      </c>
      <c r="M103" s="44" t="n">
        <f aca="false">J103+L103</f>
        <v>-2628.48257990288</v>
      </c>
      <c r="O103" s="237" t="n">
        <f aca="false">G103+M103</f>
        <v>-8373.23304416124</v>
      </c>
      <c r="P103" s="237" t="n">
        <f aca="false">$P$14</f>
        <v>2371200</v>
      </c>
      <c r="Q103" s="282" t="n">
        <f aca="false">O103/P103</f>
        <v>-0.00353122176288851</v>
      </c>
      <c r="R103" s="237" t="n">
        <f aca="false">P103-O103</f>
        <v>2379573.23304416</v>
      </c>
    </row>
    <row r="104" customFormat="false" ht="12.75" hidden="false" customHeight="false" outlineLevel="0" collapsed="false">
      <c r="B104" s="269" t="n">
        <f aca="false">B103+1</f>
        <v>36601</v>
      </c>
      <c r="C104" s="232"/>
      <c r="D104" s="232"/>
      <c r="E104" s="232" t="n">
        <f aca="false">E103</f>
        <v>4591.76743081453</v>
      </c>
      <c r="F104" s="232" t="n">
        <f aca="false">F103-E104</f>
        <v>-10336.5178950729</v>
      </c>
      <c r="G104" s="44" t="n">
        <f aca="false">D104+F104</f>
        <v>-10336.5178950729</v>
      </c>
      <c r="I104" s="171"/>
      <c r="J104" s="171"/>
      <c r="K104" s="171" t="n">
        <f aca="false">K103</f>
        <v>9059.46513837094</v>
      </c>
      <c r="L104" s="47" t="n">
        <f aca="false">L103-K104</f>
        <v>-11687.9477182738</v>
      </c>
      <c r="M104" s="44" t="n">
        <f aca="false">J104+L104</f>
        <v>-11687.9477182738</v>
      </c>
      <c r="O104" s="237" t="n">
        <f aca="false">G104+M104</f>
        <v>-22024.4656133467</v>
      </c>
      <c r="P104" s="237" t="n">
        <f aca="false">$P$14</f>
        <v>2371200</v>
      </c>
      <c r="Q104" s="282" t="n">
        <f aca="false">O104/P104</f>
        <v>-0.00928832051844919</v>
      </c>
      <c r="R104" s="237" t="n">
        <f aca="false">P104-O104</f>
        <v>2393224.46561335</v>
      </c>
    </row>
    <row r="105" customFormat="false" ht="12.75" hidden="false" customHeight="false" outlineLevel="0" collapsed="false">
      <c r="B105" s="269" t="n">
        <f aca="false">B104+1</f>
        <v>36602</v>
      </c>
      <c r="C105" s="232"/>
      <c r="D105" s="232"/>
      <c r="E105" s="232" t="n">
        <f aca="false">E104</f>
        <v>4591.76743081453</v>
      </c>
      <c r="F105" s="232" t="n">
        <f aca="false">F104-E105</f>
        <v>-14928.2853258874</v>
      </c>
      <c r="G105" s="44" t="n">
        <f aca="false">D105+F105</f>
        <v>-14928.2853258874</v>
      </c>
      <c r="I105" s="171"/>
      <c r="J105" s="171"/>
      <c r="K105" s="171" t="n">
        <f aca="false">K104</f>
        <v>9059.46513837094</v>
      </c>
      <c r="L105" s="47" t="n">
        <f aca="false">L104-K105</f>
        <v>-20747.4128566448</v>
      </c>
      <c r="M105" s="44" t="n">
        <f aca="false">J105+L105</f>
        <v>-20747.4128566448</v>
      </c>
      <c r="O105" s="237" t="n">
        <f aca="false">G105+M105</f>
        <v>-35675.6981825322</v>
      </c>
      <c r="P105" s="237" t="n">
        <f aca="false">$P$14</f>
        <v>2371200</v>
      </c>
      <c r="Q105" s="282" t="n">
        <f aca="false">O105/P105</f>
        <v>-0.0150454192740099</v>
      </c>
      <c r="R105" s="237" t="n">
        <f aca="false">P105-O105</f>
        <v>2406875.69818253</v>
      </c>
    </row>
    <row r="106" customFormat="false" ht="12.75" hidden="false" customHeight="false" outlineLevel="0" collapsed="false">
      <c r="B106" s="269" t="n">
        <f aca="false">B105+1</f>
        <v>36603</v>
      </c>
      <c r="C106" s="232"/>
      <c r="D106" s="232"/>
      <c r="E106" s="232" t="n">
        <f aca="false">E105</f>
        <v>4591.76743081453</v>
      </c>
      <c r="F106" s="232" t="n">
        <f aca="false">F105-E106</f>
        <v>-19520.0527567019</v>
      </c>
      <c r="G106" s="44" t="n">
        <f aca="false">D106+F106</f>
        <v>-19520.0527567019</v>
      </c>
      <c r="I106" s="171"/>
      <c r="J106" s="171"/>
      <c r="K106" s="171" t="n">
        <f aca="false">K105</f>
        <v>9059.46513837094</v>
      </c>
      <c r="L106" s="47" t="n">
        <f aca="false">L105-K106</f>
        <v>-29806.8779950157</v>
      </c>
      <c r="M106" s="44" t="n">
        <f aca="false">J106+L106</f>
        <v>-29806.8779950157</v>
      </c>
      <c r="O106" s="237" t="n">
        <f aca="false">G106+M106</f>
        <v>-49326.9307517177</v>
      </c>
      <c r="P106" s="237" t="n">
        <f aca="false">$P$14</f>
        <v>2371200</v>
      </c>
      <c r="Q106" s="282" t="n">
        <f aca="false">O106/P106</f>
        <v>-0.0208025180295705</v>
      </c>
      <c r="R106" s="237" t="n">
        <f aca="false">P106-O106</f>
        <v>2420526.93075172</v>
      </c>
    </row>
    <row r="107" customFormat="false" ht="12.75" hidden="false" customHeight="false" outlineLevel="0" collapsed="false">
      <c r="B107" s="269" t="n">
        <f aca="false">B106+1</f>
        <v>36604</v>
      </c>
      <c r="C107" s="232"/>
      <c r="D107" s="232"/>
      <c r="E107" s="232" t="n">
        <f aca="false">E106</f>
        <v>4591.76743081453</v>
      </c>
      <c r="F107" s="232" t="n">
        <f aca="false">F106-E107</f>
        <v>-24111.8201875165</v>
      </c>
      <c r="G107" s="44" t="n">
        <f aca="false">D107+F107</f>
        <v>-24111.8201875165</v>
      </c>
      <c r="I107" s="171"/>
      <c r="J107" s="171"/>
      <c r="K107" s="171" t="n">
        <f aca="false">K106</f>
        <v>9059.46513837094</v>
      </c>
      <c r="L107" s="47" t="n">
        <f aca="false">L106-K107</f>
        <v>-38866.3431333867</v>
      </c>
      <c r="M107" s="44" t="n">
        <f aca="false">J107+L107</f>
        <v>-38866.3431333867</v>
      </c>
      <c r="O107" s="237" t="n">
        <f aca="false">G107+M107</f>
        <v>-62978.1633209031</v>
      </c>
      <c r="P107" s="237" t="n">
        <f aca="false">$P$14</f>
        <v>2371200</v>
      </c>
      <c r="Q107" s="282" t="n">
        <f aca="false">O107/P107</f>
        <v>-0.0265596167851312</v>
      </c>
      <c r="R107" s="237" t="n">
        <f aca="false">P107-O107</f>
        <v>2434178.1633209</v>
      </c>
    </row>
    <row r="108" customFormat="false" ht="12.75" hidden="false" customHeight="false" outlineLevel="0" collapsed="false">
      <c r="B108" s="269" t="n">
        <f aca="false">B107+1</f>
        <v>36605</v>
      </c>
      <c r="C108" s="232"/>
      <c r="D108" s="232"/>
      <c r="E108" s="232" t="n">
        <f aca="false">E107</f>
        <v>4591.76743081453</v>
      </c>
      <c r="F108" s="232" t="n">
        <f aca="false">F107-E108</f>
        <v>-28703.587618331</v>
      </c>
      <c r="G108" s="44" t="n">
        <f aca="false">D108+F108</f>
        <v>-28703.587618331</v>
      </c>
      <c r="I108" s="171"/>
      <c r="J108" s="171"/>
      <c r="K108" s="171" t="n">
        <f aca="false">K107</f>
        <v>9059.46513837094</v>
      </c>
      <c r="L108" s="47" t="n">
        <f aca="false">L107-K108</f>
        <v>-47925.8082717576</v>
      </c>
      <c r="M108" s="44" t="n">
        <f aca="false">J108+L108</f>
        <v>-47925.8082717576</v>
      </c>
      <c r="O108" s="237" t="n">
        <f aca="false">G108+M108</f>
        <v>-76629.3958900886</v>
      </c>
      <c r="P108" s="237" t="n">
        <f aca="false">$P$14</f>
        <v>2371200</v>
      </c>
      <c r="Q108" s="282" t="n">
        <f aca="false">O108/P108</f>
        <v>-0.0323167155406919</v>
      </c>
      <c r="R108" s="237" t="n">
        <f aca="false">P108-O108</f>
        <v>2447829.39589009</v>
      </c>
    </row>
    <row r="109" customFormat="false" ht="12.75" hidden="false" customHeight="false" outlineLevel="0" collapsed="false">
      <c r="B109" s="269" t="n">
        <f aca="false">B108+1</f>
        <v>36606</v>
      </c>
      <c r="C109" s="232"/>
      <c r="D109" s="232"/>
      <c r="E109" s="232" t="n">
        <f aca="false">E108</f>
        <v>4591.76743081453</v>
      </c>
      <c r="F109" s="232" t="n">
        <f aca="false">F108-E109</f>
        <v>-33295.3550491455</v>
      </c>
      <c r="G109" s="44" t="n">
        <f aca="false">D109+F109</f>
        <v>-33295.3550491455</v>
      </c>
      <c r="I109" s="171"/>
      <c r="J109" s="171"/>
      <c r="K109" s="171" t="n">
        <f aca="false">K108</f>
        <v>9059.46513837094</v>
      </c>
      <c r="L109" s="47" t="n">
        <f aca="false">L108-K109</f>
        <v>-56985.2734101285</v>
      </c>
      <c r="M109" s="44" t="n">
        <f aca="false">J109+L109</f>
        <v>-56985.2734101285</v>
      </c>
      <c r="O109" s="237" t="n">
        <f aca="false">G109+M109</f>
        <v>-90280.6284592741</v>
      </c>
      <c r="P109" s="237" t="n">
        <f aca="false">$P$14</f>
        <v>2371200</v>
      </c>
      <c r="Q109" s="282" t="n">
        <f aca="false">O109/P109</f>
        <v>-0.0380738142962526</v>
      </c>
      <c r="R109" s="237" t="n">
        <f aca="false">P109-O109</f>
        <v>2461480.62845927</v>
      </c>
    </row>
    <row r="110" customFormat="false" ht="12.75" hidden="false" customHeight="false" outlineLevel="0" collapsed="false">
      <c r="B110" s="269" t="n">
        <f aca="false">B109+1</f>
        <v>36607</v>
      </c>
      <c r="C110" s="232"/>
      <c r="D110" s="232"/>
      <c r="E110" s="232" t="n">
        <f aca="false">E109</f>
        <v>4591.76743081453</v>
      </c>
      <c r="F110" s="232" t="n">
        <f aca="false">F109-E110</f>
        <v>-37887.1224799601</v>
      </c>
      <c r="G110" s="44" t="n">
        <f aca="false">D110+F110</f>
        <v>-37887.1224799601</v>
      </c>
      <c r="I110" s="171"/>
      <c r="J110" s="171"/>
      <c r="K110" s="171" t="n">
        <f aca="false">K109</f>
        <v>9059.46513837094</v>
      </c>
      <c r="L110" s="47" t="n">
        <f aca="false">L109-K110</f>
        <v>-66044.7385484995</v>
      </c>
      <c r="M110" s="44" t="n">
        <f aca="false">J110+L110</f>
        <v>-66044.7385484995</v>
      </c>
      <c r="O110" s="237" t="n">
        <f aca="false">G110+M110</f>
        <v>-103931.86102846</v>
      </c>
      <c r="P110" s="237" t="n">
        <f aca="false">$P$14</f>
        <v>2371200</v>
      </c>
      <c r="Q110" s="282" t="n">
        <f aca="false">O110/P110</f>
        <v>-0.0438309130518132</v>
      </c>
      <c r="R110" s="237" t="n">
        <f aca="false">P110-O110</f>
        <v>2475131.86102846</v>
      </c>
    </row>
    <row r="111" customFormat="false" ht="12.75" hidden="false" customHeight="false" outlineLevel="0" collapsed="false">
      <c r="B111" s="269" t="n">
        <f aca="false">B110+1</f>
        <v>36608</v>
      </c>
      <c r="C111" s="232"/>
      <c r="D111" s="232"/>
      <c r="E111" s="232" t="n">
        <f aca="false">E110</f>
        <v>4591.76743081453</v>
      </c>
      <c r="F111" s="232" t="n">
        <f aca="false">F110-E111</f>
        <v>-42478.8899107746</v>
      </c>
      <c r="G111" s="44" t="n">
        <f aca="false">D111+F111</f>
        <v>-42478.8899107746</v>
      </c>
      <c r="I111" s="171"/>
      <c r="J111" s="171"/>
      <c r="K111" s="171" t="n">
        <f aca="false">K110</f>
        <v>9059.46513837094</v>
      </c>
      <c r="L111" s="47" t="n">
        <f aca="false">L110-K111</f>
        <v>-75104.2036868704</v>
      </c>
      <c r="M111" s="44" t="n">
        <f aca="false">J111+L111</f>
        <v>-75104.2036868704</v>
      </c>
      <c r="O111" s="237" t="n">
        <f aca="false">G111+M111</f>
        <v>-117583.093597645</v>
      </c>
      <c r="P111" s="237" t="n">
        <f aca="false">$P$14</f>
        <v>2371200</v>
      </c>
      <c r="Q111" s="282" t="n">
        <f aca="false">O111/P111</f>
        <v>-0.0495880118073739</v>
      </c>
      <c r="R111" s="237" t="n">
        <f aca="false">P111-O111</f>
        <v>2488783.09359765</v>
      </c>
    </row>
    <row r="112" customFormat="false" ht="12.75" hidden="false" customHeight="false" outlineLevel="0" collapsed="false">
      <c r="B112" s="269" t="n">
        <f aca="false">B111+1</f>
        <v>36609</v>
      </c>
      <c r="C112" s="232"/>
      <c r="D112" s="232"/>
      <c r="E112" s="232" t="n">
        <f aca="false">E111</f>
        <v>4591.76743081453</v>
      </c>
      <c r="F112" s="232" t="n">
        <f aca="false">F111-E112</f>
        <v>-47070.6573415891</v>
      </c>
      <c r="G112" s="44" t="n">
        <f aca="false">D112+F112</f>
        <v>-47070.6573415891</v>
      </c>
      <c r="I112" s="171"/>
      <c r="J112" s="171"/>
      <c r="K112" s="171" t="n">
        <f aca="false">K111</f>
        <v>9059.46513837094</v>
      </c>
      <c r="L112" s="47" t="n">
        <f aca="false">L111-K112</f>
        <v>-84163.6688252414</v>
      </c>
      <c r="M112" s="44" t="n">
        <f aca="false">J112+L112</f>
        <v>-84163.6688252414</v>
      </c>
      <c r="O112" s="237" t="n">
        <f aca="false">G112+M112</f>
        <v>-131234.326166831</v>
      </c>
      <c r="P112" s="237" t="n">
        <f aca="false">$P$14</f>
        <v>2371200</v>
      </c>
      <c r="Q112" s="282" t="n">
        <f aca="false">O112/P112</f>
        <v>-0.0553451105629346</v>
      </c>
      <c r="R112" s="237" t="n">
        <f aca="false">P112-O112</f>
        <v>2502434.32616683</v>
      </c>
    </row>
    <row r="113" customFormat="false" ht="12.75" hidden="false" customHeight="false" outlineLevel="0" collapsed="false">
      <c r="B113" s="269" t="n">
        <f aca="false">B112+1</f>
        <v>36610</v>
      </c>
      <c r="C113" s="232"/>
      <c r="D113" s="232"/>
      <c r="E113" s="232" t="n">
        <f aca="false">E112</f>
        <v>4591.76743081453</v>
      </c>
      <c r="F113" s="232" t="n">
        <f aca="false">F112-E113</f>
        <v>-51662.4247724036</v>
      </c>
      <c r="G113" s="44" t="n">
        <f aca="false">D113+F113</f>
        <v>-51662.4247724036</v>
      </c>
      <c r="I113" s="171"/>
      <c r="J113" s="171"/>
      <c r="K113" s="171" t="n">
        <f aca="false">K112</f>
        <v>9059.46513837094</v>
      </c>
      <c r="L113" s="47" t="n">
        <f aca="false">L112-K113</f>
        <v>-93223.1339636123</v>
      </c>
      <c r="M113" s="44" t="n">
        <f aca="false">J113+L113</f>
        <v>-93223.1339636123</v>
      </c>
      <c r="O113" s="237" t="n">
        <f aca="false">G113+M113</f>
        <v>-144885.558736016</v>
      </c>
      <c r="P113" s="237" t="n">
        <f aca="false">$P$14</f>
        <v>2371200</v>
      </c>
      <c r="Q113" s="282" t="n">
        <f aca="false">O113/P113</f>
        <v>-0.0611022093184953</v>
      </c>
      <c r="R113" s="237" t="n">
        <f aca="false">P113-O113</f>
        <v>2516085.55873602</v>
      </c>
    </row>
    <row r="114" customFormat="false" ht="12.75" hidden="false" customHeight="false" outlineLevel="0" collapsed="false">
      <c r="B114" s="269" t="n">
        <f aca="false">B113+1</f>
        <v>36611</v>
      </c>
      <c r="C114" s="232"/>
      <c r="D114" s="232"/>
      <c r="E114" s="232" t="n">
        <f aca="false">E113</f>
        <v>4591.76743081453</v>
      </c>
      <c r="F114" s="232" t="n">
        <f aca="false">F113-E114</f>
        <v>-56254.1922032182</v>
      </c>
      <c r="G114" s="44" t="n">
        <f aca="false">D114+F114</f>
        <v>-56254.1922032182</v>
      </c>
      <c r="I114" s="171"/>
      <c r="J114" s="171"/>
      <c r="K114" s="171" t="n">
        <f aca="false">K113</f>
        <v>9059.46513837094</v>
      </c>
      <c r="L114" s="47" t="n">
        <f aca="false">L113-K114</f>
        <v>-102282.599101983</v>
      </c>
      <c r="M114" s="44" t="n">
        <f aca="false">J114+L114</f>
        <v>-102282.599101983</v>
      </c>
      <c r="O114" s="237" t="n">
        <f aca="false">G114+M114</f>
        <v>-158536.791305201</v>
      </c>
      <c r="P114" s="237" t="n">
        <f aca="false">$P$14</f>
        <v>2371200</v>
      </c>
      <c r="Q114" s="282" t="n">
        <f aca="false">O114/P114</f>
        <v>-0.0668593080740559</v>
      </c>
      <c r="R114" s="237" t="n">
        <f aca="false">P114-O114</f>
        <v>2529736.7913052</v>
      </c>
    </row>
    <row r="115" customFormat="false" ht="12.75" hidden="false" customHeight="false" outlineLevel="0" collapsed="false">
      <c r="B115" s="269" t="n">
        <f aca="false">B114+1</f>
        <v>36612</v>
      </c>
      <c r="C115" s="232"/>
      <c r="D115" s="232"/>
      <c r="E115" s="232" t="n">
        <f aca="false">E114</f>
        <v>4591.76743081453</v>
      </c>
      <c r="F115" s="232" t="n">
        <f aca="false">F114-E115</f>
        <v>-60845.9596340327</v>
      </c>
      <c r="G115" s="44" t="n">
        <f aca="false">D115+F115</f>
        <v>-60845.9596340327</v>
      </c>
      <c r="I115" s="171"/>
      <c r="J115" s="171"/>
      <c r="K115" s="171" t="n">
        <f aca="false">K114</f>
        <v>9059.46513837094</v>
      </c>
      <c r="L115" s="47" t="n">
        <f aca="false">L114-K115</f>
        <v>-111342.064240354</v>
      </c>
      <c r="M115" s="44" t="n">
        <f aca="false">J115+L115</f>
        <v>-111342.064240354</v>
      </c>
      <c r="O115" s="237" t="n">
        <f aca="false">G115+M115</f>
        <v>-172188.023874387</v>
      </c>
      <c r="P115" s="237" t="n">
        <f aca="false">$P$14</f>
        <v>2371200</v>
      </c>
      <c r="Q115" s="282" t="n">
        <f aca="false">O115/P115</f>
        <v>-0.0726164068296166</v>
      </c>
      <c r="R115" s="237" t="n">
        <f aca="false">P115-O115</f>
        <v>2543388.02387439</v>
      </c>
    </row>
    <row r="116" customFormat="false" ht="12.75" hidden="false" customHeight="false" outlineLevel="0" collapsed="false">
      <c r="B116" s="269" t="n">
        <f aca="false">B115+1</f>
        <v>36613</v>
      </c>
      <c r="C116" s="232"/>
      <c r="D116" s="232"/>
      <c r="E116" s="232" t="n">
        <f aca="false">E115</f>
        <v>4591.76743081453</v>
      </c>
      <c r="F116" s="232" t="n">
        <f aca="false">F115-E116</f>
        <v>-65437.7270648472</v>
      </c>
      <c r="G116" s="44" t="n">
        <f aca="false">D116+F116</f>
        <v>-65437.7270648472</v>
      </c>
      <c r="I116" s="171"/>
      <c r="J116" s="171"/>
      <c r="K116" s="171" t="n">
        <f aca="false">K115</f>
        <v>9059.46513837094</v>
      </c>
      <c r="L116" s="47" t="n">
        <f aca="false">L115-K116</f>
        <v>-120401.529378725</v>
      </c>
      <c r="M116" s="44" t="n">
        <f aca="false">J116+L116</f>
        <v>-120401.529378725</v>
      </c>
      <c r="O116" s="237" t="n">
        <f aca="false">G116+M116</f>
        <v>-185839.256443572</v>
      </c>
      <c r="P116" s="237" t="n">
        <f aca="false">$P$14</f>
        <v>2371200</v>
      </c>
      <c r="Q116" s="282" t="n">
        <f aca="false">O116/P116</f>
        <v>-0.0783735055851773</v>
      </c>
      <c r="R116" s="237" t="n">
        <f aca="false">P116-O116</f>
        <v>2557039.25644357</v>
      </c>
    </row>
    <row r="117" customFormat="false" ht="12.75" hidden="false" customHeight="false" outlineLevel="0" collapsed="false">
      <c r="B117" s="269" t="n">
        <f aca="false">B116+1</f>
        <v>36614</v>
      </c>
      <c r="C117" s="232"/>
      <c r="D117" s="232"/>
      <c r="E117" s="232" t="n">
        <f aca="false">E116</f>
        <v>4591.76743081453</v>
      </c>
      <c r="F117" s="232" t="n">
        <f aca="false">F116-E117</f>
        <v>-70029.4944956618</v>
      </c>
      <c r="G117" s="44" t="n">
        <f aca="false">D117+F117</f>
        <v>-70029.4944956618</v>
      </c>
      <c r="I117" s="171"/>
      <c r="J117" s="171"/>
      <c r="K117" s="171" t="n">
        <f aca="false">K116</f>
        <v>9059.46513837094</v>
      </c>
      <c r="L117" s="47" t="n">
        <f aca="false">L116-K117</f>
        <v>-129460.994517096</v>
      </c>
      <c r="M117" s="44" t="n">
        <f aca="false">J117+L117</f>
        <v>-129460.994517096</v>
      </c>
      <c r="O117" s="237" t="n">
        <f aca="false">G117+M117</f>
        <v>-199490.489012758</v>
      </c>
      <c r="P117" s="237" t="n">
        <f aca="false">$P$14</f>
        <v>2371200</v>
      </c>
      <c r="Q117" s="282" t="n">
        <f aca="false">O117/P117</f>
        <v>-0.084130604340738</v>
      </c>
      <c r="R117" s="237" t="n">
        <f aca="false">P117-O117</f>
        <v>2570690.48901276</v>
      </c>
    </row>
    <row r="118" customFormat="false" ht="12.75" hidden="false" customHeight="false" outlineLevel="0" collapsed="false">
      <c r="B118" s="269" t="n">
        <f aca="false">B117+1</f>
        <v>36615</v>
      </c>
      <c r="C118" s="232"/>
      <c r="D118" s="232"/>
      <c r="E118" s="232" t="n">
        <f aca="false">E117</f>
        <v>4591.76743081453</v>
      </c>
      <c r="F118" s="232" t="n">
        <f aca="false">F117-E118</f>
        <v>-74621.2619264763</v>
      </c>
      <c r="G118" s="44" t="n">
        <f aca="false">D118+F118</f>
        <v>-74621.2619264763</v>
      </c>
      <c r="I118" s="171"/>
      <c r="J118" s="171"/>
      <c r="K118" s="171" t="n">
        <f aca="false">K117</f>
        <v>9059.46513837094</v>
      </c>
      <c r="L118" s="47" t="n">
        <f aca="false">L117-K118</f>
        <v>-138520.459655467</v>
      </c>
      <c r="M118" s="44" t="n">
        <f aca="false">J118+L118</f>
        <v>-138520.459655467</v>
      </c>
      <c r="O118" s="237" t="n">
        <f aca="false">G118+M118</f>
        <v>-213141.721581943</v>
      </c>
      <c r="P118" s="237" t="n">
        <f aca="false">$P$14</f>
        <v>2371200</v>
      </c>
      <c r="Q118" s="282" t="n">
        <f aca="false">O118/P118</f>
        <v>-0.0898877030962986</v>
      </c>
      <c r="R118" s="237" t="n">
        <f aca="false">P118-O118</f>
        <v>2584341.72158194</v>
      </c>
    </row>
    <row r="119" customFormat="false" ht="12.75" hidden="false" customHeight="false" outlineLevel="0" collapsed="false">
      <c r="B119" s="269" t="n">
        <f aca="false">B118+1</f>
        <v>36616</v>
      </c>
      <c r="C119" s="232"/>
      <c r="D119" s="232"/>
      <c r="E119" s="232" t="n">
        <f aca="false">E118</f>
        <v>4591.76743081453</v>
      </c>
      <c r="F119" s="232" t="n">
        <f aca="false">F118-E119</f>
        <v>-79213.0293572908</v>
      </c>
      <c r="G119" s="44" t="n">
        <f aca="false">D119+F119</f>
        <v>-79213.0293572908</v>
      </c>
      <c r="I119" s="171"/>
      <c r="J119" s="171"/>
      <c r="K119" s="171" t="n">
        <f aca="false">K118</f>
        <v>9059.46513837094</v>
      </c>
      <c r="L119" s="47" t="n">
        <f aca="false">L118-K119</f>
        <v>-147579.924793838</v>
      </c>
      <c r="M119" s="44" t="n">
        <f aca="false">J119+L119</f>
        <v>-147579.924793838</v>
      </c>
      <c r="O119" s="237" t="n">
        <f aca="false">G119+M119</f>
        <v>-226792.954151129</v>
      </c>
      <c r="P119" s="237" t="n">
        <f aca="false">$P$14</f>
        <v>2371200</v>
      </c>
      <c r="Q119" s="282" t="n">
        <f aca="false">O119/P119</f>
        <v>-0.0956448018518593</v>
      </c>
      <c r="R119" s="237" t="n">
        <f aca="false">P119-O119</f>
        <v>2597992.95415113</v>
      </c>
    </row>
    <row r="120" customFormat="false" ht="12.75" hidden="false" customHeight="false" outlineLevel="0" collapsed="false">
      <c r="C120" s="276" t="n">
        <f aca="false">SUM(C91:C119)</f>
        <v>103600.88347792</v>
      </c>
      <c r="E120" s="276" t="n">
        <f aca="false">SUM(E91:E119)</f>
        <v>133161.255493621</v>
      </c>
      <c r="G120" s="276" t="n">
        <f aca="false">C120+E120</f>
        <v>236762.138971541</v>
      </c>
      <c r="I120" s="276" t="n">
        <f aca="false">SUM(I91:I119)</f>
        <v>102201.11652208</v>
      </c>
      <c r="K120" s="276" t="n">
        <f aca="false">SUM(K91:K119)</f>
        <v>262724.489012757</v>
      </c>
      <c r="M120" s="276" t="n">
        <f aca="false">I120+K120</f>
        <v>364925.605534838</v>
      </c>
    </row>
    <row r="123" customFormat="false" ht="12.75" hidden="false" customHeight="false" outlineLevel="0" collapsed="false">
      <c r="C123" s="219" t="n">
        <f aca="false">$D$6*0.3964</f>
        <v>3615.9608</v>
      </c>
      <c r="D123" s="150" t="n">
        <f aca="false">D119</f>
        <v>0</v>
      </c>
      <c r="E123" s="219" t="n">
        <f aca="false">$E$6*0.3964</f>
        <v>2642.7988</v>
      </c>
      <c r="F123" s="150" t="n">
        <f aca="false">F119</f>
        <v>-79213.0293572908</v>
      </c>
      <c r="G123" s="151" t="n">
        <f aca="false">G119</f>
        <v>-79213.0293572908</v>
      </c>
      <c r="I123" s="219" t="n">
        <f aca="false">$D$6*(1-0.3964)</f>
        <v>5506.0392</v>
      </c>
      <c r="J123" s="150" t="n">
        <f aca="false">J119</f>
        <v>0</v>
      </c>
      <c r="K123" s="219" t="n">
        <f aca="false">$E$6*(1-0.3964)</f>
        <v>4024.2012</v>
      </c>
      <c r="L123" s="150" t="n">
        <f aca="false">L119</f>
        <v>-147579.924793838</v>
      </c>
      <c r="M123" s="151" t="n">
        <f aca="false">M119</f>
        <v>-147579.924793838</v>
      </c>
      <c r="O123" s="149" t="n">
        <f aca="false">G123+M123</f>
        <v>-226792.954151129</v>
      </c>
      <c r="P123" s="150" t="n">
        <f aca="false">$P$14</f>
        <v>2371200</v>
      </c>
      <c r="Q123" s="278" t="n">
        <f aca="false">O123/P123</f>
        <v>-0.0956448018518593</v>
      </c>
      <c r="R123" s="151" t="n">
        <f aca="false">P123-O123</f>
        <v>2597992.95415113</v>
      </c>
    </row>
    <row r="124" customFormat="false" ht="12.75" hidden="false" customHeight="false" outlineLevel="0" collapsed="false">
      <c r="B124" s="269" t="n">
        <f aca="false">B119+1</f>
        <v>36617</v>
      </c>
      <c r="C124" s="284" t="n">
        <f aca="false">C123</f>
        <v>3615.9608</v>
      </c>
      <c r="D124" s="284" t="n">
        <f aca="false">D123+C124</f>
        <v>3615.9608</v>
      </c>
      <c r="E124" s="162" t="n">
        <f aca="false">E123</f>
        <v>2642.7988</v>
      </c>
      <c r="F124" s="162" t="n">
        <f aca="false">F123+E124</f>
        <v>-76570.2305572908</v>
      </c>
      <c r="G124" s="162" t="n">
        <f aca="false">D124+F124</f>
        <v>-72954.2697572908</v>
      </c>
      <c r="I124" s="162" t="n">
        <f aca="false">I123</f>
        <v>5506.0392</v>
      </c>
      <c r="J124" s="162" t="n">
        <f aca="false">J123+I124</f>
        <v>5506.0392</v>
      </c>
      <c r="K124" s="162" t="n">
        <f aca="false">K123</f>
        <v>4024.2012</v>
      </c>
      <c r="L124" s="162" t="n">
        <f aca="false">L123+K124</f>
        <v>-143555.723593838</v>
      </c>
      <c r="M124" s="162" t="n">
        <f aca="false">L124+J124</f>
        <v>-138049.684393838</v>
      </c>
      <c r="O124" s="162" t="n">
        <f aca="false">G124+M124</f>
        <v>-211003.954151129</v>
      </c>
      <c r="P124" s="162" t="n">
        <f aca="false">P123</f>
        <v>2371200</v>
      </c>
      <c r="Q124" s="285" t="n">
        <f aca="false">O124/P124</f>
        <v>-0.0889861480057055</v>
      </c>
      <c r="R124" s="162" t="n">
        <f aca="false">P124-O124</f>
        <v>2582203.95415113</v>
      </c>
    </row>
    <row r="125" customFormat="false" ht="12.75" hidden="false" customHeight="false" outlineLevel="0" collapsed="false">
      <c r="B125" s="269" t="n">
        <f aca="false">B124+1</f>
        <v>36618</v>
      </c>
      <c r="C125" s="162" t="n">
        <f aca="false">C124</f>
        <v>3615.9608</v>
      </c>
      <c r="D125" s="162" t="n">
        <f aca="false">D124+C125</f>
        <v>7231.9216</v>
      </c>
      <c r="E125" s="162" t="n">
        <f aca="false">E124</f>
        <v>2642.7988</v>
      </c>
      <c r="F125" s="162" t="n">
        <f aca="false">F124+E125</f>
        <v>-73927.4317572908</v>
      </c>
      <c r="G125" s="162" t="n">
        <f aca="false">D125+F125</f>
        <v>-66695.5101572908</v>
      </c>
      <c r="I125" s="162" t="n">
        <f aca="false">I124</f>
        <v>5506.0392</v>
      </c>
      <c r="J125" s="162" t="n">
        <f aca="false">J124+I125</f>
        <v>11012.0784</v>
      </c>
      <c r="K125" s="162" t="n">
        <f aca="false">K124</f>
        <v>4024.2012</v>
      </c>
      <c r="L125" s="162" t="n">
        <f aca="false">L124+K125</f>
        <v>-139531.522393838</v>
      </c>
      <c r="M125" s="162" t="n">
        <f aca="false">L125+J125</f>
        <v>-128519.443993838</v>
      </c>
      <c r="O125" s="162" t="n">
        <f aca="false">G125+M125</f>
        <v>-195214.954151129</v>
      </c>
      <c r="P125" s="162" t="n">
        <f aca="false">P124</f>
        <v>2371200</v>
      </c>
      <c r="Q125" s="285" t="n">
        <f aca="false">O125/P125</f>
        <v>-0.0823274941595516</v>
      </c>
      <c r="R125" s="162" t="n">
        <f aca="false">P125-O125</f>
        <v>2566414.95415113</v>
      </c>
    </row>
    <row r="126" customFormat="false" ht="12.75" hidden="false" customHeight="false" outlineLevel="0" collapsed="false">
      <c r="B126" s="269" t="n">
        <f aca="false">B125+1</f>
        <v>36619</v>
      </c>
      <c r="C126" s="162" t="n">
        <f aca="false">C125</f>
        <v>3615.9608</v>
      </c>
      <c r="D126" s="162" t="n">
        <f aca="false">D125+C126</f>
        <v>10847.8824</v>
      </c>
      <c r="E126" s="162" t="n">
        <f aca="false">E125</f>
        <v>2642.7988</v>
      </c>
      <c r="F126" s="162" t="n">
        <f aca="false">F125+E126</f>
        <v>-71284.6329572908</v>
      </c>
      <c r="G126" s="162" t="n">
        <f aca="false">D126+F126</f>
        <v>-60436.7505572908</v>
      </c>
      <c r="I126" s="162" t="n">
        <f aca="false">I125</f>
        <v>5506.0392</v>
      </c>
      <c r="J126" s="162" t="n">
        <f aca="false">J125+I126</f>
        <v>16518.1176</v>
      </c>
      <c r="K126" s="162" t="n">
        <f aca="false">K125</f>
        <v>4024.2012</v>
      </c>
      <c r="L126" s="162" t="n">
        <f aca="false">L125+K126</f>
        <v>-135507.321193838</v>
      </c>
      <c r="M126" s="162" t="n">
        <f aca="false">L126+J126</f>
        <v>-118989.203593838</v>
      </c>
      <c r="O126" s="162" t="n">
        <f aca="false">G126+M126</f>
        <v>-179425.954151129</v>
      </c>
      <c r="P126" s="162" t="n">
        <f aca="false">P125</f>
        <v>2371200</v>
      </c>
      <c r="Q126" s="285" t="n">
        <f aca="false">O126/P126</f>
        <v>-0.0756688403133978</v>
      </c>
      <c r="R126" s="162" t="n">
        <f aca="false">P126-O126</f>
        <v>2550625.95415113</v>
      </c>
    </row>
    <row r="127" customFormat="false" ht="12.75" hidden="false" customHeight="false" outlineLevel="0" collapsed="false">
      <c r="B127" s="269" t="n">
        <f aca="false">B126+1</f>
        <v>36620</v>
      </c>
      <c r="C127" s="162" t="n">
        <f aca="false">C126</f>
        <v>3615.9608</v>
      </c>
      <c r="D127" s="162" t="n">
        <f aca="false">D126+C127</f>
        <v>14463.8432</v>
      </c>
      <c r="E127" s="162" t="n">
        <f aca="false">E126</f>
        <v>2642.7988</v>
      </c>
      <c r="F127" s="162" t="n">
        <f aca="false">F126+E127</f>
        <v>-68641.8341572908</v>
      </c>
      <c r="G127" s="162" t="n">
        <f aca="false">D127+F127</f>
        <v>-54177.9909572908</v>
      </c>
      <c r="I127" s="162" t="n">
        <f aca="false">I126</f>
        <v>5506.0392</v>
      </c>
      <c r="J127" s="162" t="n">
        <f aca="false">J126+I127</f>
        <v>22024.1568</v>
      </c>
      <c r="K127" s="162" t="n">
        <f aca="false">K126</f>
        <v>4024.2012</v>
      </c>
      <c r="L127" s="162" t="n">
        <f aca="false">L126+K127</f>
        <v>-131483.119993838</v>
      </c>
      <c r="M127" s="162" t="n">
        <f aca="false">L127+J127</f>
        <v>-109458.963193838</v>
      </c>
      <c r="O127" s="162" t="n">
        <f aca="false">G127+M127</f>
        <v>-163636.954151129</v>
      </c>
      <c r="P127" s="162" t="n">
        <f aca="false">P126</f>
        <v>2371200</v>
      </c>
      <c r="Q127" s="285" t="n">
        <f aca="false">O127/P127</f>
        <v>-0.0690101864672439</v>
      </c>
      <c r="R127" s="162" t="n">
        <f aca="false">P127-O127</f>
        <v>2534836.95415113</v>
      </c>
    </row>
    <row r="128" customFormat="false" ht="12.75" hidden="false" customHeight="false" outlineLevel="0" collapsed="false">
      <c r="B128" s="269" t="n">
        <f aca="false">B127+1</f>
        <v>36621</v>
      </c>
      <c r="C128" s="162" t="n">
        <f aca="false">C127</f>
        <v>3615.9608</v>
      </c>
      <c r="D128" s="162" t="n">
        <f aca="false">D127+C128</f>
        <v>18079.804</v>
      </c>
      <c r="E128" s="162" t="n">
        <f aca="false">E127</f>
        <v>2642.7988</v>
      </c>
      <c r="F128" s="162" t="n">
        <f aca="false">F127+E128</f>
        <v>-65999.0353572908</v>
      </c>
      <c r="G128" s="162" t="n">
        <f aca="false">D128+F128</f>
        <v>-47919.2313572908</v>
      </c>
      <c r="I128" s="162" t="n">
        <f aca="false">I127</f>
        <v>5506.0392</v>
      </c>
      <c r="J128" s="162" t="n">
        <f aca="false">J127+I128</f>
        <v>27530.196</v>
      </c>
      <c r="K128" s="162" t="n">
        <f aca="false">K127</f>
        <v>4024.2012</v>
      </c>
      <c r="L128" s="162" t="n">
        <f aca="false">L127+K128</f>
        <v>-127458.918793838</v>
      </c>
      <c r="M128" s="162" t="n">
        <f aca="false">L128+J128</f>
        <v>-99928.722793838</v>
      </c>
      <c r="O128" s="162" t="n">
        <f aca="false">G128+M128</f>
        <v>-147847.954151129</v>
      </c>
      <c r="P128" s="162" t="n">
        <f aca="false">P127</f>
        <v>2371200</v>
      </c>
      <c r="Q128" s="285" t="n">
        <f aca="false">O128/P128</f>
        <v>-0.0623515326210901</v>
      </c>
      <c r="R128" s="162" t="n">
        <f aca="false">P128-O128</f>
        <v>2519047.95415113</v>
      </c>
    </row>
    <row r="129" customFormat="false" ht="12.75" hidden="false" customHeight="false" outlineLevel="0" collapsed="false">
      <c r="B129" s="269" t="n">
        <f aca="false">B128+1</f>
        <v>36622</v>
      </c>
      <c r="C129" s="162" t="n">
        <f aca="false">C128</f>
        <v>3615.9608</v>
      </c>
      <c r="D129" s="162" t="n">
        <f aca="false">D128+C129</f>
        <v>21695.7648</v>
      </c>
      <c r="E129" s="162" t="n">
        <f aca="false">E128</f>
        <v>2642.7988</v>
      </c>
      <c r="F129" s="162" t="n">
        <f aca="false">F128+E129</f>
        <v>-63356.2365572908</v>
      </c>
      <c r="G129" s="162" t="n">
        <f aca="false">D129+F129</f>
        <v>-41660.4717572908</v>
      </c>
      <c r="I129" s="162" t="n">
        <f aca="false">I128</f>
        <v>5506.0392</v>
      </c>
      <c r="J129" s="162" t="n">
        <f aca="false">J128+I129</f>
        <v>33036.2352</v>
      </c>
      <c r="K129" s="162" t="n">
        <f aca="false">K128</f>
        <v>4024.2012</v>
      </c>
      <c r="L129" s="162" t="n">
        <f aca="false">L128+K129</f>
        <v>-123434.717593838</v>
      </c>
      <c r="M129" s="162" t="n">
        <f aca="false">L129+J129</f>
        <v>-90398.482393838</v>
      </c>
      <c r="O129" s="162" t="n">
        <f aca="false">G129+M129</f>
        <v>-132058.954151129</v>
      </c>
      <c r="P129" s="162" t="n">
        <f aca="false">P128</f>
        <v>2371200</v>
      </c>
      <c r="Q129" s="285" t="n">
        <f aca="false">O129/P129</f>
        <v>-0.0556928787749362</v>
      </c>
      <c r="R129" s="162" t="n">
        <f aca="false">P129-O129</f>
        <v>2503258.95415113</v>
      </c>
    </row>
    <row r="130" customFormat="false" ht="12.75" hidden="false" customHeight="false" outlineLevel="0" collapsed="false">
      <c r="B130" s="269" t="n">
        <f aca="false">B129+1</f>
        <v>36623</v>
      </c>
      <c r="C130" s="162" t="n">
        <f aca="false">C129</f>
        <v>3615.9608</v>
      </c>
      <c r="D130" s="162" t="n">
        <f aca="false">D129+C130</f>
        <v>25311.7256</v>
      </c>
      <c r="E130" s="162" t="n">
        <f aca="false">E129</f>
        <v>2642.7988</v>
      </c>
      <c r="F130" s="162" t="n">
        <f aca="false">F129+E130</f>
        <v>-60713.4377572908</v>
      </c>
      <c r="G130" s="162" t="n">
        <f aca="false">D130+F130</f>
        <v>-35401.7121572908</v>
      </c>
      <c r="I130" s="162" t="n">
        <f aca="false">I129</f>
        <v>5506.0392</v>
      </c>
      <c r="J130" s="162" t="n">
        <f aca="false">J129+I130</f>
        <v>38542.2744</v>
      </c>
      <c r="K130" s="162" t="n">
        <f aca="false">K129</f>
        <v>4024.2012</v>
      </c>
      <c r="L130" s="162" t="n">
        <f aca="false">L129+K130</f>
        <v>-119410.516393838</v>
      </c>
      <c r="M130" s="162" t="n">
        <f aca="false">L130+J130</f>
        <v>-80868.241993838</v>
      </c>
      <c r="O130" s="162" t="n">
        <f aca="false">G130+M130</f>
        <v>-116269.954151129</v>
      </c>
      <c r="P130" s="162" t="n">
        <f aca="false">P129</f>
        <v>2371200</v>
      </c>
      <c r="Q130" s="285" t="n">
        <f aca="false">O130/P130</f>
        <v>-0.0490342249287824</v>
      </c>
      <c r="R130" s="162" t="n">
        <f aca="false">P130-O130</f>
        <v>2487469.95415113</v>
      </c>
    </row>
    <row r="131" customFormat="false" ht="12.75" hidden="false" customHeight="false" outlineLevel="0" collapsed="false">
      <c r="B131" s="269" t="n">
        <f aca="false">B130+1</f>
        <v>36624</v>
      </c>
      <c r="C131" s="162" t="n">
        <f aca="false">C130</f>
        <v>3615.9608</v>
      </c>
      <c r="D131" s="162" t="n">
        <f aca="false">D130+C131</f>
        <v>28927.6864</v>
      </c>
      <c r="E131" s="162" t="n">
        <f aca="false">E130</f>
        <v>2642.7988</v>
      </c>
      <c r="F131" s="162" t="n">
        <f aca="false">F130+E131</f>
        <v>-58070.6389572908</v>
      </c>
      <c r="G131" s="162" t="n">
        <f aca="false">D131+F131</f>
        <v>-29142.9525572908</v>
      </c>
      <c r="I131" s="162" t="n">
        <f aca="false">I130</f>
        <v>5506.0392</v>
      </c>
      <c r="J131" s="162" t="n">
        <f aca="false">J130+I131</f>
        <v>44048.3136</v>
      </c>
      <c r="K131" s="162" t="n">
        <f aca="false">K130</f>
        <v>4024.2012</v>
      </c>
      <c r="L131" s="162" t="n">
        <f aca="false">L130+K131</f>
        <v>-115386.315193838</v>
      </c>
      <c r="M131" s="162" t="n">
        <f aca="false">L131+J131</f>
        <v>-71338.001593838</v>
      </c>
      <c r="O131" s="162" t="n">
        <f aca="false">G131+M131</f>
        <v>-100480.954151129</v>
      </c>
      <c r="P131" s="162" t="n">
        <f aca="false">P130</f>
        <v>2371200</v>
      </c>
      <c r="Q131" s="285" t="n">
        <f aca="false">O131/P131</f>
        <v>-0.0423755710826285</v>
      </c>
      <c r="R131" s="162" t="n">
        <f aca="false">P131-O131</f>
        <v>2471680.95415113</v>
      </c>
    </row>
    <row r="132" customFormat="false" ht="12.75" hidden="false" customHeight="false" outlineLevel="0" collapsed="false">
      <c r="B132" s="269" t="n">
        <f aca="false">B131+1</f>
        <v>36625</v>
      </c>
      <c r="C132" s="162" t="n">
        <f aca="false">C131</f>
        <v>3615.9608</v>
      </c>
      <c r="D132" s="162" t="n">
        <f aca="false">D131+C132</f>
        <v>32543.6472</v>
      </c>
      <c r="E132" s="162" t="n">
        <f aca="false">E131</f>
        <v>2642.7988</v>
      </c>
      <c r="F132" s="162" t="n">
        <f aca="false">F131+E132</f>
        <v>-55427.8401572908</v>
      </c>
      <c r="G132" s="162" t="n">
        <f aca="false">D132+F132</f>
        <v>-22884.1929572908</v>
      </c>
      <c r="I132" s="162" t="n">
        <f aca="false">I131</f>
        <v>5506.0392</v>
      </c>
      <c r="J132" s="162" t="n">
        <f aca="false">J131+I132</f>
        <v>49554.3528</v>
      </c>
      <c r="K132" s="162" t="n">
        <f aca="false">K131</f>
        <v>4024.2012</v>
      </c>
      <c r="L132" s="162" t="n">
        <f aca="false">L131+K132</f>
        <v>-111362.113993838</v>
      </c>
      <c r="M132" s="162" t="n">
        <f aca="false">L132+J132</f>
        <v>-61807.761193838</v>
      </c>
      <c r="O132" s="162" t="n">
        <f aca="false">G132+M132</f>
        <v>-84691.9541511288</v>
      </c>
      <c r="P132" s="162" t="n">
        <f aca="false">P131</f>
        <v>2371200</v>
      </c>
      <c r="Q132" s="285" t="n">
        <f aca="false">O132/P132</f>
        <v>-0.0357169172364747</v>
      </c>
      <c r="R132" s="162" t="n">
        <f aca="false">P132-O132</f>
        <v>2455891.95415113</v>
      </c>
    </row>
    <row r="133" customFormat="false" ht="12.75" hidden="false" customHeight="false" outlineLevel="0" collapsed="false">
      <c r="B133" s="269" t="n">
        <f aca="false">B132+1</f>
        <v>36626</v>
      </c>
      <c r="C133" s="162" t="n">
        <f aca="false">C132</f>
        <v>3615.9608</v>
      </c>
      <c r="D133" s="162" t="n">
        <f aca="false">D132+C133</f>
        <v>36159.608</v>
      </c>
      <c r="E133" s="162" t="n">
        <f aca="false">E132</f>
        <v>2642.7988</v>
      </c>
      <c r="F133" s="162" t="n">
        <f aca="false">F132+E133</f>
        <v>-52785.0413572908</v>
      </c>
      <c r="G133" s="162" t="n">
        <f aca="false">D133+F133</f>
        <v>-16625.4333572908</v>
      </c>
      <c r="I133" s="162" t="n">
        <f aca="false">I132</f>
        <v>5506.0392</v>
      </c>
      <c r="J133" s="162" t="n">
        <f aca="false">J132+I133</f>
        <v>55060.392</v>
      </c>
      <c r="K133" s="162" t="n">
        <f aca="false">K132</f>
        <v>4024.2012</v>
      </c>
      <c r="L133" s="162" t="n">
        <f aca="false">L132+K133</f>
        <v>-107337.912793838</v>
      </c>
      <c r="M133" s="162" t="n">
        <f aca="false">L133+J133</f>
        <v>-52277.520793838</v>
      </c>
      <c r="O133" s="162" t="n">
        <f aca="false">G133+M133</f>
        <v>-68902.9541511288</v>
      </c>
      <c r="P133" s="162" t="n">
        <f aca="false">P132</f>
        <v>2371200</v>
      </c>
      <c r="Q133" s="285" t="n">
        <f aca="false">O133/P133</f>
        <v>-0.0290582633903208</v>
      </c>
      <c r="R133" s="162" t="n">
        <f aca="false">P133-O133</f>
        <v>2440102.95415113</v>
      </c>
    </row>
    <row r="134" customFormat="false" ht="12.75" hidden="false" customHeight="false" outlineLevel="0" collapsed="false">
      <c r="B134" s="269" t="n">
        <f aca="false">B133+1</f>
        <v>36627</v>
      </c>
      <c r="C134" s="162" t="n">
        <f aca="false">C133</f>
        <v>3615.9608</v>
      </c>
      <c r="D134" s="162" t="n">
        <f aca="false">D133+C134</f>
        <v>39775.5688</v>
      </c>
      <c r="E134" s="162" t="n">
        <f aca="false">E133</f>
        <v>2642.7988</v>
      </c>
      <c r="F134" s="162" t="n">
        <f aca="false">F133+E134</f>
        <v>-50142.2425572908</v>
      </c>
      <c r="G134" s="162" t="n">
        <f aca="false">D134+F134</f>
        <v>-10366.6737572908</v>
      </c>
      <c r="I134" s="162" t="n">
        <f aca="false">I133</f>
        <v>5506.0392</v>
      </c>
      <c r="J134" s="162" t="n">
        <f aca="false">J133+I134</f>
        <v>60566.4312</v>
      </c>
      <c r="K134" s="162" t="n">
        <f aca="false">K133</f>
        <v>4024.2012</v>
      </c>
      <c r="L134" s="162" t="n">
        <f aca="false">L133+K134</f>
        <v>-103313.711593838</v>
      </c>
      <c r="M134" s="162" t="n">
        <f aca="false">L134+J134</f>
        <v>-42747.280393838</v>
      </c>
      <c r="O134" s="162" t="n">
        <f aca="false">G134+M134</f>
        <v>-53113.9541511288</v>
      </c>
      <c r="P134" s="162" t="n">
        <f aca="false">P133</f>
        <v>2371200</v>
      </c>
      <c r="Q134" s="285" t="n">
        <f aca="false">O134/P134</f>
        <v>-0.022399609544167</v>
      </c>
      <c r="R134" s="162" t="n">
        <f aca="false">P134-O134</f>
        <v>2424313.95415113</v>
      </c>
    </row>
    <row r="135" customFormat="false" ht="12.75" hidden="false" customHeight="false" outlineLevel="0" collapsed="false">
      <c r="B135" s="269" t="n">
        <f aca="false">B134+1</f>
        <v>36628</v>
      </c>
      <c r="C135" s="162" t="n">
        <f aca="false">C134</f>
        <v>3615.9608</v>
      </c>
      <c r="D135" s="162" t="n">
        <f aca="false">D134+C135</f>
        <v>43391.5296</v>
      </c>
      <c r="E135" s="162" t="n">
        <f aca="false">E134</f>
        <v>2642.7988</v>
      </c>
      <c r="F135" s="162" t="n">
        <f aca="false">F134+E135</f>
        <v>-47499.4437572908</v>
      </c>
      <c r="G135" s="162" t="n">
        <f aca="false">D135+F135</f>
        <v>-4107.9141572908</v>
      </c>
      <c r="I135" s="162" t="n">
        <f aca="false">I134</f>
        <v>5506.0392</v>
      </c>
      <c r="J135" s="162" t="n">
        <f aca="false">J134+I135</f>
        <v>66072.4704</v>
      </c>
      <c r="K135" s="162" t="n">
        <f aca="false">K134</f>
        <v>4024.2012</v>
      </c>
      <c r="L135" s="162" t="n">
        <f aca="false">L134+K135</f>
        <v>-99289.510393838</v>
      </c>
      <c r="M135" s="162" t="n">
        <f aca="false">L135+J135</f>
        <v>-33217.039993838</v>
      </c>
      <c r="O135" s="162" t="n">
        <f aca="false">G135+M135</f>
        <v>-37324.9541511288</v>
      </c>
      <c r="P135" s="162" t="n">
        <f aca="false">P134</f>
        <v>2371200</v>
      </c>
      <c r="Q135" s="285" t="n">
        <f aca="false">O135/P135</f>
        <v>-0.0157409556980132</v>
      </c>
      <c r="R135" s="162" t="n">
        <f aca="false">P135-O135</f>
        <v>2408524.95415113</v>
      </c>
    </row>
    <row r="136" customFormat="false" ht="12.75" hidden="false" customHeight="false" outlineLevel="0" collapsed="false">
      <c r="B136" s="269" t="n">
        <f aca="false">B135+1</f>
        <v>36629</v>
      </c>
      <c r="C136" s="162" t="n">
        <f aca="false">C135</f>
        <v>3615.9608</v>
      </c>
      <c r="D136" s="162" t="n">
        <f aca="false">D135+C136</f>
        <v>47007.4904</v>
      </c>
      <c r="E136" s="162" t="n">
        <f aca="false">E135</f>
        <v>2642.7988</v>
      </c>
      <c r="F136" s="162" t="n">
        <f aca="false">F135+E136</f>
        <v>-44856.6449572908</v>
      </c>
      <c r="G136" s="162" t="n">
        <f aca="false">D136+F136</f>
        <v>2150.8454427092</v>
      </c>
      <c r="I136" s="162" t="n">
        <f aca="false">I135</f>
        <v>5506.0392</v>
      </c>
      <c r="J136" s="162" t="n">
        <f aca="false">J135+I136</f>
        <v>71578.5096</v>
      </c>
      <c r="K136" s="162" t="n">
        <f aca="false">K135</f>
        <v>4024.2012</v>
      </c>
      <c r="L136" s="162" t="n">
        <f aca="false">L135+K136</f>
        <v>-95265.309193838</v>
      </c>
      <c r="M136" s="162" t="n">
        <f aca="false">L136+J136</f>
        <v>-23686.799593838</v>
      </c>
      <c r="O136" s="162" t="n">
        <f aca="false">G136+M136</f>
        <v>-21535.9541511288</v>
      </c>
      <c r="P136" s="162" t="n">
        <f aca="false">P135</f>
        <v>2371200</v>
      </c>
      <c r="Q136" s="285" t="n">
        <f aca="false">O136/P136</f>
        <v>-0.00908230185185931</v>
      </c>
      <c r="R136" s="162" t="n">
        <f aca="false">P136-O136</f>
        <v>2392735.95415113</v>
      </c>
    </row>
    <row r="137" customFormat="false" ht="12.75" hidden="false" customHeight="false" outlineLevel="0" collapsed="false">
      <c r="B137" s="269" t="n">
        <f aca="false">B136+1</f>
        <v>36630</v>
      </c>
      <c r="C137" s="162" t="n">
        <f aca="false">C136</f>
        <v>3615.9608</v>
      </c>
      <c r="D137" s="162" t="n">
        <f aca="false">D136+C137</f>
        <v>50623.4512</v>
      </c>
      <c r="E137" s="162" t="n">
        <f aca="false">E136</f>
        <v>2642.7988</v>
      </c>
      <c r="F137" s="162" t="n">
        <f aca="false">F136+E137</f>
        <v>-42213.8461572908</v>
      </c>
      <c r="G137" s="162" t="n">
        <f aca="false">D137+F137</f>
        <v>8409.6050427092</v>
      </c>
      <c r="I137" s="162" t="n">
        <f aca="false">I136</f>
        <v>5506.0392</v>
      </c>
      <c r="J137" s="162" t="n">
        <f aca="false">J136+I137</f>
        <v>77084.5488</v>
      </c>
      <c r="K137" s="162" t="n">
        <f aca="false">K136</f>
        <v>4024.2012</v>
      </c>
      <c r="L137" s="162" t="n">
        <f aca="false">L136+K137</f>
        <v>-91241.107993838</v>
      </c>
      <c r="M137" s="162" t="n">
        <f aca="false">L137+J137</f>
        <v>-14156.559193838</v>
      </c>
      <c r="O137" s="162" t="n">
        <f aca="false">G137+M137</f>
        <v>-5746.9541511288</v>
      </c>
      <c r="P137" s="162" t="n">
        <f aca="false">P136</f>
        <v>2371200</v>
      </c>
      <c r="Q137" s="285" t="n">
        <f aca="false">O137/P137</f>
        <v>-0.00242364800570546</v>
      </c>
      <c r="R137" s="162" t="n">
        <f aca="false">P137-O137</f>
        <v>2376946.95415113</v>
      </c>
    </row>
    <row r="138" customFormat="false" ht="12.75" hidden="false" customHeight="false" outlineLevel="0" collapsed="false">
      <c r="B138" s="269" t="n">
        <f aca="false">B137+1</f>
        <v>36631</v>
      </c>
      <c r="C138" s="162" t="n">
        <f aca="false">C137</f>
        <v>3615.9608</v>
      </c>
      <c r="D138" s="162" t="n">
        <f aca="false">D137+C138</f>
        <v>54239.412</v>
      </c>
      <c r="E138" s="162" t="n">
        <f aca="false">E137</f>
        <v>2642.7988</v>
      </c>
      <c r="F138" s="162" t="n">
        <f aca="false">F137+E138</f>
        <v>-39571.0473572908</v>
      </c>
      <c r="G138" s="162" t="n">
        <f aca="false">D138+F138</f>
        <v>14668.3646427092</v>
      </c>
      <c r="I138" s="162" t="n">
        <f aca="false">I137</f>
        <v>5506.0392</v>
      </c>
      <c r="J138" s="162" t="n">
        <f aca="false">J137+I138</f>
        <v>82590.588</v>
      </c>
      <c r="K138" s="162" t="n">
        <f aca="false">K137</f>
        <v>4024.2012</v>
      </c>
      <c r="L138" s="162" t="n">
        <f aca="false">L137+K138</f>
        <v>-87216.906793838</v>
      </c>
      <c r="M138" s="162" t="n">
        <f aca="false">L138+J138</f>
        <v>-4626.318793838</v>
      </c>
      <c r="O138" s="162" t="n">
        <f aca="false">G138+M138</f>
        <v>10042.0458488712</v>
      </c>
      <c r="P138" s="162" t="n">
        <f aca="false">P137</f>
        <v>2371200</v>
      </c>
      <c r="Q138" s="285" t="n">
        <f aca="false">O138/P138</f>
        <v>0.00423500584044838</v>
      </c>
      <c r="R138" s="162" t="n">
        <f aca="false">P138-O138</f>
        <v>2361157.95415113</v>
      </c>
    </row>
    <row r="139" customFormat="false" ht="12.75" hidden="false" customHeight="false" outlineLevel="0" collapsed="false">
      <c r="B139" s="269" t="n">
        <f aca="false">B138+1</f>
        <v>36632</v>
      </c>
      <c r="C139" s="162" t="n">
        <f aca="false">C138</f>
        <v>3615.9608</v>
      </c>
      <c r="D139" s="162" t="n">
        <f aca="false">D138+C139</f>
        <v>57855.3728</v>
      </c>
      <c r="E139" s="162" t="n">
        <f aca="false">E138</f>
        <v>2642.7988</v>
      </c>
      <c r="F139" s="162" t="n">
        <f aca="false">F138+E139</f>
        <v>-36928.2485572908</v>
      </c>
      <c r="G139" s="162" t="n">
        <f aca="false">D139+F139</f>
        <v>20927.1242427092</v>
      </c>
      <c r="I139" s="162" t="n">
        <f aca="false">I138</f>
        <v>5506.0392</v>
      </c>
      <c r="J139" s="162" t="n">
        <f aca="false">J138+I139</f>
        <v>88096.6272</v>
      </c>
      <c r="K139" s="162" t="n">
        <f aca="false">K138</f>
        <v>4024.2012</v>
      </c>
      <c r="L139" s="162" t="n">
        <f aca="false">L138+K139</f>
        <v>-83192.705593838</v>
      </c>
      <c r="M139" s="162" t="n">
        <f aca="false">L139+J139</f>
        <v>4903.921606162</v>
      </c>
      <c r="O139" s="162" t="n">
        <f aca="false">G139+M139</f>
        <v>25831.0458488712</v>
      </c>
      <c r="P139" s="162" t="n">
        <f aca="false">P138</f>
        <v>2371200</v>
      </c>
      <c r="Q139" s="285" t="n">
        <f aca="false">O139/P139</f>
        <v>0.0108936596866022</v>
      </c>
      <c r="R139" s="162" t="n">
        <f aca="false">P139-O139</f>
        <v>2345368.95415113</v>
      </c>
    </row>
    <row r="140" customFormat="false" ht="12.75" hidden="false" customHeight="false" outlineLevel="0" collapsed="false">
      <c r="B140" s="269" t="n">
        <f aca="false">B139+1</f>
        <v>36633</v>
      </c>
      <c r="C140" s="162" t="n">
        <f aca="false">C139</f>
        <v>3615.9608</v>
      </c>
      <c r="D140" s="162" t="n">
        <f aca="false">D139+C140</f>
        <v>61471.3336</v>
      </c>
      <c r="E140" s="162" t="n">
        <f aca="false">E139</f>
        <v>2642.7988</v>
      </c>
      <c r="F140" s="162" t="n">
        <f aca="false">F139+E140</f>
        <v>-34285.4497572908</v>
      </c>
      <c r="G140" s="162" t="n">
        <f aca="false">D140+F140</f>
        <v>27185.8838427092</v>
      </c>
      <c r="I140" s="162" t="n">
        <f aca="false">I139</f>
        <v>5506.0392</v>
      </c>
      <c r="J140" s="162" t="n">
        <f aca="false">J139+I140</f>
        <v>93602.6664</v>
      </c>
      <c r="K140" s="162" t="n">
        <f aca="false">K139</f>
        <v>4024.2012</v>
      </c>
      <c r="L140" s="162" t="n">
        <f aca="false">L139+K140</f>
        <v>-79168.504393838</v>
      </c>
      <c r="M140" s="162" t="n">
        <f aca="false">L140+J140</f>
        <v>14434.162006162</v>
      </c>
      <c r="O140" s="162" t="n">
        <f aca="false">G140+M140</f>
        <v>41620.0458488712</v>
      </c>
      <c r="P140" s="162" t="n">
        <f aca="false">P139</f>
        <v>2371200</v>
      </c>
      <c r="Q140" s="285" t="n">
        <f aca="false">O140/P140</f>
        <v>0.0175523135327561</v>
      </c>
      <c r="R140" s="162" t="n">
        <f aca="false">P140-O140</f>
        <v>2329579.95415113</v>
      </c>
    </row>
    <row r="141" customFormat="false" ht="12.75" hidden="false" customHeight="false" outlineLevel="0" collapsed="false">
      <c r="B141" s="269" t="n">
        <f aca="false">B140+1</f>
        <v>36634</v>
      </c>
      <c r="C141" s="162" t="n">
        <f aca="false">C140</f>
        <v>3615.9608</v>
      </c>
      <c r="D141" s="162" t="n">
        <f aca="false">D140+C141</f>
        <v>65087.2944</v>
      </c>
      <c r="E141" s="162" t="n">
        <f aca="false">E140</f>
        <v>2642.7988</v>
      </c>
      <c r="F141" s="162" t="n">
        <f aca="false">F140+E141</f>
        <v>-31642.6509572908</v>
      </c>
      <c r="G141" s="162" t="n">
        <f aca="false">D141+F141</f>
        <v>33444.6434427092</v>
      </c>
      <c r="I141" s="162" t="n">
        <f aca="false">I140</f>
        <v>5506.0392</v>
      </c>
      <c r="J141" s="162" t="n">
        <f aca="false">J140+I141</f>
        <v>99108.7056</v>
      </c>
      <c r="K141" s="162" t="n">
        <f aca="false">K140</f>
        <v>4024.2012</v>
      </c>
      <c r="L141" s="162" t="n">
        <f aca="false">L140+K141</f>
        <v>-75144.303193838</v>
      </c>
      <c r="M141" s="162" t="n">
        <f aca="false">L141+J141</f>
        <v>23964.402406162</v>
      </c>
      <c r="O141" s="162" t="n">
        <f aca="false">G141+M141</f>
        <v>57409.0458488712</v>
      </c>
      <c r="P141" s="162" t="n">
        <f aca="false">P140</f>
        <v>2371200</v>
      </c>
      <c r="Q141" s="285" t="n">
        <f aca="false">O141/P141</f>
        <v>0.0242109673789099</v>
      </c>
      <c r="R141" s="162" t="n">
        <f aca="false">P141-O141</f>
        <v>2313790.95415113</v>
      </c>
    </row>
    <row r="142" customFormat="false" ht="12.75" hidden="false" customHeight="false" outlineLevel="0" collapsed="false">
      <c r="B142" s="269" t="n">
        <f aca="false">B141+1</f>
        <v>36635</v>
      </c>
      <c r="C142" s="162" t="n">
        <f aca="false">C141</f>
        <v>3615.9608</v>
      </c>
      <c r="D142" s="162" t="n">
        <f aca="false">D141+C142</f>
        <v>68703.2552</v>
      </c>
      <c r="E142" s="162" t="n">
        <f aca="false">E141</f>
        <v>2642.7988</v>
      </c>
      <c r="F142" s="162" t="n">
        <f aca="false">F141+E142</f>
        <v>-28999.8521572908</v>
      </c>
      <c r="G142" s="162" t="n">
        <f aca="false">D142+F142</f>
        <v>39703.4030427092</v>
      </c>
      <c r="I142" s="162" t="n">
        <f aca="false">I141</f>
        <v>5506.0392</v>
      </c>
      <c r="J142" s="162" t="n">
        <f aca="false">J141+I142</f>
        <v>104614.7448</v>
      </c>
      <c r="K142" s="162" t="n">
        <f aca="false">K141</f>
        <v>4024.2012</v>
      </c>
      <c r="L142" s="162" t="n">
        <f aca="false">L141+K142</f>
        <v>-71120.101993838</v>
      </c>
      <c r="M142" s="162" t="n">
        <f aca="false">L142+J142</f>
        <v>33494.642806162</v>
      </c>
      <c r="O142" s="162" t="n">
        <f aca="false">G142+M142</f>
        <v>73198.0458488712</v>
      </c>
      <c r="P142" s="162" t="n">
        <f aca="false">P141</f>
        <v>2371200</v>
      </c>
      <c r="Q142" s="285" t="n">
        <f aca="false">O142/P142</f>
        <v>0.0308696212250638</v>
      </c>
      <c r="R142" s="162" t="n">
        <f aca="false">P142-O142</f>
        <v>2298001.95415113</v>
      </c>
    </row>
    <row r="143" customFormat="false" ht="12.75" hidden="false" customHeight="false" outlineLevel="0" collapsed="false">
      <c r="B143" s="269" t="n">
        <f aca="false">B142+1</f>
        <v>36636</v>
      </c>
      <c r="C143" s="162" t="n">
        <f aca="false">C142</f>
        <v>3615.9608</v>
      </c>
      <c r="D143" s="162" t="n">
        <f aca="false">D142+C143</f>
        <v>72319.216</v>
      </c>
      <c r="E143" s="162" t="n">
        <f aca="false">E142</f>
        <v>2642.7988</v>
      </c>
      <c r="F143" s="162" t="n">
        <f aca="false">F142+E143</f>
        <v>-26357.0533572908</v>
      </c>
      <c r="G143" s="162" t="n">
        <f aca="false">D143+F143</f>
        <v>45962.1626427092</v>
      </c>
      <c r="I143" s="162" t="n">
        <f aca="false">I142</f>
        <v>5506.0392</v>
      </c>
      <c r="J143" s="162" t="n">
        <f aca="false">J142+I143</f>
        <v>110120.784</v>
      </c>
      <c r="K143" s="162" t="n">
        <f aca="false">K142</f>
        <v>4024.2012</v>
      </c>
      <c r="L143" s="162" t="n">
        <f aca="false">L142+K143</f>
        <v>-67095.900793838</v>
      </c>
      <c r="M143" s="162" t="n">
        <f aca="false">L143+J143</f>
        <v>43024.883206162</v>
      </c>
      <c r="O143" s="162" t="n">
        <f aca="false">G143+M143</f>
        <v>88987.0458488712</v>
      </c>
      <c r="P143" s="162" t="n">
        <f aca="false">P142</f>
        <v>2371200</v>
      </c>
      <c r="Q143" s="285" t="n">
        <f aca="false">O143/P143</f>
        <v>0.0375282750712176</v>
      </c>
      <c r="R143" s="162" t="n">
        <f aca="false">P143-O143</f>
        <v>2282212.95415113</v>
      </c>
    </row>
    <row r="144" customFormat="false" ht="12.75" hidden="false" customHeight="false" outlineLevel="0" collapsed="false">
      <c r="B144" s="269" t="n">
        <f aca="false">B143+1</f>
        <v>36637</v>
      </c>
      <c r="C144" s="162" t="n">
        <f aca="false">C143</f>
        <v>3615.9608</v>
      </c>
      <c r="D144" s="162" t="n">
        <f aca="false">D143+C144</f>
        <v>75935.1768</v>
      </c>
      <c r="E144" s="162" t="n">
        <f aca="false">E143</f>
        <v>2642.7988</v>
      </c>
      <c r="F144" s="162" t="n">
        <f aca="false">F143+E144</f>
        <v>-23714.2545572908</v>
      </c>
      <c r="G144" s="162" t="n">
        <f aca="false">D144+F144</f>
        <v>52220.9222427092</v>
      </c>
      <c r="I144" s="162" t="n">
        <f aca="false">I143</f>
        <v>5506.0392</v>
      </c>
      <c r="J144" s="162" t="n">
        <f aca="false">J143+I144</f>
        <v>115626.8232</v>
      </c>
      <c r="K144" s="162" t="n">
        <f aca="false">K143</f>
        <v>4024.2012</v>
      </c>
      <c r="L144" s="162" t="n">
        <f aca="false">L143+K144</f>
        <v>-63071.699593838</v>
      </c>
      <c r="M144" s="162" t="n">
        <f aca="false">L144+J144</f>
        <v>52555.123606162</v>
      </c>
      <c r="O144" s="162" t="n">
        <f aca="false">G144+M144</f>
        <v>104776.045848871</v>
      </c>
      <c r="P144" s="162" t="n">
        <f aca="false">P143</f>
        <v>2371200</v>
      </c>
      <c r="Q144" s="285" t="n">
        <f aca="false">O144/P144</f>
        <v>0.0441869289173714</v>
      </c>
      <c r="R144" s="162" t="n">
        <f aca="false">P144-O144</f>
        <v>2266423.95415113</v>
      </c>
    </row>
    <row r="145" customFormat="false" ht="12.75" hidden="false" customHeight="false" outlineLevel="0" collapsed="false">
      <c r="B145" s="269" t="n">
        <f aca="false">B144+1</f>
        <v>36638</v>
      </c>
      <c r="C145" s="162" t="n">
        <f aca="false">C144</f>
        <v>3615.9608</v>
      </c>
      <c r="D145" s="162" t="n">
        <f aca="false">D144+C145</f>
        <v>79551.1376</v>
      </c>
      <c r="E145" s="162" t="n">
        <f aca="false">E144</f>
        <v>2642.7988</v>
      </c>
      <c r="F145" s="162" t="n">
        <f aca="false">F144+E145</f>
        <v>-21071.4557572908</v>
      </c>
      <c r="G145" s="162" t="n">
        <f aca="false">D145+F145</f>
        <v>58479.6818427092</v>
      </c>
      <c r="I145" s="162" t="n">
        <f aca="false">I144</f>
        <v>5506.0392</v>
      </c>
      <c r="J145" s="162" t="n">
        <f aca="false">J144+I145</f>
        <v>121132.8624</v>
      </c>
      <c r="K145" s="162" t="n">
        <f aca="false">K144</f>
        <v>4024.2012</v>
      </c>
      <c r="L145" s="162" t="n">
        <f aca="false">L144+K145</f>
        <v>-59047.498393838</v>
      </c>
      <c r="M145" s="162" t="n">
        <f aca="false">L145+J145</f>
        <v>62085.364006162</v>
      </c>
      <c r="O145" s="162" t="n">
        <f aca="false">G145+M145</f>
        <v>120565.045848871</v>
      </c>
      <c r="P145" s="162" t="n">
        <f aca="false">P144</f>
        <v>2371200</v>
      </c>
      <c r="Q145" s="285" t="n">
        <f aca="false">O145/P145</f>
        <v>0.0508455827635253</v>
      </c>
      <c r="R145" s="162" t="n">
        <f aca="false">P145-O145</f>
        <v>2250634.95415113</v>
      </c>
    </row>
    <row r="146" customFormat="false" ht="12.75" hidden="false" customHeight="false" outlineLevel="0" collapsed="false">
      <c r="B146" s="269" t="n">
        <f aca="false">B145+1</f>
        <v>36639</v>
      </c>
      <c r="C146" s="162" t="n">
        <f aca="false">C145</f>
        <v>3615.9608</v>
      </c>
      <c r="D146" s="162" t="n">
        <f aca="false">D145+C146</f>
        <v>83167.0984</v>
      </c>
      <c r="E146" s="162" t="n">
        <f aca="false">E145</f>
        <v>2642.7988</v>
      </c>
      <c r="F146" s="162" t="n">
        <f aca="false">F145+E146</f>
        <v>-18428.6569572908</v>
      </c>
      <c r="G146" s="162" t="n">
        <f aca="false">D146+F146</f>
        <v>64738.4414427092</v>
      </c>
      <c r="I146" s="162" t="n">
        <f aca="false">I145</f>
        <v>5506.0392</v>
      </c>
      <c r="J146" s="162" t="n">
        <f aca="false">J145+I146</f>
        <v>126638.9016</v>
      </c>
      <c r="K146" s="162" t="n">
        <f aca="false">K145</f>
        <v>4024.2012</v>
      </c>
      <c r="L146" s="162" t="n">
        <f aca="false">L145+K146</f>
        <v>-55023.297193838</v>
      </c>
      <c r="M146" s="162" t="n">
        <f aca="false">L146+J146</f>
        <v>71615.604406162</v>
      </c>
      <c r="O146" s="162" t="n">
        <f aca="false">G146+M146</f>
        <v>136354.045848871</v>
      </c>
      <c r="P146" s="162" t="n">
        <f aca="false">P145</f>
        <v>2371200</v>
      </c>
      <c r="Q146" s="285" t="n">
        <f aca="false">O146/P146</f>
        <v>0.0575042366096791</v>
      </c>
      <c r="R146" s="162" t="n">
        <f aca="false">P146-O146</f>
        <v>2234845.95415113</v>
      </c>
    </row>
    <row r="147" customFormat="false" ht="12.75" hidden="false" customHeight="false" outlineLevel="0" collapsed="false">
      <c r="B147" s="269" t="n">
        <f aca="false">B146+1</f>
        <v>36640</v>
      </c>
      <c r="C147" s="162" t="n">
        <f aca="false">C146</f>
        <v>3615.9608</v>
      </c>
      <c r="D147" s="162" t="n">
        <f aca="false">D146+C147</f>
        <v>86783.0592</v>
      </c>
      <c r="E147" s="162" t="n">
        <f aca="false">E146</f>
        <v>2642.7988</v>
      </c>
      <c r="F147" s="162" t="n">
        <f aca="false">F146+E147</f>
        <v>-15785.8581572908</v>
      </c>
      <c r="G147" s="162" t="n">
        <f aca="false">D147+F147</f>
        <v>70997.2010427092</v>
      </c>
      <c r="I147" s="162" t="n">
        <f aca="false">I146</f>
        <v>5506.0392</v>
      </c>
      <c r="J147" s="162" t="n">
        <f aca="false">J146+I147</f>
        <v>132144.9408</v>
      </c>
      <c r="K147" s="162" t="n">
        <f aca="false">K146</f>
        <v>4024.2012</v>
      </c>
      <c r="L147" s="162" t="n">
        <f aca="false">L146+K147</f>
        <v>-50999.095993838</v>
      </c>
      <c r="M147" s="162" t="n">
        <f aca="false">L147+J147</f>
        <v>81145.844806162</v>
      </c>
      <c r="O147" s="162" t="n">
        <f aca="false">G147+M147</f>
        <v>152143.045848871</v>
      </c>
      <c r="P147" s="162" t="n">
        <f aca="false">P146</f>
        <v>2371200</v>
      </c>
      <c r="Q147" s="285" t="n">
        <f aca="false">O147/P147</f>
        <v>0.064162890455833</v>
      </c>
      <c r="R147" s="162" t="n">
        <f aca="false">P147-O147</f>
        <v>2219056.95415113</v>
      </c>
    </row>
    <row r="148" customFormat="false" ht="12.75" hidden="false" customHeight="false" outlineLevel="0" collapsed="false">
      <c r="B148" s="269" t="n">
        <f aca="false">B147+1</f>
        <v>36641</v>
      </c>
      <c r="C148" s="162" t="n">
        <f aca="false">C147</f>
        <v>3615.9608</v>
      </c>
      <c r="D148" s="162" t="n">
        <f aca="false">D147+C148</f>
        <v>90399.02</v>
      </c>
      <c r="E148" s="162" t="n">
        <f aca="false">E147</f>
        <v>2642.7988</v>
      </c>
      <c r="F148" s="162" t="n">
        <f aca="false">F147+E148</f>
        <v>-13143.0593572908</v>
      </c>
      <c r="G148" s="162" t="n">
        <f aca="false">D148+F148</f>
        <v>77255.9606427092</v>
      </c>
      <c r="I148" s="162" t="n">
        <f aca="false">I147</f>
        <v>5506.0392</v>
      </c>
      <c r="J148" s="162" t="n">
        <f aca="false">J147+I148</f>
        <v>137650.98</v>
      </c>
      <c r="K148" s="162" t="n">
        <f aca="false">K147</f>
        <v>4024.2012</v>
      </c>
      <c r="L148" s="162" t="n">
        <f aca="false">L147+K148</f>
        <v>-46974.894793838</v>
      </c>
      <c r="M148" s="162" t="n">
        <f aca="false">L148+J148</f>
        <v>90676.085206162</v>
      </c>
      <c r="O148" s="162" t="n">
        <f aca="false">G148+M148</f>
        <v>167932.045848871</v>
      </c>
      <c r="P148" s="162" t="n">
        <f aca="false">P147</f>
        <v>2371200</v>
      </c>
      <c r="Q148" s="285" t="n">
        <f aca="false">O148/P148</f>
        <v>0.0708215443019868</v>
      </c>
      <c r="R148" s="162" t="n">
        <f aca="false">P148-O148</f>
        <v>2203267.95415113</v>
      </c>
    </row>
    <row r="149" customFormat="false" ht="12.75" hidden="false" customHeight="false" outlineLevel="0" collapsed="false">
      <c r="B149" s="269" t="n">
        <f aca="false">B148+1</f>
        <v>36642</v>
      </c>
      <c r="C149" s="162" t="n">
        <f aca="false">C148</f>
        <v>3615.9608</v>
      </c>
      <c r="D149" s="162" t="n">
        <f aca="false">D148+C149</f>
        <v>94014.9808</v>
      </c>
      <c r="E149" s="162" t="n">
        <f aca="false">E148</f>
        <v>2642.7988</v>
      </c>
      <c r="F149" s="162" t="n">
        <f aca="false">F148+E149</f>
        <v>-10500.2605572908</v>
      </c>
      <c r="G149" s="162" t="n">
        <f aca="false">D149+F149</f>
        <v>83514.7202427092</v>
      </c>
      <c r="I149" s="162" t="n">
        <f aca="false">I148</f>
        <v>5506.0392</v>
      </c>
      <c r="J149" s="162" t="n">
        <f aca="false">J148+I149</f>
        <v>143157.0192</v>
      </c>
      <c r="K149" s="162" t="n">
        <f aca="false">K148</f>
        <v>4024.2012</v>
      </c>
      <c r="L149" s="162" t="n">
        <f aca="false">L148+K149</f>
        <v>-42950.693593838</v>
      </c>
      <c r="M149" s="162" t="n">
        <f aca="false">L149+J149</f>
        <v>100206.325606162</v>
      </c>
      <c r="O149" s="162" t="n">
        <f aca="false">G149+M149</f>
        <v>183721.045848871</v>
      </c>
      <c r="P149" s="162" t="n">
        <f aca="false">P148</f>
        <v>2371200</v>
      </c>
      <c r="Q149" s="285" t="n">
        <f aca="false">O149/P149</f>
        <v>0.0774801981481407</v>
      </c>
      <c r="R149" s="162" t="n">
        <f aca="false">P149-O149</f>
        <v>2187478.95415113</v>
      </c>
    </row>
    <row r="150" customFormat="false" ht="12.75" hidden="false" customHeight="false" outlineLevel="0" collapsed="false">
      <c r="B150" s="269" t="n">
        <f aca="false">B149+1</f>
        <v>36643</v>
      </c>
      <c r="C150" s="162" t="n">
        <f aca="false">C149</f>
        <v>3615.9608</v>
      </c>
      <c r="D150" s="162" t="n">
        <f aca="false">D149+C150</f>
        <v>97630.9416</v>
      </c>
      <c r="E150" s="162" t="n">
        <f aca="false">E149</f>
        <v>2642.7988</v>
      </c>
      <c r="F150" s="162" t="n">
        <f aca="false">F149+E150</f>
        <v>-7857.46175729081</v>
      </c>
      <c r="G150" s="162" t="n">
        <f aca="false">D150+F150</f>
        <v>89773.4798427092</v>
      </c>
      <c r="I150" s="162" t="n">
        <f aca="false">I149</f>
        <v>5506.0392</v>
      </c>
      <c r="J150" s="162" t="n">
        <f aca="false">J149+I150</f>
        <v>148663.0584</v>
      </c>
      <c r="K150" s="162" t="n">
        <f aca="false">K149</f>
        <v>4024.2012</v>
      </c>
      <c r="L150" s="162" t="n">
        <f aca="false">L149+K150</f>
        <v>-38926.492393838</v>
      </c>
      <c r="M150" s="162" t="n">
        <f aca="false">L150+J150</f>
        <v>109736.566006162</v>
      </c>
      <c r="O150" s="162" t="n">
        <f aca="false">G150+M150</f>
        <v>199510.045848871</v>
      </c>
      <c r="P150" s="162" t="n">
        <f aca="false">P149</f>
        <v>2371200</v>
      </c>
      <c r="Q150" s="285" t="n">
        <f aca="false">O150/P150</f>
        <v>0.0841388519942945</v>
      </c>
      <c r="R150" s="162" t="n">
        <f aca="false">P150-O150</f>
        <v>2171689.95415113</v>
      </c>
    </row>
    <row r="151" customFormat="false" ht="12.75" hidden="false" customHeight="false" outlineLevel="0" collapsed="false">
      <c r="B151" s="269" t="n">
        <f aca="false">B150+1</f>
        <v>36644</v>
      </c>
      <c r="C151" s="162" t="n">
        <f aca="false">C150</f>
        <v>3615.9608</v>
      </c>
      <c r="D151" s="162" t="n">
        <f aca="false">D150+C151</f>
        <v>101246.9024</v>
      </c>
      <c r="E151" s="162" t="n">
        <f aca="false">E150</f>
        <v>2642.7988</v>
      </c>
      <c r="F151" s="162" t="n">
        <f aca="false">F150+E151</f>
        <v>-5214.66295729081</v>
      </c>
      <c r="G151" s="162" t="n">
        <f aca="false">D151+F151</f>
        <v>96032.2394427092</v>
      </c>
      <c r="I151" s="162" t="n">
        <f aca="false">I150</f>
        <v>5506.0392</v>
      </c>
      <c r="J151" s="162" t="n">
        <f aca="false">J150+I151</f>
        <v>154169.0976</v>
      </c>
      <c r="K151" s="162" t="n">
        <f aca="false">K150</f>
        <v>4024.2012</v>
      </c>
      <c r="L151" s="162" t="n">
        <f aca="false">L150+K151</f>
        <v>-34902.291193838</v>
      </c>
      <c r="M151" s="162" t="n">
        <f aca="false">L151+J151</f>
        <v>119266.806406162</v>
      </c>
      <c r="O151" s="162" t="n">
        <f aca="false">G151+M151</f>
        <v>215299.045848871</v>
      </c>
      <c r="P151" s="162" t="n">
        <f aca="false">P150</f>
        <v>2371200</v>
      </c>
      <c r="Q151" s="285" t="n">
        <f aca="false">O151/P151</f>
        <v>0.0907975058404484</v>
      </c>
      <c r="R151" s="162" t="n">
        <f aca="false">P151-O151</f>
        <v>2155900.95415113</v>
      </c>
    </row>
    <row r="152" customFormat="false" ht="12.75" hidden="false" customHeight="false" outlineLevel="0" collapsed="false">
      <c r="B152" s="269" t="n">
        <f aca="false">B151+1</f>
        <v>36645</v>
      </c>
      <c r="C152" s="162" t="n">
        <f aca="false">C151</f>
        <v>3615.9608</v>
      </c>
      <c r="D152" s="162" t="n">
        <f aca="false">D151+C152</f>
        <v>104862.8632</v>
      </c>
      <c r="E152" s="162" t="n">
        <f aca="false">E151</f>
        <v>2642.7988</v>
      </c>
      <c r="F152" s="162" t="n">
        <f aca="false">F151+E152</f>
        <v>-2571.86415729081</v>
      </c>
      <c r="G152" s="162" t="n">
        <f aca="false">D152+F152</f>
        <v>102290.999042709</v>
      </c>
      <c r="I152" s="162" t="n">
        <f aca="false">I151</f>
        <v>5506.0392</v>
      </c>
      <c r="J152" s="162" t="n">
        <f aca="false">J151+I152</f>
        <v>159675.1368</v>
      </c>
      <c r="K152" s="162" t="n">
        <f aca="false">K151</f>
        <v>4024.2012</v>
      </c>
      <c r="L152" s="162" t="n">
        <f aca="false">L151+K152</f>
        <v>-30878.089993838</v>
      </c>
      <c r="M152" s="162" t="n">
        <f aca="false">L152+J152</f>
        <v>128797.046806162</v>
      </c>
      <c r="O152" s="162" t="n">
        <f aca="false">G152+M152</f>
        <v>231088.045848871</v>
      </c>
      <c r="P152" s="162" t="n">
        <f aca="false">P151</f>
        <v>2371200</v>
      </c>
      <c r="Q152" s="285" t="n">
        <f aca="false">O152/P152</f>
        <v>0.0974561596866022</v>
      </c>
      <c r="R152" s="162" t="n">
        <f aca="false">P152-O152</f>
        <v>2140111.95415113</v>
      </c>
    </row>
    <row r="153" customFormat="false" ht="12.75" hidden="false" customHeight="false" outlineLevel="0" collapsed="false">
      <c r="B153" s="269" t="n">
        <f aca="false">B152+1</f>
        <v>36646</v>
      </c>
      <c r="C153" s="162" t="n">
        <f aca="false">C152</f>
        <v>3615.9608</v>
      </c>
      <c r="D153" s="162" t="n">
        <f aca="false">D152+C153</f>
        <v>108478.824</v>
      </c>
      <c r="E153" s="162" t="n">
        <f aca="false">E152</f>
        <v>2642.7988</v>
      </c>
      <c r="F153" s="162" t="n">
        <f aca="false">F152+E153</f>
        <v>70.9346427091905</v>
      </c>
      <c r="G153" s="162" t="n">
        <f aca="false">D153+F153</f>
        <v>108549.758642709</v>
      </c>
      <c r="I153" s="162" t="n">
        <f aca="false">I152</f>
        <v>5506.0392</v>
      </c>
      <c r="J153" s="162" t="n">
        <f aca="false">J152+I153</f>
        <v>165181.176</v>
      </c>
      <c r="K153" s="162" t="n">
        <f aca="false">K152</f>
        <v>4024.2012</v>
      </c>
      <c r="L153" s="162" t="n">
        <f aca="false">L152+K153</f>
        <v>-26853.888793838</v>
      </c>
      <c r="M153" s="162" t="n">
        <f aca="false">L153+J153</f>
        <v>138327.287206162</v>
      </c>
      <c r="O153" s="162" t="n">
        <f aca="false">G153+M153</f>
        <v>246877.045848871</v>
      </c>
      <c r="P153" s="162" t="n">
        <f aca="false">P152</f>
        <v>2371200</v>
      </c>
      <c r="Q153" s="285" t="n">
        <f aca="false">O153/P153</f>
        <v>0.104114813532756</v>
      </c>
      <c r="R153" s="162" t="n">
        <f aca="false">P153-O153</f>
        <v>2124322.95415113</v>
      </c>
    </row>
    <row r="154" customFormat="false" ht="12.75" hidden="false" customHeight="false" outlineLevel="0" collapsed="false">
      <c r="B154" s="269"/>
      <c r="C154" s="286" t="n">
        <f aca="false">SUM(C124:C153)</f>
        <v>108478.824</v>
      </c>
      <c r="E154" s="286" t="n">
        <f aca="false">SUM(E124:E153)</f>
        <v>79283.964</v>
      </c>
      <c r="G154" s="286" t="n">
        <f aca="false">C154+E154</f>
        <v>187762.788</v>
      </c>
      <c r="I154" s="286" t="n">
        <f aca="false">SUM(I124:I153)</f>
        <v>165181.176</v>
      </c>
      <c r="K154" s="286" t="n">
        <f aca="false">SUM(K124:K153)</f>
        <v>120726.036</v>
      </c>
      <c r="M154" s="286" t="n">
        <f aca="false">I154+K154</f>
        <v>285907.212</v>
      </c>
    </row>
    <row r="155" customFormat="false" ht="12.75" hidden="false" customHeight="false" outlineLevel="0" collapsed="false">
      <c r="B155" s="269"/>
    </row>
    <row r="156" customFormat="false" ht="12.75" hidden="false" customHeight="false" outlineLevel="0" collapsed="false">
      <c r="B156" s="269"/>
    </row>
    <row r="157" customFormat="false" ht="12.75" hidden="false" customHeight="false" outlineLevel="0" collapsed="false">
      <c r="B157" s="269"/>
      <c r="C157" s="219" t="n">
        <f aca="false">$D$6*0.3964</f>
        <v>3615.9608</v>
      </c>
      <c r="D157" s="150" t="n">
        <f aca="false">D153</f>
        <v>108478.824</v>
      </c>
      <c r="E157" s="219" t="n">
        <f aca="false">$E$6*0.3964</f>
        <v>2642.7988</v>
      </c>
      <c r="F157" s="150" t="n">
        <f aca="false">F153</f>
        <v>70.9346427091905</v>
      </c>
      <c r="G157" s="151" t="n">
        <f aca="false">G153</f>
        <v>108549.758642709</v>
      </c>
      <c r="I157" s="219" t="n">
        <f aca="false">$D$6*(1-0.3964)</f>
        <v>5506.0392</v>
      </c>
      <c r="J157" s="150" t="n">
        <f aca="false">J153</f>
        <v>165181.176</v>
      </c>
      <c r="K157" s="219" t="n">
        <f aca="false">$E$6*(1-0.3964)</f>
        <v>4024.2012</v>
      </c>
      <c r="L157" s="150" t="n">
        <f aca="false">L153</f>
        <v>-26853.888793838</v>
      </c>
      <c r="M157" s="151" t="n">
        <f aca="false">M153</f>
        <v>138327.287206162</v>
      </c>
      <c r="O157" s="149" t="n">
        <f aca="false">G157+M157</f>
        <v>246877.045848871</v>
      </c>
      <c r="P157" s="150" t="n">
        <f aca="false">$P$14</f>
        <v>2371200</v>
      </c>
      <c r="Q157" s="278" t="n">
        <f aca="false">O157/P157</f>
        <v>0.104114813532756</v>
      </c>
      <c r="R157" s="151" t="n">
        <f aca="false">P157-O157</f>
        <v>2124322.95415113</v>
      </c>
    </row>
    <row r="158" customFormat="false" ht="12.75" hidden="false" customHeight="false" outlineLevel="0" collapsed="false">
      <c r="B158" s="269" t="n">
        <f aca="false">B153+1</f>
        <v>36647</v>
      </c>
      <c r="C158" s="162" t="n">
        <f aca="false">C157</f>
        <v>3615.9608</v>
      </c>
      <c r="D158" s="162" t="n">
        <f aca="false">D157+C158</f>
        <v>112094.7848</v>
      </c>
      <c r="E158" s="162" t="n">
        <f aca="false">E157</f>
        <v>2642.7988</v>
      </c>
      <c r="F158" s="162" t="n">
        <f aca="false">F157+E158</f>
        <v>2713.73344270919</v>
      </c>
      <c r="G158" s="162" t="n">
        <f aca="false">D158+F158</f>
        <v>114808.518242709</v>
      </c>
      <c r="I158" s="162" t="n">
        <f aca="false">I157</f>
        <v>5506.0392</v>
      </c>
      <c r="J158" s="162" t="n">
        <f aca="false">J157+I158</f>
        <v>170687.2152</v>
      </c>
      <c r="K158" s="162" t="n">
        <f aca="false">K157</f>
        <v>4024.2012</v>
      </c>
      <c r="L158" s="162" t="n">
        <f aca="false">L157+K158</f>
        <v>-22829.687593838</v>
      </c>
      <c r="M158" s="162" t="n">
        <f aca="false">J158+L158</f>
        <v>147857.527606162</v>
      </c>
      <c r="O158" s="162" t="n">
        <f aca="false">G158+M158</f>
        <v>262666.045848871</v>
      </c>
      <c r="P158" s="162" t="n">
        <f aca="false">P157</f>
        <v>2371200</v>
      </c>
      <c r="Q158" s="285" t="n">
        <f aca="false">O158/P158</f>
        <v>0.11077346737891</v>
      </c>
      <c r="R158" s="162" t="n">
        <f aca="false">P158-O158</f>
        <v>2108533.95415113</v>
      </c>
    </row>
    <row r="159" customFormat="false" ht="12.75" hidden="false" customHeight="false" outlineLevel="0" collapsed="false">
      <c r="B159" s="269" t="n">
        <f aca="false">B158+1</f>
        <v>36648</v>
      </c>
      <c r="C159" s="162" t="n">
        <f aca="false">C158</f>
        <v>3615.9608</v>
      </c>
      <c r="D159" s="162" t="n">
        <f aca="false">D158+C159</f>
        <v>115710.7456</v>
      </c>
      <c r="E159" s="162" t="n">
        <f aca="false">E158</f>
        <v>2642.7988</v>
      </c>
      <c r="F159" s="162" t="n">
        <f aca="false">F158+E159</f>
        <v>5356.53224270919</v>
      </c>
      <c r="G159" s="162" t="n">
        <f aca="false">D159+F159</f>
        <v>121067.277842709</v>
      </c>
      <c r="I159" s="162" t="n">
        <f aca="false">I158</f>
        <v>5506.0392</v>
      </c>
      <c r="J159" s="162" t="n">
        <f aca="false">J158+I159</f>
        <v>176193.2544</v>
      </c>
      <c r="K159" s="162" t="n">
        <f aca="false">K158</f>
        <v>4024.2012</v>
      </c>
      <c r="L159" s="162" t="n">
        <f aca="false">L158+K159</f>
        <v>-18805.486393838</v>
      </c>
      <c r="M159" s="162" t="n">
        <f aca="false">J159+L159</f>
        <v>157387.768006162</v>
      </c>
      <c r="O159" s="162" t="n">
        <f aca="false">G159+M159</f>
        <v>278455.045848871</v>
      </c>
      <c r="P159" s="162" t="n">
        <f aca="false">P158</f>
        <v>2371200</v>
      </c>
      <c r="Q159" s="285" t="n">
        <f aca="false">O159/P159</f>
        <v>0.117432121225064</v>
      </c>
      <c r="R159" s="162" t="n">
        <f aca="false">P159-O159</f>
        <v>2092744.95415113</v>
      </c>
    </row>
    <row r="160" customFormat="false" ht="12.75" hidden="false" customHeight="false" outlineLevel="0" collapsed="false">
      <c r="B160" s="269" t="n">
        <f aca="false">B159+1</f>
        <v>36649</v>
      </c>
      <c r="C160" s="162" t="n">
        <f aca="false">C159</f>
        <v>3615.9608</v>
      </c>
      <c r="D160" s="162" t="n">
        <f aca="false">D159+C160</f>
        <v>119326.7064</v>
      </c>
      <c r="E160" s="162" t="n">
        <f aca="false">E159</f>
        <v>2642.7988</v>
      </c>
      <c r="F160" s="162" t="n">
        <f aca="false">F159+E160</f>
        <v>7999.33104270919</v>
      </c>
      <c r="G160" s="162" t="n">
        <f aca="false">D160+F160</f>
        <v>127326.037442709</v>
      </c>
      <c r="I160" s="162" t="n">
        <f aca="false">I159</f>
        <v>5506.0392</v>
      </c>
      <c r="J160" s="162" t="n">
        <f aca="false">J159+I160</f>
        <v>181699.2936</v>
      </c>
      <c r="K160" s="162" t="n">
        <f aca="false">K159</f>
        <v>4024.2012</v>
      </c>
      <c r="L160" s="162" t="n">
        <f aca="false">L159+K160</f>
        <v>-14781.285193838</v>
      </c>
      <c r="M160" s="162" t="n">
        <f aca="false">J160+L160</f>
        <v>166918.008406162</v>
      </c>
      <c r="O160" s="162" t="n">
        <f aca="false">G160+M160</f>
        <v>294244.045848871</v>
      </c>
      <c r="P160" s="162" t="n">
        <f aca="false">P159</f>
        <v>2371200</v>
      </c>
      <c r="Q160" s="285" t="n">
        <f aca="false">O160/P160</f>
        <v>0.124090775071218</v>
      </c>
      <c r="R160" s="162" t="n">
        <f aca="false">P160-O160</f>
        <v>2076955.95415113</v>
      </c>
    </row>
    <row r="161" customFormat="false" ht="12.75" hidden="false" customHeight="false" outlineLevel="0" collapsed="false">
      <c r="B161" s="269" t="n">
        <f aca="false">B160+1</f>
        <v>36650</v>
      </c>
      <c r="C161" s="162" t="n">
        <f aca="false">C160</f>
        <v>3615.9608</v>
      </c>
      <c r="D161" s="162" t="n">
        <f aca="false">D160+C161</f>
        <v>122942.6672</v>
      </c>
      <c r="E161" s="162" t="n">
        <f aca="false">E160</f>
        <v>2642.7988</v>
      </c>
      <c r="F161" s="162" t="n">
        <f aca="false">F160+E161</f>
        <v>10642.1298427092</v>
      </c>
      <c r="G161" s="162" t="n">
        <f aca="false">D161+F161</f>
        <v>133584.797042709</v>
      </c>
      <c r="I161" s="162" t="n">
        <f aca="false">I160</f>
        <v>5506.0392</v>
      </c>
      <c r="J161" s="162" t="n">
        <f aca="false">J160+I161</f>
        <v>187205.3328</v>
      </c>
      <c r="K161" s="162" t="n">
        <f aca="false">K160</f>
        <v>4024.2012</v>
      </c>
      <c r="L161" s="162" t="n">
        <f aca="false">L160+K161</f>
        <v>-10757.083993838</v>
      </c>
      <c r="M161" s="162" t="n">
        <f aca="false">J161+L161</f>
        <v>176448.248806162</v>
      </c>
      <c r="O161" s="162" t="n">
        <f aca="false">G161+M161</f>
        <v>310033.045848871</v>
      </c>
      <c r="P161" s="162" t="n">
        <f aca="false">P160</f>
        <v>2371200</v>
      </c>
      <c r="Q161" s="285" t="n">
        <f aca="false">O161/P161</f>
        <v>0.130749428917371</v>
      </c>
      <c r="R161" s="162" t="n">
        <f aca="false">P161-O161</f>
        <v>2061166.95415113</v>
      </c>
    </row>
    <row r="162" customFormat="false" ht="12.75" hidden="false" customHeight="false" outlineLevel="0" collapsed="false">
      <c r="B162" s="269" t="n">
        <f aca="false">B161+1</f>
        <v>36651</v>
      </c>
      <c r="C162" s="162" t="n">
        <f aca="false">C161</f>
        <v>3615.9608</v>
      </c>
      <c r="D162" s="162" t="n">
        <f aca="false">D161+C162</f>
        <v>126558.628</v>
      </c>
      <c r="E162" s="162" t="n">
        <f aca="false">E161</f>
        <v>2642.7988</v>
      </c>
      <c r="F162" s="162" t="n">
        <f aca="false">F161+E162</f>
        <v>13284.9286427092</v>
      </c>
      <c r="G162" s="162" t="n">
        <f aca="false">D162+F162</f>
        <v>139843.556642709</v>
      </c>
      <c r="I162" s="162" t="n">
        <f aca="false">I161</f>
        <v>5506.0392</v>
      </c>
      <c r="J162" s="162" t="n">
        <f aca="false">J161+I162</f>
        <v>192711.372</v>
      </c>
      <c r="K162" s="162" t="n">
        <f aca="false">K161</f>
        <v>4024.2012</v>
      </c>
      <c r="L162" s="162" t="n">
        <f aca="false">L161+K162</f>
        <v>-6732.882793838</v>
      </c>
      <c r="M162" s="162" t="n">
        <f aca="false">J162+L162</f>
        <v>185978.489206162</v>
      </c>
      <c r="O162" s="162" t="n">
        <f aca="false">G162+M162</f>
        <v>325822.045848871</v>
      </c>
      <c r="P162" s="162" t="n">
        <f aca="false">P161</f>
        <v>2371200</v>
      </c>
      <c r="Q162" s="285" t="n">
        <f aca="false">O162/P162</f>
        <v>0.137408082763525</v>
      </c>
      <c r="R162" s="162" t="n">
        <f aca="false">P162-O162</f>
        <v>2045377.95415113</v>
      </c>
    </row>
    <row r="163" customFormat="false" ht="12.75" hidden="false" customHeight="false" outlineLevel="0" collapsed="false">
      <c r="B163" s="269" t="n">
        <f aca="false">B162+1</f>
        <v>36652</v>
      </c>
      <c r="C163" s="162" t="n">
        <f aca="false">C162</f>
        <v>3615.9608</v>
      </c>
      <c r="D163" s="162" t="n">
        <f aca="false">D162+C163</f>
        <v>130174.5888</v>
      </c>
      <c r="E163" s="162" t="n">
        <f aca="false">E162</f>
        <v>2642.7988</v>
      </c>
      <c r="F163" s="162" t="n">
        <f aca="false">F162+E163</f>
        <v>15927.7274427092</v>
      </c>
      <c r="G163" s="162" t="n">
        <f aca="false">D163+F163</f>
        <v>146102.316242709</v>
      </c>
      <c r="I163" s="162" t="n">
        <f aca="false">I162</f>
        <v>5506.0392</v>
      </c>
      <c r="J163" s="162" t="n">
        <f aca="false">J162+I163</f>
        <v>198217.4112</v>
      </c>
      <c r="K163" s="162" t="n">
        <f aca="false">K162</f>
        <v>4024.2012</v>
      </c>
      <c r="L163" s="162" t="n">
        <f aca="false">L162+K163</f>
        <v>-2708.681593838</v>
      </c>
      <c r="M163" s="162" t="n">
        <f aca="false">J163+L163</f>
        <v>195508.729606162</v>
      </c>
      <c r="O163" s="162" t="n">
        <f aca="false">G163+M163</f>
        <v>341611.045848871</v>
      </c>
      <c r="P163" s="162" t="n">
        <f aca="false">P162</f>
        <v>2371200</v>
      </c>
      <c r="Q163" s="285" t="n">
        <f aca="false">O163/P163</f>
        <v>0.144066736609679</v>
      </c>
      <c r="R163" s="162" t="n">
        <f aca="false">P163-O163</f>
        <v>2029588.95415113</v>
      </c>
    </row>
    <row r="164" customFormat="false" ht="12.75" hidden="false" customHeight="false" outlineLevel="0" collapsed="false">
      <c r="B164" s="269" t="n">
        <f aca="false">B163+1</f>
        <v>36653</v>
      </c>
      <c r="C164" s="162" t="n">
        <f aca="false">C163</f>
        <v>3615.9608</v>
      </c>
      <c r="D164" s="162" t="n">
        <f aca="false">D163+C164</f>
        <v>133790.5496</v>
      </c>
      <c r="E164" s="162" t="n">
        <f aca="false">E163</f>
        <v>2642.7988</v>
      </c>
      <c r="F164" s="162" t="n">
        <f aca="false">F163+E164</f>
        <v>18570.5262427092</v>
      </c>
      <c r="G164" s="162" t="n">
        <f aca="false">D164+F164</f>
        <v>152361.075842709</v>
      </c>
      <c r="I164" s="162" t="n">
        <f aca="false">I163</f>
        <v>5506.0392</v>
      </c>
      <c r="J164" s="162" t="n">
        <f aca="false">J163+I164</f>
        <v>203723.4504</v>
      </c>
      <c r="K164" s="162" t="n">
        <f aca="false">K163</f>
        <v>4024.2012</v>
      </c>
      <c r="L164" s="162" t="n">
        <f aca="false">L163+K164</f>
        <v>1315.519606162</v>
      </c>
      <c r="M164" s="162" t="n">
        <f aca="false">J164+L164</f>
        <v>205038.970006162</v>
      </c>
      <c r="O164" s="162" t="n">
        <f aca="false">G164+M164</f>
        <v>357400.045848871</v>
      </c>
      <c r="P164" s="162" t="n">
        <f aca="false">P163</f>
        <v>2371200</v>
      </c>
      <c r="Q164" s="285" t="n">
        <f aca="false">O164/P164</f>
        <v>0.150725390455833</v>
      </c>
      <c r="R164" s="162" t="n">
        <f aca="false">P164-O164</f>
        <v>2013799.95415113</v>
      </c>
    </row>
    <row r="165" customFormat="false" ht="12.75" hidden="false" customHeight="false" outlineLevel="0" collapsed="false">
      <c r="B165" s="269" t="n">
        <f aca="false">B164+1</f>
        <v>36654</v>
      </c>
      <c r="C165" s="162" t="n">
        <f aca="false">C164</f>
        <v>3615.9608</v>
      </c>
      <c r="D165" s="162" t="n">
        <f aca="false">D164+C165</f>
        <v>137406.5104</v>
      </c>
      <c r="E165" s="162" t="n">
        <f aca="false">E164</f>
        <v>2642.7988</v>
      </c>
      <c r="F165" s="162" t="n">
        <f aca="false">F164+E165</f>
        <v>21213.3250427092</v>
      </c>
      <c r="G165" s="162" t="n">
        <f aca="false">D165+F165</f>
        <v>158619.835442709</v>
      </c>
      <c r="I165" s="162" t="n">
        <f aca="false">I164</f>
        <v>5506.0392</v>
      </c>
      <c r="J165" s="162" t="n">
        <f aca="false">J164+I165</f>
        <v>209229.4896</v>
      </c>
      <c r="K165" s="162" t="n">
        <f aca="false">K164</f>
        <v>4024.2012</v>
      </c>
      <c r="L165" s="162" t="n">
        <f aca="false">L164+K165</f>
        <v>5339.720806162</v>
      </c>
      <c r="M165" s="162" t="n">
        <f aca="false">J165+L165</f>
        <v>214569.210406162</v>
      </c>
      <c r="O165" s="162" t="n">
        <f aca="false">G165+M165</f>
        <v>373189.045848871</v>
      </c>
      <c r="P165" s="162" t="n">
        <f aca="false">P164</f>
        <v>2371200</v>
      </c>
      <c r="Q165" s="285" t="n">
        <f aca="false">O165/P165</f>
        <v>0.157384044301987</v>
      </c>
      <c r="R165" s="162" t="n">
        <f aca="false">P165-O165</f>
        <v>1998010.95415113</v>
      </c>
    </row>
    <row r="166" customFormat="false" ht="12.75" hidden="false" customHeight="false" outlineLevel="0" collapsed="false">
      <c r="B166" s="269" t="n">
        <f aca="false">B165+1</f>
        <v>36655</v>
      </c>
      <c r="C166" s="162" t="n">
        <f aca="false">C165</f>
        <v>3615.9608</v>
      </c>
      <c r="D166" s="162" t="n">
        <f aca="false">D165+C166</f>
        <v>141022.4712</v>
      </c>
      <c r="E166" s="162" t="n">
        <f aca="false">E165</f>
        <v>2642.7988</v>
      </c>
      <c r="F166" s="162" t="n">
        <f aca="false">F165+E166</f>
        <v>23856.1238427092</v>
      </c>
      <c r="G166" s="162" t="n">
        <f aca="false">D166+F166</f>
        <v>164878.595042709</v>
      </c>
      <c r="I166" s="162" t="n">
        <f aca="false">I165</f>
        <v>5506.0392</v>
      </c>
      <c r="J166" s="162" t="n">
        <f aca="false">J165+I166</f>
        <v>214735.5288</v>
      </c>
      <c r="K166" s="162" t="n">
        <f aca="false">K165</f>
        <v>4024.2012</v>
      </c>
      <c r="L166" s="162" t="n">
        <f aca="false">L165+K166</f>
        <v>9363.922006162</v>
      </c>
      <c r="M166" s="162" t="n">
        <f aca="false">J166+L166</f>
        <v>224099.450806162</v>
      </c>
      <c r="O166" s="162" t="n">
        <f aca="false">G166+M166</f>
        <v>388978.045848871</v>
      </c>
      <c r="P166" s="162" t="n">
        <f aca="false">P165</f>
        <v>2371200</v>
      </c>
      <c r="Q166" s="285" t="n">
        <f aca="false">O166/P166</f>
        <v>0.164042698148141</v>
      </c>
      <c r="R166" s="162" t="n">
        <f aca="false">P166-O166</f>
        <v>1982221.95415113</v>
      </c>
    </row>
    <row r="167" customFormat="false" ht="12.75" hidden="false" customHeight="false" outlineLevel="0" collapsed="false">
      <c r="B167" s="269" t="n">
        <f aca="false">B166+1</f>
        <v>36656</v>
      </c>
      <c r="C167" s="162" t="n">
        <f aca="false">C166</f>
        <v>3615.9608</v>
      </c>
      <c r="D167" s="162" t="n">
        <f aca="false">D166+C167</f>
        <v>144638.432</v>
      </c>
      <c r="E167" s="162" t="n">
        <f aca="false">E166</f>
        <v>2642.7988</v>
      </c>
      <c r="F167" s="162" t="n">
        <f aca="false">F166+E167</f>
        <v>26498.9226427092</v>
      </c>
      <c r="G167" s="162" t="n">
        <f aca="false">D167+F167</f>
        <v>171137.354642709</v>
      </c>
      <c r="I167" s="162" t="n">
        <f aca="false">I166</f>
        <v>5506.0392</v>
      </c>
      <c r="J167" s="162" t="n">
        <f aca="false">J166+I167</f>
        <v>220241.568</v>
      </c>
      <c r="K167" s="162" t="n">
        <f aca="false">K166</f>
        <v>4024.2012</v>
      </c>
      <c r="L167" s="162" t="n">
        <f aca="false">L166+K167</f>
        <v>13388.123206162</v>
      </c>
      <c r="M167" s="162" t="n">
        <f aca="false">J167+L167</f>
        <v>233629.691206162</v>
      </c>
      <c r="O167" s="162" t="n">
        <f aca="false">G167+M167</f>
        <v>404767.045848871</v>
      </c>
      <c r="P167" s="162" t="n">
        <f aca="false">P166</f>
        <v>2371200</v>
      </c>
      <c r="Q167" s="285" t="n">
        <f aca="false">O167/P167</f>
        <v>0.170701351994295</v>
      </c>
      <c r="R167" s="162" t="n">
        <f aca="false">P167-O167</f>
        <v>1966432.95415113</v>
      </c>
    </row>
    <row r="168" customFormat="false" ht="12.75" hidden="false" customHeight="false" outlineLevel="0" collapsed="false">
      <c r="B168" s="269" t="n">
        <f aca="false">B167+1</f>
        <v>36657</v>
      </c>
      <c r="C168" s="162" t="n">
        <f aca="false">C167</f>
        <v>3615.9608</v>
      </c>
      <c r="D168" s="162" t="n">
        <f aca="false">D167+C168</f>
        <v>148254.3928</v>
      </c>
      <c r="E168" s="162" t="n">
        <f aca="false">E167</f>
        <v>2642.7988</v>
      </c>
      <c r="F168" s="162" t="n">
        <f aca="false">F167+E168</f>
        <v>29141.7214427092</v>
      </c>
      <c r="G168" s="162" t="n">
        <f aca="false">D168+F168</f>
        <v>177396.114242709</v>
      </c>
      <c r="I168" s="162" t="n">
        <f aca="false">I167</f>
        <v>5506.0392</v>
      </c>
      <c r="J168" s="162" t="n">
        <f aca="false">J167+I168</f>
        <v>225747.6072</v>
      </c>
      <c r="K168" s="162" t="n">
        <f aca="false">K167</f>
        <v>4024.2012</v>
      </c>
      <c r="L168" s="162" t="n">
        <f aca="false">L167+K168</f>
        <v>17412.324406162</v>
      </c>
      <c r="M168" s="162" t="n">
        <f aca="false">J168+L168</f>
        <v>243159.931606162</v>
      </c>
      <c r="O168" s="162" t="n">
        <f aca="false">G168+M168</f>
        <v>420556.045848871</v>
      </c>
      <c r="P168" s="162" t="n">
        <f aca="false">P167</f>
        <v>2371200</v>
      </c>
      <c r="Q168" s="285" t="n">
        <f aca="false">O168/P168</f>
        <v>0.177360005840448</v>
      </c>
      <c r="R168" s="162" t="n">
        <f aca="false">P168-O168</f>
        <v>1950643.95415113</v>
      </c>
    </row>
    <row r="169" customFormat="false" ht="12.75" hidden="false" customHeight="false" outlineLevel="0" collapsed="false">
      <c r="B169" s="269" t="n">
        <f aca="false">B168+1</f>
        <v>36658</v>
      </c>
      <c r="C169" s="162" t="n">
        <f aca="false">C168</f>
        <v>3615.9608</v>
      </c>
      <c r="D169" s="162" t="n">
        <f aca="false">D168+C169</f>
        <v>151870.3536</v>
      </c>
      <c r="E169" s="162" t="n">
        <f aca="false">E168</f>
        <v>2642.7988</v>
      </c>
      <c r="F169" s="162" t="n">
        <f aca="false">F168+E169</f>
        <v>31784.5202427092</v>
      </c>
      <c r="G169" s="162" t="n">
        <f aca="false">D169+F169</f>
        <v>183654.873842709</v>
      </c>
      <c r="I169" s="162" t="n">
        <f aca="false">I168</f>
        <v>5506.0392</v>
      </c>
      <c r="J169" s="162" t="n">
        <f aca="false">J168+I169</f>
        <v>231253.6464</v>
      </c>
      <c r="K169" s="162" t="n">
        <f aca="false">K168</f>
        <v>4024.2012</v>
      </c>
      <c r="L169" s="162" t="n">
        <f aca="false">L168+K169</f>
        <v>21436.525606162</v>
      </c>
      <c r="M169" s="162" t="n">
        <f aca="false">J169+L169</f>
        <v>252690.172006162</v>
      </c>
      <c r="O169" s="162" t="n">
        <f aca="false">G169+M169</f>
        <v>436345.045848871</v>
      </c>
      <c r="P169" s="162" t="n">
        <f aca="false">P168</f>
        <v>2371200</v>
      </c>
      <c r="Q169" s="285" t="n">
        <f aca="false">O169/P169</f>
        <v>0.184018659686602</v>
      </c>
      <c r="R169" s="162" t="n">
        <f aca="false">P169-O169</f>
        <v>1934854.95415113</v>
      </c>
    </row>
    <row r="170" customFormat="false" ht="12.75" hidden="false" customHeight="false" outlineLevel="0" collapsed="false">
      <c r="B170" s="269" t="n">
        <f aca="false">B169+1</f>
        <v>36659</v>
      </c>
      <c r="C170" s="162" t="n">
        <f aca="false">C169</f>
        <v>3615.9608</v>
      </c>
      <c r="D170" s="162" t="n">
        <f aca="false">D169+C170</f>
        <v>155486.3144</v>
      </c>
      <c r="E170" s="162" t="n">
        <f aca="false">E169</f>
        <v>2642.7988</v>
      </c>
      <c r="F170" s="162" t="n">
        <f aca="false">F169+E170</f>
        <v>34427.3190427092</v>
      </c>
      <c r="G170" s="162" t="n">
        <f aca="false">D170+F170</f>
        <v>189913.633442709</v>
      </c>
      <c r="I170" s="162" t="n">
        <f aca="false">I169</f>
        <v>5506.0392</v>
      </c>
      <c r="J170" s="162" t="n">
        <f aca="false">J169+I170</f>
        <v>236759.6856</v>
      </c>
      <c r="K170" s="162" t="n">
        <f aca="false">K169</f>
        <v>4024.2012</v>
      </c>
      <c r="L170" s="162" t="n">
        <f aca="false">L169+K170</f>
        <v>25460.726806162</v>
      </c>
      <c r="M170" s="162" t="n">
        <f aca="false">J170+L170</f>
        <v>262220.412406162</v>
      </c>
      <c r="O170" s="162" t="n">
        <f aca="false">G170+M170</f>
        <v>452134.045848871</v>
      </c>
      <c r="P170" s="162" t="n">
        <f aca="false">P169</f>
        <v>2371200</v>
      </c>
      <c r="Q170" s="285" t="n">
        <f aca="false">O170/P170</f>
        <v>0.190677313532756</v>
      </c>
      <c r="R170" s="162" t="n">
        <f aca="false">P170-O170</f>
        <v>1919065.95415113</v>
      </c>
    </row>
    <row r="171" customFormat="false" ht="12.75" hidden="false" customHeight="false" outlineLevel="0" collapsed="false">
      <c r="B171" s="269" t="n">
        <f aca="false">B170+1</f>
        <v>36660</v>
      </c>
      <c r="C171" s="162" t="n">
        <f aca="false">C170</f>
        <v>3615.9608</v>
      </c>
      <c r="D171" s="162" t="n">
        <f aca="false">D170+C171</f>
        <v>159102.2752</v>
      </c>
      <c r="E171" s="162" t="n">
        <f aca="false">E170</f>
        <v>2642.7988</v>
      </c>
      <c r="F171" s="162" t="n">
        <f aca="false">F170+E171</f>
        <v>37070.1178427092</v>
      </c>
      <c r="G171" s="162" t="n">
        <f aca="false">D171+F171</f>
        <v>196172.393042709</v>
      </c>
      <c r="I171" s="162" t="n">
        <f aca="false">I170</f>
        <v>5506.0392</v>
      </c>
      <c r="J171" s="162" t="n">
        <f aca="false">J170+I171</f>
        <v>242265.7248</v>
      </c>
      <c r="K171" s="162" t="n">
        <f aca="false">K170</f>
        <v>4024.2012</v>
      </c>
      <c r="L171" s="162" t="n">
        <f aca="false">L170+K171</f>
        <v>29484.928006162</v>
      </c>
      <c r="M171" s="162" t="n">
        <f aca="false">J171+L171</f>
        <v>271750.652806162</v>
      </c>
      <c r="O171" s="162" t="n">
        <f aca="false">G171+M171</f>
        <v>467923.045848871</v>
      </c>
      <c r="P171" s="162" t="n">
        <f aca="false">P170</f>
        <v>2371200</v>
      </c>
      <c r="Q171" s="285" t="n">
        <f aca="false">O171/P171</f>
        <v>0.19733596737891</v>
      </c>
      <c r="R171" s="162" t="n">
        <f aca="false">P171-O171</f>
        <v>1903276.95415113</v>
      </c>
    </row>
    <row r="172" customFormat="false" ht="12.75" hidden="false" customHeight="false" outlineLevel="0" collapsed="false">
      <c r="B172" s="269" t="n">
        <f aca="false">B171+1</f>
        <v>36661</v>
      </c>
      <c r="C172" s="162" t="n">
        <f aca="false">C171</f>
        <v>3615.9608</v>
      </c>
      <c r="D172" s="162" t="n">
        <f aca="false">D171+C172</f>
        <v>162718.236</v>
      </c>
      <c r="E172" s="162" t="n">
        <f aca="false">E171</f>
        <v>2642.7988</v>
      </c>
      <c r="F172" s="162" t="n">
        <f aca="false">F171+E172</f>
        <v>39712.9166427092</v>
      </c>
      <c r="G172" s="162" t="n">
        <f aca="false">D172+F172</f>
        <v>202431.152642709</v>
      </c>
      <c r="I172" s="162" t="n">
        <f aca="false">I171</f>
        <v>5506.0392</v>
      </c>
      <c r="J172" s="162" t="n">
        <f aca="false">J171+I172</f>
        <v>247771.764</v>
      </c>
      <c r="K172" s="162" t="n">
        <f aca="false">K171</f>
        <v>4024.2012</v>
      </c>
      <c r="L172" s="162" t="n">
        <f aca="false">L171+K172</f>
        <v>33509.129206162</v>
      </c>
      <c r="M172" s="162" t="n">
        <f aca="false">J172+L172</f>
        <v>281280.893206162</v>
      </c>
      <c r="O172" s="162" t="n">
        <f aca="false">G172+M172</f>
        <v>483712.045848871</v>
      </c>
      <c r="P172" s="162" t="n">
        <f aca="false">P171</f>
        <v>2371200</v>
      </c>
      <c r="Q172" s="285" t="n">
        <f aca="false">O172/P172</f>
        <v>0.203994621225064</v>
      </c>
      <c r="R172" s="162" t="n">
        <f aca="false">P172-O172</f>
        <v>1887487.95415113</v>
      </c>
    </row>
    <row r="173" customFormat="false" ht="12.75" hidden="false" customHeight="false" outlineLevel="0" collapsed="false">
      <c r="B173" s="269" t="n">
        <f aca="false">B172+1</f>
        <v>36662</v>
      </c>
      <c r="C173" s="162" t="n">
        <f aca="false">C172</f>
        <v>3615.9608</v>
      </c>
      <c r="D173" s="162" t="n">
        <f aca="false">D172+C173</f>
        <v>166334.1968</v>
      </c>
      <c r="E173" s="162" t="n">
        <f aca="false">E172</f>
        <v>2642.7988</v>
      </c>
      <c r="F173" s="162" t="n">
        <f aca="false">F172+E173</f>
        <v>42355.7154427092</v>
      </c>
      <c r="G173" s="162" t="n">
        <f aca="false">D173+F173</f>
        <v>208689.912242709</v>
      </c>
      <c r="I173" s="162" t="n">
        <f aca="false">I172</f>
        <v>5506.0392</v>
      </c>
      <c r="J173" s="162" t="n">
        <f aca="false">J172+I173</f>
        <v>253277.8032</v>
      </c>
      <c r="K173" s="162" t="n">
        <f aca="false">K172</f>
        <v>4024.2012</v>
      </c>
      <c r="L173" s="162" t="n">
        <f aca="false">L172+K173</f>
        <v>37533.330406162</v>
      </c>
      <c r="M173" s="162" t="n">
        <f aca="false">J173+L173</f>
        <v>290811.133606162</v>
      </c>
      <c r="O173" s="162" t="n">
        <f aca="false">G173+M173</f>
        <v>499501.045848871</v>
      </c>
      <c r="P173" s="162" t="n">
        <f aca="false">P172</f>
        <v>2371200</v>
      </c>
      <c r="Q173" s="285" t="n">
        <f aca="false">O173/P173</f>
        <v>0.210653275071218</v>
      </c>
      <c r="R173" s="162" t="n">
        <f aca="false">P173-O173</f>
        <v>1871698.95415113</v>
      </c>
    </row>
    <row r="174" customFormat="false" ht="12.75" hidden="false" customHeight="false" outlineLevel="0" collapsed="false">
      <c r="B174" s="269" t="n">
        <f aca="false">B173+1</f>
        <v>36663</v>
      </c>
      <c r="C174" s="162" t="n">
        <f aca="false">C173</f>
        <v>3615.9608</v>
      </c>
      <c r="D174" s="162" t="n">
        <f aca="false">D173+C174</f>
        <v>169950.1576</v>
      </c>
      <c r="E174" s="162" t="n">
        <f aca="false">E173</f>
        <v>2642.7988</v>
      </c>
      <c r="F174" s="162" t="n">
        <f aca="false">F173+E174</f>
        <v>44998.5142427092</v>
      </c>
      <c r="G174" s="162" t="n">
        <f aca="false">D174+F174</f>
        <v>214948.671842709</v>
      </c>
      <c r="I174" s="162" t="n">
        <f aca="false">I173</f>
        <v>5506.0392</v>
      </c>
      <c r="J174" s="162" t="n">
        <f aca="false">J173+I174</f>
        <v>258783.8424</v>
      </c>
      <c r="K174" s="162" t="n">
        <f aca="false">K173</f>
        <v>4024.2012</v>
      </c>
      <c r="L174" s="162" t="n">
        <f aca="false">L173+K174</f>
        <v>41557.531606162</v>
      </c>
      <c r="M174" s="162" t="n">
        <f aca="false">J174+L174</f>
        <v>300341.374006162</v>
      </c>
      <c r="O174" s="162" t="n">
        <f aca="false">G174+M174</f>
        <v>515290.045848871</v>
      </c>
      <c r="P174" s="162" t="n">
        <f aca="false">P173</f>
        <v>2371200</v>
      </c>
      <c r="Q174" s="285" t="n">
        <f aca="false">O174/P174</f>
        <v>0.217311928917371</v>
      </c>
      <c r="R174" s="162" t="n">
        <f aca="false">P174-O174</f>
        <v>1855909.95415113</v>
      </c>
    </row>
    <row r="175" customFormat="false" ht="12.75" hidden="false" customHeight="false" outlineLevel="0" collapsed="false">
      <c r="B175" s="269" t="n">
        <f aca="false">B174+1</f>
        <v>36664</v>
      </c>
      <c r="C175" s="162" t="n">
        <f aca="false">C174</f>
        <v>3615.9608</v>
      </c>
      <c r="D175" s="162" t="n">
        <f aca="false">D174+C175</f>
        <v>173566.1184</v>
      </c>
      <c r="E175" s="162" t="n">
        <f aca="false">E174</f>
        <v>2642.7988</v>
      </c>
      <c r="F175" s="162" t="n">
        <f aca="false">F174+E175</f>
        <v>47641.3130427092</v>
      </c>
      <c r="G175" s="162" t="n">
        <f aca="false">D175+F175</f>
        <v>221207.431442709</v>
      </c>
      <c r="I175" s="162" t="n">
        <f aca="false">I174</f>
        <v>5506.0392</v>
      </c>
      <c r="J175" s="162" t="n">
        <f aca="false">J174+I175</f>
        <v>264289.8816</v>
      </c>
      <c r="K175" s="162" t="n">
        <f aca="false">K174</f>
        <v>4024.2012</v>
      </c>
      <c r="L175" s="162" t="n">
        <f aca="false">L174+K175</f>
        <v>45581.732806162</v>
      </c>
      <c r="M175" s="162" t="n">
        <f aca="false">J175+L175</f>
        <v>309871.614406162</v>
      </c>
      <c r="O175" s="162" t="n">
        <f aca="false">G175+M175</f>
        <v>531079.045848871</v>
      </c>
      <c r="P175" s="162" t="n">
        <f aca="false">P174</f>
        <v>2371200</v>
      </c>
      <c r="Q175" s="285" t="n">
        <f aca="false">O175/P175</f>
        <v>0.223970582763525</v>
      </c>
      <c r="R175" s="162" t="n">
        <f aca="false">P175-O175</f>
        <v>1840120.95415113</v>
      </c>
    </row>
    <row r="176" customFormat="false" ht="12.75" hidden="false" customHeight="false" outlineLevel="0" collapsed="false">
      <c r="B176" s="269" t="n">
        <f aca="false">B175+1</f>
        <v>36665</v>
      </c>
      <c r="C176" s="162" t="n">
        <f aca="false">C175</f>
        <v>3615.9608</v>
      </c>
      <c r="D176" s="162" t="n">
        <f aca="false">D175+C176</f>
        <v>177182.0792</v>
      </c>
      <c r="E176" s="162" t="n">
        <f aca="false">E175</f>
        <v>2642.7988</v>
      </c>
      <c r="F176" s="162" t="n">
        <f aca="false">F175+E176</f>
        <v>50284.1118427092</v>
      </c>
      <c r="G176" s="162" t="n">
        <f aca="false">D176+F176</f>
        <v>227466.191042709</v>
      </c>
      <c r="I176" s="162" t="n">
        <f aca="false">I175</f>
        <v>5506.0392</v>
      </c>
      <c r="J176" s="162" t="n">
        <f aca="false">J175+I176</f>
        <v>269795.9208</v>
      </c>
      <c r="K176" s="162" t="n">
        <f aca="false">K175</f>
        <v>4024.2012</v>
      </c>
      <c r="L176" s="162" t="n">
        <f aca="false">L175+K176</f>
        <v>49605.934006162</v>
      </c>
      <c r="M176" s="162" t="n">
        <f aca="false">J176+L176</f>
        <v>319401.854806162</v>
      </c>
      <c r="O176" s="162" t="n">
        <f aca="false">G176+M176</f>
        <v>546868.045848871</v>
      </c>
      <c r="P176" s="162" t="n">
        <f aca="false">P175</f>
        <v>2371200</v>
      </c>
      <c r="Q176" s="285" t="n">
        <f aca="false">O176/P176</f>
        <v>0.230629236609679</v>
      </c>
      <c r="R176" s="162" t="n">
        <f aca="false">P176-O176</f>
        <v>1824331.95415113</v>
      </c>
    </row>
    <row r="177" customFormat="false" ht="12.75" hidden="false" customHeight="false" outlineLevel="0" collapsed="false">
      <c r="B177" s="269" t="n">
        <f aca="false">B176+1</f>
        <v>36666</v>
      </c>
      <c r="C177" s="162" t="n">
        <f aca="false">C176</f>
        <v>3615.9608</v>
      </c>
      <c r="D177" s="162" t="n">
        <f aca="false">D176+C177</f>
        <v>180798.04</v>
      </c>
      <c r="E177" s="162" t="n">
        <f aca="false">E176</f>
        <v>2642.7988</v>
      </c>
      <c r="F177" s="162" t="n">
        <f aca="false">F176+E177</f>
        <v>52926.9106427092</v>
      </c>
      <c r="G177" s="162" t="n">
        <f aca="false">D177+F177</f>
        <v>233724.950642709</v>
      </c>
      <c r="I177" s="162" t="n">
        <f aca="false">I176</f>
        <v>5506.0392</v>
      </c>
      <c r="J177" s="162" t="n">
        <f aca="false">J176+I177</f>
        <v>275301.96</v>
      </c>
      <c r="K177" s="162" t="n">
        <f aca="false">K176</f>
        <v>4024.2012</v>
      </c>
      <c r="L177" s="162" t="n">
        <f aca="false">L176+K177</f>
        <v>53630.135206162</v>
      </c>
      <c r="M177" s="162" t="n">
        <f aca="false">J177+L177</f>
        <v>328932.095206162</v>
      </c>
      <c r="O177" s="162" t="n">
        <f aca="false">G177+M177</f>
        <v>562657.045848871</v>
      </c>
      <c r="P177" s="162" t="n">
        <f aca="false">P176</f>
        <v>2371200</v>
      </c>
      <c r="Q177" s="285" t="n">
        <f aca="false">O177/P177</f>
        <v>0.237287890455833</v>
      </c>
      <c r="R177" s="162" t="n">
        <f aca="false">P177-O177</f>
        <v>1808542.95415113</v>
      </c>
    </row>
    <row r="178" customFormat="false" ht="12.75" hidden="false" customHeight="false" outlineLevel="0" collapsed="false">
      <c r="B178" s="269" t="n">
        <f aca="false">B177+1</f>
        <v>36667</v>
      </c>
      <c r="C178" s="162" t="n">
        <f aca="false">C177</f>
        <v>3615.9608</v>
      </c>
      <c r="D178" s="162" t="n">
        <f aca="false">D177+C178</f>
        <v>184414.0008</v>
      </c>
      <c r="E178" s="162" t="n">
        <f aca="false">E177</f>
        <v>2642.7988</v>
      </c>
      <c r="F178" s="162" t="n">
        <f aca="false">F177+E178</f>
        <v>55569.7094427092</v>
      </c>
      <c r="G178" s="162" t="n">
        <f aca="false">D178+F178</f>
        <v>239983.710242709</v>
      </c>
      <c r="I178" s="162" t="n">
        <f aca="false">I177</f>
        <v>5506.0392</v>
      </c>
      <c r="J178" s="162" t="n">
        <f aca="false">J177+I178</f>
        <v>280807.9992</v>
      </c>
      <c r="K178" s="162" t="n">
        <f aca="false">K177</f>
        <v>4024.2012</v>
      </c>
      <c r="L178" s="162" t="n">
        <f aca="false">L177+K178</f>
        <v>57654.336406162</v>
      </c>
      <c r="M178" s="162" t="n">
        <f aca="false">J178+L178</f>
        <v>338462.335606162</v>
      </c>
      <c r="O178" s="162" t="n">
        <f aca="false">G178+M178</f>
        <v>578446.045848871</v>
      </c>
      <c r="P178" s="162" t="n">
        <f aca="false">P177</f>
        <v>2371200</v>
      </c>
      <c r="Q178" s="285" t="n">
        <f aca="false">O178/P178</f>
        <v>0.243946544301987</v>
      </c>
      <c r="R178" s="162" t="n">
        <f aca="false">P178-O178</f>
        <v>1792753.95415113</v>
      </c>
    </row>
    <row r="179" customFormat="false" ht="12.75" hidden="false" customHeight="false" outlineLevel="0" collapsed="false">
      <c r="B179" s="269" t="n">
        <f aca="false">B178+1</f>
        <v>36668</v>
      </c>
      <c r="C179" s="162" t="n">
        <f aca="false">C178</f>
        <v>3615.9608</v>
      </c>
      <c r="D179" s="162" t="n">
        <f aca="false">D178+C179</f>
        <v>188029.9616</v>
      </c>
      <c r="E179" s="162" t="n">
        <f aca="false">E178</f>
        <v>2642.7988</v>
      </c>
      <c r="F179" s="162" t="n">
        <f aca="false">F178+E179</f>
        <v>58212.5082427092</v>
      </c>
      <c r="G179" s="162" t="n">
        <f aca="false">D179+F179</f>
        <v>246242.469842709</v>
      </c>
      <c r="I179" s="162" t="n">
        <f aca="false">I178</f>
        <v>5506.0392</v>
      </c>
      <c r="J179" s="162" t="n">
        <f aca="false">J178+I179</f>
        <v>286314.0384</v>
      </c>
      <c r="K179" s="162" t="n">
        <f aca="false">K178</f>
        <v>4024.2012</v>
      </c>
      <c r="L179" s="162" t="n">
        <f aca="false">L178+K179</f>
        <v>61678.537606162</v>
      </c>
      <c r="M179" s="162" t="n">
        <f aca="false">J179+L179</f>
        <v>347992.576006162</v>
      </c>
      <c r="O179" s="162" t="n">
        <f aca="false">G179+M179</f>
        <v>594235.045848871</v>
      </c>
      <c r="P179" s="162" t="n">
        <f aca="false">P178</f>
        <v>2371200</v>
      </c>
      <c r="Q179" s="285" t="n">
        <f aca="false">O179/P179</f>
        <v>0.250605198148141</v>
      </c>
      <c r="R179" s="162" t="n">
        <f aca="false">P179-O179</f>
        <v>1776964.95415113</v>
      </c>
    </row>
    <row r="180" customFormat="false" ht="12.75" hidden="false" customHeight="false" outlineLevel="0" collapsed="false">
      <c r="B180" s="269" t="n">
        <f aca="false">B179+1</f>
        <v>36669</v>
      </c>
      <c r="C180" s="162" t="n">
        <f aca="false">C179</f>
        <v>3615.9608</v>
      </c>
      <c r="D180" s="162" t="n">
        <f aca="false">D179+C180</f>
        <v>191645.9224</v>
      </c>
      <c r="E180" s="162" t="n">
        <f aca="false">E179</f>
        <v>2642.7988</v>
      </c>
      <c r="F180" s="162" t="n">
        <f aca="false">F179+E180</f>
        <v>60855.3070427092</v>
      </c>
      <c r="G180" s="162" t="n">
        <f aca="false">D180+F180</f>
        <v>252501.229442709</v>
      </c>
      <c r="I180" s="162" t="n">
        <f aca="false">I179</f>
        <v>5506.0392</v>
      </c>
      <c r="J180" s="162" t="n">
        <f aca="false">J179+I180</f>
        <v>291820.0776</v>
      </c>
      <c r="K180" s="162" t="n">
        <f aca="false">K179</f>
        <v>4024.2012</v>
      </c>
      <c r="L180" s="162" t="n">
        <f aca="false">L179+K180</f>
        <v>65702.738806162</v>
      </c>
      <c r="M180" s="162" t="n">
        <f aca="false">J180+L180</f>
        <v>357522.816406162</v>
      </c>
      <c r="O180" s="162" t="n">
        <f aca="false">G180+M180</f>
        <v>610024.045848871</v>
      </c>
      <c r="P180" s="162" t="n">
        <f aca="false">P179</f>
        <v>2371200</v>
      </c>
      <c r="Q180" s="285" t="n">
        <f aca="false">O180/P180</f>
        <v>0.257263851994295</v>
      </c>
      <c r="R180" s="162" t="n">
        <f aca="false">P180-O180</f>
        <v>1761175.95415113</v>
      </c>
    </row>
    <row r="181" customFormat="false" ht="12.75" hidden="false" customHeight="false" outlineLevel="0" collapsed="false">
      <c r="B181" s="269" t="n">
        <f aca="false">B180+1</f>
        <v>36670</v>
      </c>
      <c r="C181" s="162" t="n">
        <f aca="false">C180</f>
        <v>3615.9608</v>
      </c>
      <c r="D181" s="162" t="n">
        <f aca="false">D180+C181</f>
        <v>195261.8832</v>
      </c>
      <c r="E181" s="162" t="n">
        <f aca="false">E180</f>
        <v>2642.7988</v>
      </c>
      <c r="F181" s="162" t="n">
        <f aca="false">F180+E181</f>
        <v>63498.1058427092</v>
      </c>
      <c r="G181" s="162" t="n">
        <f aca="false">D181+F181</f>
        <v>258759.989042709</v>
      </c>
      <c r="I181" s="162" t="n">
        <f aca="false">I180</f>
        <v>5506.0392</v>
      </c>
      <c r="J181" s="162" t="n">
        <f aca="false">J180+I181</f>
        <v>297326.1168</v>
      </c>
      <c r="K181" s="162" t="n">
        <f aca="false">K180</f>
        <v>4024.2012</v>
      </c>
      <c r="L181" s="162" t="n">
        <f aca="false">L180+K181</f>
        <v>69726.940006162</v>
      </c>
      <c r="M181" s="162" t="n">
        <f aca="false">J181+L181</f>
        <v>367053.056806162</v>
      </c>
      <c r="O181" s="162" t="n">
        <f aca="false">G181+M181</f>
        <v>625813.045848871</v>
      </c>
      <c r="P181" s="162" t="n">
        <f aca="false">P180</f>
        <v>2371200</v>
      </c>
      <c r="Q181" s="285" t="n">
        <f aca="false">O181/P181</f>
        <v>0.263922505840448</v>
      </c>
      <c r="R181" s="162" t="n">
        <f aca="false">P181-O181</f>
        <v>1745386.95415113</v>
      </c>
    </row>
    <row r="182" customFormat="false" ht="12.75" hidden="false" customHeight="false" outlineLevel="0" collapsed="false">
      <c r="B182" s="269" t="n">
        <f aca="false">B181+1</f>
        <v>36671</v>
      </c>
      <c r="C182" s="162" t="n">
        <f aca="false">C181</f>
        <v>3615.9608</v>
      </c>
      <c r="D182" s="162" t="n">
        <f aca="false">D181+C182</f>
        <v>198877.844</v>
      </c>
      <c r="E182" s="162" t="n">
        <f aca="false">E181</f>
        <v>2642.7988</v>
      </c>
      <c r="F182" s="162" t="n">
        <f aca="false">F181+E182</f>
        <v>66140.9046427092</v>
      </c>
      <c r="G182" s="162" t="n">
        <f aca="false">D182+F182</f>
        <v>265018.748642709</v>
      </c>
      <c r="I182" s="162" t="n">
        <f aca="false">I181</f>
        <v>5506.0392</v>
      </c>
      <c r="J182" s="162" t="n">
        <f aca="false">J181+I182</f>
        <v>302832.156</v>
      </c>
      <c r="K182" s="162" t="n">
        <f aca="false">K181</f>
        <v>4024.2012</v>
      </c>
      <c r="L182" s="162" t="n">
        <f aca="false">L181+K182</f>
        <v>73751.141206162</v>
      </c>
      <c r="M182" s="162" t="n">
        <f aca="false">J182+L182</f>
        <v>376583.297206162</v>
      </c>
      <c r="O182" s="162" t="n">
        <f aca="false">G182+M182</f>
        <v>641602.045848871</v>
      </c>
      <c r="P182" s="162" t="n">
        <f aca="false">P181</f>
        <v>2371200</v>
      </c>
      <c r="Q182" s="285" t="n">
        <f aca="false">O182/P182</f>
        <v>0.270581159686602</v>
      </c>
      <c r="R182" s="162" t="n">
        <f aca="false">P182-O182</f>
        <v>1729597.95415113</v>
      </c>
    </row>
    <row r="183" customFormat="false" ht="12.75" hidden="false" customHeight="false" outlineLevel="0" collapsed="false">
      <c r="B183" s="269" t="n">
        <f aca="false">B182+1</f>
        <v>36672</v>
      </c>
      <c r="C183" s="162" t="n">
        <f aca="false">C182</f>
        <v>3615.9608</v>
      </c>
      <c r="D183" s="162" t="n">
        <f aca="false">D182+C183</f>
        <v>202493.8048</v>
      </c>
      <c r="E183" s="162" t="n">
        <f aca="false">E182</f>
        <v>2642.7988</v>
      </c>
      <c r="F183" s="162" t="n">
        <f aca="false">F182+E183</f>
        <v>68783.7034427092</v>
      </c>
      <c r="G183" s="162" t="n">
        <f aca="false">D183+F183</f>
        <v>271277.508242709</v>
      </c>
      <c r="I183" s="162" t="n">
        <f aca="false">I182</f>
        <v>5506.0392</v>
      </c>
      <c r="J183" s="162" t="n">
        <f aca="false">J182+I183</f>
        <v>308338.1952</v>
      </c>
      <c r="K183" s="162" t="n">
        <f aca="false">K182</f>
        <v>4024.2012</v>
      </c>
      <c r="L183" s="162" t="n">
        <f aca="false">L182+K183</f>
        <v>77775.342406162</v>
      </c>
      <c r="M183" s="162" t="n">
        <f aca="false">J183+L183</f>
        <v>386113.537606162</v>
      </c>
      <c r="O183" s="162" t="n">
        <f aca="false">G183+M183</f>
        <v>657391.045848871</v>
      </c>
      <c r="P183" s="162" t="n">
        <f aca="false">P182</f>
        <v>2371200</v>
      </c>
      <c r="Q183" s="285" t="n">
        <f aca="false">O183/P183</f>
        <v>0.277239813532756</v>
      </c>
      <c r="R183" s="162" t="n">
        <f aca="false">P183-O183</f>
        <v>1713808.95415113</v>
      </c>
    </row>
    <row r="184" customFormat="false" ht="12.75" hidden="false" customHeight="false" outlineLevel="0" collapsed="false">
      <c r="B184" s="269" t="n">
        <f aca="false">B183+1</f>
        <v>36673</v>
      </c>
      <c r="C184" s="162" t="n">
        <f aca="false">C183</f>
        <v>3615.9608</v>
      </c>
      <c r="D184" s="162" t="n">
        <f aca="false">D183+C184</f>
        <v>206109.7656</v>
      </c>
      <c r="E184" s="162" t="n">
        <f aca="false">E183</f>
        <v>2642.7988</v>
      </c>
      <c r="F184" s="162" t="n">
        <f aca="false">F183+E184</f>
        <v>71426.5022427092</v>
      </c>
      <c r="G184" s="162" t="n">
        <f aca="false">D184+F184</f>
        <v>277536.267842709</v>
      </c>
      <c r="I184" s="162" t="n">
        <f aca="false">I183</f>
        <v>5506.0392</v>
      </c>
      <c r="J184" s="162" t="n">
        <f aca="false">J183+I184</f>
        <v>313844.2344</v>
      </c>
      <c r="K184" s="162" t="n">
        <f aca="false">K183</f>
        <v>4024.2012</v>
      </c>
      <c r="L184" s="162" t="n">
        <f aca="false">L183+K184</f>
        <v>81799.543606162</v>
      </c>
      <c r="M184" s="162" t="n">
        <f aca="false">J184+L184</f>
        <v>395643.778006162</v>
      </c>
      <c r="O184" s="162" t="n">
        <f aca="false">G184+M184</f>
        <v>673180.045848871</v>
      </c>
      <c r="P184" s="162" t="n">
        <f aca="false">P183</f>
        <v>2371200</v>
      </c>
      <c r="Q184" s="285" t="n">
        <f aca="false">O184/P184</f>
        <v>0.28389846737891</v>
      </c>
      <c r="R184" s="162" t="n">
        <f aca="false">P184-O184</f>
        <v>1698019.95415113</v>
      </c>
    </row>
    <row r="185" customFormat="false" ht="12.75" hidden="false" customHeight="false" outlineLevel="0" collapsed="false">
      <c r="B185" s="269" t="n">
        <f aca="false">B184+1</f>
        <v>36674</v>
      </c>
      <c r="C185" s="162" t="n">
        <f aca="false">C184</f>
        <v>3615.9608</v>
      </c>
      <c r="D185" s="162" t="n">
        <f aca="false">D184+C185</f>
        <v>209725.7264</v>
      </c>
      <c r="E185" s="162" t="n">
        <f aca="false">E184</f>
        <v>2642.7988</v>
      </c>
      <c r="F185" s="162" t="n">
        <f aca="false">F184+E185</f>
        <v>74069.3010427092</v>
      </c>
      <c r="G185" s="162" t="n">
        <f aca="false">D185+F185</f>
        <v>283795.027442709</v>
      </c>
      <c r="I185" s="162" t="n">
        <f aca="false">I184</f>
        <v>5506.0392</v>
      </c>
      <c r="J185" s="162" t="n">
        <f aca="false">J184+I185</f>
        <v>319350.2736</v>
      </c>
      <c r="K185" s="162" t="n">
        <f aca="false">K184</f>
        <v>4024.2012</v>
      </c>
      <c r="L185" s="162" t="n">
        <f aca="false">L184+K185</f>
        <v>85823.744806162</v>
      </c>
      <c r="M185" s="162" t="n">
        <f aca="false">J185+L185</f>
        <v>405174.018406162</v>
      </c>
      <c r="O185" s="162" t="n">
        <f aca="false">G185+M185</f>
        <v>688969.045848871</v>
      </c>
      <c r="P185" s="162" t="n">
        <f aca="false">P184</f>
        <v>2371200</v>
      </c>
      <c r="Q185" s="285" t="n">
        <f aca="false">O185/P185</f>
        <v>0.290557121225064</v>
      </c>
      <c r="R185" s="162" t="n">
        <f aca="false">P185-O185</f>
        <v>1682230.95415113</v>
      </c>
    </row>
    <row r="186" customFormat="false" ht="12.75" hidden="false" customHeight="false" outlineLevel="0" collapsed="false">
      <c r="B186" s="269" t="n">
        <f aca="false">B185+1</f>
        <v>36675</v>
      </c>
      <c r="C186" s="162" t="n">
        <f aca="false">C185</f>
        <v>3615.9608</v>
      </c>
      <c r="D186" s="162" t="n">
        <f aca="false">D185+C186</f>
        <v>213341.6872</v>
      </c>
      <c r="E186" s="162" t="n">
        <f aca="false">E185</f>
        <v>2642.7988</v>
      </c>
      <c r="F186" s="162" t="n">
        <f aca="false">F185+E186</f>
        <v>76712.0998427092</v>
      </c>
      <c r="G186" s="162" t="n">
        <f aca="false">D186+F186</f>
        <v>290053.787042709</v>
      </c>
      <c r="I186" s="162" t="n">
        <f aca="false">I185</f>
        <v>5506.0392</v>
      </c>
      <c r="J186" s="162" t="n">
        <f aca="false">J185+I186</f>
        <v>324856.3128</v>
      </c>
      <c r="K186" s="162" t="n">
        <f aca="false">K185</f>
        <v>4024.2012</v>
      </c>
      <c r="L186" s="162" t="n">
        <f aca="false">L185+K186</f>
        <v>89847.946006162</v>
      </c>
      <c r="M186" s="162" t="n">
        <f aca="false">J186+L186</f>
        <v>414704.258806162</v>
      </c>
      <c r="O186" s="162" t="n">
        <f aca="false">G186+M186</f>
        <v>704758.045848871</v>
      </c>
      <c r="P186" s="162" t="n">
        <f aca="false">P185</f>
        <v>2371200</v>
      </c>
      <c r="Q186" s="285" t="n">
        <f aca="false">O186/P186</f>
        <v>0.297215775071218</v>
      </c>
      <c r="R186" s="162" t="n">
        <f aca="false">P186-O186</f>
        <v>1666441.95415113</v>
      </c>
    </row>
    <row r="187" customFormat="false" ht="12.75" hidden="false" customHeight="false" outlineLevel="0" collapsed="false">
      <c r="B187" s="269" t="n">
        <f aca="false">B186+1</f>
        <v>36676</v>
      </c>
      <c r="C187" s="162" t="n">
        <f aca="false">C186</f>
        <v>3615.9608</v>
      </c>
      <c r="D187" s="162" t="n">
        <f aca="false">D186+C187</f>
        <v>216957.648</v>
      </c>
      <c r="E187" s="162" t="n">
        <f aca="false">E186</f>
        <v>2642.7988</v>
      </c>
      <c r="F187" s="162" t="n">
        <f aca="false">F186+E187</f>
        <v>79354.8986427092</v>
      </c>
      <c r="G187" s="162" t="n">
        <f aca="false">D187+F187</f>
        <v>296312.546642709</v>
      </c>
      <c r="I187" s="162" t="n">
        <f aca="false">I186</f>
        <v>5506.0392</v>
      </c>
      <c r="J187" s="162" t="n">
        <f aca="false">J186+I187</f>
        <v>330362.352</v>
      </c>
      <c r="K187" s="162" t="n">
        <f aca="false">K186</f>
        <v>4024.2012</v>
      </c>
      <c r="L187" s="162" t="n">
        <f aca="false">L186+K187</f>
        <v>93872.147206162</v>
      </c>
      <c r="M187" s="162" t="n">
        <f aca="false">J187+L187</f>
        <v>424234.499206162</v>
      </c>
      <c r="O187" s="162" t="n">
        <f aca="false">G187+M187</f>
        <v>720547.045848871</v>
      </c>
      <c r="P187" s="162" t="n">
        <f aca="false">P186</f>
        <v>2371200</v>
      </c>
      <c r="Q187" s="285" t="n">
        <f aca="false">O187/P187</f>
        <v>0.303874428917371</v>
      </c>
      <c r="R187" s="162" t="n">
        <f aca="false">P187-O187</f>
        <v>1650652.95415113</v>
      </c>
    </row>
    <row r="188" customFormat="false" ht="12.75" hidden="false" customHeight="false" outlineLevel="0" collapsed="false">
      <c r="B188" s="269" t="n">
        <f aca="false">B187+1</f>
        <v>36677</v>
      </c>
      <c r="C188" s="162" t="n">
        <f aca="false">C187</f>
        <v>3615.9608</v>
      </c>
      <c r="D188" s="162" t="n">
        <f aca="false">D187+C188</f>
        <v>220573.6088</v>
      </c>
      <c r="E188" s="162" t="n">
        <f aca="false">E187</f>
        <v>2642.7988</v>
      </c>
      <c r="F188" s="162" t="n">
        <f aca="false">F187+E188</f>
        <v>81997.6974427092</v>
      </c>
      <c r="G188" s="162" t="n">
        <f aca="false">D188+F188</f>
        <v>302571.306242709</v>
      </c>
      <c r="I188" s="162" t="n">
        <f aca="false">I187</f>
        <v>5506.0392</v>
      </c>
      <c r="J188" s="162" t="n">
        <f aca="false">J187+I188</f>
        <v>335868.3912</v>
      </c>
      <c r="K188" s="162" t="n">
        <f aca="false">K187</f>
        <v>4024.2012</v>
      </c>
      <c r="L188" s="162" t="n">
        <f aca="false">L187+K188</f>
        <v>97896.348406162</v>
      </c>
      <c r="M188" s="162" t="n">
        <f aca="false">J188+L188</f>
        <v>433764.739606162</v>
      </c>
      <c r="O188" s="162" t="n">
        <f aca="false">G188+M188</f>
        <v>736336.045848871</v>
      </c>
      <c r="P188" s="162" t="n">
        <f aca="false">P187</f>
        <v>2371200</v>
      </c>
      <c r="Q188" s="285" t="n">
        <f aca="false">O188/P188</f>
        <v>0.310533082763525</v>
      </c>
      <c r="R188" s="162" t="n">
        <f aca="false">P188-O188</f>
        <v>1634863.95415113</v>
      </c>
    </row>
    <row r="189" customFormat="false" ht="12.75" hidden="false" customHeight="false" outlineLevel="0" collapsed="false">
      <c r="B189" s="269"/>
      <c r="C189" s="286" t="n">
        <f aca="false">SUM(C158:C188)</f>
        <v>112094.7848</v>
      </c>
      <c r="D189" s="162"/>
      <c r="E189" s="286" t="n">
        <f aca="false">SUM(E158:E188)</f>
        <v>81926.7628</v>
      </c>
      <c r="F189" s="162"/>
      <c r="G189" s="286" t="n">
        <f aca="false">C189+E189</f>
        <v>194021.5476</v>
      </c>
      <c r="I189" s="286" t="n">
        <f aca="false">SUM(I158:I188)</f>
        <v>170687.2152</v>
      </c>
      <c r="J189" s="162"/>
      <c r="K189" s="286" t="n">
        <f aca="false">SUM(K158:K188)</f>
        <v>124750.2372</v>
      </c>
      <c r="L189" s="162"/>
      <c r="M189" s="286" t="n">
        <f aca="false">I189+K189</f>
        <v>295437.4524</v>
      </c>
      <c r="O189" s="162"/>
      <c r="P189" s="162"/>
      <c r="Q189" s="285"/>
      <c r="R189" s="162"/>
    </row>
    <row r="190" customFormat="false" ht="12.75" hidden="false" customHeight="false" outlineLevel="0" collapsed="false">
      <c r="B190" s="269"/>
      <c r="C190" s="162"/>
      <c r="D190" s="162"/>
      <c r="E190" s="162"/>
      <c r="F190" s="162"/>
      <c r="G190" s="162"/>
      <c r="I190" s="162"/>
      <c r="J190" s="162"/>
      <c r="K190" s="162"/>
      <c r="L190" s="162"/>
      <c r="M190" s="162"/>
      <c r="O190" s="162"/>
      <c r="P190" s="162"/>
      <c r="Q190" s="285"/>
      <c r="R190" s="162"/>
    </row>
    <row r="191" customFormat="false" ht="12.75" hidden="false" customHeight="false" outlineLevel="0" collapsed="false">
      <c r="B191" s="269"/>
      <c r="C191" s="162"/>
      <c r="D191" s="162"/>
      <c r="E191" s="162"/>
      <c r="F191" s="162"/>
      <c r="G191" s="162"/>
      <c r="I191" s="162"/>
      <c r="J191" s="162"/>
      <c r="K191" s="162"/>
      <c r="L191" s="162"/>
      <c r="M191" s="162"/>
      <c r="O191" s="162"/>
      <c r="P191" s="162"/>
      <c r="Q191" s="285"/>
      <c r="R191" s="162"/>
    </row>
    <row r="192" customFormat="false" ht="12.75" hidden="false" customHeight="false" outlineLevel="0" collapsed="false">
      <c r="B192" s="269"/>
      <c r="C192" s="219" t="n">
        <f aca="false">$D$6*0.3964</f>
        <v>3615.9608</v>
      </c>
      <c r="D192" s="150" t="n">
        <f aca="false">D188</f>
        <v>220573.6088</v>
      </c>
      <c r="E192" s="219" t="n">
        <f aca="false">$E$6*0.3964</f>
        <v>2642.7988</v>
      </c>
      <c r="F192" s="150" t="n">
        <f aca="false">F188</f>
        <v>81997.6974427092</v>
      </c>
      <c r="G192" s="151" t="n">
        <f aca="false">G188</f>
        <v>302571.306242709</v>
      </c>
      <c r="I192" s="219" t="n">
        <f aca="false">$D$6*(1-0.3964)</f>
        <v>5506.0392</v>
      </c>
      <c r="J192" s="150" t="n">
        <f aca="false">J188</f>
        <v>335868.3912</v>
      </c>
      <c r="K192" s="219" t="n">
        <f aca="false">$E$6*(1-0.3964)</f>
        <v>4024.2012</v>
      </c>
      <c r="L192" s="150" t="n">
        <f aca="false">L188</f>
        <v>97896.348406162</v>
      </c>
      <c r="M192" s="151" t="n">
        <f aca="false">M188</f>
        <v>433764.739606162</v>
      </c>
      <c r="O192" s="149" t="n">
        <f aca="false">G192+M192</f>
        <v>736336.045848871</v>
      </c>
      <c r="P192" s="150" t="n">
        <f aca="false">$P$14</f>
        <v>2371200</v>
      </c>
      <c r="Q192" s="278" t="n">
        <f aca="false">O192/P192</f>
        <v>0.310533082763525</v>
      </c>
      <c r="R192" s="151" t="n">
        <f aca="false">P192-O192</f>
        <v>1634863.95415113</v>
      </c>
    </row>
    <row r="193" customFormat="false" ht="12.75" hidden="false" customHeight="false" outlineLevel="0" collapsed="false">
      <c r="B193" s="269" t="n">
        <f aca="false">B188+1</f>
        <v>36678</v>
      </c>
      <c r="C193" s="162" t="n">
        <f aca="false">C192</f>
        <v>3615.9608</v>
      </c>
      <c r="D193" s="162" t="n">
        <f aca="false">D192+C193</f>
        <v>224189.5696</v>
      </c>
      <c r="E193" s="162" t="n">
        <f aca="false">E192</f>
        <v>2642.7988</v>
      </c>
      <c r="F193" s="162" t="n">
        <f aca="false">F192+E193</f>
        <v>84640.4962427092</v>
      </c>
      <c r="G193" s="162" t="n">
        <f aca="false">D193+F193</f>
        <v>308830.065842709</v>
      </c>
      <c r="I193" s="162" t="n">
        <f aca="false">I192</f>
        <v>5506.0392</v>
      </c>
      <c r="J193" s="162" t="n">
        <f aca="false">J192+I193</f>
        <v>341374.4304</v>
      </c>
      <c r="K193" s="162" t="n">
        <f aca="false">K192</f>
        <v>4024.2012</v>
      </c>
      <c r="L193" s="162" t="n">
        <f aca="false">L192+K193</f>
        <v>101920.549606162</v>
      </c>
      <c r="M193" s="162" t="n">
        <f aca="false">J193+L193</f>
        <v>443294.980006162</v>
      </c>
      <c r="O193" s="162" t="n">
        <f aca="false">G193+M193</f>
        <v>752125.045848871</v>
      </c>
      <c r="P193" s="162" t="n">
        <f aca="false">P192</f>
        <v>2371200</v>
      </c>
      <c r="Q193" s="285" t="n">
        <f aca="false">O193/P193</f>
        <v>0.317191736609679</v>
      </c>
      <c r="R193" s="162" t="n">
        <f aca="false">P193-O193</f>
        <v>1619074.95415113</v>
      </c>
    </row>
    <row r="194" customFormat="false" ht="12.75" hidden="false" customHeight="false" outlineLevel="0" collapsed="false">
      <c r="B194" s="269" t="n">
        <f aca="false">B193+1</f>
        <v>36679</v>
      </c>
      <c r="C194" s="162" t="n">
        <f aca="false">C193</f>
        <v>3615.9608</v>
      </c>
      <c r="D194" s="162" t="n">
        <f aca="false">D193+C194</f>
        <v>227805.5304</v>
      </c>
      <c r="E194" s="162" t="n">
        <f aca="false">E193</f>
        <v>2642.7988</v>
      </c>
      <c r="F194" s="162" t="n">
        <f aca="false">F193+E194</f>
        <v>87283.2950427092</v>
      </c>
      <c r="G194" s="162" t="n">
        <f aca="false">D194+F194</f>
        <v>315088.825442709</v>
      </c>
      <c r="I194" s="162" t="n">
        <f aca="false">I193</f>
        <v>5506.0392</v>
      </c>
      <c r="J194" s="162" t="n">
        <f aca="false">J193+I194</f>
        <v>346880.4696</v>
      </c>
      <c r="K194" s="162" t="n">
        <f aca="false">K193</f>
        <v>4024.2012</v>
      </c>
      <c r="L194" s="162" t="n">
        <f aca="false">L193+K194</f>
        <v>105944.750806162</v>
      </c>
      <c r="M194" s="162" t="n">
        <f aca="false">J194+L194</f>
        <v>452825.220406162</v>
      </c>
      <c r="O194" s="162" t="n">
        <f aca="false">G194+M194</f>
        <v>767914.045848871</v>
      </c>
      <c r="P194" s="162" t="n">
        <f aca="false">P193</f>
        <v>2371200</v>
      </c>
      <c r="Q194" s="285" t="n">
        <f aca="false">O194/P194</f>
        <v>0.323850390455833</v>
      </c>
      <c r="R194" s="162" t="n">
        <f aca="false">P194-O194</f>
        <v>1603285.95415113</v>
      </c>
    </row>
    <row r="195" customFormat="false" ht="12.75" hidden="false" customHeight="false" outlineLevel="0" collapsed="false">
      <c r="B195" s="269" t="n">
        <f aca="false">B194+1</f>
        <v>36680</v>
      </c>
      <c r="C195" s="162" t="n">
        <f aca="false">C194</f>
        <v>3615.9608</v>
      </c>
      <c r="D195" s="162" t="n">
        <f aca="false">D194+C195</f>
        <v>231421.4912</v>
      </c>
      <c r="E195" s="162" t="n">
        <f aca="false">E194</f>
        <v>2642.7988</v>
      </c>
      <c r="F195" s="162" t="n">
        <f aca="false">F194+E195</f>
        <v>89926.0938427092</v>
      </c>
      <c r="G195" s="162" t="n">
        <f aca="false">D195+F195</f>
        <v>321347.585042709</v>
      </c>
      <c r="I195" s="162" t="n">
        <f aca="false">I194</f>
        <v>5506.0392</v>
      </c>
      <c r="J195" s="162" t="n">
        <f aca="false">J194+I195</f>
        <v>352386.5088</v>
      </c>
      <c r="K195" s="162" t="n">
        <f aca="false">K194</f>
        <v>4024.2012</v>
      </c>
      <c r="L195" s="162" t="n">
        <f aca="false">L194+K195</f>
        <v>109968.952006162</v>
      </c>
      <c r="M195" s="162" t="n">
        <f aca="false">J195+L195</f>
        <v>462355.460806162</v>
      </c>
      <c r="O195" s="162" t="n">
        <f aca="false">G195+M195</f>
        <v>783703.045848871</v>
      </c>
      <c r="P195" s="162" t="n">
        <f aca="false">P194</f>
        <v>2371200</v>
      </c>
      <c r="Q195" s="285" t="n">
        <f aca="false">O195/P195</f>
        <v>0.330509044301987</v>
      </c>
      <c r="R195" s="162" t="n">
        <f aca="false">P195-O195</f>
        <v>1587496.95415113</v>
      </c>
    </row>
    <row r="196" customFormat="false" ht="12.75" hidden="false" customHeight="false" outlineLevel="0" collapsed="false">
      <c r="B196" s="269" t="n">
        <f aca="false">B195+1</f>
        <v>36681</v>
      </c>
      <c r="C196" s="162" t="n">
        <f aca="false">C195</f>
        <v>3615.9608</v>
      </c>
      <c r="D196" s="162" t="n">
        <f aca="false">D195+C196</f>
        <v>235037.452</v>
      </c>
      <c r="E196" s="162" t="n">
        <f aca="false">E195</f>
        <v>2642.7988</v>
      </c>
      <c r="F196" s="162" t="n">
        <f aca="false">F195+E196</f>
        <v>92568.8926427092</v>
      </c>
      <c r="G196" s="162" t="n">
        <f aca="false">D196+F196</f>
        <v>327606.344642709</v>
      </c>
      <c r="I196" s="162" t="n">
        <f aca="false">I195</f>
        <v>5506.0392</v>
      </c>
      <c r="J196" s="162" t="n">
        <f aca="false">J195+I196</f>
        <v>357892.548</v>
      </c>
      <c r="K196" s="162" t="n">
        <f aca="false">K195</f>
        <v>4024.2012</v>
      </c>
      <c r="L196" s="162" t="n">
        <f aca="false">L195+K196</f>
        <v>113993.153206162</v>
      </c>
      <c r="M196" s="162" t="n">
        <f aca="false">J196+L196</f>
        <v>471885.701206162</v>
      </c>
      <c r="O196" s="162" t="n">
        <f aca="false">G196+M196</f>
        <v>799492.045848871</v>
      </c>
      <c r="P196" s="162" t="n">
        <f aca="false">P195</f>
        <v>2371200</v>
      </c>
      <c r="Q196" s="285" t="n">
        <f aca="false">O196/P196</f>
        <v>0.337167698148141</v>
      </c>
      <c r="R196" s="162" t="n">
        <f aca="false">P196-O196</f>
        <v>1571707.95415113</v>
      </c>
    </row>
    <row r="197" customFormat="false" ht="12.75" hidden="false" customHeight="false" outlineLevel="0" collapsed="false">
      <c r="B197" s="269" t="n">
        <f aca="false">B196+1</f>
        <v>36682</v>
      </c>
      <c r="C197" s="162" t="n">
        <f aca="false">C196</f>
        <v>3615.9608</v>
      </c>
      <c r="D197" s="162" t="n">
        <f aca="false">D196+C197</f>
        <v>238653.4128</v>
      </c>
      <c r="E197" s="162" t="n">
        <f aca="false">E196</f>
        <v>2642.7988</v>
      </c>
      <c r="F197" s="162" t="n">
        <f aca="false">F196+E197</f>
        <v>95211.6914427092</v>
      </c>
      <c r="G197" s="162" t="n">
        <f aca="false">D197+F197</f>
        <v>333865.104242709</v>
      </c>
      <c r="I197" s="162" t="n">
        <f aca="false">I196</f>
        <v>5506.0392</v>
      </c>
      <c r="J197" s="162" t="n">
        <f aca="false">J196+I197</f>
        <v>363398.5872</v>
      </c>
      <c r="K197" s="162" t="n">
        <f aca="false">K196</f>
        <v>4024.2012</v>
      </c>
      <c r="L197" s="162" t="n">
        <f aca="false">L196+K197</f>
        <v>118017.354406162</v>
      </c>
      <c r="M197" s="162" t="n">
        <f aca="false">J197+L197</f>
        <v>481415.941606162</v>
      </c>
      <c r="O197" s="162" t="n">
        <f aca="false">G197+M197</f>
        <v>815281.045848871</v>
      </c>
      <c r="P197" s="162" t="n">
        <f aca="false">P196</f>
        <v>2371200</v>
      </c>
      <c r="Q197" s="285" t="n">
        <f aca="false">O197/P197</f>
        <v>0.343826351994295</v>
      </c>
      <c r="R197" s="162" t="n">
        <f aca="false">P197-O197</f>
        <v>1555918.95415113</v>
      </c>
    </row>
    <row r="198" customFormat="false" ht="12.75" hidden="false" customHeight="false" outlineLevel="0" collapsed="false">
      <c r="B198" s="269" t="n">
        <f aca="false">B197+1</f>
        <v>36683</v>
      </c>
      <c r="C198" s="162" t="n">
        <f aca="false">C197</f>
        <v>3615.9608</v>
      </c>
      <c r="D198" s="162" t="n">
        <f aca="false">D197+C198</f>
        <v>242269.3736</v>
      </c>
      <c r="E198" s="162" t="n">
        <f aca="false">E197</f>
        <v>2642.7988</v>
      </c>
      <c r="F198" s="162" t="n">
        <f aca="false">F197+E198</f>
        <v>97854.4902427092</v>
      </c>
      <c r="G198" s="162" t="n">
        <f aca="false">D198+F198</f>
        <v>340123.863842709</v>
      </c>
      <c r="I198" s="162" t="n">
        <f aca="false">I197</f>
        <v>5506.0392</v>
      </c>
      <c r="J198" s="162" t="n">
        <f aca="false">J197+I198</f>
        <v>368904.6264</v>
      </c>
      <c r="K198" s="162" t="n">
        <f aca="false">K197</f>
        <v>4024.2012</v>
      </c>
      <c r="L198" s="162" t="n">
        <f aca="false">L197+K198</f>
        <v>122041.555606162</v>
      </c>
      <c r="M198" s="162" t="n">
        <f aca="false">J198+L198</f>
        <v>490946.182006162</v>
      </c>
      <c r="O198" s="162" t="n">
        <f aca="false">G198+M198</f>
        <v>831070.045848871</v>
      </c>
      <c r="P198" s="162" t="n">
        <f aca="false">P197</f>
        <v>2371200</v>
      </c>
      <c r="Q198" s="285" t="n">
        <f aca="false">O198/P198</f>
        <v>0.350485005840448</v>
      </c>
      <c r="R198" s="162" t="n">
        <f aca="false">P198-O198</f>
        <v>1540129.95415113</v>
      </c>
    </row>
    <row r="199" customFormat="false" ht="12.75" hidden="false" customHeight="false" outlineLevel="0" collapsed="false">
      <c r="B199" s="269" t="n">
        <f aca="false">B198+1</f>
        <v>36684</v>
      </c>
      <c r="C199" s="162" t="n">
        <f aca="false">C198</f>
        <v>3615.9608</v>
      </c>
      <c r="D199" s="162" t="n">
        <f aca="false">D198+C199</f>
        <v>245885.3344</v>
      </c>
      <c r="E199" s="162" t="n">
        <f aca="false">E198</f>
        <v>2642.7988</v>
      </c>
      <c r="F199" s="162" t="n">
        <f aca="false">F198+E199</f>
        <v>100497.289042709</v>
      </c>
      <c r="G199" s="162" t="n">
        <f aca="false">D199+F199</f>
        <v>346382.623442709</v>
      </c>
      <c r="I199" s="162" t="n">
        <f aca="false">I198</f>
        <v>5506.0392</v>
      </c>
      <c r="J199" s="162" t="n">
        <f aca="false">J198+I199</f>
        <v>374410.6656</v>
      </c>
      <c r="K199" s="162" t="n">
        <f aca="false">K198</f>
        <v>4024.2012</v>
      </c>
      <c r="L199" s="162" t="n">
        <f aca="false">L198+K199</f>
        <v>126065.756806162</v>
      </c>
      <c r="M199" s="162" t="n">
        <f aca="false">J199+L199</f>
        <v>500476.422406162</v>
      </c>
      <c r="O199" s="162" t="n">
        <f aca="false">G199+M199</f>
        <v>846859.045848871</v>
      </c>
      <c r="P199" s="162" t="n">
        <f aca="false">P198</f>
        <v>2371200</v>
      </c>
      <c r="Q199" s="285" t="n">
        <f aca="false">O199/P199</f>
        <v>0.357143659686602</v>
      </c>
      <c r="R199" s="162" t="n">
        <f aca="false">P199-O199</f>
        <v>1524340.95415113</v>
      </c>
    </row>
    <row r="200" customFormat="false" ht="12.75" hidden="false" customHeight="false" outlineLevel="0" collapsed="false">
      <c r="B200" s="269" t="n">
        <f aca="false">B199+1</f>
        <v>36685</v>
      </c>
      <c r="C200" s="162" t="n">
        <f aca="false">C199</f>
        <v>3615.9608</v>
      </c>
      <c r="D200" s="162" t="n">
        <f aca="false">D199+C200</f>
        <v>249501.2952</v>
      </c>
      <c r="E200" s="162" t="n">
        <f aca="false">E199</f>
        <v>2642.7988</v>
      </c>
      <c r="F200" s="162" t="n">
        <f aca="false">F199+E200</f>
        <v>103140.087842709</v>
      </c>
      <c r="G200" s="162" t="n">
        <f aca="false">D200+F200</f>
        <v>352641.383042709</v>
      </c>
      <c r="I200" s="162" t="n">
        <f aca="false">I199</f>
        <v>5506.0392</v>
      </c>
      <c r="J200" s="162" t="n">
        <f aca="false">J199+I200</f>
        <v>379916.7048</v>
      </c>
      <c r="K200" s="162" t="n">
        <f aca="false">K199</f>
        <v>4024.2012</v>
      </c>
      <c r="L200" s="162" t="n">
        <f aca="false">L199+K200</f>
        <v>130089.958006162</v>
      </c>
      <c r="M200" s="162" t="n">
        <f aca="false">J200+L200</f>
        <v>510006.662806162</v>
      </c>
      <c r="O200" s="162" t="n">
        <f aca="false">G200+M200</f>
        <v>862648.045848871</v>
      </c>
      <c r="P200" s="162" t="n">
        <f aca="false">P199</f>
        <v>2371200</v>
      </c>
      <c r="Q200" s="285" t="n">
        <f aca="false">O200/P200</f>
        <v>0.363802313532756</v>
      </c>
      <c r="R200" s="162" t="n">
        <f aca="false">P200-O200</f>
        <v>1508551.95415113</v>
      </c>
    </row>
    <row r="201" customFormat="false" ht="12.75" hidden="false" customHeight="false" outlineLevel="0" collapsed="false">
      <c r="B201" s="269" t="n">
        <f aca="false">B200+1</f>
        <v>36686</v>
      </c>
      <c r="C201" s="162" t="n">
        <f aca="false">C200</f>
        <v>3615.9608</v>
      </c>
      <c r="D201" s="162" t="n">
        <f aca="false">D200+C201</f>
        <v>253117.256</v>
      </c>
      <c r="E201" s="162" t="n">
        <f aca="false">E200</f>
        <v>2642.7988</v>
      </c>
      <c r="F201" s="162" t="n">
        <f aca="false">F200+E201</f>
        <v>105782.886642709</v>
      </c>
      <c r="G201" s="162" t="n">
        <f aca="false">D201+F201</f>
        <v>358900.142642709</v>
      </c>
      <c r="I201" s="162" t="n">
        <f aca="false">I200</f>
        <v>5506.0392</v>
      </c>
      <c r="J201" s="162" t="n">
        <f aca="false">J200+I201</f>
        <v>385422.744</v>
      </c>
      <c r="K201" s="162" t="n">
        <f aca="false">K200</f>
        <v>4024.2012</v>
      </c>
      <c r="L201" s="162" t="n">
        <f aca="false">L200+K201</f>
        <v>134114.159206162</v>
      </c>
      <c r="M201" s="162" t="n">
        <f aca="false">J201+L201</f>
        <v>519536.903206162</v>
      </c>
      <c r="O201" s="162" t="n">
        <f aca="false">G201+M201</f>
        <v>878437.045848871</v>
      </c>
      <c r="P201" s="162" t="n">
        <f aca="false">P200</f>
        <v>2371200</v>
      </c>
      <c r="Q201" s="285" t="n">
        <f aca="false">O201/P201</f>
        <v>0.37046096737891</v>
      </c>
      <c r="R201" s="162" t="n">
        <f aca="false">P201-O201</f>
        <v>1492762.95415113</v>
      </c>
    </row>
    <row r="202" customFormat="false" ht="12.75" hidden="false" customHeight="false" outlineLevel="0" collapsed="false">
      <c r="B202" s="269" t="n">
        <f aca="false">B201+1</f>
        <v>36687</v>
      </c>
      <c r="C202" s="162" t="n">
        <f aca="false">C201</f>
        <v>3615.9608</v>
      </c>
      <c r="D202" s="162" t="n">
        <f aca="false">D201+C202</f>
        <v>256733.2168</v>
      </c>
      <c r="E202" s="162" t="n">
        <f aca="false">E201</f>
        <v>2642.7988</v>
      </c>
      <c r="F202" s="162" t="n">
        <f aca="false">F201+E202</f>
        <v>108425.685442709</v>
      </c>
      <c r="G202" s="162" t="n">
        <f aca="false">D202+F202</f>
        <v>365158.902242709</v>
      </c>
      <c r="I202" s="162" t="n">
        <f aca="false">I201</f>
        <v>5506.0392</v>
      </c>
      <c r="J202" s="162" t="n">
        <f aca="false">J201+I202</f>
        <v>390928.7832</v>
      </c>
      <c r="K202" s="162" t="n">
        <f aca="false">K201</f>
        <v>4024.2012</v>
      </c>
      <c r="L202" s="162" t="n">
        <f aca="false">L201+K202</f>
        <v>138138.360406162</v>
      </c>
      <c r="M202" s="162" t="n">
        <f aca="false">J202+L202</f>
        <v>529067.143606162</v>
      </c>
      <c r="O202" s="162" t="n">
        <f aca="false">G202+M202</f>
        <v>894226.045848871</v>
      </c>
      <c r="P202" s="162" t="n">
        <f aca="false">P201</f>
        <v>2371200</v>
      </c>
      <c r="Q202" s="285" t="n">
        <f aca="false">O202/P202</f>
        <v>0.377119621225064</v>
      </c>
      <c r="R202" s="162" t="n">
        <f aca="false">P202-O202</f>
        <v>1476973.95415113</v>
      </c>
    </row>
    <row r="203" customFormat="false" ht="12.75" hidden="false" customHeight="false" outlineLevel="0" collapsed="false">
      <c r="B203" s="269" t="n">
        <f aca="false">B202+1</f>
        <v>36688</v>
      </c>
      <c r="C203" s="162" t="n">
        <f aca="false">C202</f>
        <v>3615.9608</v>
      </c>
      <c r="D203" s="162" t="n">
        <f aca="false">D202+C203</f>
        <v>260349.1776</v>
      </c>
      <c r="E203" s="162" t="n">
        <f aca="false">E202</f>
        <v>2642.7988</v>
      </c>
      <c r="F203" s="162" t="n">
        <f aca="false">F202+E203</f>
        <v>111068.484242709</v>
      </c>
      <c r="G203" s="162" t="n">
        <f aca="false">D203+F203</f>
        <v>371417.661842709</v>
      </c>
      <c r="I203" s="162" t="n">
        <f aca="false">I202</f>
        <v>5506.0392</v>
      </c>
      <c r="J203" s="162" t="n">
        <f aca="false">J202+I203</f>
        <v>396434.8224</v>
      </c>
      <c r="K203" s="162" t="n">
        <f aca="false">K202</f>
        <v>4024.2012</v>
      </c>
      <c r="L203" s="162" t="n">
        <f aca="false">L202+K203</f>
        <v>142162.561606162</v>
      </c>
      <c r="M203" s="162" t="n">
        <f aca="false">J203+L203</f>
        <v>538597.384006162</v>
      </c>
      <c r="O203" s="162" t="n">
        <f aca="false">G203+M203</f>
        <v>910015.045848871</v>
      </c>
      <c r="P203" s="162" t="n">
        <f aca="false">P202</f>
        <v>2371200</v>
      </c>
      <c r="Q203" s="285" t="n">
        <f aca="false">O203/P203</f>
        <v>0.383778275071218</v>
      </c>
      <c r="R203" s="162" t="n">
        <f aca="false">P203-O203</f>
        <v>1461184.95415113</v>
      </c>
    </row>
    <row r="204" customFormat="false" ht="12.75" hidden="false" customHeight="false" outlineLevel="0" collapsed="false">
      <c r="B204" s="269" t="n">
        <f aca="false">B203+1</f>
        <v>36689</v>
      </c>
      <c r="C204" s="162" t="n">
        <f aca="false">C203</f>
        <v>3615.9608</v>
      </c>
      <c r="D204" s="162" t="n">
        <f aca="false">D203+C204</f>
        <v>263965.1384</v>
      </c>
      <c r="E204" s="162" t="n">
        <f aca="false">E203</f>
        <v>2642.7988</v>
      </c>
      <c r="F204" s="162" t="n">
        <f aca="false">F203+E204</f>
        <v>113711.283042709</v>
      </c>
      <c r="G204" s="162" t="n">
        <f aca="false">D204+F204</f>
        <v>377676.421442709</v>
      </c>
      <c r="I204" s="162" t="n">
        <f aca="false">I203</f>
        <v>5506.0392</v>
      </c>
      <c r="J204" s="162" t="n">
        <f aca="false">J203+I204</f>
        <v>401940.8616</v>
      </c>
      <c r="K204" s="162" t="n">
        <f aca="false">K203</f>
        <v>4024.2012</v>
      </c>
      <c r="L204" s="162" t="n">
        <f aca="false">L203+K204</f>
        <v>146186.762806162</v>
      </c>
      <c r="M204" s="162" t="n">
        <f aca="false">J204+L204</f>
        <v>548127.624406162</v>
      </c>
      <c r="O204" s="162" t="n">
        <f aca="false">G204+M204</f>
        <v>925804.045848871</v>
      </c>
      <c r="P204" s="162" t="n">
        <f aca="false">P203</f>
        <v>2371200</v>
      </c>
      <c r="Q204" s="285" t="n">
        <f aca="false">O204/P204</f>
        <v>0.390436928917371</v>
      </c>
      <c r="R204" s="162" t="n">
        <f aca="false">P204-O204</f>
        <v>1445395.95415113</v>
      </c>
    </row>
    <row r="205" customFormat="false" ht="12.75" hidden="false" customHeight="false" outlineLevel="0" collapsed="false">
      <c r="B205" s="269" t="n">
        <f aca="false">B204+1</f>
        <v>36690</v>
      </c>
      <c r="C205" s="162" t="n">
        <f aca="false">C204</f>
        <v>3615.9608</v>
      </c>
      <c r="D205" s="162" t="n">
        <f aca="false">D204+C205</f>
        <v>267581.0992</v>
      </c>
      <c r="E205" s="162" t="n">
        <f aca="false">E204</f>
        <v>2642.7988</v>
      </c>
      <c r="F205" s="162" t="n">
        <f aca="false">F204+E205</f>
        <v>116354.081842709</v>
      </c>
      <c r="G205" s="162" t="n">
        <f aca="false">D205+F205</f>
        <v>383935.181042709</v>
      </c>
      <c r="I205" s="162" t="n">
        <f aca="false">I204</f>
        <v>5506.0392</v>
      </c>
      <c r="J205" s="162" t="n">
        <f aca="false">J204+I205</f>
        <v>407446.9008</v>
      </c>
      <c r="K205" s="162" t="n">
        <f aca="false">K204</f>
        <v>4024.2012</v>
      </c>
      <c r="L205" s="162" t="n">
        <f aca="false">L204+K205</f>
        <v>150210.964006162</v>
      </c>
      <c r="M205" s="162" t="n">
        <f aca="false">J205+L205</f>
        <v>557657.864806162</v>
      </c>
      <c r="O205" s="162" t="n">
        <f aca="false">G205+M205</f>
        <v>941593.045848871</v>
      </c>
      <c r="P205" s="162" t="n">
        <f aca="false">P204</f>
        <v>2371200</v>
      </c>
      <c r="Q205" s="285" t="n">
        <f aca="false">O205/P205</f>
        <v>0.397095582763525</v>
      </c>
      <c r="R205" s="162" t="n">
        <f aca="false">P205-O205</f>
        <v>1429606.95415113</v>
      </c>
    </row>
    <row r="206" customFormat="false" ht="12.75" hidden="false" customHeight="false" outlineLevel="0" collapsed="false">
      <c r="B206" s="269" t="n">
        <f aca="false">B205+1</f>
        <v>36691</v>
      </c>
      <c r="C206" s="162" t="n">
        <f aca="false">C205</f>
        <v>3615.9608</v>
      </c>
      <c r="D206" s="162" t="n">
        <f aca="false">D205+C206</f>
        <v>271197.06</v>
      </c>
      <c r="E206" s="162" t="n">
        <f aca="false">E205</f>
        <v>2642.7988</v>
      </c>
      <c r="F206" s="162" t="n">
        <f aca="false">F205+E206</f>
        <v>118996.880642709</v>
      </c>
      <c r="G206" s="162" t="n">
        <f aca="false">D206+F206</f>
        <v>390193.940642709</v>
      </c>
      <c r="I206" s="162" t="n">
        <f aca="false">I205</f>
        <v>5506.0392</v>
      </c>
      <c r="J206" s="162" t="n">
        <f aca="false">J205+I206</f>
        <v>412952.94</v>
      </c>
      <c r="K206" s="162" t="n">
        <f aca="false">K205</f>
        <v>4024.2012</v>
      </c>
      <c r="L206" s="162" t="n">
        <f aca="false">L205+K206</f>
        <v>154235.165206162</v>
      </c>
      <c r="M206" s="162" t="n">
        <f aca="false">J206+L206</f>
        <v>567188.105206162</v>
      </c>
      <c r="O206" s="162" t="n">
        <f aca="false">G206+M206</f>
        <v>957382.045848871</v>
      </c>
      <c r="P206" s="162" t="n">
        <f aca="false">P205</f>
        <v>2371200</v>
      </c>
      <c r="Q206" s="285" t="n">
        <f aca="false">O206/P206</f>
        <v>0.403754236609679</v>
      </c>
      <c r="R206" s="162" t="n">
        <f aca="false">P206-O206</f>
        <v>1413817.95415113</v>
      </c>
    </row>
    <row r="207" customFormat="false" ht="12.75" hidden="false" customHeight="false" outlineLevel="0" collapsed="false">
      <c r="B207" s="269" t="n">
        <f aca="false">B206+1</f>
        <v>36692</v>
      </c>
      <c r="C207" s="162" t="n">
        <f aca="false">C206</f>
        <v>3615.9608</v>
      </c>
      <c r="D207" s="162" t="n">
        <f aca="false">D206+C207</f>
        <v>274813.0208</v>
      </c>
      <c r="E207" s="162" t="n">
        <f aca="false">E206</f>
        <v>2642.7988</v>
      </c>
      <c r="F207" s="162" t="n">
        <f aca="false">F206+E207</f>
        <v>121639.679442709</v>
      </c>
      <c r="G207" s="162" t="n">
        <f aca="false">D207+F207</f>
        <v>396452.700242709</v>
      </c>
      <c r="I207" s="162" t="n">
        <f aca="false">I206</f>
        <v>5506.0392</v>
      </c>
      <c r="J207" s="162" t="n">
        <f aca="false">J206+I207</f>
        <v>418458.9792</v>
      </c>
      <c r="K207" s="162" t="n">
        <f aca="false">K206</f>
        <v>4024.2012</v>
      </c>
      <c r="L207" s="162" t="n">
        <f aca="false">L206+K207</f>
        <v>158259.366406162</v>
      </c>
      <c r="M207" s="162" t="n">
        <f aca="false">J207+L207</f>
        <v>576718.345606162</v>
      </c>
      <c r="O207" s="162" t="n">
        <f aca="false">G207+M207</f>
        <v>973171.045848871</v>
      </c>
      <c r="P207" s="162" t="n">
        <f aca="false">P206</f>
        <v>2371200</v>
      </c>
      <c r="Q207" s="285" t="n">
        <f aca="false">O207/P207</f>
        <v>0.410412890455833</v>
      </c>
      <c r="R207" s="162" t="n">
        <f aca="false">P207-O207</f>
        <v>1398028.95415113</v>
      </c>
    </row>
    <row r="208" customFormat="false" ht="12.75" hidden="false" customHeight="false" outlineLevel="0" collapsed="false">
      <c r="B208" s="269" t="n">
        <f aca="false">B207+1</f>
        <v>36693</v>
      </c>
      <c r="C208" s="162" t="n">
        <f aca="false">C207</f>
        <v>3615.9608</v>
      </c>
      <c r="D208" s="162" t="n">
        <f aca="false">D207+C208</f>
        <v>278428.9816</v>
      </c>
      <c r="E208" s="162" t="n">
        <f aca="false">E207</f>
        <v>2642.7988</v>
      </c>
      <c r="F208" s="162" t="n">
        <f aca="false">F207+E208</f>
        <v>124282.478242709</v>
      </c>
      <c r="G208" s="162" t="n">
        <f aca="false">D208+F208</f>
        <v>402711.459842709</v>
      </c>
      <c r="I208" s="162" t="n">
        <f aca="false">I207</f>
        <v>5506.0392</v>
      </c>
      <c r="J208" s="162" t="n">
        <f aca="false">J207+I208</f>
        <v>423965.0184</v>
      </c>
      <c r="K208" s="162" t="n">
        <f aca="false">K207</f>
        <v>4024.2012</v>
      </c>
      <c r="L208" s="162" t="n">
        <f aca="false">L207+K208</f>
        <v>162283.567606162</v>
      </c>
      <c r="M208" s="162" t="n">
        <f aca="false">J208+L208</f>
        <v>586248.586006162</v>
      </c>
      <c r="O208" s="162" t="n">
        <f aca="false">G208+M208</f>
        <v>988960.045848871</v>
      </c>
      <c r="P208" s="162" t="n">
        <f aca="false">P207</f>
        <v>2371200</v>
      </c>
      <c r="Q208" s="285" t="n">
        <f aca="false">O208/P208</f>
        <v>0.417071544301987</v>
      </c>
      <c r="R208" s="162" t="n">
        <f aca="false">P208-O208</f>
        <v>1382239.95415113</v>
      </c>
    </row>
    <row r="209" customFormat="false" ht="12.75" hidden="false" customHeight="false" outlineLevel="0" collapsed="false">
      <c r="B209" s="269" t="n">
        <f aca="false">B208+1</f>
        <v>36694</v>
      </c>
      <c r="C209" s="162" t="n">
        <f aca="false">C208</f>
        <v>3615.9608</v>
      </c>
      <c r="D209" s="162" t="n">
        <f aca="false">D208+C209</f>
        <v>282044.9424</v>
      </c>
      <c r="E209" s="162" t="n">
        <f aca="false">E208</f>
        <v>2642.7988</v>
      </c>
      <c r="F209" s="162" t="n">
        <f aca="false">F208+E209</f>
        <v>126925.277042709</v>
      </c>
      <c r="G209" s="162" t="n">
        <f aca="false">D209+F209</f>
        <v>408970.219442709</v>
      </c>
      <c r="I209" s="162" t="n">
        <f aca="false">I208</f>
        <v>5506.0392</v>
      </c>
      <c r="J209" s="162" t="n">
        <f aca="false">J208+I209</f>
        <v>429471.0576</v>
      </c>
      <c r="K209" s="162" t="n">
        <f aca="false">K208</f>
        <v>4024.2012</v>
      </c>
      <c r="L209" s="162" t="n">
        <f aca="false">L208+K209</f>
        <v>166307.768806162</v>
      </c>
      <c r="M209" s="162" t="n">
        <f aca="false">J209+L209</f>
        <v>595778.826406162</v>
      </c>
      <c r="O209" s="162" t="n">
        <f aca="false">G209+M209</f>
        <v>1004749.04584887</v>
      </c>
      <c r="P209" s="162" t="n">
        <f aca="false">P208</f>
        <v>2371200</v>
      </c>
      <c r="Q209" s="285" t="n">
        <f aca="false">O209/P209</f>
        <v>0.423730198148141</v>
      </c>
      <c r="R209" s="162" t="n">
        <f aca="false">P209-O209</f>
        <v>1366450.95415113</v>
      </c>
    </row>
    <row r="210" customFormat="false" ht="12.75" hidden="false" customHeight="false" outlineLevel="0" collapsed="false">
      <c r="B210" s="269" t="n">
        <f aca="false">B209+1</f>
        <v>36695</v>
      </c>
      <c r="C210" s="162" t="n">
        <f aca="false">C209</f>
        <v>3615.9608</v>
      </c>
      <c r="D210" s="162" t="n">
        <f aca="false">D209+C210</f>
        <v>285660.9032</v>
      </c>
      <c r="E210" s="162" t="n">
        <f aca="false">E209</f>
        <v>2642.7988</v>
      </c>
      <c r="F210" s="162" t="n">
        <f aca="false">F209+E210</f>
        <v>129568.075842709</v>
      </c>
      <c r="G210" s="162" t="n">
        <f aca="false">D210+F210</f>
        <v>415228.979042709</v>
      </c>
      <c r="I210" s="162" t="n">
        <f aca="false">I209</f>
        <v>5506.0392</v>
      </c>
      <c r="J210" s="162" t="n">
        <f aca="false">J209+I210</f>
        <v>434977.0968</v>
      </c>
      <c r="K210" s="162" t="n">
        <f aca="false">K209</f>
        <v>4024.2012</v>
      </c>
      <c r="L210" s="162" t="n">
        <f aca="false">L209+K210</f>
        <v>170331.970006162</v>
      </c>
      <c r="M210" s="162" t="n">
        <f aca="false">J210+L210</f>
        <v>605309.066806162</v>
      </c>
      <c r="O210" s="162" t="n">
        <f aca="false">G210+M210</f>
        <v>1020538.04584887</v>
      </c>
      <c r="P210" s="162" t="n">
        <f aca="false">P209</f>
        <v>2371200</v>
      </c>
      <c r="Q210" s="285" t="n">
        <f aca="false">O210/P210</f>
        <v>0.430388851994295</v>
      </c>
      <c r="R210" s="162" t="n">
        <f aca="false">P210-O210</f>
        <v>1350661.95415113</v>
      </c>
    </row>
    <row r="211" customFormat="false" ht="12.75" hidden="false" customHeight="false" outlineLevel="0" collapsed="false">
      <c r="B211" s="269" t="n">
        <f aca="false">B210+1</f>
        <v>36696</v>
      </c>
      <c r="C211" s="162" t="n">
        <f aca="false">C210</f>
        <v>3615.9608</v>
      </c>
      <c r="D211" s="162" t="n">
        <f aca="false">D210+C211</f>
        <v>289276.864</v>
      </c>
      <c r="E211" s="162" t="n">
        <f aca="false">E210</f>
        <v>2642.7988</v>
      </c>
      <c r="F211" s="162" t="n">
        <f aca="false">F210+E211</f>
        <v>132210.874642709</v>
      </c>
      <c r="G211" s="162" t="n">
        <f aca="false">D211+F211</f>
        <v>421487.738642709</v>
      </c>
      <c r="I211" s="162" t="n">
        <f aca="false">I210</f>
        <v>5506.0392</v>
      </c>
      <c r="J211" s="162" t="n">
        <f aca="false">J210+I211</f>
        <v>440483.136</v>
      </c>
      <c r="K211" s="162" t="n">
        <f aca="false">K210</f>
        <v>4024.2012</v>
      </c>
      <c r="L211" s="162" t="n">
        <f aca="false">L210+K211</f>
        <v>174356.171206162</v>
      </c>
      <c r="M211" s="162" t="n">
        <f aca="false">J211+L211</f>
        <v>614839.307206162</v>
      </c>
      <c r="O211" s="162" t="n">
        <f aca="false">G211+M211</f>
        <v>1036327.04584887</v>
      </c>
      <c r="P211" s="162" t="n">
        <f aca="false">P210</f>
        <v>2371200</v>
      </c>
      <c r="Q211" s="285" t="n">
        <f aca="false">O211/P211</f>
        <v>0.437047505840448</v>
      </c>
      <c r="R211" s="162" t="n">
        <f aca="false">P211-O211</f>
        <v>1334872.95415113</v>
      </c>
    </row>
    <row r="212" customFormat="false" ht="12.75" hidden="false" customHeight="false" outlineLevel="0" collapsed="false">
      <c r="B212" s="269" t="n">
        <f aca="false">B211+1</f>
        <v>36697</v>
      </c>
      <c r="C212" s="162" t="n">
        <f aca="false">C211</f>
        <v>3615.9608</v>
      </c>
      <c r="D212" s="162" t="n">
        <f aca="false">D211+C212</f>
        <v>292892.8248</v>
      </c>
      <c r="E212" s="162" t="n">
        <f aca="false">E211</f>
        <v>2642.7988</v>
      </c>
      <c r="F212" s="162" t="n">
        <f aca="false">F211+E212</f>
        <v>134853.673442709</v>
      </c>
      <c r="G212" s="162" t="n">
        <f aca="false">D212+F212</f>
        <v>427746.498242709</v>
      </c>
      <c r="I212" s="162" t="n">
        <f aca="false">I211</f>
        <v>5506.0392</v>
      </c>
      <c r="J212" s="162" t="n">
        <f aca="false">J211+I212</f>
        <v>445989.1752</v>
      </c>
      <c r="K212" s="162" t="n">
        <f aca="false">K211</f>
        <v>4024.2012</v>
      </c>
      <c r="L212" s="162" t="n">
        <f aca="false">L211+K212</f>
        <v>178380.372406162</v>
      </c>
      <c r="M212" s="162" t="n">
        <f aca="false">J212+L212</f>
        <v>624369.547606162</v>
      </c>
      <c r="O212" s="162" t="n">
        <f aca="false">G212+M212</f>
        <v>1052116.04584887</v>
      </c>
      <c r="P212" s="162" t="n">
        <f aca="false">P211</f>
        <v>2371200</v>
      </c>
      <c r="Q212" s="285" t="n">
        <f aca="false">O212/P212</f>
        <v>0.443706159686602</v>
      </c>
      <c r="R212" s="162" t="n">
        <f aca="false">P212-O212</f>
        <v>1319083.95415113</v>
      </c>
    </row>
    <row r="213" customFormat="false" ht="12.75" hidden="false" customHeight="false" outlineLevel="0" collapsed="false">
      <c r="B213" s="269" t="n">
        <f aca="false">B212+1</f>
        <v>36698</v>
      </c>
      <c r="C213" s="162" t="n">
        <f aca="false">C212</f>
        <v>3615.9608</v>
      </c>
      <c r="D213" s="162" t="n">
        <f aca="false">D212+C213</f>
        <v>296508.7856</v>
      </c>
      <c r="E213" s="162" t="n">
        <f aca="false">E212</f>
        <v>2642.7988</v>
      </c>
      <c r="F213" s="162" t="n">
        <f aca="false">F212+E213</f>
        <v>137496.472242709</v>
      </c>
      <c r="G213" s="162" t="n">
        <f aca="false">D213+F213</f>
        <v>434005.257842709</v>
      </c>
      <c r="I213" s="162" t="n">
        <f aca="false">I212</f>
        <v>5506.0392</v>
      </c>
      <c r="J213" s="162" t="n">
        <f aca="false">J212+I213</f>
        <v>451495.2144</v>
      </c>
      <c r="K213" s="162" t="n">
        <f aca="false">K212</f>
        <v>4024.2012</v>
      </c>
      <c r="L213" s="162" t="n">
        <f aca="false">L212+K213</f>
        <v>182404.573606162</v>
      </c>
      <c r="M213" s="162" t="n">
        <f aca="false">J213+L213</f>
        <v>633899.788006162</v>
      </c>
      <c r="O213" s="162" t="n">
        <f aca="false">G213+M213</f>
        <v>1067905.04584887</v>
      </c>
      <c r="P213" s="162" t="n">
        <f aca="false">P212</f>
        <v>2371200</v>
      </c>
      <c r="Q213" s="285" t="n">
        <f aca="false">O213/P213</f>
        <v>0.450364813532756</v>
      </c>
      <c r="R213" s="162" t="n">
        <f aca="false">P213-O213</f>
        <v>1303294.95415113</v>
      </c>
    </row>
    <row r="214" customFormat="false" ht="12.75" hidden="false" customHeight="false" outlineLevel="0" collapsed="false">
      <c r="B214" s="269" t="n">
        <f aca="false">B213+1</f>
        <v>36699</v>
      </c>
      <c r="C214" s="162" t="n">
        <f aca="false">C213</f>
        <v>3615.9608</v>
      </c>
      <c r="D214" s="162" t="n">
        <f aca="false">D213+C214</f>
        <v>300124.7464</v>
      </c>
      <c r="E214" s="162" t="n">
        <f aca="false">E213</f>
        <v>2642.7988</v>
      </c>
      <c r="F214" s="162" t="n">
        <f aca="false">F213+E214</f>
        <v>140139.271042709</v>
      </c>
      <c r="G214" s="162" t="n">
        <f aca="false">D214+F214</f>
        <v>440264.017442709</v>
      </c>
      <c r="I214" s="162" t="n">
        <f aca="false">I213</f>
        <v>5506.0392</v>
      </c>
      <c r="J214" s="162" t="n">
        <f aca="false">J213+I214</f>
        <v>457001.2536</v>
      </c>
      <c r="K214" s="162" t="n">
        <f aca="false">K213</f>
        <v>4024.2012</v>
      </c>
      <c r="L214" s="162" t="n">
        <f aca="false">L213+K214</f>
        <v>186428.774806162</v>
      </c>
      <c r="M214" s="162" t="n">
        <f aca="false">J214+L214</f>
        <v>643430.028406162</v>
      </c>
      <c r="O214" s="162" t="n">
        <f aca="false">G214+M214</f>
        <v>1083694.04584887</v>
      </c>
      <c r="P214" s="162" t="n">
        <f aca="false">P213</f>
        <v>2371200</v>
      </c>
      <c r="Q214" s="285" t="n">
        <f aca="false">O214/P214</f>
        <v>0.45702346737891</v>
      </c>
      <c r="R214" s="162" t="n">
        <f aca="false">P214-O214</f>
        <v>1287505.95415113</v>
      </c>
    </row>
    <row r="215" customFormat="false" ht="12.75" hidden="false" customHeight="false" outlineLevel="0" collapsed="false">
      <c r="B215" s="269" t="n">
        <f aca="false">B214+1</f>
        <v>36700</v>
      </c>
      <c r="C215" s="162" t="n">
        <f aca="false">C214</f>
        <v>3615.9608</v>
      </c>
      <c r="D215" s="162" t="n">
        <f aca="false">D214+C215</f>
        <v>303740.7072</v>
      </c>
      <c r="E215" s="162" t="n">
        <f aca="false">E214</f>
        <v>2642.7988</v>
      </c>
      <c r="F215" s="162" t="n">
        <f aca="false">F214+E215</f>
        <v>142782.069842709</v>
      </c>
      <c r="G215" s="162" t="n">
        <f aca="false">D215+F215</f>
        <v>446522.777042709</v>
      </c>
      <c r="I215" s="162" t="n">
        <f aca="false">I214</f>
        <v>5506.0392</v>
      </c>
      <c r="J215" s="162" t="n">
        <f aca="false">J214+I215</f>
        <v>462507.2928</v>
      </c>
      <c r="K215" s="162" t="n">
        <f aca="false">K214</f>
        <v>4024.2012</v>
      </c>
      <c r="L215" s="162" t="n">
        <f aca="false">L214+K215</f>
        <v>190452.976006162</v>
      </c>
      <c r="M215" s="162" t="n">
        <f aca="false">J215+L215</f>
        <v>652960.268806162</v>
      </c>
      <c r="O215" s="162" t="n">
        <f aca="false">G215+M215</f>
        <v>1099483.04584887</v>
      </c>
      <c r="P215" s="162" t="n">
        <f aca="false">P214</f>
        <v>2371200</v>
      </c>
      <c r="Q215" s="285" t="n">
        <f aca="false">O215/P215</f>
        <v>0.463682121225064</v>
      </c>
      <c r="R215" s="162" t="n">
        <f aca="false">P215-O215</f>
        <v>1271716.95415113</v>
      </c>
    </row>
    <row r="216" customFormat="false" ht="12.75" hidden="false" customHeight="false" outlineLevel="0" collapsed="false">
      <c r="B216" s="269" t="n">
        <f aca="false">B215+1</f>
        <v>36701</v>
      </c>
      <c r="C216" s="162" t="n">
        <f aca="false">C215</f>
        <v>3615.9608</v>
      </c>
      <c r="D216" s="162" t="n">
        <f aca="false">D215+C216</f>
        <v>307356.668</v>
      </c>
      <c r="E216" s="162" t="n">
        <f aca="false">E215</f>
        <v>2642.7988</v>
      </c>
      <c r="F216" s="162" t="n">
        <f aca="false">F215+E216</f>
        <v>145424.868642709</v>
      </c>
      <c r="G216" s="162" t="n">
        <f aca="false">D216+F216</f>
        <v>452781.536642709</v>
      </c>
      <c r="I216" s="162" t="n">
        <f aca="false">I215</f>
        <v>5506.0392</v>
      </c>
      <c r="J216" s="162" t="n">
        <f aca="false">J215+I216</f>
        <v>468013.332</v>
      </c>
      <c r="K216" s="162" t="n">
        <f aca="false">K215</f>
        <v>4024.2012</v>
      </c>
      <c r="L216" s="162" t="n">
        <f aca="false">L215+K216</f>
        <v>194477.177206162</v>
      </c>
      <c r="M216" s="162" t="n">
        <f aca="false">J216+L216</f>
        <v>662490.509206162</v>
      </c>
      <c r="O216" s="162" t="n">
        <f aca="false">G216+M216</f>
        <v>1115272.04584887</v>
      </c>
      <c r="P216" s="162" t="n">
        <f aca="false">P215</f>
        <v>2371200</v>
      </c>
      <c r="Q216" s="285" t="n">
        <f aca="false">O216/P216</f>
        <v>0.470340775071218</v>
      </c>
      <c r="R216" s="162" t="n">
        <f aca="false">P216-O216</f>
        <v>1255927.95415113</v>
      </c>
    </row>
    <row r="217" customFormat="false" ht="12.75" hidden="false" customHeight="false" outlineLevel="0" collapsed="false">
      <c r="B217" s="269" t="n">
        <f aca="false">B216+1</f>
        <v>36702</v>
      </c>
      <c r="C217" s="162" t="n">
        <f aca="false">C216</f>
        <v>3615.9608</v>
      </c>
      <c r="D217" s="162" t="n">
        <f aca="false">D216+C217</f>
        <v>310972.6288</v>
      </c>
      <c r="E217" s="162" t="n">
        <f aca="false">E216</f>
        <v>2642.7988</v>
      </c>
      <c r="F217" s="162" t="n">
        <f aca="false">F216+E217</f>
        <v>148067.667442709</v>
      </c>
      <c r="G217" s="162" t="n">
        <f aca="false">D217+F217</f>
        <v>459040.296242709</v>
      </c>
      <c r="I217" s="162" t="n">
        <f aca="false">I216</f>
        <v>5506.0392</v>
      </c>
      <c r="J217" s="162" t="n">
        <f aca="false">J216+I217</f>
        <v>473519.3712</v>
      </c>
      <c r="K217" s="162" t="n">
        <f aca="false">K216</f>
        <v>4024.2012</v>
      </c>
      <c r="L217" s="162" t="n">
        <f aca="false">L216+K217</f>
        <v>198501.378406162</v>
      </c>
      <c r="M217" s="162" t="n">
        <f aca="false">J217+L217</f>
        <v>672020.749606162</v>
      </c>
      <c r="O217" s="162" t="n">
        <f aca="false">G217+M217</f>
        <v>1131061.04584887</v>
      </c>
      <c r="P217" s="162" t="n">
        <f aca="false">P216</f>
        <v>2371200</v>
      </c>
      <c r="Q217" s="285" t="n">
        <f aca="false">O217/P217</f>
        <v>0.476999428917371</v>
      </c>
      <c r="R217" s="162" t="n">
        <f aca="false">P217-O217</f>
        <v>1240138.95415113</v>
      </c>
    </row>
    <row r="218" customFormat="false" ht="12.75" hidden="false" customHeight="false" outlineLevel="0" collapsed="false">
      <c r="B218" s="269" t="n">
        <f aca="false">B217+1</f>
        <v>36703</v>
      </c>
      <c r="C218" s="162" t="n">
        <f aca="false">C217</f>
        <v>3615.9608</v>
      </c>
      <c r="D218" s="162" t="n">
        <f aca="false">D217+C218</f>
        <v>314588.5896</v>
      </c>
      <c r="E218" s="162" t="n">
        <f aca="false">E217</f>
        <v>2642.7988</v>
      </c>
      <c r="F218" s="162" t="n">
        <f aca="false">F217+E218</f>
        <v>150710.466242709</v>
      </c>
      <c r="G218" s="162" t="n">
        <f aca="false">D218+F218</f>
        <v>465299.055842709</v>
      </c>
      <c r="I218" s="162" t="n">
        <f aca="false">I217</f>
        <v>5506.0392</v>
      </c>
      <c r="J218" s="162" t="n">
        <f aca="false">J217+I218</f>
        <v>479025.4104</v>
      </c>
      <c r="K218" s="162" t="n">
        <f aca="false">K217</f>
        <v>4024.2012</v>
      </c>
      <c r="L218" s="162" t="n">
        <f aca="false">L217+K218</f>
        <v>202525.579606162</v>
      </c>
      <c r="M218" s="162" t="n">
        <f aca="false">J218+L218</f>
        <v>681550.990006162</v>
      </c>
      <c r="O218" s="162" t="n">
        <f aca="false">G218+M218</f>
        <v>1146850.04584887</v>
      </c>
      <c r="P218" s="162" t="n">
        <f aca="false">P217</f>
        <v>2371200</v>
      </c>
      <c r="Q218" s="285" t="n">
        <f aca="false">O218/P218</f>
        <v>0.483658082763525</v>
      </c>
      <c r="R218" s="162" t="n">
        <f aca="false">P218-O218</f>
        <v>1224349.95415113</v>
      </c>
    </row>
    <row r="219" customFormat="false" ht="12.75" hidden="false" customHeight="false" outlineLevel="0" collapsed="false">
      <c r="B219" s="269" t="n">
        <f aca="false">B218+1</f>
        <v>36704</v>
      </c>
      <c r="C219" s="162" t="n">
        <f aca="false">C218</f>
        <v>3615.9608</v>
      </c>
      <c r="D219" s="162" t="n">
        <f aca="false">D218+C219</f>
        <v>318204.5504</v>
      </c>
      <c r="E219" s="162" t="n">
        <f aca="false">E218</f>
        <v>2642.7988</v>
      </c>
      <c r="F219" s="162" t="n">
        <f aca="false">F218+E219</f>
        <v>153353.265042709</v>
      </c>
      <c r="G219" s="162" t="n">
        <f aca="false">D219+F219</f>
        <v>471557.815442709</v>
      </c>
      <c r="I219" s="162" t="n">
        <f aca="false">I218</f>
        <v>5506.0392</v>
      </c>
      <c r="J219" s="162" t="n">
        <f aca="false">J218+I219</f>
        <v>484531.4496</v>
      </c>
      <c r="K219" s="162" t="n">
        <f aca="false">K218</f>
        <v>4024.2012</v>
      </c>
      <c r="L219" s="162" t="n">
        <f aca="false">L218+K219</f>
        <v>206549.780806162</v>
      </c>
      <c r="M219" s="162" t="n">
        <f aca="false">J219+L219</f>
        <v>691081.230406162</v>
      </c>
      <c r="O219" s="162" t="n">
        <f aca="false">G219+M219</f>
        <v>1162639.04584887</v>
      </c>
      <c r="P219" s="162" t="n">
        <f aca="false">P218</f>
        <v>2371200</v>
      </c>
      <c r="Q219" s="285" t="n">
        <f aca="false">O219/P219</f>
        <v>0.490316736609679</v>
      </c>
      <c r="R219" s="162" t="n">
        <f aca="false">P219-O219</f>
        <v>1208560.95415113</v>
      </c>
    </row>
    <row r="220" customFormat="false" ht="12.75" hidden="false" customHeight="false" outlineLevel="0" collapsed="false">
      <c r="B220" s="269" t="n">
        <f aca="false">B219+1</f>
        <v>36705</v>
      </c>
      <c r="C220" s="162" t="n">
        <f aca="false">C219</f>
        <v>3615.9608</v>
      </c>
      <c r="D220" s="162" t="n">
        <f aca="false">D219+C220</f>
        <v>321820.5112</v>
      </c>
      <c r="E220" s="162" t="n">
        <f aca="false">E219</f>
        <v>2642.7988</v>
      </c>
      <c r="F220" s="162" t="n">
        <f aca="false">F219+E220</f>
        <v>155996.063842709</v>
      </c>
      <c r="G220" s="162" t="n">
        <f aca="false">D220+F220</f>
        <v>477816.575042709</v>
      </c>
      <c r="I220" s="162" t="n">
        <f aca="false">I219</f>
        <v>5506.0392</v>
      </c>
      <c r="J220" s="162" t="n">
        <f aca="false">J219+I220</f>
        <v>490037.4888</v>
      </c>
      <c r="K220" s="162" t="n">
        <f aca="false">K219</f>
        <v>4024.2012</v>
      </c>
      <c r="L220" s="162" t="n">
        <f aca="false">L219+K220</f>
        <v>210573.982006162</v>
      </c>
      <c r="M220" s="162" t="n">
        <f aca="false">J220+L220</f>
        <v>700611.470806162</v>
      </c>
      <c r="O220" s="162" t="n">
        <f aca="false">G220+M220</f>
        <v>1178428.04584887</v>
      </c>
      <c r="P220" s="162" t="n">
        <f aca="false">P219</f>
        <v>2371200</v>
      </c>
      <c r="Q220" s="285" t="n">
        <f aca="false">O220/P220</f>
        <v>0.496975390455833</v>
      </c>
      <c r="R220" s="162" t="n">
        <f aca="false">P220-O220</f>
        <v>1192771.95415113</v>
      </c>
    </row>
    <row r="221" customFormat="false" ht="12.75" hidden="false" customHeight="false" outlineLevel="0" collapsed="false">
      <c r="B221" s="269" t="n">
        <f aca="false">B220+1</f>
        <v>36706</v>
      </c>
      <c r="C221" s="162" t="n">
        <f aca="false">C220</f>
        <v>3615.9608</v>
      </c>
      <c r="D221" s="162" t="n">
        <f aca="false">D220+C221</f>
        <v>325436.472</v>
      </c>
      <c r="E221" s="162" t="n">
        <f aca="false">E220</f>
        <v>2642.7988</v>
      </c>
      <c r="F221" s="162" t="n">
        <f aca="false">F220+E221</f>
        <v>158638.862642709</v>
      </c>
      <c r="G221" s="162" t="n">
        <f aca="false">D221+F221</f>
        <v>484075.334642709</v>
      </c>
      <c r="I221" s="162" t="n">
        <f aca="false">I220</f>
        <v>5506.0392</v>
      </c>
      <c r="J221" s="162" t="n">
        <f aca="false">J220+I221</f>
        <v>495543.528</v>
      </c>
      <c r="K221" s="162" t="n">
        <f aca="false">K220</f>
        <v>4024.2012</v>
      </c>
      <c r="L221" s="162" t="n">
        <f aca="false">L220+K221</f>
        <v>214598.183206162</v>
      </c>
      <c r="M221" s="162" t="n">
        <f aca="false">J221+L221</f>
        <v>710141.711206162</v>
      </c>
      <c r="O221" s="162" t="n">
        <f aca="false">G221+M221</f>
        <v>1194217.04584887</v>
      </c>
      <c r="P221" s="162" t="n">
        <f aca="false">P220</f>
        <v>2371200</v>
      </c>
      <c r="Q221" s="285" t="n">
        <f aca="false">O221/P221</f>
        <v>0.503634044301987</v>
      </c>
      <c r="R221" s="162" t="n">
        <f aca="false">P221-O221</f>
        <v>1176982.95415113</v>
      </c>
    </row>
    <row r="222" customFormat="false" ht="12.75" hidden="false" customHeight="false" outlineLevel="0" collapsed="false">
      <c r="B222" s="269" t="n">
        <f aca="false">B221+1</f>
        <v>36707</v>
      </c>
      <c r="C222" s="162" t="n">
        <f aca="false">C221</f>
        <v>3615.9608</v>
      </c>
      <c r="D222" s="162" t="n">
        <f aca="false">D221+C222</f>
        <v>329052.4328</v>
      </c>
      <c r="E222" s="162" t="n">
        <f aca="false">E221</f>
        <v>2642.7988</v>
      </c>
      <c r="F222" s="162" t="n">
        <f aca="false">F221+E222</f>
        <v>161281.661442709</v>
      </c>
      <c r="G222" s="162" t="n">
        <f aca="false">D222+F222</f>
        <v>490334.094242709</v>
      </c>
      <c r="I222" s="162" t="n">
        <f aca="false">I221</f>
        <v>5506.0392</v>
      </c>
      <c r="J222" s="162" t="n">
        <f aca="false">J221+I222</f>
        <v>501049.5672</v>
      </c>
      <c r="K222" s="162" t="n">
        <f aca="false">K221</f>
        <v>4024.2012</v>
      </c>
      <c r="L222" s="162" t="n">
        <f aca="false">L221+K222</f>
        <v>218622.384406162</v>
      </c>
      <c r="M222" s="162" t="n">
        <f aca="false">J222+L222</f>
        <v>719671.951606162</v>
      </c>
      <c r="O222" s="162" t="n">
        <f aca="false">G222+M222</f>
        <v>1210006.04584887</v>
      </c>
      <c r="P222" s="162" t="n">
        <f aca="false">P221</f>
        <v>2371200</v>
      </c>
      <c r="Q222" s="285" t="n">
        <f aca="false">O222/P222</f>
        <v>0.510292698148141</v>
      </c>
      <c r="R222" s="162" t="n">
        <f aca="false">P222-O222</f>
        <v>1161193.95415113</v>
      </c>
    </row>
    <row r="223" customFormat="false" ht="12.75" hidden="false" customHeight="false" outlineLevel="0" collapsed="false">
      <c r="B223" s="269"/>
      <c r="C223" s="286" t="n">
        <f aca="false">SUM(C193:C222)</f>
        <v>108478.824</v>
      </c>
      <c r="E223" s="286" t="n">
        <f aca="false">SUM(E193:E222)</f>
        <v>79283.964</v>
      </c>
      <c r="G223" s="286" t="n">
        <f aca="false">C223+E223</f>
        <v>187762.788</v>
      </c>
      <c r="I223" s="286" t="n">
        <f aca="false">SUM(I193:I222)</f>
        <v>165181.176</v>
      </c>
      <c r="K223" s="286" t="n">
        <f aca="false">SUM(K193:K222)</f>
        <v>120726.036</v>
      </c>
      <c r="M223" s="286" t="n">
        <f aca="false">I223+K223</f>
        <v>285907.212</v>
      </c>
    </row>
    <row r="226" customFormat="false" ht="12.75" hidden="false" customHeight="false" outlineLevel="0" collapsed="false">
      <c r="C226" s="219" t="n">
        <f aca="false">$D$6*0.3964</f>
        <v>3615.9608</v>
      </c>
      <c r="D226" s="150" t="n">
        <f aca="false">D222</f>
        <v>329052.4328</v>
      </c>
      <c r="E226" s="219" t="n">
        <f aca="false">$E$6*0.3964</f>
        <v>2642.7988</v>
      </c>
      <c r="F226" s="150" t="n">
        <f aca="false">F222</f>
        <v>161281.661442709</v>
      </c>
      <c r="G226" s="151" t="n">
        <f aca="false">G222</f>
        <v>490334.094242709</v>
      </c>
      <c r="I226" s="219" t="n">
        <f aca="false">$D$6*(1-0.3964)</f>
        <v>5506.0392</v>
      </c>
      <c r="J226" s="150" t="n">
        <f aca="false">J222</f>
        <v>501049.5672</v>
      </c>
      <c r="K226" s="219" t="n">
        <f aca="false">$E$6*(1-0.3964)</f>
        <v>4024.2012</v>
      </c>
      <c r="L226" s="150" t="n">
        <f aca="false">L222</f>
        <v>218622.384406162</v>
      </c>
      <c r="M226" s="151" t="n">
        <f aca="false">M222</f>
        <v>719671.951606162</v>
      </c>
      <c r="O226" s="149" t="n">
        <f aca="false">G226+M226</f>
        <v>1210006.04584887</v>
      </c>
      <c r="P226" s="150" t="n">
        <f aca="false">$P$14</f>
        <v>2371200</v>
      </c>
      <c r="Q226" s="278" t="n">
        <f aca="false">O226/P226</f>
        <v>0.510292698148141</v>
      </c>
      <c r="R226" s="151" t="n">
        <f aca="false">P226-O226</f>
        <v>1161193.95415113</v>
      </c>
    </row>
    <row r="227" customFormat="false" ht="12.75" hidden="false" customHeight="false" outlineLevel="0" collapsed="false">
      <c r="B227" s="269" t="n">
        <f aca="false">B222+1</f>
        <v>36708</v>
      </c>
      <c r="C227" s="162" t="n">
        <f aca="false">C226</f>
        <v>3615.9608</v>
      </c>
      <c r="D227" s="162" t="n">
        <f aca="false">D226+C227</f>
        <v>332668.3936</v>
      </c>
      <c r="E227" s="162" t="n">
        <f aca="false">E226</f>
        <v>2642.7988</v>
      </c>
      <c r="F227" s="162" t="n">
        <f aca="false">F226+E227</f>
        <v>163924.460242709</v>
      </c>
      <c r="G227" s="162" t="n">
        <f aca="false">D227+F227</f>
        <v>496592.853842709</v>
      </c>
      <c r="I227" s="162" t="n">
        <f aca="false">I226</f>
        <v>5506.0392</v>
      </c>
      <c r="J227" s="162" t="n">
        <f aca="false">J226+I227</f>
        <v>506555.6064</v>
      </c>
      <c r="K227" s="162" t="n">
        <f aca="false">K226</f>
        <v>4024.2012</v>
      </c>
      <c r="L227" s="162" t="n">
        <f aca="false">L226+K227</f>
        <v>222646.585606162</v>
      </c>
      <c r="M227" s="162" t="n">
        <f aca="false">J227+L227</f>
        <v>729202.192006162</v>
      </c>
      <c r="O227" s="162" t="n">
        <f aca="false">G227+M227</f>
        <v>1225795.04584887</v>
      </c>
      <c r="P227" s="162" t="n">
        <f aca="false">P226</f>
        <v>2371200</v>
      </c>
      <c r="Q227" s="285" t="n">
        <f aca="false">O227/P227</f>
        <v>0.516951351994295</v>
      </c>
      <c r="R227" s="162" t="n">
        <f aca="false">P227-O227</f>
        <v>1145404.95415113</v>
      </c>
    </row>
    <row r="228" customFormat="false" ht="12.75" hidden="false" customHeight="false" outlineLevel="0" collapsed="false">
      <c r="B228" s="269" t="n">
        <f aca="false">B227+1</f>
        <v>36709</v>
      </c>
      <c r="C228" s="162" t="n">
        <f aca="false">C227</f>
        <v>3615.9608</v>
      </c>
      <c r="D228" s="162" t="n">
        <f aca="false">D227+C228</f>
        <v>336284.3544</v>
      </c>
      <c r="E228" s="162" t="n">
        <f aca="false">E227</f>
        <v>2642.7988</v>
      </c>
      <c r="F228" s="162" t="n">
        <f aca="false">F227+E228</f>
        <v>166567.259042709</v>
      </c>
      <c r="G228" s="162" t="n">
        <f aca="false">D228+F228</f>
        <v>502851.613442709</v>
      </c>
      <c r="I228" s="162" t="n">
        <f aca="false">I227</f>
        <v>5506.0392</v>
      </c>
      <c r="J228" s="162" t="n">
        <f aca="false">J227+I228</f>
        <v>512061.6456</v>
      </c>
      <c r="K228" s="162" t="n">
        <f aca="false">K227</f>
        <v>4024.2012</v>
      </c>
      <c r="L228" s="162" t="n">
        <f aca="false">L227+K228</f>
        <v>226670.786806162</v>
      </c>
      <c r="M228" s="162" t="n">
        <f aca="false">J228+L228</f>
        <v>738732.432406162</v>
      </c>
      <c r="O228" s="162" t="n">
        <f aca="false">G228+M228</f>
        <v>1241584.04584887</v>
      </c>
      <c r="P228" s="162" t="n">
        <f aca="false">P227</f>
        <v>2371200</v>
      </c>
      <c r="Q228" s="285" t="n">
        <f aca="false">O228/P228</f>
        <v>0.523610005840448</v>
      </c>
      <c r="R228" s="162" t="n">
        <f aca="false">P228-O228</f>
        <v>1129615.95415113</v>
      </c>
    </row>
    <row r="229" customFormat="false" ht="12.75" hidden="false" customHeight="false" outlineLevel="0" collapsed="false">
      <c r="B229" s="269" t="n">
        <f aca="false">B228+1</f>
        <v>36710</v>
      </c>
      <c r="C229" s="162" t="n">
        <f aca="false">C228</f>
        <v>3615.9608</v>
      </c>
      <c r="D229" s="162" t="n">
        <f aca="false">D228+C229</f>
        <v>339900.3152</v>
      </c>
      <c r="E229" s="162" t="n">
        <f aca="false">E228</f>
        <v>2642.7988</v>
      </c>
      <c r="F229" s="162" t="n">
        <f aca="false">F228+E229</f>
        <v>169210.057842709</v>
      </c>
      <c r="G229" s="162" t="n">
        <f aca="false">D229+F229</f>
        <v>509110.373042709</v>
      </c>
      <c r="I229" s="162" t="n">
        <f aca="false">I228</f>
        <v>5506.0392</v>
      </c>
      <c r="J229" s="162" t="n">
        <f aca="false">J228+I229</f>
        <v>517567.6848</v>
      </c>
      <c r="K229" s="162" t="n">
        <f aca="false">K228</f>
        <v>4024.2012</v>
      </c>
      <c r="L229" s="162" t="n">
        <f aca="false">L228+K229</f>
        <v>230694.988006162</v>
      </c>
      <c r="M229" s="162" t="n">
        <f aca="false">J229+L229</f>
        <v>748262.672806162</v>
      </c>
      <c r="O229" s="162" t="n">
        <f aca="false">G229+M229</f>
        <v>1257373.04584887</v>
      </c>
      <c r="P229" s="162" t="n">
        <f aca="false">P228</f>
        <v>2371200</v>
      </c>
      <c r="Q229" s="285" t="n">
        <f aca="false">O229/P229</f>
        <v>0.530268659686602</v>
      </c>
      <c r="R229" s="162" t="n">
        <f aca="false">P229-O229</f>
        <v>1113826.95415113</v>
      </c>
    </row>
    <row r="230" customFormat="false" ht="12.75" hidden="false" customHeight="false" outlineLevel="0" collapsed="false">
      <c r="B230" s="269" t="n">
        <f aca="false">B229+1</f>
        <v>36711</v>
      </c>
      <c r="C230" s="162" t="n">
        <f aca="false">C229</f>
        <v>3615.9608</v>
      </c>
      <c r="D230" s="162" t="n">
        <f aca="false">D229+C230</f>
        <v>343516.276</v>
      </c>
      <c r="E230" s="162" t="n">
        <f aca="false">E229</f>
        <v>2642.7988</v>
      </c>
      <c r="F230" s="162" t="n">
        <f aca="false">F229+E230</f>
        <v>171852.856642709</v>
      </c>
      <c r="G230" s="162" t="n">
        <f aca="false">D230+F230</f>
        <v>515369.132642709</v>
      </c>
      <c r="I230" s="162" t="n">
        <f aca="false">I229</f>
        <v>5506.0392</v>
      </c>
      <c r="J230" s="162" t="n">
        <f aca="false">J229+I230</f>
        <v>523073.724</v>
      </c>
      <c r="K230" s="162" t="n">
        <f aca="false">K229</f>
        <v>4024.2012</v>
      </c>
      <c r="L230" s="162" t="n">
        <f aca="false">L229+K230</f>
        <v>234719.189206162</v>
      </c>
      <c r="M230" s="162" t="n">
        <f aca="false">J230+L230</f>
        <v>757792.913206162</v>
      </c>
      <c r="O230" s="162" t="n">
        <f aca="false">G230+M230</f>
        <v>1273162.04584887</v>
      </c>
      <c r="P230" s="162" t="n">
        <f aca="false">P229</f>
        <v>2371200</v>
      </c>
      <c r="Q230" s="285" t="n">
        <f aca="false">O230/P230</f>
        <v>0.536927313532756</v>
      </c>
      <c r="R230" s="162" t="n">
        <f aca="false">P230-O230</f>
        <v>1098037.95415113</v>
      </c>
    </row>
    <row r="231" customFormat="false" ht="12.75" hidden="false" customHeight="false" outlineLevel="0" collapsed="false">
      <c r="B231" s="269" t="n">
        <f aca="false">B230+1</f>
        <v>36712</v>
      </c>
      <c r="C231" s="162" t="n">
        <f aca="false">C230</f>
        <v>3615.9608</v>
      </c>
      <c r="D231" s="162" t="n">
        <f aca="false">D230+C231</f>
        <v>347132.2368</v>
      </c>
      <c r="E231" s="162" t="n">
        <f aca="false">E230</f>
        <v>2642.7988</v>
      </c>
      <c r="F231" s="162" t="n">
        <f aca="false">F230+E231</f>
        <v>174495.655442709</v>
      </c>
      <c r="G231" s="162" t="n">
        <f aca="false">D231+F231</f>
        <v>521627.892242709</v>
      </c>
      <c r="I231" s="162" t="n">
        <f aca="false">I230</f>
        <v>5506.0392</v>
      </c>
      <c r="J231" s="162" t="n">
        <f aca="false">J230+I231</f>
        <v>528579.7632</v>
      </c>
      <c r="K231" s="162" t="n">
        <f aca="false">K230</f>
        <v>4024.2012</v>
      </c>
      <c r="L231" s="162" t="n">
        <f aca="false">L230+K231</f>
        <v>238743.390406162</v>
      </c>
      <c r="M231" s="162" t="n">
        <f aca="false">J231+L231</f>
        <v>767323.153606162</v>
      </c>
      <c r="O231" s="162" t="n">
        <f aca="false">G231+M231</f>
        <v>1288951.04584887</v>
      </c>
      <c r="P231" s="162" t="n">
        <f aca="false">P230</f>
        <v>2371200</v>
      </c>
      <c r="Q231" s="285" t="n">
        <f aca="false">O231/P231</f>
        <v>0.54358596737891</v>
      </c>
      <c r="R231" s="162" t="n">
        <f aca="false">P231-O231</f>
        <v>1082248.95415113</v>
      </c>
    </row>
    <row r="232" customFormat="false" ht="12.75" hidden="false" customHeight="false" outlineLevel="0" collapsed="false">
      <c r="B232" s="269" t="n">
        <f aca="false">B231+1</f>
        <v>36713</v>
      </c>
      <c r="C232" s="162" t="n">
        <f aca="false">C231</f>
        <v>3615.9608</v>
      </c>
      <c r="D232" s="162" t="n">
        <f aca="false">D231+C232</f>
        <v>350748.1976</v>
      </c>
      <c r="E232" s="162" t="n">
        <f aca="false">E231</f>
        <v>2642.7988</v>
      </c>
      <c r="F232" s="162" t="n">
        <f aca="false">F231+E232</f>
        <v>177138.454242709</v>
      </c>
      <c r="G232" s="162" t="n">
        <f aca="false">D232+F232</f>
        <v>527886.651842709</v>
      </c>
      <c r="I232" s="162" t="n">
        <f aca="false">I231</f>
        <v>5506.0392</v>
      </c>
      <c r="J232" s="162" t="n">
        <f aca="false">J231+I232</f>
        <v>534085.8024</v>
      </c>
      <c r="K232" s="162" t="n">
        <f aca="false">K231</f>
        <v>4024.2012</v>
      </c>
      <c r="L232" s="162" t="n">
        <f aca="false">L231+K232</f>
        <v>242767.591606162</v>
      </c>
      <c r="M232" s="162" t="n">
        <f aca="false">J232+L232</f>
        <v>776853.394006162</v>
      </c>
      <c r="O232" s="162" t="n">
        <f aca="false">G232+M232</f>
        <v>1304740.04584887</v>
      </c>
      <c r="P232" s="162" t="n">
        <f aca="false">P231</f>
        <v>2371200</v>
      </c>
      <c r="Q232" s="285" t="n">
        <f aca="false">O232/P232</f>
        <v>0.550244621225064</v>
      </c>
      <c r="R232" s="162" t="n">
        <f aca="false">P232-O232</f>
        <v>1066459.95415113</v>
      </c>
    </row>
    <row r="233" customFormat="false" ht="12.75" hidden="false" customHeight="false" outlineLevel="0" collapsed="false">
      <c r="B233" s="269" t="n">
        <f aca="false">B232+1</f>
        <v>36714</v>
      </c>
      <c r="C233" s="287" t="n">
        <f aca="false">$D$7*0.3964</f>
        <v>2386.328</v>
      </c>
      <c r="D233" s="162" t="n">
        <f aca="false">D232+C233</f>
        <v>353134.5256</v>
      </c>
      <c r="E233" s="287" t="n">
        <f aca="false">$E$7*0.3964</f>
        <v>1744.16</v>
      </c>
      <c r="F233" s="162" t="n">
        <f aca="false">F232+E233</f>
        <v>178882.614242709</v>
      </c>
      <c r="G233" s="162" t="n">
        <f aca="false">D233+F233</f>
        <v>532017.139842709</v>
      </c>
      <c r="I233" s="287" t="n">
        <f aca="false">$D$7*(1-0.3964)</f>
        <v>3633.672</v>
      </c>
      <c r="J233" s="162" t="n">
        <f aca="false">J232+I233</f>
        <v>537719.4744</v>
      </c>
      <c r="K233" s="287" t="n">
        <f aca="false">$E$7*(1-0.3964)</f>
        <v>2655.84</v>
      </c>
      <c r="L233" s="162" t="n">
        <f aca="false">L232+K233</f>
        <v>245423.431606162</v>
      </c>
      <c r="M233" s="162" t="n">
        <f aca="false">J233+L233</f>
        <v>783142.906006162</v>
      </c>
      <c r="O233" s="162" t="n">
        <f aca="false">G233+M233</f>
        <v>1315160.04584887</v>
      </c>
      <c r="P233" s="162" t="n">
        <f aca="false">P232</f>
        <v>2371200</v>
      </c>
      <c r="Q233" s="285" t="n">
        <f aca="false">O233/P233</f>
        <v>0.554639020685253</v>
      </c>
      <c r="R233" s="162" t="n">
        <f aca="false">P233-O233</f>
        <v>1056039.95415113</v>
      </c>
    </row>
    <row r="234" customFormat="false" ht="12.75" hidden="false" customHeight="false" outlineLevel="0" collapsed="false">
      <c r="B234" s="269" t="n">
        <f aca="false">B233+1</f>
        <v>36715</v>
      </c>
      <c r="C234" s="162" t="n">
        <f aca="false">C233</f>
        <v>2386.328</v>
      </c>
      <c r="D234" s="162" t="n">
        <f aca="false">D233+C234</f>
        <v>355520.8536</v>
      </c>
      <c r="E234" s="162" t="n">
        <f aca="false">E233</f>
        <v>1744.16</v>
      </c>
      <c r="F234" s="162" t="n">
        <f aca="false">F233+E234</f>
        <v>180626.774242709</v>
      </c>
      <c r="G234" s="162" t="n">
        <f aca="false">D234+F234</f>
        <v>536147.627842709</v>
      </c>
      <c r="I234" s="162" t="n">
        <f aca="false">I233</f>
        <v>3633.672</v>
      </c>
      <c r="J234" s="162" t="n">
        <f aca="false">J233+I234</f>
        <v>541353.1464</v>
      </c>
      <c r="K234" s="162" t="n">
        <f aca="false">K233</f>
        <v>2655.84</v>
      </c>
      <c r="L234" s="162" t="n">
        <f aca="false">L233+K234</f>
        <v>248079.271606162</v>
      </c>
      <c r="M234" s="162" t="n">
        <f aca="false">J234+L234</f>
        <v>789432.418006162</v>
      </c>
      <c r="O234" s="162" t="n">
        <f aca="false">G234+M234</f>
        <v>1325580.04584887</v>
      </c>
      <c r="P234" s="162" t="n">
        <f aca="false">P233</f>
        <v>2371200</v>
      </c>
      <c r="Q234" s="285" t="n">
        <f aca="false">O234/P234</f>
        <v>0.559033420145442</v>
      </c>
      <c r="R234" s="162" t="n">
        <f aca="false">P234-O234</f>
        <v>1045619.95415113</v>
      </c>
    </row>
    <row r="235" customFormat="false" ht="12.75" hidden="false" customHeight="false" outlineLevel="0" collapsed="false">
      <c r="B235" s="269" t="n">
        <f aca="false">B234+1</f>
        <v>36716</v>
      </c>
      <c r="C235" s="162" t="n">
        <f aca="false">C234</f>
        <v>2386.328</v>
      </c>
      <c r="D235" s="162" t="n">
        <f aca="false">D234+C235</f>
        <v>357907.1816</v>
      </c>
      <c r="E235" s="162" t="n">
        <f aca="false">E234</f>
        <v>1744.16</v>
      </c>
      <c r="F235" s="162" t="n">
        <f aca="false">F234+E235</f>
        <v>182370.934242709</v>
      </c>
      <c r="G235" s="162" t="n">
        <f aca="false">D235+F235</f>
        <v>540278.115842709</v>
      </c>
      <c r="I235" s="162" t="n">
        <f aca="false">I234</f>
        <v>3633.672</v>
      </c>
      <c r="J235" s="162" t="n">
        <f aca="false">J234+I235</f>
        <v>544986.8184</v>
      </c>
      <c r="K235" s="162" t="n">
        <f aca="false">K234</f>
        <v>2655.84</v>
      </c>
      <c r="L235" s="162" t="n">
        <f aca="false">L234+K235</f>
        <v>250735.111606162</v>
      </c>
      <c r="M235" s="162" t="n">
        <f aca="false">J235+L235</f>
        <v>795721.930006162</v>
      </c>
      <c r="O235" s="162" t="n">
        <f aca="false">G235+M235</f>
        <v>1336000.04584887</v>
      </c>
      <c r="P235" s="162" t="n">
        <f aca="false">P234</f>
        <v>2371200</v>
      </c>
      <c r="Q235" s="285" t="n">
        <f aca="false">O235/P235</f>
        <v>0.563427819605631</v>
      </c>
      <c r="R235" s="162" t="n">
        <f aca="false">P235-O235</f>
        <v>1035199.95415113</v>
      </c>
    </row>
    <row r="236" customFormat="false" ht="12.75" hidden="false" customHeight="false" outlineLevel="0" collapsed="false">
      <c r="B236" s="269" t="n">
        <f aca="false">B235+1</f>
        <v>36717</v>
      </c>
      <c r="C236" s="162" t="n">
        <f aca="false">C235</f>
        <v>2386.328</v>
      </c>
      <c r="D236" s="162" t="n">
        <f aca="false">D235+C236</f>
        <v>360293.5096</v>
      </c>
      <c r="E236" s="162" t="n">
        <f aca="false">E235</f>
        <v>1744.16</v>
      </c>
      <c r="F236" s="162" t="n">
        <f aca="false">F235+E236</f>
        <v>184115.094242709</v>
      </c>
      <c r="G236" s="162" t="n">
        <f aca="false">D236+F236</f>
        <v>544408.603842709</v>
      </c>
      <c r="I236" s="162" t="n">
        <f aca="false">I235</f>
        <v>3633.672</v>
      </c>
      <c r="J236" s="162" t="n">
        <f aca="false">J235+I236</f>
        <v>548620.4904</v>
      </c>
      <c r="K236" s="162" t="n">
        <f aca="false">K235</f>
        <v>2655.84</v>
      </c>
      <c r="L236" s="162" t="n">
        <f aca="false">L235+K236</f>
        <v>253390.951606162</v>
      </c>
      <c r="M236" s="162" t="n">
        <f aca="false">J236+L236</f>
        <v>802011.442006162</v>
      </c>
      <c r="O236" s="162" t="n">
        <f aca="false">G236+M236</f>
        <v>1346420.04584887</v>
      </c>
      <c r="P236" s="162" t="n">
        <f aca="false">P235</f>
        <v>2371200</v>
      </c>
      <c r="Q236" s="285" t="n">
        <f aca="false">O236/P236</f>
        <v>0.56782221906582</v>
      </c>
      <c r="R236" s="162" t="n">
        <f aca="false">P236-O236</f>
        <v>1024779.95415113</v>
      </c>
    </row>
    <row r="237" customFormat="false" ht="12.75" hidden="false" customHeight="false" outlineLevel="0" collapsed="false">
      <c r="B237" s="269" t="n">
        <f aca="false">B236+1</f>
        <v>36718</v>
      </c>
      <c r="C237" s="162" t="n">
        <f aca="false">C236</f>
        <v>2386.328</v>
      </c>
      <c r="D237" s="162" t="n">
        <f aca="false">D236+C237</f>
        <v>362679.8376</v>
      </c>
      <c r="E237" s="162" t="n">
        <f aca="false">E236</f>
        <v>1744.16</v>
      </c>
      <c r="F237" s="162" t="n">
        <f aca="false">F236+E237</f>
        <v>185859.254242709</v>
      </c>
      <c r="G237" s="162" t="n">
        <f aca="false">D237+F237</f>
        <v>548539.091842709</v>
      </c>
      <c r="I237" s="162" t="n">
        <f aca="false">I236</f>
        <v>3633.672</v>
      </c>
      <c r="J237" s="162" t="n">
        <f aca="false">J236+I237</f>
        <v>552254.1624</v>
      </c>
      <c r="K237" s="162" t="n">
        <f aca="false">K236</f>
        <v>2655.84</v>
      </c>
      <c r="L237" s="162" t="n">
        <f aca="false">L236+K237</f>
        <v>256046.791606162</v>
      </c>
      <c r="M237" s="162" t="n">
        <f aca="false">J237+L237</f>
        <v>808300.954006162</v>
      </c>
      <c r="O237" s="162" t="n">
        <f aca="false">G237+M237</f>
        <v>1356840.04584887</v>
      </c>
      <c r="P237" s="162" t="n">
        <f aca="false">P236</f>
        <v>2371200</v>
      </c>
      <c r="Q237" s="285" t="n">
        <f aca="false">O237/P237</f>
        <v>0.572216618526009</v>
      </c>
      <c r="R237" s="162" t="n">
        <f aca="false">P237-O237</f>
        <v>1014359.95415113</v>
      </c>
    </row>
    <row r="238" customFormat="false" ht="12.75" hidden="false" customHeight="false" outlineLevel="0" collapsed="false">
      <c r="B238" s="269" t="n">
        <f aca="false">B237+1</f>
        <v>36719</v>
      </c>
      <c r="C238" s="162" t="n">
        <f aca="false">C237</f>
        <v>2386.328</v>
      </c>
      <c r="D238" s="162" t="n">
        <f aca="false">D237+C238</f>
        <v>365066.1656</v>
      </c>
      <c r="E238" s="162" t="n">
        <f aca="false">E237</f>
        <v>1744.16</v>
      </c>
      <c r="F238" s="162" t="n">
        <f aca="false">F237+E238</f>
        <v>187603.414242709</v>
      </c>
      <c r="G238" s="162" t="n">
        <f aca="false">D238+F238</f>
        <v>552669.579842709</v>
      </c>
      <c r="I238" s="162" t="n">
        <f aca="false">I237</f>
        <v>3633.672</v>
      </c>
      <c r="J238" s="162" t="n">
        <f aca="false">J237+I238</f>
        <v>555887.8344</v>
      </c>
      <c r="K238" s="162" t="n">
        <f aca="false">K237</f>
        <v>2655.84</v>
      </c>
      <c r="L238" s="162" t="n">
        <f aca="false">L237+K238</f>
        <v>258702.631606162</v>
      </c>
      <c r="M238" s="162" t="n">
        <f aca="false">J238+L238</f>
        <v>814590.466006162</v>
      </c>
      <c r="O238" s="162" t="n">
        <f aca="false">G238+M238</f>
        <v>1367260.04584887</v>
      </c>
      <c r="P238" s="162" t="n">
        <f aca="false">P237</f>
        <v>2371200</v>
      </c>
      <c r="Q238" s="285" t="n">
        <f aca="false">O238/P238</f>
        <v>0.576611017986197</v>
      </c>
      <c r="R238" s="162" t="n">
        <f aca="false">P238-O238</f>
        <v>1003939.95415113</v>
      </c>
    </row>
    <row r="239" customFormat="false" ht="12.75" hidden="false" customHeight="false" outlineLevel="0" collapsed="false">
      <c r="B239" s="269" t="n">
        <f aca="false">B238+1</f>
        <v>36720</v>
      </c>
      <c r="C239" s="162" t="n">
        <f aca="false">C238</f>
        <v>2386.328</v>
      </c>
      <c r="D239" s="162" t="n">
        <f aca="false">D238+C239</f>
        <v>367452.4936</v>
      </c>
      <c r="E239" s="162" t="n">
        <f aca="false">E238</f>
        <v>1744.16</v>
      </c>
      <c r="F239" s="162" t="n">
        <f aca="false">F238+E239</f>
        <v>189347.574242709</v>
      </c>
      <c r="G239" s="162" t="n">
        <f aca="false">D239+F239</f>
        <v>556800.067842709</v>
      </c>
      <c r="I239" s="162" t="n">
        <f aca="false">I238</f>
        <v>3633.672</v>
      </c>
      <c r="J239" s="162" t="n">
        <f aca="false">J238+I239</f>
        <v>559521.5064</v>
      </c>
      <c r="K239" s="162" t="n">
        <f aca="false">K238</f>
        <v>2655.84</v>
      </c>
      <c r="L239" s="162" t="n">
        <f aca="false">L238+K239</f>
        <v>261358.471606162</v>
      </c>
      <c r="M239" s="162" t="n">
        <f aca="false">J239+L239</f>
        <v>820879.978006162</v>
      </c>
      <c r="O239" s="162" t="n">
        <f aca="false">G239+M239</f>
        <v>1377680.04584887</v>
      </c>
      <c r="P239" s="162" t="n">
        <f aca="false">P238</f>
        <v>2371200</v>
      </c>
      <c r="Q239" s="285" t="n">
        <f aca="false">O239/P239</f>
        <v>0.581005417446386</v>
      </c>
      <c r="R239" s="162" t="n">
        <f aca="false">P239-O239</f>
        <v>993519.954151129</v>
      </c>
    </row>
    <row r="240" customFormat="false" ht="12.75" hidden="false" customHeight="false" outlineLevel="0" collapsed="false">
      <c r="B240" s="269" t="n">
        <f aca="false">B239+1</f>
        <v>36721</v>
      </c>
      <c r="C240" s="162" t="n">
        <f aca="false">C239</f>
        <v>2386.328</v>
      </c>
      <c r="D240" s="162" t="n">
        <f aca="false">D239+C240</f>
        <v>369838.8216</v>
      </c>
      <c r="E240" s="162" t="n">
        <f aca="false">E239</f>
        <v>1744.16</v>
      </c>
      <c r="F240" s="162" t="n">
        <f aca="false">F239+E240</f>
        <v>191091.734242709</v>
      </c>
      <c r="G240" s="162" t="n">
        <f aca="false">D240+F240</f>
        <v>560930.555842709</v>
      </c>
      <c r="I240" s="162" t="n">
        <f aca="false">I239</f>
        <v>3633.672</v>
      </c>
      <c r="J240" s="162" t="n">
        <f aca="false">J239+I240</f>
        <v>563155.1784</v>
      </c>
      <c r="K240" s="162" t="n">
        <f aca="false">K239</f>
        <v>2655.84</v>
      </c>
      <c r="L240" s="162" t="n">
        <f aca="false">L239+K240</f>
        <v>264014.311606162</v>
      </c>
      <c r="M240" s="162" t="n">
        <f aca="false">J240+L240</f>
        <v>827169.490006162</v>
      </c>
      <c r="O240" s="162" t="n">
        <f aca="false">G240+M240</f>
        <v>1388100.04584887</v>
      </c>
      <c r="P240" s="162" t="n">
        <f aca="false">P239</f>
        <v>2371200</v>
      </c>
      <c r="Q240" s="285" t="n">
        <f aca="false">O240/P240</f>
        <v>0.585399816906575</v>
      </c>
      <c r="R240" s="162" t="n">
        <f aca="false">P240-O240</f>
        <v>983099.954151129</v>
      </c>
    </row>
    <row r="241" customFormat="false" ht="12.75" hidden="false" customHeight="false" outlineLevel="0" collapsed="false">
      <c r="B241" s="269" t="n">
        <f aca="false">B240+1</f>
        <v>36722</v>
      </c>
      <c r="C241" s="162" t="n">
        <f aca="false">C240</f>
        <v>2386.328</v>
      </c>
      <c r="D241" s="162" t="n">
        <f aca="false">D240+C241</f>
        <v>372225.1496</v>
      </c>
      <c r="E241" s="162" t="n">
        <f aca="false">E240</f>
        <v>1744.16</v>
      </c>
      <c r="F241" s="162" t="n">
        <f aca="false">F240+E241</f>
        <v>192835.894242709</v>
      </c>
      <c r="G241" s="162" t="n">
        <f aca="false">D241+F241</f>
        <v>565061.043842709</v>
      </c>
      <c r="I241" s="162" t="n">
        <f aca="false">I240</f>
        <v>3633.672</v>
      </c>
      <c r="J241" s="162" t="n">
        <f aca="false">J240+I241</f>
        <v>566788.8504</v>
      </c>
      <c r="K241" s="162" t="n">
        <f aca="false">K240</f>
        <v>2655.84</v>
      </c>
      <c r="L241" s="162" t="n">
        <f aca="false">L240+K241</f>
        <v>266670.151606162</v>
      </c>
      <c r="M241" s="162" t="n">
        <f aca="false">J241+L241</f>
        <v>833459.002006162</v>
      </c>
      <c r="O241" s="162" t="n">
        <f aca="false">G241+M241</f>
        <v>1398520.04584887</v>
      </c>
      <c r="P241" s="162" t="n">
        <f aca="false">P240</f>
        <v>2371200</v>
      </c>
      <c r="Q241" s="285" t="n">
        <f aca="false">O241/P241</f>
        <v>0.589794216366764</v>
      </c>
      <c r="R241" s="162" t="n">
        <f aca="false">P241-O241</f>
        <v>972679.954151129</v>
      </c>
    </row>
    <row r="242" customFormat="false" ht="12.75" hidden="false" customHeight="false" outlineLevel="0" collapsed="false">
      <c r="B242" s="269" t="n">
        <f aca="false">B241+1</f>
        <v>36723</v>
      </c>
      <c r="C242" s="162" t="n">
        <f aca="false">C241</f>
        <v>2386.328</v>
      </c>
      <c r="D242" s="162" t="n">
        <f aca="false">D241+C242</f>
        <v>374611.4776</v>
      </c>
      <c r="E242" s="162" t="n">
        <f aca="false">E241</f>
        <v>1744.16</v>
      </c>
      <c r="F242" s="162" t="n">
        <f aca="false">F241+E242</f>
        <v>194580.054242709</v>
      </c>
      <c r="G242" s="162" t="n">
        <f aca="false">D242+F242</f>
        <v>569191.531842709</v>
      </c>
      <c r="I242" s="162" t="n">
        <f aca="false">I241</f>
        <v>3633.672</v>
      </c>
      <c r="J242" s="162" t="n">
        <f aca="false">J241+I242</f>
        <v>570422.5224</v>
      </c>
      <c r="K242" s="162" t="n">
        <f aca="false">K241</f>
        <v>2655.84</v>
      </c>
      <c r="L242" s="162" t="n">
        <f aca="false">L241+K242</f>
        <v>269325.991606162</v>
      </c>
      <c r="M242" s="162" t="n">
        <f aca="false">J242+L242</f>
        <v>839748.514006163</v>
      </c>
      <c r="O242" s="162" t="n">
        <f aca="false">G242+M242</f>
        <v>1408940.04584887</v>
      </c>
      <c r="P242" s="162" t="n">
        <f aca="false">P241</f>
        <v>2371200</v>
      </c>
      <c r="Q242" s="285" t="n">
        <f aca="false">O242/P242</f>
        <v>0.594188615826953</v>
      </c>
      <c r="R242" s="162" t="n">
        <f aca="false">P242-O242</f>
        <v>962259.954151128</v>
      </c>
    </row>
    <row r="243" customFormat="false" ht="12.75" hidden="false" customHeight="false" outlineLevel="0" collapsed="false">
      <c r="B243" s="269" t="n">
        <f aca="false">B242+1</f>
        <v>36724</v>
      </c>
      <c r="C243" s="162" t="n">
        <f aca="false">C242</f>
        <v>2386.328</v>
      </c>
      <c r="D243" s="162" t="n">
        <f aca="false">D242+C243</f>
        <v>376997.8056</v>
      </c>
      <c r="E243" s="162" t="n">
        <f aca="false">E242</f>
        <v>1744.16</v>
      </c>
      <c r="F243" s="162" t="n">
        <f aca="false">F242+E243</f>
        <v>196324.214242709</v>
      </c>
      <c r="G243" s="162" t="n">
        <f aca="false">D243+F243</f>
        <v>573322.019842709</v>
      </c>
      <c r="I243" s="162" t="n">
        <f aca="false">I242</f>
        <v>3633.672</v>
      </c>
      <c r="J243" s="162" t="n">
        <f aca="false">J242+I243</f>
        <v>574056.1944</v>
      </c>
      <c r="K243" s="162" t="n">
        <f aca="false">K242</f>
        <v>2655.84</v>
      </c>
      <c r="L243" s="162" t="n">
        <f aca="false">L242+K243</f>
        <v>271981.831606162</v>
      </c>
      <c r="M243" s="162" t="n">
        <f aca="false">J243+L243</f>
        <v>846038.026006163</v>
      </c>
      <c r="O243" s="162" t="n">
        <f aca="false">G243+M243</f>
        <v>1419360.04584887</v>
      </c>
      <c r="P243" s="162" t="n">
        <f aca="false">P242</f>
        <v>2371200</v>
      </c>
      <c r="Q243" s="285" t="n">
        <f aca="false">O243/P243</f>
        <v>0.598583015287142</v>
      </c>
      <c r="R243" s="162" t="n">
        <f aca="false">P243-O243</f>
        <v>951839.954151128</v>
      </c>
    </row>
    <row r="244" customFormat="false" ht="12.75" hidden="false" customHeight="false" outlineLevel="0" collapsed="false">
      <c r="B244" s="269" t="n">
        <f aca="false">B243+1</f>
        <v>36725</v>
      </c>
      <c r="C244" s="162" t="n">
        <f aca="false">C243</f>
        <v>2386.328</v>
      </c>
      <c r="D244" s="162" t="n">
        <f aca="false">D243+C244</f>
        <v>379384.1336</v>
      </c>
      <c r="E244" s="162" t="n">
        <f aca="false">E243</f>
        <v>1744.16</v>
      </c>
      <c r="F244" s="162" t="n">
        <f aca="false">F243+E244</f>
        <v>198068.374242709</v>
      </c>
      <c r="G244" s="162" t="n">
        <f aca="false">D244+F244</f>
        <v>577452.507842709</v>
      </c>
      <c r="I244" s="162" t="n">
        <f aca="false">I243</f>
        <v>3633.672</v>
      </c>
      <c r="J244" s="162" t="n">
        <f aca="false">J243+I244</f>
        <v>577689.8664</v>
      </c>
      <c r="K244" s="162" t="n">
        <f aca="false">K243</f>
        <v>2655.84</v>
      </c>
      <c r="L244" s="162" t="n">
        <f aca="false">L243+K244</f>
        <v>274637.671606162</v>
      </c>
      <c r="M244" s="162" t="n">
        <f aca="false">J244+L244</f>
        <v>852327.538006163</v>
      </c>
      <c r="O244" s="162" t="n">
        <f aca="false">G244+M244</f>
        <v>1429780.04584887</v>
      </c>
      <c r="P244" s="162" t="n">
        <f aca="false">P243</f>
        <v>2371200</v>
      </c>
      <c r="Q244" s="285" t="n">
        <f aca="false">O244/P244</f>
        <v>0.602977414747331</v>
      </c>
      <c r="R244" s="162" t="n">
        <f aca="false">P244-O244</f>
        <v>941419.954151128</v>
      </c>
    </row>
    <row r="245" customFormat="false" ht="12.75" hidden="false" customHeight="false" outlineLevel="0" collapsed="false">
      <c r="B245" s="269" t="n">
        <f aca="false">B244+1</f>
        <v>36726</v>
      </c>
      <c r="C245" s="162" t="n">
        <f aca="false">C244</f>
        <v>2386.328</v>
      </c>
      <c r="D245" s="162" t="n">
        <f aca="false">D244+C245</f>
        <v>381770.4616</v>
      </c>
      <c r="E245" s="162" t="n">
        <f aca="false">E244</f>
        <v>1744.16</v>
      </c>
      <c r="F245" s="162" t="n">
        <f aca="false">F244+E245</f>
        <v>199812.534242709</v>
      </c>
      <c r="G245" s="162" t="n">
        <f aca="false">D245+F245</f>
        <v>581582.995842709</v>
      </c>
      <c r="I245" s="162" t="n">
        <f aca="false">I244</f>
        <v>3633.672</v>
      </c>
      <c r="J245" s="162" t="n">
        <f aca="false">J244+I245</f>
        <v>581323.5384</v>
      </c>
      <c r="K245" s="162" t="n">
        <f aca="false">K244</f>
        <v>2655.84</v>
      </c>
      <c r="L245" s="162" t="n">
        <f aca="false">L244+K245</f>
        <v>277293.511606162</v>
      </c>
      <c r="M245" s="162" t="n">
        <f aca="false">J245+L245</f>
        <v>858617.050006163</v>
      </c>
      <c r="O245" s="162" t="n">
        <f aca="false">G245+M245</f>
        <v>1440200.04584887</v>
      </c>
      <c r="P245" s="162" t="n">
        <f aca="false">P244</f>
        <v>2371200</v>
      </c>
      <c r="Q245" s="285" t="n">
        <f aca="false">O245/P245</f>
        <v>0.60737181420752</v>
      </c>
      <c r="R245" s="162" t="n">
        <f aca="false">P245-O245</f>
        <v>930999.954151128</v>
      </c>
    </row>
    <row r="246" customFormat="false" ht="12.75" hidden="false" customHeight="false" outlineLevel="0" collapsed="false">
      <c r="B246" s="269" t="n">
        <f aca="false">B245+1</f>
        <v>36727</v>
      </c>
      <c r="C246" s="162" t="n">
        <f aca="false">C245</f>
        <v>2386.328</v>
      </c>
      <c r="D246" s="162" t="n">
        <f aca="false">D245+C246</f>
        <v>384156.7896</v>
      </c>
      <c r="E246" s="162" t="n">
        <f aca="false">E245</f>
        <v>1744.16</v>
      </c>
      <c r="F246" s="162" t="n">
        <f aca="false">F245+E246</f>
        <v>201556.694242709</v>
      </c>
      <c r="G246" s="162" t="n">
        <f aca="false">D246+F246</f>
        <v>585713.483842709</v>
      </c>
      <c r="I246" s="162" t="n">
        <f aca="false">I245</f>
        <v>3633.672</v>
      </c>
      <c r="J246" s="162" t="n">
        <f aca="false">J245+I246</f>
        <v>584957.2104</v>
      </c>
      <c r="K246" s="162" t="n">
        <f aca="false">K245</f>
        <v>2655.84</v>
      </c>
      <c r="L246" s="162" t="n">
        <f aca="false">L245+K246</f>
        <v>279949.351606162</v>
      </c>
      <c r="M246" s="162" t="n">
        <f aca="false">J246+L246</f>
        <v>864906.562006163</v>
      </c>
      <c r="O246" s="162" t="n">
        <f aca="false">G246+M246</f>
        <v>1450620.04584887</v>
      </c>
      <c r="P246" s="162" t="n">
        <f aca="false">P245</f>
        <v>2371200</v>
      </c>
      <c r="Q246" s="285" t="n">
        <f aca="false">O246/P246</f>
        <v>0.611766213667709</v>
      </c>
      <c r="R246" s="162" t="n">
        <f aca="false">P246-O246</f>
        <v>920579.954151128</v>
      </c>
    </row>
    <row r="247" customFormat="false" ht="12.75" hidden="false" customHeight="false" outlineLevel="0" collapsed="false">
      <c r="B247" s="269" t="n">
        <f aca="false">B246+1</f>
        <v>36728</v>
      </c>
      <c r="C247" s="162" t="n">
        <f aca="false">C246</f>
        <v>2386.328</v>
      </c>
      <c r="D247" s="162" t="n">
        <f aca="false">D246+C247</f>
        <v>386543.1176</v>
      </c>
      <c r="E247" s="162" t="n">
        <f aca="false">E246</f>
        <v>1744.16</v>
      </c>
      <c r="F247" s="162" t="n">
        <f aca="false">F246+E247</f>
        <v>203300.854242709</v>
      </c>
      <c r="G247" s="162" t="n">
        <f aca="false">D247+F247</f>
        <v>589843.971842709</v>
      </c>
      <c r="I247" s="162" t="n">
        <f aca="false">I246</f>
        <v>3633.672</v>
      </c>
      <c r="J247" s="162" t="n">
        <f aca="false">J246+I247</f>
        <v>588590.8824</v>
      </c>
      <c r="K247" s="162" t="n">
        <f aca="false">K246</f>
        <v>2655.84</v>
      </c>
      <c r="L247" s="162" t="n">
        <f aca="false">L246+K247</f>
        <v>282605.191606162</v>
      </c>
      <c r="M247" s="162" t="n">
        <f aca="false">J247+L247</f>
        <v>871196.074006163</v>
      </c>
      <c r="O247" s="162" t="n">
        <f aca="false">G247+M247</f>
        <v>1461040.04584887</v>
      </c>
      <c r="P247" s="162" t="n">
        <f aca="false">P246</f>
        <v>2371200</v>
      </c>
      <c r="Q247" s="285" t="n">
        <f aca="false">O247/P247</f>
        <v>0.616160613127898</v>
      </c>
      <c r="R247" s="162" t="n">
        <f aca="false">P247-O247</f>
        <v>910159.954151128</v>
      </c>
    </row>
    <row r="248" customFormat="false" ht="12.75" hidden="false" customHeight="false" outlineLevel="0" collapsed="false">
      <c r="B248" s="269" t="n">
        <f aca="false">B247+1</f>
        <v>36729</v>
      </c>
      <c r="C248" s="162" t="n">
        <f aca="false">C247</f>
        <v>2386.328</v>
      </c>
      <c r="D248" s="162" t="n">
        <f aca="false">D247+C248</f>
        <v>388929.4456</v>
      </c>
      <c r="E248" s="162" t="n">
        <f aca="false">E247</f>
        <v>1744.16</v>
      </c>
      <c r="F248" s="162" t="n">
        <f aca="false">F247+E248</f>
        <v>205045.014242709</v>
      </c>
      <c r="G248" s="162" t="n">
        <f aca="false">D248+F248</f>
        <v>593974.459842709</v>
      </c>
      <c r="I248" s="162" t="n">
        <f aca="false">I247</f>
        <v>3633.672</v>
      </c>
      <c r="J248" s="162" t="n">
        <f aca="false">J247+I248</f>
        <v>592224.5544</v>
      </c>
      <c r="K248" s="162" t="n">
        <f aca="false">K247</f>
        <v>2655.84</v>
      </c>
      <c r="L248" s="162" t="n">
        <f aca="false">L247+K248</f>
        <v>285261.031606162</v>
      </c>
      <c r="M248" s="162" t="n">
        <f aca="false">J248+L248</f>
        <v>877485.586006163</v>
      </c>
      <c r="O248" s="162" t="n">
        <f aca="false">G248+M248</f>
        <v>1471460.04584887</v>
      </c>
      <c r="P248" s="162" t="n">
        <f aca="false">P247</f>
        <v>2371200</v>
      </c>
      <c r="Q248" s="285" t="n">
        <f aca="false">O248/P248</f>
        <v>0.620555012588087</v>
      </c>
      <c r="R248" s="162" t="n">
        <f aca="false">P248-O248</f>
        <v>899739.954151128</v>
      </c>
    </row>
    <row r="249" customFormat="false" ht="12.75" hidden="false" customHeight="false" outlineLevel="0" collapsed="false">
      <c r="B249" s="269" t="n">
        <f aca="false">B248+1</f>
        <v>36730</v>
      </c>
      <c r="C249" s="162" t="n">
        <f aca="false">C248</f>
        <v>2386.328</v>
      </c>
      <c r="D249" s="162" t="n">
        <f aca="false">D248+C249</f>
        <v>391315.7736</v>
      </c>
      <c r="E249" s="162" t="n">
        <f aca="false">E248</f>
        <v>1744.16</v>
      </c>
      <c r="F249" s="162" t="n">
        <f aca="false">F248+E249</f>
        <v>206789.174242709</v>
      </c>
      <c r="G249" s="162" t="n">
        <f aca="false">D249+F249</f>
        <v>598104.947842709</v>
      </c>
      <c r="I249" s="162" t="n">
        <f aca="false">I248</f>
        <v>3633.672</v>
      </c>
      <c r="J249" s="162" t="n">
        <f aca="false">J248+I249</f>
        <v>595858.2264</v>
      </c>
      <c r="K249" s="162" t="n">
        <f aca="false">K248</f>
        <v>2655.84</v>
      </c>
      <c r="L249" s="162" t="n">
        <f aca="false">L248+K249</f>
        <v>287916.871606162</v>
      </c>
      <c r="M249" s="162" t="n">
        <f aca="false">J249+L249</f>
        <v>883775.098006163</v>
      </c>
      <c r="O249" s="162" t="n">
        <f aca="false">G249+M249</f>
        <v>1481880.04584887</v>
      </c>
      <c r="P249" s="162" t="n">
        <f aca="false">P248</f>
        <v>2371200</v>
      </c>
      <c r="Q249" s="285" t="n">
        <f aca="false">O249/P249</f>
        <v>0.624949412048276</v>
      </c>
      <c r="R249" s="162" t="n">
        <f aca="false">P249-O249</f>
        <v>889319.954151128</v>
      </c>
    </row>
    <row r="250" customFormat="false" ht="12.75" hidden="false" customHeight="false" outlineLevel="0" collapsed="false">
      <c r="B250" s="269" t="n">
        <f aca="false">B249+1</f>
        <v>36731</v>
      </c>
      <c r="C250" s="162" t="n">
        <f aca="false">C249</f>
        <v>2386.328</v>
      </c>
      <c r="D250" s="162" t="n">
        <f aca="false">D249+C250</f>
        <v>393702.1016</v>
      </c>
      <c r="E250" s="162" t="n">
        <f aca="false">E249</f>
        <v>1744.16</v>
      </c>
      <c r="F250" s="162" t="n">
        <f aca="false">F249+E250</f>
        <v>208533.334242709</v>
      </c>
      <c r="G250" s="162" t="n">
        <f aca="false">D250+F250</f>
        <v>602235.435842709</v>
      </c>
      <c r="I250" s="162" t="n">
        <f aca="false">I249</f>
        <v>3633.672</v>
      </c>
      <c r="J250" s="162" t="n">
        <f aca="false">J249+I250</f>
        <v>599491.8984</v>
      </c>
      <c r="K250" s="162" t="n">
        <f aca="false">K249</f>
        <v>2655.84</v>
      </c>
      <c r="L250" s="162" t="n">
        <f aca="false">L249+K250</f>
        <v>290572.711606163</v>
      </c>
      <c r="M250" s="162" t="n">
        <f aca="false">J250+L250</f>
        <v>890064.610006163</v>
      </c>
      <c r="O250" s="162" t="n">
        <f aca="false">G250+M250</f>
        <v>1492300.04584887</v>
      </c>
      <c r="P250" s="162" t="n">
        <f aca="false">P249</f>
        <v>2371200</v>
      </c>
      <c r="Q250" s="285" t="n">
        <f aca="false">O250/P250</f>
        <v>0.629343811508465</v>
      </c>
      <c r="R250" s="162" t="n">
        <f aca="false">P250-O250</f>
        <v>878899.954151128</v>
      </c>
    </row>
    <row r="251" customFormat="false" ht="12.75" hidden="false" customHeight="false" outlineLevel="0" collapsed="false">
      <c r="B251" s="269" t="n">
        <f aca="false">B250+1</f>
        <v>36732</v>
      </c>
      <c r="C251" s="162" t="n">
        <f aca="false">C250</f>
        <v>2386.328</v>
      </c>
      <c r="D251" s="162" t="n">
        <f aca="false">D250+C251</f>
        <v>396088.4296</v>
      </c>
      <c r="E251" s="162" t="n">
        <f aca="false">E250</f>
        <v>1744.16</v>
      </c>
      <c r="F251" s="162" t="n">
        <f aca="false">F250+E251</f>
        <v>210277.494242709</v>
      </c>
      <c r="G251" s="162" t="n">
        <f aca="false">D251+F251</f>
        <v>606365.923842709</v>
      </c>
      <c r="I251" s="162" t="n">
        <f aca="false">I250</f>
        <v>3633.672</v>
      </c>
      <c r="J251" s="162" t="n">
        <f aca="false">J250+I251</f>
        <v>603125.5704</v>
      </c>
      <c r="K251" s="162" t="n">
        <f aca="false">K250</f>
        <v>2655.84</v>
      </c>
      <c r="L251" s="162" t="n">
        <f aca="false">L250+K251</f>
        <v>293228.551606163</v>
      </c>
      <c r="M251" s="162" t="n">
        <f aca="false">J251+L251</f>
        <v>896354.122006163</v>
      </c>
      <c r="O251" s="162" t="n">
        <f aca="false">G251+M251</f>
        <v>1502720.04584887</v>
      </c>
      <c r="P251" s="162" t="n">
        <f aca="false">P250</f>
        <v>2371200</v>
      </c>
      <c r="Q251" s="285" t="n">
        <f aca="false">O251/P251</f>
        <v>0.633738210968654</v>
      </c>
      <c r="R251" s="162" t="n">
        <f aca="false">P251-O251</f>
        <v>868479.954151128</v>
      </c>
    </row>
    <row r="252" customFormat="false" ht="12.75" hidden="false" customHeight="false" outlineLevel="0" collapsed="false">
      <c r="B252" s="269" t="n">
        <f aca="false">B251+1</f>
        <v>36733</v>
      </c>
      <c r="C252" s="162" t="n">
        <f aca="false">C251</f>
        <v>2386.328</v>
      </c>
      <c r="D252" s="162" t="n">
        <f aca="false">D251+C252</f>
        <v>398474.7576</v>
      </c>
      <c r="E252" s="162" t="n">
        <f aca="false">E251</f>
        <v>1744.16</v>
      </c>
      <c r="F252" s="162" t="n">
        <f aca="false">F251+E252</f>
        <v>212021.654242709</v>
      </c>
      <c r="G252" s="162" t="n">
        <f aca="false">D252+F252</f>
        <v>610496.411842709</v>
      </c>
      <c r="I252" s="162" t="n">
        <f aca="false">I251</f>
        <v>3633.672</v>
      </c>
      <c r="J252" s="162" t="n">
        <f aca="false">J251+I252</f>
        <v>606759.242400001</v>
      </c>
      <c r="K252" s="162" t="n">
        <f aca="false">K251</f>
        <v>2655.84</v>
      </c>
      <c r="L252" s="162" t="n">
        <f aca="false">L251+K252</f>
        <v>295884.391606163</v>
      </c>
      <c r="M252" s="162" t="n">
        <f aca="false">J252+L252</f>
        <v>902643.634006163</v>
      </c>
      <c r="O252" s="162" t="n">
        <f aca="false">G252+M252</f>
        <v>1513140.04584887</v>
      </c>
      <c r="P252" s="162" t="n">
        <f aca="false">P251</f>
        <v>2371200</v>
      </c>
      <c r="Q252" s="285" t="n">
        <f aca="false">O252/P252</f>
        <v>0.638132610428843</v>
      </c>
      <c r="R252" s="162" t="n">
        <f aca="false">P252-O252</f>
        <v>858059.954151128</v>
      </c>
    </row>
    <row r="253" customFormat="false" ht="12.75" hidden="false" customHeight="false" outlineLevel="0" collapsed="false">
      <c r="B253" s="269" t="n">
        <f aca="false">B252+1</f>
        <v>36734</v>
      </c>
      <c r="C253" s="162" t="n">
        <f aca="false">C252</f>
        <v>2386.328</v>
      </c>
      <c r="D253" s="162" t="n">
        <f aca="false">D252+C253</f>
        <v>400861.0856</v>
      </c>
      <c r="E253" s="162" t="n">
        <f aca="false">E252</f>
        <v>1744.16</v>
      </c>
      <c r="F253" s="162" t="n">
        <f aca="false">F252+E253</f>
        <v>213765.814242709</v>
      </c>
      <c r="G253" s="162" t="n">
        <f aca="false">D253+F253</f>
        <v>614626.899842709</v>
      </c>
      <c r="I253" s="162" t="n">
        <f aca="false">I252</f>
        <v>3633.672</v>
      </c>
      <c r="J253" s="162" t="n">
        <f aca="false">J252+I253</f>
        <v>610392.914400001</v>
      </c>
      <c r="K253" s="162" t="n">
        <f aca="false">K252</f>
        <v>2655.84</v>
      </c>
      <c r="L253" s="162" t="n">
        <f aca="false">L252+K253</f>
        <v>298540.231606163</v>
      </c>
      <c r="M253" s="162" t="n">
        <f aca="false">J253+L253</f>
        <v>908933.146006163</v>
      </c>
      <c r="O253" s="162" t="n">
        <f aca="false">G253+M253</f>
        <v>1523560.04584887</v>
      </c>
      <c r="P253" s="162" t="n">
        <f aca="false">P252</f>
        <v>2371200</v>
      </c>
      <c r="Q253" s="285" t="n">
        <f aca="false">O253/P253</f>
        <v>0.642527009889032</v>
      </c>
      <c r="R253" s="162" t="n">
        <f aca="false">P253-O253</f>
        <v>847639.954151128</v>
      </c>
    </row>
    <row r="254" customFormat="false" ht="12.75" hidden="false" customHeight="false" outlineLevel="0" collapsed="false">
      <c r="B254" s="269" t="n">
        <f aca="false">B253+1</f>
        <v>36735</v>
      </c>
      <c r="C254" s="162" t="n">
        <f aca="false">C253</f>
        <v>2386.328</v>
      </c>
      <c r="D254" s="162" t="n">
        <f aca="false">D253+C254</f>
        <v>403247.4136</v>
      </c>
      <c r="E254" s="162" t="n">
        <f aca="false">E253</f>
        <v>1744.16</v>
      </c>
      <c r="F254" s="162" t="n">
        <f aca="false">F253+E254</f>
        <v>215509.974242709</v>
      </c>
      <c r="G254" s="162" t="n">
        <f aca="false">D254+F254</f>
        <v>618757.387842709</v>
      </c>
      <c r="I254" s="162" t="n">
        <f aca="false">I253</f>
        <v>3633.672</v>
      </c>
      <c r="J254" s="162" t="n">
        <f aca="false">J253+I254</f>
        <v>614026.586400001</v>
      </c>
      <c r="K254" s="162" t="n">
        <f aca="false">K253</f>
        <v>2655.84</v>
      </c>
      <c r="L254" s="162" t="n">
        <f aca="false">L253+K254</f>
        <v>301196.071606163</v>
      </c>
      <c r="M254" s="162" t="n">
        <f aca="false">J254+L254</f>
        <v>915222.658006163</v>
      </c>
      <c r="O254" s="162" t="n">
        <f aca="false">G254+M254</f>
        <v>1533980.04584887</v>
      </c>
      <c r="P254" s="162" t="n">
        <f aca="false">P253</f>
        <v>2371200</v>
      </c>
      <c r="Q254" s="285" t="n">
        <f aca="false">O254/P254</f>
        <v>0.646921409349221</v>
      </c>
      <c r="R254" s="162" t="n">
        <f aca="false">P254-O254</f>
        <v>837219.954151128</v>
      </c>
    </row>
    <row r="255" customFormat="false" ht="12.75" hidden="false" customHeight="false" outlineLevel="0" collapsed="false">
      <c r="B255" s="269" t="n">
        <f aca="false">B254+1</f>
        <v>36736</v>
      </c>
      <c r="C255" s="162" t="n">
        <f aca="false">C254</f>
        <v>2386.328</v>
      </c>
      <c r="D255" s="162" t="n">
        <f aca="false">D254+C255</f>
        <v>405633.7416</v>
      </c>
      <c r="E255" s="162" t="n">
        <f aca="false">E254</f>
        <v>1744.16</v>
      </c>
      <c r="F255" s="162" t="n">
        <f aca="false">F254+E255</f>
        <v>217254.134242709</v>
      </c>
      <c r="G255" s="162" t="n">
        <f aca="false">D255+F255</f>
        <v>622887.875842709</v>
      </c>
      <c r="I255" s="162" t="n">
        <f aca="false">I254</f>
        <v>3633.672</v>
      </c>
      <c r="J255" s="162" t="n">
        <f aca="false">J254+I255</f>
        <v>617660.258400001</v>
      </c>
      <c r="K255" s="162" t="n">
        <f aca="false">K254</f>
        <v>2655.84</v>
      </c>
      <c r="L255" s="162" t="n">
        <f aca="false">L254+K255</f>
        <v>303851.911606163</v>
      </c>
      <c r="M255" s="162" t="n">
        <f aca="false">J255+L255</f>
        <v>921512.170006163</v>
      </c>
      <c r="O255" s="162" t="n">
        <f aca="false">G255+M255</f>
        <v>1544400.04584887</v>
      </c>
      <c r="P255" s="162" t="n">
        <f aca="false">P254</f>
        <v>2371200</v>
      </c>
      <c r="Q255" s="285" t="n">
        <f aca="false">O255/P255</f>
        <v>0.65131580880941</v>
      </c>
      <c r="R255" s="162" t="n">
        <f aca="false">P255-O255</f>
        <v>826799.954151128</v>
      </c>
    </row>
    <row r="256" customFormat="false" ht="12.75" hidden="false" customHeight="false" outlineLevel="0" collapsed="false">
      <c r="B256" s="269" t="n">
        <f aca="false">B255+1</f>
        <v>36737</v>
      </c>
      <c r="C256" s="162" t="n">
        <f aca="false">C255</f>
        <v>2386.328</v>
      </c>
      <c r="D256" s="162" t="n">
        <f aca="false">D255+C256</f>
        <v>408020.0696</v>
      </c>
      <c r="E256" s="162" t="n">
        <f aca="false">E255</f>
        <v>1744.16</v>
      </c>
      <c r="F256" s="162" t="n">
        <f aca="false">F255+E256</f>
        <v>218998.294242709</v>
      </c>
      <c r="G256" s="162" t="n">
        <f aca="false">D256+F256</f>
        <v>627018.363842709</v>
      </c>
      <c r="I256" s="162" t="n">
        <f aca="false">I255</f>
        <v>3633.672</v>
      </c>
      <c r="J256" s="162" t="n">
        <f aca="false">J255+I256</f>
        <v>621293.930400001</v>
      </c>
      <c r="K256" s="162" t="n">
        <f aca="false">K255</f>
        <v>2655.84</v>
      </c>
      <c r="L256" s="162" t="n">
        <f aca="false">L255+K256</f>
        <v>306507.751606163</v>
      </c>
      <c r="M256" s="162" t="n">
        <f aca="false">J256+L256</f>
        <v>927801.682006163</v>
      </c>
      <c r="O256" s="162" t="n">
        <f aca="false">G256+M256</f>
        <v>1554820.04584887</v>
      </c>
      <c r="P256" s="162" t="n">
        <f aca="false">P255</f>
        <v>2371200</v>
      </c>
      <c r="Q256" s="285" t="n">
        <f aca="false">O256/P256</f>
        <v>0.655710208269599</v>
      </c>
      <c r="R256" s="162" t="n">
        <f aca="false">P256-O256</f>
        <v>816379.954151128</v>
      </c>
    </row>
    <row r="257" customFormat="false" ht="12.75" hidden="false" customHeight="false" outlineLevel="0" collapsed="false">
      <c r="B257" s="269" t="n">
        <f aca="false">B256+1</f>
        <v>36738</v>
      </c>
      <c r="C257" s="162" t="n">
        <f aca="false">C256</f>
        <v>2386.328</v>
      </c>
      <c r="D257" s="162" t="n">
        <f aca="false">D256+C257</f>
        <v>410406.3976</v>
      </c>
      <c r="E257" s="162" t="n">
        <f aca="false">E256</f>
        <v>1744.16</v>
      </c>
      <c r="F257" s="162" t="n">
        <f aca="false">F256+E257</f>
        <v>220742.454242709</v>
      </c>
      <c r="G257" s="162" t="n">
        <f aca="false">D257+F257</f>
        <v>631148.851842709</v>
      </c>
      <c r="I257" s="162" t="n">
        <f aca="false">I256</f>
        <v>3633.672</v>
      </c>
      <c r="J257" s="162" t="n">
        <f aca="false">J256+I257</f>
        <v>624927.602400001</v>
      </c>
      <c r="K257" s="162" t="n">
        <f aca="false">K256</f>
        <v>2655.84</v>
      </c>
      <c r="L257" s="162" t="n">
        <f aca="false">L256+K257</f>
        <v>309163.591606163</v>
      </c>
      <c r="M257" s="162" t="n">
        <f aca="false">J257+L257</f>
        <v>934091.194006163</v>
      </c>
      <c r="O257" s="162" t="n">
        <f aca="false">G257+M257</f>
        <v>1565240.04584887</v>
      </c>
      <c r="P257" s="162" t="n">
        <f aca="false">P256</f>
        <v>2371200</v>
      </c>
      <c r="Q257" s="285" t="n">
        <f aca="false">O257/P257</f>
        <v>0.660104607729787</v>
      </c>
      <c r="R257" s="162" t="n">
        <f aca="false">P257-O257</f>
        <v>805959.954151128</v>
      </c>
    </row>
    <row r="258" customFormat="false" ht="12.75" hidden="false" customHeight="false" outlineLevel="0" collapsed="false">
      <c r="C258" s="286" t="n">
        <f aca="false">SUM(C227:C257)</f>
        <v>81353.9648</v>
      </c>
      <c r="E258" s="286" t="n">
        <f aca="false">SUM(E227:E257)</f>
        <v>59460.7928</v>
      </c>
      <c r="G258" s="286" t="n">
        <f aca="false">C258+E258</f>
        <v>140814.7576</v>
      </c>
      <c r="I258" s="286" t="n">
        <f aca="false">SUM(I227:I257)</f>
        <v>123878.0352</v>
      </c>
      <c r="K258" s="286" t="n">
        <f aca="false">SUM(K227:K257)</f>
        <v>90541.2072</v>
      </c>
      <c r="M258" s="286" t="n">
        <f aca="false">I258+K258</f>
        <v>214419.2424</v>
      </c>
    </row>
    <row r="261" customFormat="false" ht="12.75" hidden="false" customHeight="false" outlineLevel="0" collapsed="false">
      <c r="C261" s="219" t="n">
        <f aca="false">C257</f>
        <v>2386.328</v>
      </c>
      <c r="D261" s="150" t="n">
        <f aca="false">D257</f>
        <v>410406.3976</v>
      </c>
      <c r="E261" s="219" t="n">
        <f aca="false">E257</f>
        <v>1744.16</v>
      </c>
      <c r="F261" s="150" t="n">
        <f aca="false">F257</f>
        <v>220742.454242709</v>
      </c>
      <c r="G261" s="151" t="n">
        <f aca="false">G257</f>
        <v>631148.851842709</v>
      </c>
      <c r="I261" s="219" t="n">
        <f aca="false">I257</f>
        <v>3633.672</v>
      </c>
      <c r="J261" s="150" t="n">
        <f aca="false">J257</f>
        <v>624927.602400001</v>
      </c>
      <c r="K261" s="219" t="n">
        <f aca="false">K257</f>
        <v>2655.84</v>
      </c>
      <c r="L261" s="150" t="n">
        <f aca="false">L257</f>
        <v>309163.591606163</v>
      </c>
      <c r="M261" s="151" t="n">
        <f aca="false">M257</f>
        <v>934091.194006163</v>
      </c>
      <c r="O261" s="149" t="n">
        <f aca="false">G261+M261</f>
        <v>1565240.04584887</v>
      </c>
      <c r="P261" s="150" t="n">
        <f aca="false">$P$14</f>
        <v>2371200</v>
      </c>
      <c r="Q261" s="278" t="n">
        <f aca="false">O261/P261</f>
        <v>0.660104607729787</v>
      </c>
      <c r="R261" s="151" t="n">
        <f aca="false">P261-O261</f>
        <v>805959.954151128</v>
      </c>
    </row>
    <row r="262" customFormat="false" ht="12.75" hidden="false" customHeight="false" outlineLevel="0" collapsed="false">
      <c r="B262" s="269" t="n">
        <f aca="false">B257+1</f>
        <v>36739</v>
      </c>
      <c r="C262" s="162" t="n">
        <f aca="false">C261</f>
        <v>2386.328</v>
      </c>
      <c r="D262" s="162" t="n">
        <f aca="false">D261+C262</f>
        <v>412792.7256</v>
      </c>
      <c r="E262" s="162" t="n">
        <f aca="false">E261</f>
        <v>1744.16</v>
      </c>
      <c r="F262" s="162" t="n">
        <f aca="false">F261+E262</f>
        <v>222486.614242709</v>
      </c>
      <c r="G262" s="162" t="n">
        <f aca="false">D262+F262</f>
        <v>635279.339842709</v>
      </c>
      <c r="H262" s="162"/>
      <c r="I262" s="162" t="n">
        <f aca="false">I261</f>
        <v>3633.672</v>
      </c>
      <c r="J262" s="162" t="n">
        <f aca="false">J261+I262</f>
        <v>628561.274400001</v>
      </c>
      <c r="K262" s="162" t="n">
        <f aca="false">K261</f>
        <v>2655.84</v>
      </c>
      <c r="L262" s="162" t="n">
        <f aca="false">L261+K262</f>
        <v>311819.431606163</v>
      </c>
      <c r="M262" s="162" t="n">
        <f aca="false">J262+L262</f>
        <v>940380.706006163</v>
      </c>
      <c r="N262" s="162"/>
      <c r="O262" s="162" t="n">
        <f aca="false">G262+M262</f>
        <v>1575660.04584887</v>
      </c>
      <c r="P262" s="162" t="n">
        <f aca="false">P261</f>
        <v>2371200</v>
      </c>
      <c r="Q262" s="285" t="n">
        <f aca="false">O262/P262</f>
        <v>0.664499007189977</v>
      </c>
      <c r="R262" s="162" t="n">
        <f aca="false">P262-O262</f>
        <v>795539.954151128</v>
      </c>
    </row>
    <row r="263" customFormat="false" ht="12.75" hidden="false" customHeight="false" outlineLevel="0" collapsed="false">
      <c r="B263" s="269" t="n">
        <f aca="false">B262+1</f>
        <v>36740</v>
      </c>
      <c r="C263" s="162" t="n">
        <f aca="false">C262</f>
        <v>2386.328</v>
      </c>
      <c r="D263" s="162" t="n">
        <f aca="false">D262+C263</f>
        <v>415179.053599999</v>
      </c>
      <c r="E263" s="162" t="n">
        <f aca="false">E262</f>
        <v>1744.16</v>
      </c>
      <c r="F263" s="162" t="n">
        <f aca="false">F262+E263</f>
        <v>224230.774242709</v>
      </c>
      <c r="G263" s="162" t="n">
        <f aca="false">D263+F263</f>
        <v>639409.827842709</v>
      </c>
      <c r="H263" s="162"/>
      <c r="I263" s="162" t="n">
        <f aca="false">I262</f>
        <v>3633.672</v>
      </c>
      <c r="J263" s="162" t="n">
        <f aca="false">J262+I263</f>
        <v>632194.946400001</v>
      </c>
      <c r="K263" s="162" t="n">
        <f aca="false">K262</f>
        <v>2655.84</v>
      </c>
      <c r="L263" s="162" t="n">
        <f aca="false">L262+K263</f>
        <v>314475.271606163</v>
      </c>
      <c r="M263" s="162" t="n">
        <f aca="false">J263+L263</f>
        <v>946670.218006163</v>
      </c>
      <c r="N263" s="162"/>
      <c r="O263" s="162" t="n">
        <f aca="false">G263+M263</f>
        <v>1586080.04584887</v>
      </c>
      <c r="P263" s="162" t="n">
        <f aca="false">P262</f>
        <v>2371200</v>
      </c>
      <c r="Q263" s="285" t="n">
        <f aca="false">O263/P263</f>
        <v>0.668893406650165</v>
      </c>
      <c r="R263" s="162" t="n">
        <f aca="false">P263-O263</f>
        <v>785119.954151128</v>
      </c>
    </row>
    <row r="264" customFormat="false" ht="12.75" hidden="false" customHeight="false" outlineLevel="0" collapsed="false">
      <c r="B264" s="269" t="n">
        <f aca="false">B263+1</f>
        <v>36741</v>
      </c>
      <c r="C264" s="162" t="n">
        <f aca="false">C263</f>
        <v>2386.328</v>
      </c>
      <c r="D264" s="162" t="n">
        <f aca="false">D263+C264</f>
        <v>417565.381599999</v>
      </c>
      <c r="E264" s="162" t="n">
        <f aca="false">E263</f>
        <v>1744.16</v>
      </c>
      <c r="F264" s="162" t="n">
        <f aca="false">F263+E264</f>
        <v>225974.934242709</v>
      </c>
      <c r="G264" s="162" t="n">
        <f aca="false">D264+F264</f>
        <v>643540.315842709</v>
      </c>
      <c r="H264" s="162"/>
      <c r="I264" s="162" t="n">
        <f aca="false">I263</f>
        <v>3633.672</v>
      </c>
      <c r="J264" s="162" t="n">
        <f aca="false">J263+I264</f>
        <v>635828.618400001</v>
      </c>
      <c r="K264" s="162" t="n">
        <f aca="false">K263</f>
        <v>2655.84</v>
      </c>
      <c r="L264" s="162" t="n">
        <f aca="false">L263+K264</f>
        <v>317131.111606163</v>
      </c>
      <c r="M264" s="162" t="n">
        <f aca="false">J264+L264</f>
        <v>952959.730006163</v>
      </c>
      <c r="N264" s="162"/>
      <c r="O264" s="162" t="n">
        <f aca="false">G264+M264</f>
        <v>1596500.04584887</v>
      </c>
      <c r="P264" s="162" t="n">
        <f aca="false">P263</f>
        <v>2371200</v>
      </c>
      <c r="Q264" s="285" t="n">
        <f aca="false">O264/P264</f>
        <v>0.673287806110354</v>
      </c>
      <c r="R264" s="162" t="n">
        <f aca="false">P264-O264</f>
        <v>774699.954151128</v>
      </c>
    </row>
    <row r="265" customFormat="false" ht="12.75" hidden="false" customHeight="false" outlineLevel="0" collapsed="false">
      <c r="B265" s="269" t="n">
        <f aca="false">B264+1</f>
        <v>36742</v>
      </c>
      <c r="C265" s="162" t="n">
        <f aca="false">C264</f>
        <v>2386.328</v>
      </c>
      <c r="D265" s="162" t="n">
        <f aca="false">D264+C265</f>
        <v>419951.709599999</v>
      </c>
      <c r="E265" s="162" t="n">
        <f aca="false">E264</f>
        <v>1744.16</v>
      </c>
      <c r="F265" s="162" t="n">
        <f aca="false">F264+E265</f>
        <v>227719.094242709</v>
      </c>
      <c r="G265" s="162" t="n">
        <f aca="false">D265+F265</f>
        <v>647670.803842709</v>
      </c>
      <c r="H265" s="162"/>
      <c r="I265" s="162" t="n">
        <f aca="false">I264</f>
        <v>3633.672</v>
      </c>
      <c r="J265" s="162" t="n">
        <f aca="false">J264+I265</f>
        <v>639462.290400001</v>
      </c>
      <c r="K265" s="162" t="n">
        <f aca="false">K264</f>
        <v>2655.84</v>
      </c>
      <c r="L265" s="162" t="n">
        <f aca="false">L264+K265</f>
        <v>319786.951606163</v>
      </c>
      <c r="M265" s="162" t="n">
        <f aca="false">J265+L265</f>
        <v>959249.242006163</v>
      </c>
      <c r="N265" s="162"/>
      <c r="O265" s="162" t="n">
        <f aca="false">G265+M265</f>
        <v>1606920.04584887</v>
      </c>
      <c r="P265" s="162" t="n">
        <f aca="false">P264</f>
        <v>2371200</v>
      </c>
      <c r="Q265" s="285" t="n">
        <f aca="false">O265/P265</f>
        <v>0.677682205570543</v>
      </c>
      <c r="R265" s="162" t="n">
        <f aca="false">P265-O265</f>
        <v>764279.954151128</v>
      </c>
    </row>
    <row r="266" customFormat="false" ht="12.75" hidden="false" customHeight="false" outlineLevel="0" collapsed="false">
      <c r="B266" s="269" t="n">
        <f aca="false">B265+1</f>
        <v>36743</v>
      </c>
      <c r="C266" s="162" t="n">
        <f aca="false">C265</f>
        <v>2386.328</v>
      </c>
      <c r="D266" s="162" t="n">
        <f aca="false">D265+C266</f>
        <v>422338.037599999</v>
      </c>
      <c r="E266" s="162" t="n">
        <f aca="false">E265</f>
        <v>1744.16</v>
      </c>
      <c r="F266" s="162" t="n">
        <f aca="false">F265+E266</f>
        <v>229463.254242709</v>
      </c>
      <c r="G266" s="162" t="n">
        <f aca="false">D266+F266</f>
        <v>651801.291842709</v>
      </c>
      <c r="H266" s="162"/>
      <c r="I266" s="162" t="n">
        <f aca="false">I265</f>
        <v>3633.672</v>
      </c>
      <c r="J266" s="162" t="n">
        <f aca="false">J265+I266</f>
        <v>643095.962400001</v>
      </c>
      <c r="K266" s="162" t="n">
        <f aca="false">K265</f>
        <v>2655.84</v>
      </c>
      <c r="L266" s="162" t="n">
        <f aca="false">L265+K266</f>
        <v>322442.791606163</v>
      </c>
      <c r="M266" s="162" t="n">
        <f aca="false">J266+L266</f>
        <v>965538.754006163</v>
      </c>
      <c r="N266" s="162"/>
      <c r="O266" s="162" t="n">
        <f aca="false">G266+M266</f>
        <v>1617340.04584887</v>
      </c>
      <c r="P266" s="162" t="n">
        <f aca="false">P265</f>
        <v>2371200</v>
      </c>
      <c r="Q266" s="285" t="n">
        <f aca="false">O266/P266</f>
        <v>0.682076605030732</v>
      </c>
      <c r="R266" s="162" t="n">
        <f aca="false">P266-O266</f>
        <v>753859.954151128</v>
      </c>
    </row>
    <row r="267" customFormat="false" ht="12.75" hidden="false" customHeight="false" outlineLevel="0" collapsed="false">
      <c r="B267" s="269" t="n">
        <f aca="false">B266+1</f>
        <v>36744</v>
      </c>
      <c r="C267" s="162" t="n">
        <f aca="false">C266</f>
        <v>2386.328</v>
      </c>
      <c r="D267" s="162" t="n">
        <f aca="false">D266+C267</f>
        <v>424724.365599999</v>
      </c>
      <c r="E267" s="162" t="n">
        <f aca="false">E266</f>
        <v>1744.16</v>
      </c>
      <c r="F267" s="162" t="n">
        <f aca="false">F266+E267</f>
        <v>231207.414242709</v>
      </c>
      <c r="G267" s="162" t="n">
        <f aca="false">D267+F267</f>
        <v>655931.779842709</v>
      </c>
      <c r="H267" s="162"/>
      <c r="I267" s="162" t="n">
        <f aca="false">I266</f>
        <v>3633.672</v>
      </c>
      <c r="J267" s="162" t="n">
        <f aca="false">J266+I267</f>
        <v>646729.634400001</v>
      </c>
      <c r="K267" s="162" t="n">
        <f aca="false">K266</f>
        <v>2655.84</v>
      </c>
      <c r="L267" s="162" t="n">
        <f aca="false">L266+K267</f>
        <v>325098.631606163</v>
      </c>
      <c r="M267" s="162" t="n">
        <f aca="false">J267+L267</f>
        <v>971828.266006164</v>
      </c>
      <c r="N267" s="162"/>
      <c r="O267" s="162" t="n">
        <f aca="false">G267+M267</f>
        <v>1627760.04584887</v>
      </c>
      <c r="P267" s="162" t="n">
        <f aca="false">P266</f>
        <v>2371200</v>
      </c>
      <c r="Q267" s="285" t="n">
        <f aca="false">O267/P267</f>
        <v>0.686471004490921</v>
      </c>
      <c r="R267" s="162" t="n">
        <f aca="false">P267-O267</f>
        <v>743439.954151128</v>
      </c>
    </row>
    <row r="268" customFormat="false" ht="12.75" hidden="false" customHeight="false" outlineLevel="0" collapsed="false">
      <c r="B268" s="269" t="n">
        <f aca="false">B267+1</f>
        <v>36745</v>
      </c>
      <c r="C268" s="162" t="n">
        <f aca="false">C267</f>
        <v>2386.328</v>
      </c>
      <c r="D268" s="162" t="n">
        <f aca="false">D267+C268</f>
        <v>427110.693599999</v>
      </c>
      <c r="E268" s="162" t="n">
        <f aca="false">E267</f>
        <v>1744.16</v>
      </c>
      <c r="F268" s="162" t="n">
        <f aca="false">F267+E268</f>
        <v>232951.574242709</v>
      </c>
      <c r="G268" s="162" t="n">
        <f aca="false">D268+F268</f>
        <v>660062.267842709</v>
      </c>
      <c r="H268" s="162"/>
      <c r="I268" s="162" t="n">
        <f aca="false">I267</f>
        <v>3633.672</v>
      </c>
      <c r="J268" s="162" t="n">
        <f aca="false">J267+I268</f>
        <v>650363.306400001</v>
      </c>
      <c r="K268" s="162" t="n">
        <f aca="false">K267</f>
        <v>2655.84</v>
      </c>
      <c r="L268" s="162" t="n">
        <f aca="false">L267+K268</f>
        <v>327754.471606163</v>
      </c>
      <c r="M268" s="162" t="n">
        <f aca="false">J268+L268</f>
        <v>978117.778006164</v>
      </c>
      <c r="N268" s="162"/>
      <c r="O268" s="162" t="n">
        <f aca="false">G268+M268</f>
        <v>1638180.04584887</v>
      </c>
      <c r="P268" s="162" t="n">
        <f aca="false">P267</f>
        <v>2371200</v>
      </c>
      <c r="Q268" s="285" t="n">
        <f aca="false">O268/P268</f>
        <v>0.69086540395111</v>
      </c>
      <c r="R268" s="162" t="n">
        <f aca="false">P268-O268</f>
        <v>733019.954151128</v>
      </c>
    </row>
    <row r="269" customFormat="false" ht="12.75" hidden="false" customHeight="false" outlineLevel="0" collapsed="false">
      <c r="B269" s="269" t="n">
        <f aca="false">B268+1</f>
        <v>36746</v>
      </c>
      <c r="C269" s="162" t="n">
        <f aca="false">C268</f>
        <v>2386.328</v>
      </c>
      <c r="D269" s="162" t="n">
        <f aca="false">D268+C269</f>
        <v>429497.021599999</v>
      </c>
      <c r="E269" s="162" t="n">
        <f aca="false">E268</f>
        <v>1744.16</v>
      </c>
      <c r="F269" s="162" t="n">
        <f aca="false">F268+E269</f>
        <v>234695.734242709</v>
      </c>
      <c r="G269" s="162" t="n">
        <f aca="false">D269+F269</f>
        <v>664192.755842709</v>
      </c>
      <c r="H269" s="162"/>
      <c r="I269" s="162" t="n">
        <f aca="false">I268</f>
        <v>3633.672</v>
      </c>
      <c r="J269" s="162" t="n">
        <f aca="false">J268+I269</f>
        <v>653996.978400001</v>
      </c>
      <c r="K269" s="162" t="n">
        <f aca="false">K268</f>
        <v>2655.84</v>
      </c>
      <c r="L269" s="162" t="n">
        <f aca="false">L268+K269</f>
        <v>330410.311606163</v>
      </c>
      <c r="M269" s="162" t="n">
        <f aca="false">J269+L269</f>
        <v>984407.290006164</v>
      </c>
      <c r="N269" s="162"/>
      <c r="O269" s="162" t="n">
        <f aca="false">G269+M269</f>
        <v>1648600.04584887</v>
      </c>
      <c r="P269" s="162" t="n">
        <f aca="false">P268</f>
        <v>2371200</v>
      </c>
      <c r="Q269" s="285" t="n">
        <f aca="false">O269/P269</f>
        <v>0.695259803411299</v>
      </c>
      <c r="R269" s="162" t="n">
        <f aca="false">P269-O269</f>
        <v>722599.954151128</v>
      </c>
    </row>
    <row r="270" customFormat="false" ht="12.75" hidden="false" customHeight="false" outlineLevel="0" collapsed="false">
      <c r="B270" s="269" t="n">
        <f aca="false">B269+1</f>
        <v>36747</v>
      </c>
      <c r="C270" s="162" t="n">
        <f aca="false">C269</f>
        <v>2386.328</v>
      </c>
      <c r="D270" s="162" t="n">
        <f aca="false">D269+C270</f>
        <v>431883.349599999</v>
      </c>
      <c r="E270" s="162" t="n">
        <f aca="false">E269</f>
        <v>1744.16</v>
      </c>
      <c r="F270" s="162" t="n">
        <f aca="false">F269+E270</f>
        <v>236439.894242709</v>
      </c>
      <c r="G270" s="162" t="n">
        <f aca="false">D270+F270</f>
        <v>668323.243842709</v>
      </c>
      <c r="H270" s="162"/>
      <c r="I270" s="162" t="n">
        <f aca="false">I269</f>
        <v>3633.672</v>
      </c>
      <c r="J270" s="162" t="n">
        <f aca="false">J269+I270</f>
        <v>657630.650400001</v>
      </c>
      <c r="K270" s="162" t="n">
        <f aca="false">K269</f>
        <v>2655.84</v>
      </c>
      <c r="L270" s="162" t="n">
        <f aca="false">L269+K270</f>
        <v>333066.151606163</v>
      </c>
      <c r="M270" s="162" t="n">
        <f aca="false">J270+L270</f>
        <v>990696.802006164</v>
      </c>
      <c r="N270" s="162"/>
      <c r="O270" s="162" t="n">
        <f aca="false">G270+M270</f>
        <v>1659020.04584887</v>
      </c>
      <c r="P270" s="162" t="n">
        <f aca="false">P269</f>
        <v>2371200</v>
      </c>
      <c r="Q270" s="285" t="n">
        <f aca="false">O270/P270</f>
        <v>0.699654202871488</v>
      </c>
      <c r="R270" s="162" t="n">
        <f aca="false">P270-O270</f>
        <v>712179.954151128</v>
      </c>
    </row>
    <row r="271" customFormat="false" ht="12.75" hidden="false" customHeight="false" outlineLevel="0" collapsed="false">
      <c r="B271" s="269" t="n">
        <f aca="false">B270+1</f>
        <v>36748</v>
      </c>
      <c r="C271" s="162" t="n">
        <f aca="false">C270</f>
        <v>2386.328</v>
      </c>
      <c r="D271" s="162" t="n">
        <f aca="false">D270+C271</f>
        <v>434269.677599999</v>
      </c>
      <c r="E271" s="162" t="n">
        <f aca="false">E270</f>
        <v>1744.16</v>
      </c>
      <c r="F271" s="162" t="n">
        <f aca="false">F270+E271</f>
        <v>238184.054242709</v>
      </c>
      <c r="G271" s="162" t="n">
        <f aca="false">D271+F271</f>
        <v>672453.731842709</v>
      </c>
      <c r="H271" s="162"/>
      <c r="I271" s="162" t="n">
        <f aca="false">I270</f>
        <v>3633.672</v>
      </c>
      <c r="J271" s="162" t="n">
        <f aca="false">J270+I271</f>
        <v>661264.322400001</v>
      </c>
      <c r="K271" s="162" t="n">
        <f aca="false">K270</f>
        <v>2655.84</v>
      </c>
      <c r="L271" s="162" t="n">
        <f aca="false">L270+K271</f>
        <v>335721.991606163</v>
      </c>
      <c r="M271" s="162" t="n">
        <f aca="false">J271+L271</f>
        <v>996986.314006164</v>
      </c>
      <c r="N271" s="162"/>
      <c r="O271" s="162" t="n">
        <f aca="false">G271+M271</f>
        <v>1669440.04584887</v>
      </c>
      <c r="P271" s="162" t="n">
        <f aca="false">P270</f>
        <v>2371200</v>
      </c>
      <c r="Q271" s="285" t="n">
        <f aca="false">O271/P271</f>
        <v>0.704048602331677</v>
      </c>
      <c r="R271" s="162" t="n">
        <f aca="false">P271-O271</f>
        <v>701759.954151128</v>
      </c>
    </row>
    <row r="272" customFormat="false" ht="12.75" hidden="false" customHeight="false" outlineLevel="0" collapsed="false">
      <c r="B272" s="269" t="n">
        <f aca="false">B271+1</f>
        <v>36749</v>
      </c>
      <c r="C272" s="162" t="n">
        <f aca="false">C271</f>
        <v>2386.328</v>
      </c>
      <c r="D272" s="162" t="n">
        <f aca="false">D271+C272</f>
        <v>436656.005599999</v>
      </c>
      <c r="E272" s="162" t="n">
        <f aca="false">E271</f>
        <v>1744.16</v>
      </c>
      <c r="F272" s="162" t="n">
        <f aca="false">F271+E272</f>
        <v>239928.214242709</v>
      </c>
      <c r="G272" s="162" t="n">
        <f aca="false">D272+F272</f>
        <v>676584.219842708</v>
      </c>
      <c r="H272" s="162"/>
      <c r="I272" s="162" t="n">
        <f aca="false">I271</f>
        <v>3633.672</v>
      </c>
      <c r="J272" s="162" t="n">
        <f aca="false">J271+I272</f>
        <v>664897.994400001</v>
      </c>
      <c r="K272" s="162" t="n">
        <f aca="false">K271</f>
        <v>2655.84</v>
      </c>
      <c r="L272" s="162" t="n">
        <f aca="false">L271+K272</f>
        <v>338377.831606163</v>
      </c>
      <c r="M272" s="162" t="n">
        <f aca="false">J272+L272</f>
        <v>1003275.82600616</v>
      </c>
      <c r="N272" s="162"/>
      <c r="O272" s="162" t="n">
        <f aca="false">G272+M272</f>
        <v>1679860.04584887</v>
      </c>
      <c r="P272" s="162" t="n">
        <f aca="false">P271</f>
        <v>2371200</v>
      </c>
      <c r="Q272" s="285" t="n">
        <f aca="false">O272/P272</f>
        <v>0.708443001791866</v>
      </c>
      <c r="R272" s="162" t="n">
        <f aca="false">P272-O272</f>
        <v>691339.954151128</v>
      </c>
    </row>
    <row r="273" customFormat="false" ht="12.75" hidden="false" customHeight="false" outlineLevel="0" collapsed="false">
      <c r="B273" s="269" t="n">
        <f aca="false">B272+1</f>
        <v>36750</v>
      </c>
      <c r="C273" s="162" t="n">
        <f aca="false">C272</f>
        <v>2386.328</v>
      </c>
      <c r="D273" s="162" t="n">
        <f aca="false">D272+C273</f>
        <v>439042.333599999</v>
      </c>
      <c r="E273" s="162" t="n">
        <f aca="false">E272</f>
        <v>1744.16</v>
      </c>
      <c r="F273" s="162" t="n">
        <f aca="false">F272+E273</f>
        <v>241672.374242709</v>
      </c>
      <c r="G273" s="162" t="n">
        <f aca="false">D273+F273</f>
        <v>680714.707842708</v>
      </c>
      <c r="H273" s="162"/>
      <c r="I273" s="162" t="n">
        <f aca="false">I272</f>
        <v>3633.672</v>
      </c>
      <c r="J273" s="162" t="n">
        <f aca="false">J272+I273</f>
        <v>668531.666400001</v>
      </c>
      <c r="K273" s="162" t="n">
        <f aca="false">K272</f>
        <v>2655.84</v>
      </c>
      <c r="L273" s="162" t="n">
        <f aca="false">L272+K273</f>
        <v>341033.671606163</v>
      </c>
      <c r="M273" s="162" t="n">
        <f aca="false">J273+L273</f>
        <v>1009565.33800616</v>
      </c>
      <c r="N273" s="162"/>
      <c r="O273" s="162" t="n">
        <f aca="false">G273+M273</f>
        <v>1690280.04584887</v>
      </c>
      <c r="P273" s="162" t="n">
        <f aca="false">P272</f>
        <v>2371200</v>
      </c>
      <c r="Q273" s="285" t="n">
        <f aca="false">O273/P273</f>
        <v>0.712837401252055</v>
      </c>
      <c r="R273" s="162" t="n">
        <f aca="false">P273-O273</f>
        <v>680919.954151128</v>
      </c>
    </row>
    <row r="274" customFormat="false" ht="12.75" hidden="false" customHeight="false" outlineLevel="0" collapsed="false">
      <c r="B274" s="269" t="n">
        <f aca="false">B273+1</f>
        <v>36751</v>
      </c>
      <c r="C274" s="162" t="n">
        <f aca="false">C273</f>
        <v>2386.328</v>
      </c>
      <c r="D274" s="162" t="n">
        <f aca="false">D273+C274</f>
        <v>441428.661599999</v>
      </c>
      <c r="E274" s="162" t="n">
        <f aca="false">E273</f>
        <v>1744.16</v>
      </c>
      <c r="F274" s="162" t="n">
        <f aca="false">F273+E274</f>
        <v>243416.534242709</v>
      </c>
      <c r="G274" s="162" t="n">
        <f aca="false">D274+F274</f>
        <v>684845.195842709</v>
      </c>
      <c r="H274" s="162"/>
      <c r="I274" s="162" t="n">
        <f aca="false">I273</f>
        <v>3633.672</v>
      </c>
      <c r="J274" s="162" t="n">
        <f aca="false">J273+I274</f>
        <v>672165.338400001</v>
      </c>
      <c r="K274" s="162" t="n">
        <f aca="false">K273</f>
        <v>2655.84</v>
      </c>
      <c r="L274" s="162" t="n">
        <f aca="false">L273+K274</f>
        <v>343689.511606163</v>
      </c>
      <c r="M274" s="162" t="n">
        <f aca="false">J274+L274</f>
        <v>1015854.85000616</v>
      </c>
      <c r="N274" s="162"/>
      <c r="O274" s="162" t="n">
        <f aca="false">G274+M274</f>
        <v>1700700.04584887</v>
      </c>
      <c r="P274" s="162" t="n">
        <f aca="false">P273</f>
        <v>2371200</v>
      </c>
      <c r="Q274" s="285" t="n">
        <f aca="false">O274/P274</f>
        <v>0.717231800712244</v>
      </c>
      <c r="R274" s="162" t="n">
        <f aca="false">P274-O274</f>
        <v>670499.954151128</v>
      </c>
    </row>
    <row r="275" customFormat="false" ht="12.75" hidden="false" customHeight="false" outlineLevel="0" collapsed="false">
      <c r="B275" s="269" t="n">
        <f aca="false">B274+1</f>
        <v>36752</v>
      </c>
      <c r="C275" s="162" t="n">
        <f aca="false">C274</f>
        <v>2386.328</v>
      </c>
      <c r="D275" s="162" t="n">
        <f aca="false">D274+C275</f>
        <v>443814.989599999</v>
      </c>
      <c r="E275" s="162" t="n">
        <f aca="false">E274</f>
        <v>1744.16</v>
      </c>
      <c r="F275" s="162" t="n">
        <f aca="false">F274+E275</f>
        <v>245160.694242709</v>
      </c>
      <c r="G275" s="162" t="n">
        <f aca="false">D275+F275</f>
        <v>688975.683842708</v>
      </c>
      <c r="H275" s="162"/>
      <c r="I275" s="162" t="n">
        <f aca="false">I274</f>
        <v>3633.672</v>
      </c>
      <c r="J275" s="162" t="n">
        <f aca="false">J274+I275</f>
        <v>675799.010400001</v>
      </c>
      <c r="K275" s="162" t="n">
        <f aca="false">K274</f>
        <v>2655.84</v>
      </c>
      <c r="L275" s="162" t="n">
        <f aca="false">L274+K275</f>
        <v>346345.351606163</v>
      </c>
      <c r="M275" s="162" t="n">
        <f aca="false">J275+L275</f>
        <v>1022144.36200616</v>
      </c>
      <c r="N275" s="162"/>
      <c r="O275" s="162" t="n">
        <f aca="false">G275+M275</f>
        <v>1711120.04584887</v>
      </c>
      <c r="P275" s="162" t="n">
        <f aca="false">P274</f>
        <v>2371200</v>
      </c>
      <c r="Q275" s="285" t="n">
        <f aca="false">O275/P275</f>
        <v>0.721626200172433</v>
      </c>
      <c r="R275" s="162" t="n">
        <f aca="false">P275-O275</f>
        <v>660079.954151128</v>
      </c>
    </row>
    <row r="276" customFormat="false" ht="12.75" hidden="false" customHeight="false" outlineLevel="0" collapsed="false">
      <c r="B276" s="269" t="n">
        <f aca="false">B275+1</f>
        <v>36753</v>
      </c>
      <c r="C276" s="162" t="n">
        <f aca="false">C275</f>
        <v>2386.328</v>
      </c>
      <c r="D276" s="162" t="n">
        <f aca="false">D275+C276</f>
        <v>446201.317599999</v>
      </c>
      <c r="E276" s="162" t="n">
        <f aca="false">E275</f>
        <v>1744.16</v>
      </c>
      <c r="F276" s="162" t="n">
        <f aca="false">F275+E276</f>
        <v>246904.854242709</v>
      </c>
      <c r="G276" s="162" t="n">
        <f aca="false">D276+F276</f>
        <v>693106.171842708</v>
      </c>
      <c r="H276" s="162"/>
      <c r="I276" s="162" t="n">
        <f aca="false">I275</f>
        <v>3633.672</v>
      </c>
      <c r="J276" s="162" t="n">
        <f aca="false">J275+I276</f>
        <v>679432.682400001</v>
      </c>
      <c r="K276" s="162" t="n">
        <f aca="false">K275</f>
        <v>2655.84</v>
      </c>
      <c r="L276" s="162" t="n">
        <f aca="false">L275+K276</f>
        <v>349001.191606163</v>
      </c>
      <c r="M276" s="162" t="n">
        <f aca="false">J276+L276</f>
        <v>1028433.87400616</v>
      </c>
      <c r="N276" s="162"/>
      <c r="O276" s="162" t="n">
        <f aca="false">G276+M276</f>
        <v>1721540.04584887</v>
      </c>
      <c r="P276" s="162" t="n">
        <f aca="false">P275</f>
        <v>2371200</v>
      </c>
      <c r="Q276" s="285" t="n">
        <f aca="false">O276/P276</f>
        <v>0.726020599632622</v>
      </c>
      <c r="R276" s="162" t="n">
        <f aca="false">P276-O276</f>
        <v>649659.954151128</v>
      </c>
    </row>
    <row r="277" customFormat="false" ht="12.75" hidden="false" customHeight="false" outlineLevel="0" collapsed="false">
      <c r="B277" s="269" t="n">
        <f aca="false">B276+1</f>
        <v>36754</v>
      </c>
      <c r="C277" s="162" t="n">
        <f aca="false">C276</f>
        <v>2386.328</v>
      </c>
      <c r="D277" s="162" t="n">
        <f aca="false">D276+C277</f>
        <v>448587.645599999</v>
      </c>
      <c r="E277" s="162" t="n">
        <f aca="false">E276</f>
        <v>1744.16</v>
      </c>
      <c r="F277" s="162" t="n">
        <f aca="false">F276+E277</f>
        <v>248649.014242709</v>
      </c>
      <c r="G277" s="162" t="n">
        <f aca="false">D277+F277</f>
        <v>697236.659842708</v>
      </c>
      <c r="H277" s="162"/>
      <c r="I277" s="162" t="n">
        <f aca="false">I276</f>
        <v>3633.672</v>
      </c>
      <c r="J277" s="162" t="n">
        <f aca="false">J276+I277</f>
        <v>683066.354400001</v>
      </c>
      <c r="K277" s="162" t="n">
        <f aca="false">K276</f>
        <v>2655.84</v>
      </c>
      <c r="L277" s="162" t="n">
        <f aca="false">L276+K277</f>
        <v>351657.031606163</v>
      </c>
      <c r="M277" s="162" t="n">
        <f aca="false">J277+L277</f>
        <v>1034723.38600616</v>
      </c>
      <c r="N277" s="162"/>
      <c r="O277" s="162" t="n">
        <f aca="false">G277+M277</f>
        <v>1731960.04584887</v>
      </c>
      <c r="P277" s="162" t="n">
        <f aca="false">P276</f>
        <v>2371200</v>
      </c>
      <c r="Q277" s="285" t="n">
        <f aca="false">O277/P277</f>
        <v>0.730414999092811</v>
      </c>
      <c r="R277" s="162" t="n">
        <f aca="false">P277-O277</f>
        <v>639239.954151128</v>
      </c>
    </row>
    <row r="278" customFormat="false" ht="12.75" hidden="false" customHeight="false" outlineLevel="0" collapsed="false">
      <c r="B278" s="269" t="n">
        <f aca="false">B277+1</f>
        <v>36755</v>
      </c>
      <c r="C278" s="162" t="n">
        <f aca="false">C277</f>
        <v>2386.328</v>
      </c>
      <c r="D278" s="162" t="n">
        <f aca="false">D277+C278</f>
        <v>450973.973599999</v>
      </c>
      <c r="E278" s="162" t="n">
        <f aca="false">E277</f>
        <v>1744.16</v>
      </c>
      <c r="F278" s="162" t="n">
        <f aca="false">F277+E278</f>
        <v>250393.174242709</v>
      </c>
      <c r="G278" s="162" t="n">
        <f aca="false">D278+F278</f>
        <v>701367.147842708</v>
      </c>
      <c r="H278" s="162"/>
      <c r="I278" s="162" t="n">
        <f aca="false">I277</f>
        <v>3633.672</v>
      </c>
      <c r="J278" s="162" t="n">
        <f aca="false">J277+I278</f>
        <v>686700.026400001</v>
      </c>
      <c r="K278" s="162" t="n">
        <f aca="false">K277</f>
        <v>2655.84</v>
      </c>
      <c r="L278" s="162" t="n">
        <f aca="false">L277+K278</f>
        <v>354312.871606163</v>
      </c>
      <c r="M278" s="162" t="n">
        <f aca="false">J278+L278</f>
        <v>1041012.89800616</v>
      </c>
      <c r="N278" s="162"/>
      <c r="O278" s="162" t="n">
        <f aca="false">G278+M278</f>
        <v>1742380.04584887</v>
      </c>
      <c r="P278" s="162" t="n">
        <f aca="false">P277</f>
        <v>2371200</v>
      </c>
      <c r="Q278" s="285" t="n">
        <f aca="false">O278/P278</f>
        <v>0.734809398553</v>
      </c>
      <c r="R278" s="162" t="n">
        <f aca="false">P278-O278</f>
        <v>628819.954151128</v>
      </c>
    </row>
    <row r="279" customFormat="false" ht="12.75" hidden="false" customHeight="false" outlineLevel="0" collapsed="false">
      <c r="B279" s="269" t="n">
        <f aca="false">B278+1</f>
        <v>36756</v>
      </c>
      <c r="C279" s="162" t="n">
        <f aca="false">C278</f>
        <v>2386.328</v>
      </c>
      <c r="D279" s="162" t="n">
        <f aca="false">D278+C279</f>
        <v>453360.301599999</v>
      </c>
      <c r="E279" s="162" t="n">
        <f aca="false">E278</f>
        <v>1744.16</v>
      </c>
      <c r="F279" s="162" t="n">
        <f aca="false">F278+E279</f>
        <v>252137.334242709</v>
      </c>
      <c r="G279" s="162" t="n">
        <f aca="false">D279+F279</f>
        <v>705497.635842708</v>
      </c>
      <c r="H279" s="162"/>
      <c r="I279" s="162" t="n">
        <f aca="false">I278</f>
        <v>3633.672</v>
      </c>
      <c r="J279" s="162" t="n">
        <f aca="false">J278+I279</f>
        <v>690333.698400001</v>
      </c>
      <c r="K279" s="162" t="n">
        <f aca="false">K278</f>
        <v>2655.84</v>
      </c>
      <c r="L279" s="162" t="n">
        <f aca="false">L278+K279</f>
        <v>356968.711606163</v>
      </c>
      <c r="M279" s="162" t="n">
        <f aca="false">J279+L279</f>
        <v>1047302.41000616</v>
      </c>
      <c r="N279" s="162"/>
      <c r="O279" s="162" t="n">
        <f aca="false">G279+M279</f>
        <v>1752800.04584887</v>
      </c>
      <c r="P279" s="162" t="n">
        <f aca="false">P278</f>
        <v>2371200</v>
      </c>
      <c r="Q279" s="285" t="n">
        <f aca="false">O279/P279</f>
        <v>0.739203798013189</v>
      </c>
      <c r="R279" s="162" t="n">
        <f aca="false">P279-O279</f>
        <v>618399.954151128</v>
      </c>
    </row>
    <row r="280" customFormat="false" ht="12.75" hidden="false" customHeight="false" outlineLevel="0" collapsed="false">
      <c r="B280" s="269" t="n">
        <f aca="false">B279+1</f>
        <v>36757</v>
      </c>
      <c r="C280" s="162" t="n">
        <f aca="false">C279</f>
        <v>2386.328</v>
      </c>
      <c r="D280" s="162" t="n">
        <f aca="false">D279+C280</f>
        <v>455746.629599999</v>
      </c>
      <c r="E280" s="162" t="n">
        <f aca="false">E279</f>
        <v>1744.16</v>
      </c>
      <c r="F280" s="162" t="n">
        <f aca="false">F279+E280</f>
        <v>253881.494242709</v>
      </c>
      <c r="G280" s="162" t="n">
        <f aca="false">D280+F280</f>
        <v>709628.123842708</v>
      </c>
      <c r="H280" s="162"/>
      <c r="I280" s="162" t="n">
        <f aca="false">I279</f>
        <v>3633.672</v>
      </c>
      <c r="J280" s="162" t="n">
        <f aca="false">J279+I280</f>
        <v>693967.370400001</v>
      </c>
      <c r="K280" s="162" t="n">
        <f aca="false">K279</f>
        <v>2655.84</v>
      </c>
      <c r="L280" s="162" t="n">
        <f aca="false">L279+K280</f>
        <v>359624.551606163</v>
      </c>
      <c r="M280" s="162" t="n">
        <f aca="false">J280+L280</f>
        <v>1053591.92200616</v>
      </c>
      <c r="N280" s="162"/>
      <c r="O280" s="162" t="n">
        <f aca="false">G280+M280</f>
        <v>1763220.04584887</v>
      </c>
      <c r="P280" s="162" t="n">
        <f aca="false">P279</f>
        <v>2371200</v>
      </c>
      <c r="Q280" s="285" t="n">
        <f aca="false">O280/P280</f>
        <v>0.743598197473377</v>
      </c>
      <c r="R280" s="162" t="n">
        <f aca="false">P280-O280</f>
        <v>607979.954151128</v>
      </c>
    </row>
    <row r="281" customFormat="false" ht="12.75" hidden="false" customHeight="false" outlineLevel="0" collapsed="false">
      <c r="B281" s="269" t="n">
        <f aca="false">B280+1</f>
        <v>36758</v>
      </c>
      <c r="C281" s="162" t="n">
        <f aca="false">C280</f>
        <v>2386.328</v>
      </c>
      <c r="D281" s="162" t="n">
        <f aca="false">D280+C281</f>
        <v>458132.957599999</v>
      </c>
      <c r="E281" s="162" t="n">
        <f aca="false">E280</f>
        <v>1744.16</v>
      </c>
      <c r="F281" s="162" t="n">
        <f aca="false">F280+E281</f>
        <v>255625.654242709</v>
      </c>
      <c r="G281" s="162" t="n">
        <f aca="false">D281+F281</f>
        <v>713758.611842708</v>
      </c>
      <c r="H281" s="162"/>
      <c r="I281" s="162" t="n">
        <f aca="false">I280</f>
        <v>3633.672</v>
      </c>
      <c r="J281" s="162" t="n">
        <f aca="false">J280+I281</f>
        <v>697601.042400001</v>
      </c>
      <c r="K281" s="162" t="n">
        <f aca="false">K280</f>
        <v>2655.84</v>
      </c>
      <c r="L281" s="162" t="n">
        <f aca="false">L280+K281</f>
        <v>362280.391606163</v>
      </c>
      <c r="M281" s="162" t="n">
        <f aca="false">J281+L281</f>
        <v>1059881.43400616</v>
      </c>
      <c r="N281" s="162"/>
      <c r="O281" s="162" t="n">
        <f aca="false">G281+M281</f>
        <v>1773640.04584887</v>
      </c>
      <c r="P281" s="162" t="n">
        <f aca="false">P280</f>
        <v>2371200</v>
      </c>
      <c r="Q281" s="285" t="n">
        <f aca="false">O281/P281</f>
        <v>0.747992596933566</v>
      </c>
      <c r="R281" s="162" t="n">
        <f aca="false">P281-O281</f>
        <v>597559.954151128</v>
      </c>
    </row>
    <row r="282" customFormat="false" ht="12.75" hidden="false" customHeight="false" outlineLevel="0" collapsed="false">
      <c r="B282" s="269" t="n">
        <f aca="false">B281+1</f>
        <v>36759</v>
      </c>
      <c r="C282" s="162" t="n">
        <f aca="false">C281</f>
        <v>2386.328</v>
      </c>
      <c r="D282" s="162" t="n">
        <f aca="false">D281+C282</f>
        <v>460519.285599999</v>
      </c>
      <c r="E282" s="162" t="n">
        <f aca="false">E281</f>
        <v>1744.16</v>
      </c>
      <c r="F282" s="162" t="n">
        <f aca="false">F281+E282</f>
        <v>257369.814242709</v>
      </c>
      <c r="G282" s="162" t="n">
        <f aca="false">D282+F282</f>
        <v>717889.099842708</v>
      </c>
      <c r="H282" s="162"/>
      <c r="I282" s="162" t="n">
        <f aca="false">I281</f>
        <v>3633.672</v>
      </c>
      <c r="J282" s="162" t="n">
        <f aca="false">J281+I282</f>
        <v>701234.714400001</v>
      </c>
      <c r="K282" s="162" t="n">
        <f aca="false">K281</f>
        <v>2655.84</v>
      </c>
      <c r="L282" s="162" t="n">
        <f aca="false">L281+K282</f>
        <v>364936.231606163</v>
      </c>
      <c r="M282" s="162" t="n">
        <f aca="false">J282+L282</f>
        <v>1066170.94600616</v>
      </c>
      <c r="N282" s="162"/>
      <c r="O282" s="162" t="n">
        <f aca="false">G282+M282</f>
        <v>1784060.04584887</v>
      </c>
      <c r="P282" s="162" t="n">
        <f aca="false">P281</f>
        <v>2371200</v>
      </c>
      <c r="Q282" s="285" t="n">
        <f aca="false">O282/P282</f>
        <v>0.752386996393755</v>
      </c>
      <c r="R282" s="162" t="n">
        <f aca="false">P282-O282</f>
        <v>587139.954151128</v>
      </c>
    </row>
    <row r="283" customFormat="false" ht="12.75" hidden="false" customHeight="false" outlineLevel="0" collapsed="false">
      <c r="B283" s="269" t="n">
        <f aca="false">B282+1</f>
        <v>36760</v>
      </c>
      <c r="C283" s="162" t="n">
        <f aca="false">C282</f>
        <v>2386.328</v>
      </c>
      <c r="D283" s="162" t="n">
        <f aca="false">D282+C283</f>
        <v>462905.613599999</v>
      </c>
      <c r="E283" s="162" t="n">
        <f aca="false">E282</f>
        <v>1744.16</v>
      </c>
      <c r="F283" s="162" t="n">
        <f aca="false">F282+E283</f>
        <v>259113.974242709</v>
      </c>
      <c r="G283" s="162" t="n">
        <f aca="false">D283+F283</f>
        <v>722019.587842708</v>
      </c>
      <c r="H283" s="162"/>
      <c r="I283" s="162" t="n">
        <f aca="false">I282</f>
        <v>3633.672</v>
      </c>
      <c r="J283" s="162" t="n">
        <f aca="false">J282+I283</f>
        <v>704868.386400001</v>
      </c>
      <c r="K283" s="162" t="n">
        <f aca="false">K282</f>
        <v>2655.84</v>
      </c>
      <c r="L283" s="162" t="n">
        <f aca="false">L282+K283</f>
        <v>367592.071606163</v>
      </c>
      <c r="M283" s="162" t="n">
        <f aca="false">J283+L283</f>
        <v>1072460.45800616</v>
      </c>
      <c r="N283" s="162"/>
      <c r="O283" s="162" t="n">
        <f aca="false">G283+M283</f>
        <v>1794480.04584887</v>
      </c>
      <c r="P283" s="162" t="n">
        <f aca="false">P282</f>
        <v>2371200</v>
      </c>
      <c r="Q283" s="285" t="n">
        <f aca="false">O283/P283</f>
        <v>0.756781395853944</v>
      </c>
      <c r="R283" s="162" t="n">
        <f aca="false">P283-O283</f>
        <v>576719.954151128</v>
      </c>
    </row>
    <row r="284" customFormat="false" ht="12.75" hidden="false" customHeight="false" outlineLevel="0" collapsed="false">
      <c r="B284" s="269" t="n">
        <f aca="false">B283+1</f>
        <v>36761</v>
      </c>
      <c r="C284" s="162" t="n">
        <f aca="false">C283</f>
        <v>2386.328</v>
      </c>
      <c r="D284" s="162" t="n">
        <f aca="false">D283+C284</f>
        <v>465291.941599999</v>
      </c>
      <c r="E284" s="162" t="n">
        <f aca="false">E283</f>
        <v>1744.16</v>
      </c>
      <c r="F284" s="162" t="n">
        <f aca="false">F283+E284</f>
        <v>260858.134242709</v>
      </c>
      <c r="G284" s="162" t="n">
        <f aca="false">D284+F284</f>
        <v>726150.075842708</v>
      </c>
      <c r="H284" s="162"/>
      <c r="I284" s="162" t="n">
        <f aca="false">I283</f>
        <v>3633.672</v>
      </c>
      <c r="J284" s="162" t="n">
        <f aca="false">J283+I284</f>
        <v>708502.058400001</v>
      </c>
      <c r="K284" s="162" t="n">
        <f aca="false">K283</f>
        <v>2655.84</v>
      </c>
      <c r="L284" s="162" t="n">
        <f aca="false">L283+K284</f>
        <v>370247.911606163</v>
      </c>
      <c r="M284" s="162" t="n">
        <f aca="false">J284+L284</f>
        <v>1078749.97000616</v>
      </c>
      <c r="N284" s="162"/>
      <c r="O284" s="162" t="n">
        <f aca="false">G284+M284</f>
        <v>1804900.04584887</v>
      </c>
      <c r="P284" s="162" t="n">
        <f aca="false">P283</f>
        <v>2371200</v>
      </c>
      <c r="Q284" s="285" t="n">
        <f aca="false">O284/P284</f>
        <v>0.761175795314133</v>
      </c>
      <c r="R284" s="162" t="n">
        <f aca="false">P284-O284</f>
        <v>566299.954151128</v>
      </c>
    </row>
    <row r="285" customFormat="false" ht="12.75" hidden="false" customHeight="false" outlineLevel="0" collapsed="false">
      <c r="B285" s="269" t="n">
        <f aca="false">B284+1</f>
        <v>36762</v>
      </c>
      <c r="C285" s="162" t="n">
        <f aca="false">C284</f>
        <v>2386.328</v>
      </c>
      <c r="D285" s="162" t="n">
        <f aca="false">D284+C285</f>
        <v>467678.269599999</v>
      </c>
      <c r="E285" s="162" t="n">
        <f aca="false">E284</f>
        <v>1744.16</v>
      </c>
      <c r="F285" s="162" t="n">
        <f aca="false">F284+E285</f>
        <v>262602.294242709</v>
      </c>
      <c r="G285" s="162" t="n">
        <f aca="false">D285+F285</f>
        <v>730280.563842708</v>
      </c>
      <c r="H285" s="162"/>
      <c r="I285" s="162" t="n">
        <f aca="false">I284</f>
        <v>3633.672</v>
      </c>
      <c r="J285" s="162" t="n">
        <f aca="false">J284+I285</f>
        <v>712135.730400001</v>
      </c>
      <c r="K285" s="162" t="n">
        <f aca="false">K284</f>
        <v>2655.84</v>
      </c>
      <c r="L285" s="162" t="n">
        <f aca="false">L284+K285</f>
        <v>372903.751606163</v>
      </c>
      <c r="M285" s="162" t="n">
        <f aca="false">J285+L285</f>
        <v>1085039.48200616</v>
      </c>
      <c r="N285" s="162"/>
      <c r="O285" s="162" t="n">
        <f aca="false">G285+M285</f>
        <v>1815320.04584887</v>
      </c>
      <c r="P285" s="162" t="n">
        <f aca="false">P284</f>
        <v>2371200</v>
      </c>
      <c r="Q285" s="285" t="n">
        <f aca="false">O285/P285</f>
        <v>0.765570194774322</v>
      </c>
      <c r="R285" s="162" t="n">
        <f aca="false">P285-O285</f>
        <v>555879.954151128</v>
      </c>
    </row>
    <row r="286" customFormat="false" ht="12.75" hidden="false" customHeight="false" outlineLevel="0" collapsed="false">
      <c r="B286" s="269" t="n">
        <f aca="false">B285+1</f>
        <v>36763</v>
      </c>
      <c r="C286" s="162" t="n">
        <f aca="false">C285</f>
        <v>2386.328</v>
      </c>
      <c r="D286" s="162" t="n">
        <f aca="false">D285+C286</f>
        <v>470064.597599999</v>
      </c>
      <c r="E286" s="162" t="n">
        <f aca="false">E285</f>
        <v>1744.16</v>
      </c>
      <c r="F286" s="162" t="n">
        <f aca="false">F285+E286</f>
        <v>264346.454242709</v>
      </c>
      <c r="G286" s="162" t="n">
        <f aca="false">D286+F286</f>
        <v>734411.051842708</v>
      </c>
      <c r="H286" s="162"/>
      <c r="I286" s="162" t="n">
        <f aca="false">I285</f>
        <v>3633.672</v>
      </c>
      <c r="J286" s="162" t="n">
        <f aca="false">J285+I286</f>
        <v>715769.402400001</v>
      </c>
      <c r="K286" s="162" t="n">
        <f aca="false">K285</f>
        <v>2655.84</v>
      </c>
      <c r="L286" s="162" t="n">
        <f aca="false">L285+K286</f>
        <v>375559.591606163</v>
      </c>
      <c r="M286" s="162" t="n">
        <f aca="false">J286+L286</f>
        <v>1091328.99400616</v>
      </c>
      <c r="N286" s="162"/>
      <c r="O286" s="162" t="n">
        <f aca="false">G286+M286</f>
        <v>1825740.04584887</v>
      </c>
      <c r="P286" s="162" t="n">
        <f aca="false">P285</f>
        <v>2371200</v>
      </c>
      <c r="Q286" s="285" t="n">
        <f aca="false">O286/P286</f>
        <v>0.769964594234511</v>
      </c>
      <c r="R286" s="162" t="n">
        <f aca="false">P286-O286</f>
        <v>545459.954151128</v>
      </c>
    </row>
    <row r="287" customFormat="false" ht="12.75" hidden="false" customHeight="false" outlineLevel="0" collapsed="false">
      <c r="B287" s="269" t="n">
        <f aca="false">B286+1</f>
        <v>36764</v>
      </c>
      <c r="C287" s="162" t="n">
        <f aca="false">C286</f>
        <v>2386.328</v>
      </c>
      <c r="D287" s="162" t="n">
        <f aca="false">D286+C287</f>
        <v>472450.925599999</v>
      </c>
      <c r="E287" s="162" t="n">
        <f aca="false">E286</f>
        <v>1744.16</v>
      </c>
      <c r="F287" s="162" t="n">
        <f aca="false">F286+E287</f>
        <v>266090.614242709</v>
      </c>
      <c r="G287" s="162" t="n">
        <f aca="false">D287+F287</f>
        <v>738541.539842708</v>
      </c>
      <c r="H287" s="162"/>
      <c r="I287" s="162" t="n">
        <f aca="false">I286</f>
        <v>3633.672</v>
      </c>
      <c r="J287" s="162" t="n">
        <f aca="false">J286+I287</f>
        <v>719403.074400001</v>
      </c>
      <c r="K287" s="162" t="n">
        <f aca="false">K286</f>
        <v>2655.84</v>
      </c>
      <c r="L287" s="162" t="n">
        <f aca="false">L286+K287</f>
        <v>378215.431606163</v>
      </c>
      <c r="M287" s="162" t="n">
        <f aca="false">J287+L287</f>
        <v>1097618.50600616</v>
      </c>
      <c r="N287" s="162"/>
      <c r="O287" s="162" t="n">
        <f aca="false">G287+M287</f>
        <v>1836160.04584887</v>
      </c>
      <c r="P287" s="162" t="n">
        <f aca="false">P286</f>
        <v>2371200</v>
      </c>
      <c r="Q287" s="285" t="n">
        <f aca="false">O287/P287</f>
        <v>0.7743589936947</v>
      </c>
      <c r="R287" s="162" t="n">
        <f aca="false">P287-O287</f>
        <v>535039.954151128</v>
      </c>
    </row>
    <row r="288" customFormat="false" ht="12.75" hidden="false" customHeight="false" outlineLevel="0" collapsed="false">
      <c r="B288" s="269" t="n">
        <f aca="false">B287+1</f>
        <v>36765</v>
      </c>
      <c r="C288" s="162" t="n">
        <f aca="false">C287</f>
        <v>2386.328</v>
      </c>
      <c r="D288" s="162" t="n">
        <f aca="false">D287+C288</f>
        <v>474837.253599999</v>
      </c>
      <c r="E288" s="162" t="n">
        <f aca="false">E287</f>
        <v>1744.16</v>
      </c>
      <c r="F288" s="162" t="n">
        <f aca="false">F287+E288</f>
        <v>267834.774242709</v>
      </c>
      <c r="G288" s="162" t="n">
        <f aca="false">D288+F288</f>
        <v>742672.027842708</v>
      </c>
      <c r="H288" s="162"/>
      <c r="I288" s="162" t="n">
        <f aca="false">I287</f>
        <v>3633.672</v>
      </c>
      <c r="J288" s="162" t="n">
        <f aca="false">J287+I288</f>
        <v>723036.746400001</v>
      </c>
      <c r="K288" s="162" t="n">
        <f aca="false">K287</f>
        <v>2655.84</v>
      </c>
      <c r="L288" s="162" t="n">
        <f aca="false">L287+K288</f>
        <v>380871.271606163</v>
      </c>
      <c r="M288" s="162" t="n">
        <f aca="false">J288+L288</f>
        <v>1103908.01800616</v>
      </c>
      <c r="N288" s="162"/>
      <c r="O288" s="162" t="n">
        <f aca="false">G288+M288</f>
        <v>1846580.04584887</v>
      </c>
      <c r="P288" s="162" t="n">
        <f aca="false">P287</f>
        <v>2371200</v>
      </c>
      <c r="Q288" s="285" t="n">
        <f aca="false">O288/P288</f>
        <v>0.778753393154889</v>
      </c>
      <c r="R288" s="162" t="n">
        <f aca="false">P288-O288</f>
        <v>524619.954151127</v>
      </c>
    </row>
    <row r="289" customFormat="false" ht="12.75" hidden="false" customHeight="false" outlineLevel="0" collapsed="false">
      <c r="B289" s="269" t="n">
        <f aca="false">B288+1</f>
        <v>36766</v>
      </c>
      <c r="C289" s="162" t="n">
        <f aca="false">C288</f>
        <v>2386.328</v>
      </c>
      <c r="D289" s="162" t="n">
        <f aca="false">D288+C289</f>
        <v>477223.581599999</v>
      </c>
      <c r="E289" s="162" t="n">
        <f aca="false">E288</f>
        <v>1744.16</v>
      </c>
      <c r="F289" s="162" t="n">
        <f aca="false">F288+E289</f>
        <v>269578.934242709</v>
      </c>
      <c r="G289" s="162" t="n">
        <f aca="false">D289+F289</f>
        <v>746802.515842708</v>
      </c>
      <c r="H289" s="162"/>
      <c r="I289" s="162" t="n">
        <f aca="false">I288</f>
        <v>3633.672</v>
      </c>
      <c r="J289" s="162" t="n">
        <f aca="false">J288+I289</f>
        <v>726670.418400001</v>
      </c>
      <c r="K289" s="162" t="n">
        <f aca="false">K288</f>
        <v>2655.84</v>
      </c>
      <c r="L289" s="162" t="n">
        <f aca="false">L288+K289</f>
        <v>383527.111606163</v>
      </c>
      <c r="M289" s="162" t="n">
        <f aca="false">J289+L289</f>
        <v>1110197.53000616</v>
      </c>
      <c r="N289" s="162"/>
      <c r="O289" s="162" t="n">
        <f aca="false">G289+M289</f>
        <v>1857000.04584887</v>
      </c>
      <c r="P289" s="162" t="n">
        <f aca="false">P288</f>
        <v>2371200</v>
      </c>
      <c r="Q289" s="285" t="n">
        <f aca="false">O289/P289</f>
        <v>0.783147792615078</v>
      </c>
      <c r="R289" s="162" t="n">
        <f aca="false">P289-O289</f>
        <v>514199.954151128</v>
      </c>
    </row>
    <row r="290" customFormat="false" ht="12.75" hidden="false" customHeight="false" outlineLevel="0" collapsed="false">
      <c r="B290" s="269" t="n">
        <f aca="false">B289+1</f>
        <v>36767</v>
      </c>
      <c r="C290" s="162" t="n">
        <f aca="false">C289</f>
        <v>2386.328</v>
      </c>
      <c r="D290" s="162" t="n">
        <f aca="false">D289+C290</f>
        <v>479609.909599999</v>
      </c>
      <c r="E290" s="162" t="n">
        <f aca="false">E289</f>
        <v>1744.16</v>
      </c>
      <c r="F290" s="162" t="n">
        <f aca="false">F289+E290</f>
        <v>271323.094242709</v>
      </c>
      <c r="G290" s="162" t="n">
        <f aca="false">D290+F290</f>
        <v>750933.003842708</v>
      </c>
      <c r="H290" s="162"/>
      <c r="I290" s="162" t="n">
        <f aca="false">I289</f>
        <v>3633.672</v>
      </c>
      <c r="J290" s="162" t="n">
        <f aca="false">J289+I290</f>
        <v>730304.090400001</v>
      </c>
      <c r="K290" s="162" t="n">
        <f aca="false">K289</f>
        <v>2655.84</v>
      </c>
      <c r="L290" s="162" t="n">
        <f aca="false">L289+K290</f>
        <v>386182.951606163</v>
      </c>
      <c r="M290" s="162" t="n">
        <f aca="false">J290+L290</f>
        <v>1116487.04200616</v>
      </c>
      <c r="N290" s="162"/>
      <c r="O290" s="162" t="n">
        <f aca="false">G290+M290</f>
        <v>1867420.04584887</v>
      </c>
      <c r="P290" s="162" t="n">
        <f aca="false">P289</f>
        <v>2371200</v>
      </c>
      <c r="Q290" s="285" t="n">
        <f aca="false">O290/P290</f>
        <v>0.787542192075267</v>
      </c>
      <c r="R290" s="162" t="n">
        <f aca="false">P290-O290</f>
        <v>503779.954151128</v>
      </c>
    </row>
    <row r="291" customFormat="false" ht="12.75" hidden="false" customHeight="false" outlineLevel="0" collapsed="false">
      <c r="B291" s="269" t="n">
        <f aca="false">B290+1</f>
        <v>36768</v>
      </c>
      <c r="C291" s="162" t="n">
        <f aca="false">C290</f>
        <v>2386.328</v>
      </c>
      <c r="D291" s="162" t="n">
        <f aca="false">D290+C291</f>
        <v>481996.237599999</v>
      </c>
      <c r="E291" s="162" t="n">
        <f aca="false">E290</f>
        <v>1744.16</v>
      </c>
      <c r="F291" s="162" t="n">
        <f aca="false">F290+E291</f>
        <v>273067.254242709</v>
      </c>
      <c r="G291" s="162" t="n">
        <f aca="false">D291+F291</f>
        <v>755063.491842708</v>
      </c>
      <c r="H291" s="162"/>
      <c r="I291" s="162" t="n">
        <f aca="false">I290</f>
        <v>3633.672</v>
      </c>
      <c r="J291" s="162" t="n">
        <f aca="false">J290+I291</f>
        <v>733937.762400001</v>
      </c>
      <c r="K291" s="162" t="n">
        <f aca="false">K290</f>
        <v>2655.84</v>
      </c>
      <c r="L291" s="162" t="n">
        <f aca="false">L290+K291</f>
        <v>388838.791606163</v>
      </c>
      <c r="M291" s="162" t="n">
        <f aca="false">J291+L291</f>
        <v>1122776.55400616</v>
      </c>
      <c r="N291" s="162"/>
      <c r="O291" s="162" t="n">
        <f aca="false">G291+M291</f>
        <v>1877840.04584887</v>
      </c>
      <c r="P291" s="162" t="n">
        <f aca="false">P290</f>
        <v>2371200</v>
      </c>
      <c r="Q291" s="285" t="n">
        <f aca="false">O291/P291</f>
        <v>0.791936591535456</v>
      </c>
      <c r="R291" s="162" t="n">
        <f aca="false">P291-O291</f>
        <v>493359.954151128</v>
      </c>
    </row>
    <row r="292" customFormat="false" ht="12.75" hidden="false" customHeight="false" outlineLevel="0" collapsed="false">
      <c r="B292" s="269" t="n">
        <f aca="false">B291+1</f>
        <v>36769</v>
      </c>
      <c r="C292" s="162" t="n">
        <f aca="false">C291</f>
        <v>2386.328</v>
      </c>
      <c r="D292" s="162" t="n">
        <f aca="false">D291+C292</f>
        <v>484382.565599999</v>
      </c>
      <c r="E292" s="162" t="n">
        <f aca="false">E291</f>
        <v>1744.16</v>
      </c>
      <c r="F292" s="162" t="n">
        <f aca="false">F291+E292</f>
        <v>274811.414242709</v>
      </c>
      <c r="G292" s="162" t="n">
        <f aca="false">D292+F292</f>
        <v>759193.979842708</v>
      </c>
      <c r="H292" s="162"/>
      <c r="I292" s="162" t="n">
        <f aca="false">I291</f>
        <v>3633.672</v>
      </c>
      <c r="J292" s="162" t="n">
        <f aca="false">J291+I292</f>
        <v>737571.434400001</v>
      </c>
      <c r="K292" s="162" t="n">
        <f aca="false">K291</f>
        <v>2655.84</v>
      </c>
      <c r="L292" s="162" t="n">
        <f aca="false">L291+K292</f>
        <v>391494.631606163</v>
      </c>
      <c r="M292" s="162" t="n">
        <f aca="false">J292+L292</f>
        <v>1129066.06600616</v>
      </c>
      <c r="N292" s="162"/>
      <c r="O292" s="162" t="n">
        <f aca="false">G292+M292</f>
        <v>1888260.04584887</v>
      </c>
      <c r="P292" s="162" t="n">
        <f aca="false">P291</f>
        <v>2371200</v>
      </c>
      <c r="Q292" s="285" t="n">
        <f aca="false">O292/P292</f>
        <v>0.796330990995645</v>
      </c>
      <c r="R292" s="162" t="n">
        <f aca="false">P292-O292</f>
        <v>482939.954151128</v>
      </c>
    </row>
    <row r="293" customFormat="false" ht="12.75" hidden="false" customHeight="false" outlineLevel="0" collapsed="false">
      <c r="C293" s="286" t="n">
        <f aca="false">SUM(C262:C292)</f>
        <v>73976.168</v>
      </c>
      <c r="E293" s="286" t="n">
        <f aca="false">SUM(E262:E292)</f>
        <v>54068.96</v>
      </c>
      <c r="G293" s="286" t="n">
        <f aca="false">C293+E293</f>
        <v>128045.128</v>
      </c>
      <c r="I293" s="286" t="n">
        <f aca="false">SUM(I262:I292)</f>
        <v>112643.832</v>
      </c>
      <c r="K293" s="286" t="n">
        <f aca="false">SUM(K262:K292)</f>
        <v>82331.04</v>
      </c>
      <c r="M293" s="286" t="n">
        <f aca="false">I293+K293</f>
        <v>194974.872</v>
      </c>
    </row>
    <row r="296" customFormat="false" ht="12.75" hidden="false" customHeight="false" outlineLevel="0" collapsed="false">
      <c r="C296" s="219" t="n">
        <f aca="false">C292</f>
        <v>2386.328</v>
      </c>
      <c r="D296" s="150" t="n">
        <f aca="false">D292</f>
        <v>484382.565599999</v>
      </c>
      <c r="E296" s="219" t="n">
        <f aca="false">E292</f>
        <v>1744.16</v>
      </c>
      <c r="F296" s="150" t="n">
        <f aca="false">F292</f>
        <v>274811.414242709</v>
      </c>
      <c r="G296" s="151" t="n">
        <f aca="false">G292</f>
        <v>759193.979842708</v>
      </c>
      <c r="I296" s="219" t="n">
        <f aca="false">I292</f>
        <v>3633.672</v>
      </c>
      <c r="J296" s="150" t="n">
        <f aca="false">J292</f>
        <v>737571.434400001</v>
      </c>
      <c r="K296" s="219" t="n">
        <f aca="false">K292</f>
        <v>2655.84</v>
      </c>
      <c r="L296" s="150" t="n">
        <f aca="false">L292</f>
        <v>391494.631606163</v>
      </c>
      <c r="M296" s="151" t="n">
        <f aca="false">M292</f>
        <v>1129066.06600616</v>
      </c>
      <c r="O296" s="149" t="n">
        <f aca="false">G296+M296</f>
        <v>1888260.04584887</v>
      </c>
      <c r="P296" s="150" t="n">
        <f aca="false">$P$14</f>
        <v>2371200</v>
      </c>
      <c r="Q296" s="278" t="n">
        <f aca="false">O296/P296</f>
        <v>0.796330990995645</v>
      </c>
      <c r="R296" s="151" t="n">
        <f aca="false">P296-O296</f>
        <v>482939.954151128</v>
      </c>
    </row>
    <row r="297" customFormat="false" ht="12.75" hidden="false" customHeight="false" outlineLevel="0" collapsed="false">
      <c r="B297" s="269" t="n">
        <f aca="false">B292+1</f>
        <v>36770</v>
      </c>
      <c r="C297" s="162" t="n">
        <f aca="false">C296</f>
        <v>2386.328</v>
      </c>
      <c r="D297" s="162" t="n">
        <f aca="false">D296+C297</f>
        <v>486768.893599999</v>
      </c>
      <c r="E297" s="162" t="n">
        <f aca="false">E296</f>
        <v>1744.16</v>
      </c>
      <c r="F297" s="162" t="n">
        <f aca="false">F296+E297</f>
        <v>276555.574242709</v>
      </c>
      <c r="G297" s="162" t="n">
        <f aca="false">D297+F297</f>
        <v>763324.467842708</v>
      </c>
      <c r="I297" s="162" t="n">
        <f aca="false">I296</f>
        <v>3633.672</v>
      </c>
      <c r="J297" s="162" t="n">
        <f aca="false">J296+I297</f>
        <v>741205.106400001</v>
      </c>
      <c r="K297" s="162" t="n">
        <f aca="false">K296</f>
        <v>2655.84</v>
      </c>
      <c r="L297" s="162" t="n">
        <f aca="false">L296+K297</f>
        <v>394150.471606164</v>
      </c>
      <c r="M297" s="162" t="n">
        <f aca="false">J297+L297</f>
        <v>1135355.57800616</v>
      </c>
      <c r="O297" s="162" t="n">
        <f aca="false">G297+M297</f>
        <v>1898680.04584887</v>
      </c>
      <c r="P297" s="162" t="n">
        <f aca="false">P296</f>
        <v>2371200</v>
      </c>
      <c r="Q297" s="285" t="n">
        <f aca="false">O297/P297</f>
        <v>0.800725390455834</v>
      </c>
      <c r="R297" s="162" t="n">
        <f aca="false">P297-O297</f>
        <v>472519.954151128</v>
      </c>
    </row>
    <row r="298" customFormat="false" ht="12.75" hidden="false" customHeight="false" outlineLevel="0" collapsed="false">
      <c r="B298" s="269" t="n">
        <f aca="false">B297+1</f>
        <v>36771</v>
      </c>
      <c r="C298" s="162" t="n">
        <f aca="false">C297</f>
        <v>2386.328</v>
      </c>
      <c r="D298" s="162" t="n">
        <f aca="false">D297+C298</f>
        <v>489155.221599999</v>
      </c>
      <c r="E298" s="162" t="n">
        <f aca="false">E297</f>
        <v>1744.16</v>
      </c>
      <c r="F298" s="162" t="n">
        <f aca="false">F297+E298</f>
        <v>278299.734242709</v>
      </c>
      <c r="G298" s="162" t="n">
        <f aca="false">D298+F298</f>
        <v>767454.955842708</v>
      </c>
      <c r="I298" s="162" t="n">
        <f aca="false">I297</f>
        <v>3633.672</v>
      </c>
      <c r="J298" s="162" t="n">
        <f aca="false">J297+I298</f>
        <v>744838.778400001</v>
      </c>
      <c r="K298" s="162" t="n">
        <f aca="false">K297</f>
        <v>2655.84</v>
      </c>
      <c r="L298" s="162" t="n">
        <f aca="false">L297+K298</f>
        <v>396806.311606164</v>
      </c>
      <c r="M298" s="162" t="n">
        <f aca="false">J298+L298</f>
        <v>1141645.09000616</v>
      </c>
      <c r="O298" s="162" t="n">
        <f aca="false">G298+M298</f>
        <v>1909100.04584887</v>
      </c>
      <c r="P298" s="162" t="n">
        <f aca="false">P297</f>
        <v>2371200</v>
      </c>
      <c r="Q298" s="285" t="n">
        <f aca="false">O298/P298</f>
        <v>0.805119789916023</v>
      </c>
      <c r="R298" s="162" t="n">
        <f aca="false">P298-O298</f>
        <v>462099.954151128</v>
      </c>
    </row>
    <row r="299" customFormat="false" ht="12.75" hidden="false" customHeight="false" outlineLevel="0" collapsed="false">
      <c r="B299" s="269" t="n">
        <f aca="false">B298+1</f>
        <v>36772</v>
      </c>
      <c r="C299" s="162" t="n">
        <f aca="false">C298</f>
        <v>2386.328</v>
      </c>
      <c r="D299" s="162" t="n">
        <f aca="false">D298+C299</f>
        <v>491541.549599999</v>
      </c>
      <c r="E299" s="162" t="n">
        <f aca="false">E298</f>
        <v>1744.16</v>
      </c>
      <c r="F299" s="162" t="n">
        <f aca="false">F298+E299</f>
        <v>280043.894242709</v>
      </c>
      <c r="G299" s="162" t="n">
        <f aca="false">D299+F299</f>
        <v>771585.443842708</v>
      </c>
      <c r="I299" s="162" t="n">
        <f aca="false">I298</f>
        <v>3633.672</v>
      </c>
      <c r="J299" s="162" t="n">
        <f aca="false">J298+I299</f>
        <v>748472.450400001</v>
      </c>
      <c r="K299" s="162" t="n">
        <f aca="false">K298</f>
        <v>2655.84</v>
      </c>
      <c r="L299" s="162" t="n">
        <f aca="false">L298+K299</f>
        <v>399462.151606164</v>
      </c>
      <c r="M299" s="162" t="n">
        <f aca="false">J299+L299</f>
        <v>1147934.60200616</v>
      </c>
      <c r="O299" s="162" t="n">
        <f aca="false">G299+M299</f>
        <v>1919520.04584887</v>
      </c>
      <c r="P299" s="162" t="n">
        <f aca="false">P298</f>
        <v>2371200</v>
      </c>
      <c r="Q299" s="285" t="n">
        <f aca="false">O299/P299</f>
        <v>0.809514189376211</v>
      </c>
      <c r="R299" s="162" t="n">
        <f aca="false">P299-O299</f>
        <v>451679.954151128</v>
      </c>
    </row>
    <row r="300" customFormat="false" ht="12.75" hidden="false" customHeight="false" outlineLevel="0" collapsed="false">
      <c r="B300" s="269" t="n">
        <f aca="false">B299+1</f>
        <v>36773</v>
      </c>
      <c r="C300" s="162" t="n">
        <f aca="false">C299</f>
        <v>2386.328</v>
      </c>
      <c r="D300" s="162" t="n">
        <f aca="false">D299+C300</f>
        <v>493927.877599999</v>
      </c>
      <c r="E300" s="162" t="n">
        <f aca="false">E299</f>
        <v>1744.16</v>
      </c>
      <c r="F300" s="162" t="n">
        <f aca="false">F299+E300</f>
        <v>281788.054242709</v>
      </c>
      <c r="G300" s="162" t="n">
        <f aca="false">D300+F300</f>
        <v>775715.931842708</v>
      </c>
      <c r="I300" s="162" t="n">
        <f aca="false">I299</f>
        <v>3633.672</v>
      </c>
      <c r="J300" s="162" t="n">
        <f aca="false">J299+I300</f>
        <v>752106.122400001</v>
      </c>
      <c r="K300" s="162" t="n">
        <f aca="false">K299</f>
        <v>2655.84</v>
      </c>
      <c r="L300" s="162" t="n">
        <f aca="false">L299+K300</f>
        <v>402117.991606164</v>
      </c>
      <c r="M300" s="162" t="n">
        <f aca="false">J300+L300</f>
        <v>1154224.11400617</v>
      </c>
      <c r="O300" s="162" t="n">
        <f aca="false">G300+M300</f>
        <v>1929940.04584887</v>
      </c>
      <c r="P300" s="162" t="n">
        <f aca="false">P299</f>
        <v>2371200</v>
      </c>
      <c r="Q300" s="285" t="n">
        <f aca="false">O300/P300</f>
        <v>0.813908588836401</v>
      </c>
      <c r="R300" s="162" t="n">
        <f aca="false">P300-O300</f>
        <v>441259.954151127</v>
      </c>
    </row>
    <row r="301" customFormat="false" ht="12.75" hidden="false" customHeight="false" outlineLevel="0" collapsed="false">
      <c r="B301" s="269" t="n">
        <f aca="false">B300+1</f>
        <v>36774</v>
      </c>
      <c r="C301" s="162" t="n">
        <f aca="false">C300</f>
        <v>2386.328</v>
      </c>
      <c r="D301" s="162" t="n">
        <f aca="false">D300+C301</f>
        <v>496314.205599999</v>
      </c>
      <c r="E301" s="162" t="n">
        <f aca="false">E300</f>
        <v>1744.16</v>
      </c>
      <c r="F301" s="162" t="n">
        <f aca="false">F300+E301</f>
        <v>283532.214242709</v>
      </c>
      <c r="G301" s="162" t="n">
        <f aca="false">D301+F301</f>
        <v>779846.419842708</v>
      </c>
      <c r="I301" s="162" t="n">
        <f aca="false">I300</f>
        <v>3633.672</v>
      </c>
      <c r="J301" s="162" t="n">
        <f aca="false">J300+I301</f>
        <v>755739.794400001</v>
      </c>
      <c r="K301" s="162" t="n">
        <f aca="false">K300</f>
        <v>2655.84</v>
      </c>
      <c r="L301" s="162" t="n">
        <f aca="false">L300+K301</f>
        <v>404773.831606164</v>
      </c>
      <c r="M301" s="162" t="n">
        <f aca="false">J301+L301</f>
        <v>1160513.62600616</v>
      </c>
      <c r="O301" s="162" t="n">
        <f aca="false">G301+M301</f>
        <v>1940360.04584887</v>
      </c>
      <c r="P301" s="162" t="n">
        <f aca="false">P300</f>
        <v>2371200</v>
      </c>
      <c r="Q301" s="285" t="n">
        <f aca="false">O301/P301</f>
        <v>0.818302988296589</v>
      </c>
      <c r="R301" s="162" t="n">
        <f aca="false">P301-O301</f>
        <v>430839.954151128</v>
      </c>
    </row>
    <row r="302" customFormat="false" ht="12.75" hidden="false" customHeight="false" outlineLevel="0" collapsed="false">
      <c r="B302" s="269" t="n">
        <f aca="false">B301+1</f>
        <v>36775</v>
      </c>
      <c r="C302" s="162" t="n">
        <f aca="false">C301</f>
        <v>2386.328</v>
      </c>
      <c r="D302" s="162" t="n">
        <f aca="false">D301+C302</f>
        <v>498700.533599999</v>
      </c>
      <c r="E302" s="162" t="n">
        <f aca="false">E301</f>
        <v>1744.16</v>
      </c>
      <c r="F302" s="162" t="n">
        <f aca="false">F301+E302</f>
        <v>285276.374242709</v>
      </c>
      <c r="G302" s="162" t="n">
        <f aca="false">D302+F302</f>
        <v>783976.907842708</v>
      </c>
      <c r="I302" s="162" t="n">
        <f aca="false">I301</f>
        <v>3633.672</v>
      </c>
      <c r="J302" s="162" t="n">
        <f aca="false">J301+I302</f>
        <v>759373.466400001</v>
      </c>
      <c r="K302" s="162" t="n">
        <f aca="false">K301</f>
        <v>2655.84</v>
      </c>
      <c r="L302" s="162" t="n">
        <f aca="false">L301+K302</f>
        <v>407429.671606164</v>
      </c>
      <c r="M302" s="162" t="n">
        <f aca="false">J302+L302</f>
        <v>1166803.13800617</v>
      </c>
      <c r="O302" s="162" t="n">
        <f aca="false">G302+M302</f>
        <v>1950780.04584887</v>
      </c>
      <c r="P302" s="162" t="n">
        <f aca="false">P301</f>
        <v>2371200</v>
      </c>
      <c r="Q302" s="285" t="n">
        <f aca="false">O302/P302</f>
        <v>0.822697387756778</v>
      </c>
      <c r="R302" s="162" t="n">
        <f aca="false">P302-O302</f>
        <v>420419.954151128</v>
      </c>
    </row>
    <row r="303" customFormat="false" ht="12.75" hidden="false" customHeight="false" outlineLevel="0" collapsed="false">
      <c r="B303" s="269" t="n">
        <f aca="false">B302+1</f>
        <v>36776</v>
      </c>
      <c r="C303" s="162" t="n">
        <f aca="false">C302</f>
        <v>2386.328</v>
      </c>
      <c r="D303" s="162" t="n">
        <f aca="false">D302+C303</f>
        <v>501086.861599999</v>
      </c>
      <c r="E303" s="162" t="n">
        <f aca="false">E302</f>
        <v>1744.16</v>
      </c>
      <c r="F303" s="162" t="n">
        <f aca="false">F302+E303</f>
        <v>287020.534242709</v>
      </c>
      <c r="G303" s="162" t="n">
        <f aca="false">D303+F303</f>
        <v>788107.395842708</v>
      </c>
      <c r="I303" s="162" t="n">
        <f aca="false">I302</f>
        <v>3633.672</v>
      </c>
      <c r="J303" s="162" t="n">
        <f aca="false">J302+I303</f>
        <v>763007.138400001</v>
      </c>
      <c r="K303" s="162" t="n">
        <f aca="false">K302</f>
        <v>2655.84</v>
      </c>
      <c r="L303" s="162" t="n">
        <f aca="false">L302+K303</f>
        <v>410085.511606164</v>
      </c>
      <c r="M303" s="162" t="n">
        <f aca="false">J303+L303</f>
        <v>1173092.65000617</v>
      </c>
      <c r="O303" s="162" t="n">
        <f aca="false">G303+M303</f>
        <v>1961200.04584887</v>
      </c>
      <c r="P303" s="162" t="n">
        <f aca="false">P302</f>
        <v>2371200</v>
      </c>
      <c r="Q303" s="285" t="n">
        <f aca="false">O303/P303</f>
        <v>0.827091787216967</v>
      </c>
      <c r="R303" s="162" t="n">
        <f aca="false">P303-O303</f>
        <v>409999.954151128</v>
      </c>
    </row>
    <row r="304" customFormat="false" ht="12.75" hidden="false" customHeight="false" outlineLevel="0" collapsed="false">
      <c r="B304" s="269" t="n">
        <f aca="false">B303+1</f>
        <v>36777</v>
      </c>
      <c r="C304" s="162" t="n">
        <f aca="false">C303</f>
        <v>2386.328</v>
      </c>
      <c r="D304" s="162" t="n">
        <f aca="false">D303+C304</f>
        <v>503473.189599999</v>
      </c>
      <c r="E304" s="162" t="n">
        <f aca="false">E303</f>
        <v>1744.16</v>
      </c>
      <c r="F304" s="162" t="n">
        <f aca="false">F303+E304</f>
        <v>288764.694242709</v>
      </c>
      <c r="G304" s="162" t="n">
        <f aca="false">D304+F304</f>
        <v>792237.883842708</v>
      </c>
      <c r="I304" s="162" t="n">
        <f aca="false">I303</f>
        <v>3633.672</v>
      </c>
      <c r="J304" s="162" t="n">
        <f aca="false">J303+I304</f>
        <v>766640.810400001</v>
      </c>
      <c r="K304" s="162" t="n">
        <f aca="false">K303</f>
        <v>2655.84</v>
      </c>
      <c r="L304" s="162" t="n">
        <f aca="false">L303+K304</f>
        <v>412741.351606164</v>
      </c>
      <c r="M304" s="162" t="n">
        <f aca="false">J304+L304</f>
        <v>1179382.16200617</v>
      </c>
      <c r="O304" s="162" t="n">
        <f aca="false">G304+M304</f>
        <v>1971620.04584887</v>
      </c>
      <c r="P304" s="162" t="n">
        <f aca="false">P303</f>
        <v>2371200</v>
      </c>
      <c r="Q304" s="285" t="n">
        <f aca="false">O304/P304</f>
        <v>0.831486186677156</v>
      </c>
      <c r="R304" s="162" t="n">
        <f aca="false">P304-O304</f>
        <v>399579.954151128</v>
      </c>
    </row>
    <row r="305" customFormat="false" ht="12.75" hidden="false" customHeight="false" outlineLevel="0" collapsed="false">
      <c r="B305" s="269" t="n">
        <f aca="false">B304+1</f>
        <v>36778</v>
      </c>
      <c r="C305" s="162" t="n">
        <f aca="false">C304</f>
        <v>2386.328</v>
      </c>
      <c r="D305" s="162" t="n">
        <f aca="false">D304+C305</f>
        <v>505859.517599999</v>
      </c>
      <c r="E305" s="162" t="n">
        <f aca="false">E304</f>
        <v>1744.16</v>
      </c>
      <c r="F305" s="162" t="n">
        <f aca="false">F304+E305</f>
        <v>290508.854242709</v>
      </c>
      <c r="G305" s="162" t="n">
        <f aca="false">D305+F305</f>
        <v>796368.371842708</v>
      </c>
      <c r="I305" s="162" t="n">
        <f aca="false">I304</f>
        <v>3633.672</v>
      </c>
      <c r="J305" s="162" t="n">
        <f aca="false">J304+I305</f>
        <v>770274.482400001</v>
      </c>
      <c r="K305" s="162" t="n">
        <f aca="false">K304</f>
        <v>2655.84</v>
      </c>
      <c r="L305" s="162" t="n">
        <f aca="false">L304+K305</f>
        <v>415397.191606164</v>
      </c>
      <c r="M305" s="162" t="n">
        <f aca="false">J305+L305</f>
        <v>1185671.67400617</v>
      </c>
      <c r="O305" s="162" t="n">
        <f aca="false">G305+M305</f>
        <v>1982040.04584887</v>
      </c>
      <c r="P305" s="162" t="n">
        <f aca="false">P304</f>
        <v>2371200</v>
      </c>
      <c r="Q305" s="285" t="n">
        <f aca="false">O305/P305</f>
        <v>0.835880586137345</v>
      </c>
      <c r="R305" s="162" t="n">
        <f aca="false">P305-O305</f>
        <v>389159.954151128</v>
      </c>
    </row>
    <row r="306" customFormat="false" ht="12.75" hidden="false" customHeight="false" outlineLevel="0" collapsed="false">
      <c r="B306" s="269" t="n">
        <f aca="false">B305+1</f>
        <v>36779</v>
      </c>
      <c r="C306" s="162" t="n">
        <f aca="false">C305</f>
        <v>2386.328</v>
      </c>
      <c r="D306" s="162" t="n">
        <f aca="false">D305+C306</f>
        <v>508245.845599999</v>
      </c>
      <c r="E306" s="162" t="n">
        <f aca="false">E305</f>
        <v>1744.16</v>
      </c>
      <c r="F306" s="162" t="n">
        <f aca="false">F305+E306</f>
        <v>292253.014242709</v>
      </c>
      <c r="G306" s="162" t="n">
        <f aca="false">D306+F306</f>
        <v>800498.859842707</v>
      </c>
      <c r="I306" s="162" t="n">
        <f aca="false">I305</f>
        <v>3633.672</v>
      </c>
      <c r="J306" s="162" t="n">
        <f aca="false">J305+I306</f>
        <v>773908.154400001</v>
      </c>
      <c r="K306" s="162" t="n">
        <f aca="false">K305</f>
        <v>2655.84</v>
      </c>
      <c r="L306" s="162" t="n">
        <f aca="false">L305+K306</f>
        <v>418053.031606164</v>
      </c>
      <c r="M306" s="162" t="n">
        <f aca="false">J306+L306</f>
        <v>1191961.18600617</v>
      </c>
      <c r="O306" s="162" t="n">
        <f aca="false">G306+M306</f>
        <v>1992460.04584887</v>
      </c>
      <c r="P306" s="162" t="n">
        <f aca="false">P305</f>
        <v>2371200</v>
      </c>
      <c r="Q306" s="285" t="n">
        <f aca="false">O306/P306</f>
        <v>0.840274985597534</v>
      </c>
      <c r="R306" s="162" t="n">
        <f aca="false">P306-O306</f>
        <v>378739.954151128</v>
      </c>
    </row>
    <row r="307" customFormat="false" ht="12.75" hidden="false" customHeight="false" outlineLevel="0" collapsed="false">
      <c r="B307" s="269" t="n">
        <f aca="false">B306+1</f>
        <v>36780</v>
      </c>
      <c r="C307" s="162" t="n">
        <f aca="false">C306</f>
        <v>2386.328</v>
      </c>
      <c r="D307" s="162" t="n">
        <f aca="false">D306+C307</f>
        <v>510632.173599999</v>
      </c>
      <c r="E307" s="162" t="n">
        <f aca="false">E306</f>
        <v>1744.16</v>
      </c>
      <c r="F307" s="162" t="n">
        <f aca="false">F306+E307</f>
        <v>293997.174242709</v>
      </c>
      <c r="G307" s="162" t="n">
        <f aca="false">D307+F307</f>
        <v>804629.347842707</v>
      </c>
      <c r="I307" s="162" t="n">
        <f aca="false">I306</f>
        <v>3633.672</v>
      </c>
      <c r="J307" s="162" t="n">
        <f aca="false">J306+I307</f>
        <v>777541.826400001</v>
      </c>
      <c r="K307" s="162" t="n">
        <f aca="false">K306</f>
        <v>2655.84</v>
      </c>
      <c r="L307" s="162" t="n">
        <f aca="false">L306+K307</f>
        <v>420708.871606164</v>
      </c>
      <c r="M307" s="162" t="n">
        <f aca="false">J307+L307</f>
        <v>1198250.69800617</v>
      </c>
      <c r="O307" s="162" t="n">
        <f aca="false">G307+M307</f>
        <v>2002880.04584887</v>
      </c>
      <c r="P307" s="162" t="n">
        <f aca="false">P306</f>
        <v>2371200</v>
      </c>
      <c r="Q307" s="285" t="n">
        <f aca="false">O307/P307</f>
        <v>0.844669385057723</v>
      </c>
      <c r="R307" s="162" t="n">
        <f aca="false">P307-O307</f>
        <v>368319.954151128</v>
      </c>
    </row>
    <row r="308" customFormat="false" ht="12.75" hidden="false" customHeight="false" outlineLevel="0" collapsed="false">
      <c r="B308" s="269" t="n">
        <f aca="false">B307+1</f>
        <v>36781</v>
      </c>
      <c r="C308" s="162" t="n">
        <f aca="false">C307</f>
        <v>2386.328</v>
      </c>
      <c r="D308" s="162" t="n">
        <f aca="false">D307+C308</f>
        <v>513018.501599999</v>
      </c>
      <c r="E308" s="162" t="n">
        <f aca="false">E307</f>
        <v>1744.16</v>
      </c>
      <c r="F308" s="162" t="n">
        <f aca="false">F307+E308</f>
        <v>295741.334242709</v>
      </c>
      <c r="G308" s="162" t="n">
        <f aca="false">D308+F308</f>
        <v>808759.835842707</v>
      </c>
      <c r="I308" s="162" t="n">
        <f aca="false">I307</f>
        <v>3633.672</v>
      </c>
      <c r="J308" s="162" t="n">
        <f aca="false">J307+I308</f>
        <v>781175.498400001</v>
      </c>
      <c r="K308" s="162" t="n">
        <f aca="false">K307</f>
        <v>2655.84</v>
      </c>
      <c r="L308" s="162" t="n">
        <f aca="false">L307+K308</f>
        <v>423364.711606164</v>
      </c>
      <c r="M308" s="162" t="n">
        <f aca="false">J308+L308</f>
        <v>1204540.21000617</v>
      </c>
      <c r="O308" s="162" t="n">
        <f aca="false">G308+M308</f>
        <v>2013300.04584887</v>
      </c>
      <c r="P308" s="162" t="n">
        <f aca="false">P307</f>
        <v>2371200</v>
      </c>
      <c r="Q308" s="285" t="n">
        <f aca="false">O308/P308</f>
        <v>0.849063784517912</v>
      </c>
      <c r="R308" s="162" t="n">
        <f aca="false">P308-O308</f>
        <v>357899.954151127</v>
      </c>
    </row>
    <row r="309" customFormat="false" ht="12.75" hidden="false" customHeight="false" outlineLevel="0" collapsed="false">
      <c r="B309" s="269" t="n">
        <f aca="false">B308+1</f>
        <v>36782</v>
      </c>
      <c r="C309" s="162" t="n">
        <f aca="false">C308</f>
        <v>2386.328</v>
      </c>
      <c r="D309" s="162" t="n">
        <f aca="false">D308+C309</f>
        <v>515404.829599999</v>
      </c>
      <c r="E309" s="162" t="n">
        <f aca="false">E308</f>
        <v>1744.16</v>
      </c>
      <c r="F309" s="162" t="n">
        <f aca="false">F308+E309</f>
        <v>297485.494242709</v>
      </c>
      <c r="G309" s="162" t="n">
        <f aca="false">D309+F309</f>
        <v>812890.323842707</v>
      </c>
      <c r="I309" s="162" t="n">
        <f aca="false">I308</f>
        <v>3633.672</v>
      </c>
      <c r="J309" s="162" t="n">
        <f aca="false">J308+I309</f>
        <v>784809.170400002</v>
      </c>
      <c r="K309" s="162" t="n">
        <f aca="false">K308</f>
        <v>2655.84</v>
      </c>
      <c r="L309" s="162" t="n">
        <f aca="false">L308+K309</f>
        <v>426020.551606164</v>
      </c>
      <c r="M309" s="162" t="n">
        <f aca="false">J309+L309</f>
        <v>1210829.72200617</v>
      </c>
      <c r="O309" s="162" t="n">
        <f aca="false">G309+M309</f>
        <v>2023720.04584887</v>
      </c>
      <c r="P309" s="162" t="n">
        <f aca="false">P308</f>
        <v>2371200</v>
      </c>
      <c r="Q309" s="285" t="n">
        <f aca="false">O309/P309</f>
        <v>0.853458183978101</v>
      </c>
      <c r="R309" s="162" t="n">
        <f aca="false">P309-O309</f>
        <v>347479.954151128</v>
      </c>
    </row>
    <row r="310" customFormat="false" ht="12.75" hidden="false" customHeight="false" outlineLevel="0" collapsed="false">
      <c r="B310" s="269" t="n">
        <f aca="false">B309+1</f>
        <v>36783</v>
      </c>
      <c r="C310" s="162" t="n">
        <f aca="false">C309</f>
        <v>2386.328</v>
      </c>
      <c r="D310" s="162" t="n">
        <f aca="false">D309+C310</f>
        <v>517791.157599999</v>
      </c>
      <c r="E310" s="162" t="n">
        <f aca="false">E309</f>
        <v>1744.16</v>
      </c>
      <c r="F310" s="162" t="n">
        <f aca="false">F309+E310</f>
        <v>299229.654242709</v>
      </c>
      <c r="G310" s="162" t="n">
        <f aca="false">D310+F310</f>
        <v>817020.811842707</v>
      </c>
      <c r="I310" s="162" t="n">
        <f aca="false">I309</f>
        <v>3633.672</v>
      </c>
      <c r="J310" s="162" t="n">
        <f aca="false">J309+I310</f>
        <v>788442.842400002</v>
      </c>
      <c r="K310" s="162" t="n">
        <f aca="false">K309</f>
        <v>2655.84</v>
      </c>
      <c r="L310" s="162" t="n">
        <f aca="false">L309+K310</f>
        <v>428676.391606164</v>
      </c>
      <c r="M310" s="162" t="n">
        <f aca="false">J310+L310</f>
        <v>1217119.23400617</v>
      </c>
      <c r="O310" s="162" t="n">
        <f aca="false">G310+M310</f>
        <v>2034140.04584887</v>
      </c>
      <c r="P310" s="162" t="n">
        <f aca="false">P309</f>
        <v>2371200</v>
      </c>
      <c r="Q310" s="285" t="n">
        <f aca="false">O310/P310</f>
        <v>0.85785258343829</v>
      </c>
      <c r="R310" s="162" t="n">
        <f aca="false">P310-O310</f>
        <v>337059.954151128</v>
      </c>
    </row>
    <row r="311" customFormat="false" ht="12.75" hidden="false" customHeight="false" outlineLevel="0" collapsed="false">
      <c r="B311" s="269" t="n">
        <f aca="false">B310+1</f>
        <v>36784</v>
      </c>
      <c r="C311" s="162" t="n">
        <f aca="false">C310</f>
        <v>2386.328</v>
      </c>
      <c r="D311" s="162" t="n">
        <f aca="false">D310+C311</f>
        <v>520177.485599999</v>
      </c>
      <c r="E311" s="162" t="n">
        <f aca="false">E310</f>
        <v>1744.16</v>
      </c>
      <c r="F311" s="162" t="n">
        <f aca="false">F310+E311</f>
        <v>300973.814242709</v>
      </c>
      <c r="G311" s="162" t="n">
        <f aca="false">D311+F311</f>
        <v>821151.299842707</v>
      </c>
      <c r="I311" s="162" t="n">
        <f aca="false">I310</f>
        <v>3633.672</v>
      </c>
      <c r="J311" s="162" t="n">
        <f aca="false">J310+I311</f>
        <v>792076.514400002</v>
      </c>
      <c r="K311" s="162" t="n">
        <f aca="false">K310</f>
        <v>2655.84</v>
      </c>
      <c r="L311" s="162" t="n">
        <f aca="false">L310+K311</f>
        <v>431332.231606164</v>
      </c>
      <c r="M311" s="162" t="n">
        <f aca="false">J311+L311</f>
        <v>1223408.74600617</v>
      </c>
      <c r="O311" s="162" t="n">
        <f aca="false">G311+M311</f>
        <v>2044560.04584887</v>
      </c>
      <c r="P311" s="162" t="n">
        <f aca="false">P310</f>
        <v>2371200</v>
      </c>
      <c r="Q311" s="285" t="n">
        <f aca="false">O311/P311</f>
        <v>0.862246982898479</v>
      </c>
      <c r="R311" s="162" t="n">
        <f aca="false">P311-O311</f>
        <v>326639.954151128</v>
      </c>
    </row>
    <row r="312" customFormat="false" ht="12.75" hidden="false" customHeight="false" outlineLevel="0" collapsed="false">
      <c r="B312" s="269" t="n">
        <f aca="false">B311+1</f>
        <v>36785</v>
      </c>
      <c r="C312" s="162" t="n">
        <f aca="false">C311</f>
        <v>2386.328</v>
      </c>
      <c r="D312" s="162" t="n">
        <f aca="false">D311+C312</f>
        <v>522563.813599999</v>
      </c>
      <c r="E312" s="162" t="n">
        <f aca="false">E311</f>
        <v>1744.16</v>
      </c>
      <c r="F312" s="162" t="n">
        <f aca="false">F311+E312</f>
        <v>302717.974242709</v>
      </c>
      <c r="G312" s="162" t="n">
        <f aca="false">D312+F312</f>
        <v>825281.787842707</v>
      </c>
      <c r="I312" s="162" t="n">
        <f aca="false">I311</f>
        <v>3633.672</v>
      </c>
      <c r="J312" s="162" t="n">
        <f aca="false">J311+I312</f>
        <v>795710.186400002</v>
      </c>
      <c r="K312" s="162" t="n">
        <f aca="false">K311</f>
        <v>2655.84</v>
      </c>
      <c r="L312" s="162" t="n">
        <f aca="false">L311+K312</f>
        <v>433988.071606164</v>
      </c>
      <c r="M312" s="162" t="n">
        <f aca="false">J312+L312</f>
        <v>1229698.25800617</v>
      </c>
      <c r="O312" s="162" t="n">
        <f aca="false">G312+M312</f>
        <v>2054980.04584887</v>
      </c>
      <c r="P312" s="162" t="n">
        <f aca="false">P311</f>
        <v>2371200</v>
      </c>
      <c r="Q312" s="285" t="n">
        <f aca="false">O312/P312</f>
        <v>0.866641382358668</v>
      </c>
      <c r="R312" s="162" t="n">
        <f aca="false">P312-O312</f>
        <v>316219.954151128</v>
      </c>
    </row>
    <row r="313" customFormat="false" ht="12.75" hidden="false" customHeight="false" outlineLevel="0" collapsed="false">
      <c r="B313" s="269" t="n">
        <f aca="false">B312+1</f>
        <v>36786</v>
      </c>
      <c r="C313" s="162" t="n">
        <f aca="false">C312</f>
        <v>2386.328</v>
      </c>
      <c r="D313" s="162" t="n">
        <f aca="false">D312+C313</f>
        <v>524950.141599999</v>
      </c>
      <c r="E313" s="162" t="n">
        <f aca="false">E312</f>
        <v>1744.16</v>
      </c>
      <c r="F313" s="162" t="n">
        <f aca="false">F312+E313</f>
        <v>304462.134242709</v>
      </c>
      <c r="G313" s="162" t="n">
        <f aca="false">D313+F313</f>
        <v>829412.275842707</v>
      </c>
      <c r="I313" s="162" t="n">
        <f aca="false">I312</f>
        <v>3633.672</v>
      </c>
      <c r="J313" s="162" t="n">
        <f aca="false">J312+I313</f>
        <v>799343.858400002</v>
      </c>
      <c r="K313" s="162" t="n">
        <f aca="false">K312</f>
        <v>2655.84</v>
      </c>
      <c r="L313" s="162" t="n">
        <f aca="false">L312+K313</f>
        <v>436643.911606164</v>
      </c>
      <c r="M313" s="162" t="n">
        <f aca="false">J313+L313</f>
        <v>1235987.77000617</v>
      </c>
      <c r="O313" s="162" t="n">
        <f aca="false">G313+M313</f>
        <v>2065400.04584887</v>
      </c>
      <c r="P313" s="162" t="n">
        <f aca="false">P312</f>
        <v>2371200</v>
      </c>
      <c r="Q313" s="285" t="n">
        <f aca="false">O313/P313</f>
        <v>0.871035781818856</v>
      </c>
      <c r="R313" s="162" t="n">
        <f aca="false">P313-O313</f>
        <v>305799.954151128</v>
      </c>
    </row>
    <row r="314" customFormat="false" ht="12.75" hidden="false" customHeight="false" outlineLevel="0" collapsed="false">
      <c r="B314" s="269" t="n">
        <f aca="false">B313+1</f>
        <v>36787</v>
      </c>
      <c r="C314" s="162" t="n">
        <f aca="false">C313</f>
        <v>2386.328</v>
      </c>
      <c r="D314" s="162" t="n">
        <f aca="false">D313+C314</f>
        <v>527336.469599999</v>
      </c>
      <c r="E314" s="162" t="n">
        <f aca="false">E313</f>
        <v>1744.16</v>
      </c>
      <c r="F314" s="162" t="n">
        <f aca="false">F313+E314</f>
        <v>306206.294242709</v>
      </c>
      <c r="G314" s="162" t="n">
        <f aca="false">D314+F314</f>
        <v>833542.763842707</v>
      </c>
      <c r="I314" s="162" t="n">
        <f aca="false">I313</f>
        <v>3633.672</v>
      </c>
      <c r="J314" s="162" t="n">
        <f aca="false">J313+I314</f>
        <v>802977.530400002</v>
      </c>
      <c r="K314" s="162" t="n">
        <f aca="false">K313</f>
        <v>2655.84</v>
      </c>
      <c r="L314" s="162" t="n">
        <f aca="false">L313+K314</f>
        <v>439299.751606164</v>
      </c>
      <c r="M314" s="162" t="n">
        <f aca="false">J314+L314</f>
        <v>1242277.28200617</v>
      </c>
      <c r="O314" s="162" t="n">
        <f aca="false">G314+M314</f>
        <v>2075820.04584887</v>
      </c>
      <c r="P314" s="162" t="n">
        <f aca="false">P313</f>
        <v>2371200</v>
      </c>
      <c r="Q314" s="285" t="n">
        <f aca="false">O314/P314</f>
        <v>0.875430181279045</v>
      </c>
      <c r="R314" s="162" t="n">
        <f aca="false">P314-O314</f>
        <v>295379.954151128</v>
      </c>
    </row>
    <row r="315" customFormat="false" ht="12.75" hidden="false" customHeight="false" outlineLevel="0" collapsed="false">
      <c r="B315" s="269" t="n">
        <f aca="false">B314+1</f>
        <v>36788</v>
      </c>
      <c r="C315" s="162" t="n">
        <f aca="false">C314</f>
        <v>2386.328</v>
      </c>
      <c r="D315" s="162" t="n">
        <f aca="false">D314+C315</f>
        <v>529722.797599999</v>
      </c>
      <c r="E315" s="162" t="n">
        <f aca="false">E314</f>
        <v>1744.16</v>
      </c>
      <c r="F315" s="162" t="n">
        <f aca="false">F314+E315</f>
        <v>307950.454242709</v>
      </c>
      <c r="G315" s="162" t="n">
        <f aca="false">D315+F315</f>
        <v>837673.251842707</v>
      </c>
      <c r="I315" s="162" t="n">
        <f aca="false">I314</f>
        <v>3633.672</v>
      </c>
      <c r="J315" s="162" t="n">
        <f aca="false">J314+I315</f>
        <v>806611.202400002</v>
      </c>
      <c r="K315" s="162" t="n">
        <f aca="false">K314</f>
        <v>2655.84</v>
      </c>
      <c r="L315" s="162" t="n">
        <f aca="false">L314+K315</f>
        <v>441955.591606164</v>
      </c>
      <c r="M315" s="162" t="n">
        <f aca="false">J315+L315</f>
        <v>1248566.79400617</v>
      </c>
      <c r="O315" s="162" t="n">
        <f aca="false">G315+M315</f>
        <v>2086240.04584887</v>
      </c>
      <c r="P315" s="162" t="n">
        <f aca="false">P314</f>
        <v>2371200</v>
      </c>
      <c r="Q315" s="285" t="n">
        <f aca="false">O315/P315</f>
        <v>0.879824580739234</v>
      </c>
      <c r="R315" s="162" t="n">
        <f aca="false">P315-O315</f>
        <v>284959.954151127</v>
      </c>
    </row>
    <row r="316" customFormat="false" ht="12.75" hidden="false" customHeight="false" outlineLevel="0" collapsed="false">
      <c r="B316" s="269" t="n">
        <f aca="false">B315+1</f>
        <v>36789</v>
      </c>
      <c r="C316" s="162" t="n">
        <f aca="false">C315</f>
        <v>2386.328</v>
      </c>
      <c r="D316" s="162" t="n">
        <f aca="false">D315+C316</f>
        <v>532109.125599999</v>
      </c>
      <c r="E316" s="162" t="n">
        <f aca="false">E315</f>
        <v>1744.16</v>
      </c>
      <c r="F316" s="162" t="n">
        <f aca="false">F315+E316</f>
        <v>309694.614242709</v>
      </c>
      <c r="G316" s="162" t="n">
        <f aca="false">D316+F316</f>
        <v>841803.739842707</v>
      </c>
      <c r="I316" s="162" t="n">
        <f aca="false">I315</f>
        <v>3633.672</v>
      </c>
      <c r="J316" s="162" t="n">
        <f aca="false">J315+I316</f>
        <v>810244.874400002</v>
      </c>
      <c r="K316" s="162" t="n">
        <f aca="false">K315</f>
        <v>2655.84</v>
      </c>
      <c r="L316" s="162" t="n">
        <f aca="false">L315+K316</f>
        <v>444611.431606164</v>
      </c>
      <c r="M316" s="162" t="n">
        <f aca="false">J316+L316</f>
        <v>1254856.30600617</v>
      </c>
      <c r="O316" s="162" t="n">
        <f aca="false">G316+M316</f>
        <v>2096660.04584887</v>
      </c>
      <c r="P316" s="162" t="n">
        <f aca="false">P315</f>
        <v>2371200</v>
      </c>
      <c r="Q316" s="285" t="n">
        <f aca="false">O316/P316</f>
        <v>0.884218980199423</v>
      </c>
      <c r="R316" s="162" t="n">
        <f aca="false">P316-O316</f>
        <v>274539.954151127</v>
      </c>
    </row>
    <row r="317" customFormat="false" ht="12.75" hidden="false" customHeight="false" outlineLevel="0" collapsed="false">
      <c r="B317" s="269" t="n">
        <f aca="false">B316+1</f>
        <v>36790</v>
      </c>
      <c r="C317" s="162" t="n">
        <v>0</v>
      </c>
      <c r="D317" s="162" t="n">
        <f aca="false">D316+C317</f>
        <v>532109.125599999</v>
      </c>
      <c r="E317" s="162" t="n">
        <v>0</v>
      </c>
      <c r="F317" s="162" t="n">
        <f aca="false">F316+E317</f>
        <v>309694.614242709</v>
      </c>
      <c r="G317" s="162" t="n">
        <f aca="false">D317+F317</f>
        <v>841803.739842707</v>
      </c>
      <c r="I317" s="162" t="n">
        <v>0</v>
      </c>
      <c r="J317" s="162" t="n">
        <f aca="false">J316+I317</f>
        <v>810244.874400002</v>
      </c>
      <c r="K317" s="162" t="n">
        <v>0</v>
      </c>
      <c r="L317" s="162" t="n">
        <f aca="false">L316+K317</f>
        <v>444611.431606164</v>
      </c>
      <c r="M317" s="162" t="n">
        <f aca="false">J317+L317</f>
        <v>1254856.30600617</v>
      </c>
      <c r="O317" s="162" t="n">
        <f aca="false">G317+M317</f>
        <v>2096660.04584887</v>
      </c>
      <c r="P317" s="162" t="n">
        <f aca="false">P316</f>
        <v>2371200</v>
      </c>
      <c r="Q317" s="285" t="n">
        <f aca="false">O317/P317</f>
        <v>0.884218980199423</v>
      </c>
      <c r="R317" s="162" t="n">
        <f aca="false">P317-O317</f>
        <v>274539.954151127</v>
      </c>
    </row>
    <row r="318" customFormat="false" ht="12.75" hidden="false" customHeight="false" outlineLevel="0" collapsed="false">
      <c r="B318" s="269" t="n">
        <f aca="false">B317+1</f>
        <v>36791</v>
      </c>
      <c r="C318" s="162" t="n">
        <f aca="false">C317</f>
        <v>0</v>
      </c>
      <c r="D318" s="162" t="n">
        <f aca="false">D317+C318</f>
        <v>532109.125599999</v>
      </c>
      <c r="E318" s="162" t="n">
        <f aca="false">E317</f>
        <v>0</v>
      </c>
      <c r="F318" s="162" t="n">
        <f aca="false">F317+E318</f>
        <v>309694.614242709</v>
      </c>
      <c r="G318" s="162" t="n">
        <f aca="false">D318+F318</f>
        <v>841803.739842707</v>
      </c>
      <c r="I318" s="162" t="n">
        <f aca="false">I317</f>
        <v>0</v>
      </c>
      <c r="J318" s="162" t="n">
        <f aca="false">J317+I318</f>
        <v>810244.874400002</v>
      </c>
      <c r="K318" s="162" t="n">
        <f aca="false">K317</f>
        <v>0</v>
      </c>
      <c r="L318" s="162" t="n">
        <f aca="false">L317+K318</f>
        <v>444611.431606164</v>
      </c>
      <c r="M318" s="162" t="n">
        <f aca="false">J318+L318</f>
        <v>1254856.30600617</v>
      </c>
      <c r="O318" s="162" t="n">
        <f aca="false">G318+M318</f>
        <v>2096660.04584887</v>
      </c>
      <c r="P318" s="162" t="n">
        <f aca="false">P317</f>
        <v>2371200</v>
      </c>
      <c r="Q318" s="285" t="n">
        <f aca="false">O318/P318</f>
        <v>0.884218980199423</v>
      </c>
      <c r="R318" s="162" t="n">
        <f aca="false">P318-O318</f>
        <v>274539.954151127</v>
      </c>
    </row>
    <row r="319" customFormat="false" ht="12.75" hidden="false" customHeight="false" outlineLevel="0" collapsed="false">
      <c r="B319" s="269" t="n">
        <f aca="false">B318+1</f>
        <v>36792</v>
      </c>
      <c r="C319" s="162" t="n">
        <f aca="false">C318</f>
        <v>0</v>
      </c>
      <c r="D319" s="162" t="n">
        <f aca="false">D318+C319</f>
        <v>532109.125599999</v>
      </c>
      <c r="E319" s="162" t="n">
        <f aca="false">E318</f>
        <v>0</v>
      </c>
      <c r="F319" s="162" t="n">
        <f aca="false">F318+E319</f>
        <v>309694.614242709</v>
      </c>
      <c r="G319" s="162" t="n">
        <f aca="false">D319+F319</f>
        <v>841803.739842707</v>
      </c>
      <c r="I319" s="162" t="n">
        <f aca="false">I318</f>
        <v>0</v>
      </c>
      <c r="J319" s="162" t="n">
        <f aca="false">J318+I319</f>
        <v>810244.874400002</v>
      </c>
      <c r="K319" s="162" t="n">
        <f aca="false">K318</f>
        <v>0</v>
      </c>
      <c r="L319" s="162" t="n">
        <f aca="false">L318+K319</f>
        <v>444611.431606164</v>
      </c>
      <c r="M319" s="162" t="n">
        <f aca="false">J319+L319</f>
        <v>1254856.30600617</v>
      </c>
      <c r="O319" s="162" t="n">
        <f aca="false">G319+M319</f>
        <v>2096660.04584887</v>
      </c>
      <c r="P319" s="162" t="n">
        <f aca="false">P318</f>
        <v>2371200</v>
      </c>
      <c r="Q319" s="285" t="n">
        <f aca="false">O319/P319</f>
        <v>0.884218980199423</v>
      </c>
      <c r="R319" s="162" t="n">
        <f aca="false">P319-O319</f>
        <v>274539.954151127</v>
      </c>
    </row>
    <row r="320" customFormat="false" ht="12.75" hidden="false" customHeight="false" outlineLevel="0" collapsed="false">
      <c r="B320" s="269" t="n">
        <f aca="false">B319+1</f>
        <v>36793</v>
      </c>
      <c r="C320" s="162" t="n">
        <f aca="false">C319</f>
        <v>0</v>
      </c>
      <c r="D320" s="162" t="n">
        <f aca="false">D319+C320</f>
        <v>532109.125599999</v>
      </c>
      <c r="E320" s="162" t="n">
        <f aca="false">E319</f>
        <v>0</v>
      </c>
      <c r="F320" s="162" t="n">
        <f aca="false">F319+E320</f>
        <v>309694.614242709</v>
      </c>
      <c r="G320" s="162" t="n">
        <f aca="false">D320+F320</f>
        <v>841803.739842707</v>
      </c>
      <c r="I320" s="162" t="n">
        <f aca="false">I319</f>
        <v>0</v>
      </c>
      <c r="J320" s="162" t="n">
        <f aca="false">J319+I320</f>
        <v>810244.874400002</v>
      </c>
      <c r="K320" s="162" t="n">
        <f aca="false">K319</f>
        <v>0</v>
      </c>
      <c r="L320" s="162" t="n">
        <f aca="false">L319+K320</f>
        <v>444611.431606164</v>
      </c>
      <c r="M320" s="162" t="n">
        <f aca="false">J320+L320</f>
        <v>1254856.30600617</v>
      </c>
      <c r="O320" s="162" t="n">
        <f aca="false">G320+M320</f>
        <v>2096660.04584887</v>
      </c>
      <c r="P320" s="162" t="n">
        <f aca="false">P319</f>
        <v>2371200</v>
      </c>
      <c r="Q320" s="285" t="n">
        <f aca="false">O320/P320</f>
        <v>0.884218980199423</v>
      </c>
      <c r="R320" s="162" t="n">
        <f aca="false">P320-O320</f>
        <v>274539.954151127</v>
      </c>
    </row>
    <row r="321" customFormat="false" ht="12.75" hidden="false" customHeight="false" outlineLevel="0" collapsed="false">
      <c r="B321" s="269" t="n">
        <f aca="false">B320+1</f>
        <v>36794</v>
      </c>
      <c r="C321" s="162" t="n">
        <f aca="false">C320</f>
        <v>0</v>
      </c>
      <c r="D321" s="162" t="n">
        <f aca="false">D320+C321</f>
        <v>532109.125599999</v>
      </c>
      <c r="E321" s="162" t="n">
        <f aca="false">E320</f>
        <v>0</v>
      </c>
      <c r="F321" s="162" t="n">
        <f aca="false">F320+E321</f>
        <v>309694.614242709</v>
      </c>
      <c r="G321" s="162" t="n">
        <f aca="false">D321+F321</f>
        <v>841803.739842707</v>
      </c>
      <c r="I321" s="162" t="n">
        <f aca="false">I320</f>
        <v>0</v>
      </c>
      <c r="J321" s="162" t="n">
        <f aca="false">J320+I321</f>
        <v>810244.874400002</v>
      </c>
      <c r="K321" s="162" t="n">
        <f aca="false">K320</f>
        <v>0</v>
      </c>
      <c r="L321" s="162" t="n">
        <f aca="false">L320+K321</f>
        <v>444611.431606164</v>
      </c>
      <c r="M321" s="162" t="n">
        <f aca="false">J321+L321</f>
        <v>1254856.30600617</v>
      </c>
      <c r="O321" s="162" t="n">
        <f aca="false">G321+M321</f>
        <v>2096660.04584887</v>
      </c>
      <c r="P321" s="162" t="n">
        <f aca="false">P320</f>
        <v>2371200</v>
      </c>
      <c r="Q321" s="285" t="n">
        <f aca="false">O321/P321</f>
        <v>0.884218980199423</v>
      </c>
      <c r="R321" s="162" t="n">
        <f aca="false">P321-O321</f>
        <v>274539.954151127</v>
      </c>
    </row>
    <row r="322" customFormat="false" ht="12.75" hidden="false" customHeight="false" outlineLevel="0" collapsed="false">
      <c r="B322" s="269" t="n">
        <f aca="false">B321+1</f>
        <v>36795</v>
      </c>
      <c r="C322" s="162" t="n">
        <f aca="false">C321</f>
        <v>0</v>
      </c>
      <c r="D322" s="162" t="n">
        <f aca="false">D321+C322</f>
        <v>532109.125599999</v>
      </c>
      <c r="E322" s="162" t="n">
        <f aca="false">E321</f>
        <v>0</v>
      </c>
      <c r="F322" s="162" t="n">
        <f aca="false">F321+E322</f>
        <v>309694.614242709</v>
      </c>
      <c r="G322" s="162" t="n">
        <f aca="false">D322+F322</f>
        <v>841803.739842707</v>
      </c>
      <c r="I322" s="162" t="n">
        <f aca="false">I321</f>
        <v>0</v>
      </c>
      <c r="J322" s="162" t="n">
        <f aca="false">J321+I322</f>
        <v>810244.874400002</v>
      </c>
      <c r="K322" s="162" t="n">
        <f aca="false">K321</f>
        <v>0</v>
      </c>
      <c r="L322" s="162" t="n">
        <f aca="false">L321+K322</f>
        <v>444611.431606164</v>
      </c>
      <c r="M322" s="162" t="n">
        <f aca="false">J322+L322</f>
        <v>1254856.30600617</v>
      </c>
      <c r="O322" s="162" t="n">
        <f aca="false">G322+M322</f>
        <v>2096660.04584887</v>
      </c>
      <c r="P322" s="162" t="n">
        <f aca="false">P321</f>
        <v>2371200</v>
      </c>
      <c r="Q322" s="285" t="n">
        <f aca="false">O322/P322</f>
        <v>0.884218980199423</v>
      </c>
      <c r="R322" s="162" t="n">
        <f aca="false">P322-O322</f>
        <v>274539.954151127</v>
      </c>
    </row>
    <row r="323" customFormat="false" ht="12.75" hidden="false" customHeight="false" outlineLevel="0" collapsed="false">
      <c r="B323" s="269" t="n">
        <f aca="false">B322+1</f>
        <v>36796</v>
      </c>
      <c r="C323" s="162" t="n">
        <f aca="false">C322</f>
        <v>0</v>
      </c>
      <c r="D323" s="162" t="n">
        <f aca="false">D322+C323</f>
        <v>532109.125599999</v>
      </c>
      <c r="E323" s="162" t="n">
        <f aca="false">E322</f>
        <v>0</v>
      </c>
      <c r="F323" s="162" t="n">
        <f aca="false">F322+E323</f>
        <v>309694.614242709</v>
      </c>
      <c r="G323" s="162" t="n">
        <f aca="false">D323+F323</f>
        <v>841803.739842707</v>
      </c>
      <c r="I323" s="162" t="n">
        <f aca="false">I322</f>
        <v>0</v>
      </c>
      <c r="J323" s="162" t="n">
        <f aca="false">J322+I323</f>
        <v>810244.874400002</v>
      </c>
      <c r="K323" s="162" t="n">
        <f aca="false">K322</f>
        <v>0</v>
      </c>
      <c r="L323" s="162" t="n">
        <f aca="false">L322+K323</f>
        <v>444611.431606164</v>
      </c>
      <c r="M323" s="162" t="n">
        <f aca="false">J323+L323</f>
        <v>1254856.30600617</v>
      </c>
      <c r="O323" s="162" t="n">
        <f aca="false">G323+M323</f>
        <v>2096660.04584887</v>
      </c>
      <c r="P323" s="162" t="n">
        <f aca="false">P322</f>
        <v>2371200</v>
      </c>
      <c r="Q323" s="285" t="n">
        <f aca="false">O323/P323</f>
        <v>0.884218980199423</v>
      </c>
      <c r="R323" s="162" t="n">
        <f aca="false">P323-O323</f>
        <v>274539.954151127</v>
      </c>
    </row>
    <row r="324" customFormat="false" ht="12.75" hidden="false" customHeight="false" outlineLevel="0" collapsed="false">
      <c r="B324" s="269" t="n">
        <f aca="false">B323+1</f>
        <v>36797</v>
      </c>
      <c r="C324" s="162" t="n">
        <f aca="false">C323</f>
        <v>0</v>
      </c>
      <c r="D324" s="162" t="n">
        <f aca="false">D323+C324</f>
        <v>532109.125599999</v>
      </c>
      <c r="E324" s="162" t="n">
        <f aca="false">E323</f>
        <v>0</v>
      </c>
      <c r="F324" s="162" t="n">
        <f aca="false">F323+E324</f>
        <v>309694.614242709</v>
      </c>
      <c r="G324" s="162" t="n">
        <f aca="false">D324+F324</f>
        <v>841803.739842707</v>
      </c>
      <c r="I324" s="162" t="n">
        <f aca="false">I323</f>
        <v>0</v>
      </c>
      <c r="J324" s="162" t="n">
        <f aca="false">J323+I324</f>
        <v>810244.874400002</v>
      </c>
      <c r="K324" s="162" t="n">
        <f aca="false">K323</f>
        <v>0</v>
      </c>
      <c r="L324" s="162" t="n">
        <f aca="false">L323+K324</f>
        <v>444611.431606164</v>
      </c>
      <c r="M324" s="162" t="n">
        <f aca="false">J324+L324</f>
        <v>1254856.30600617</v>
      </c>
      <c r="O324" s="162" t="n">
        <f aca="false">G324+M324</f>
        <v>2096660.04584887</v>
      </c>
      <c r="P324" s="162" t="n">
        <f aca="false">P323</f>
        <v>2371200</v>
      </c>
      <c r="Q324" s="285" t="n">
        <f aca="false">O324/P324</f>
        <v>0.884218980199423</v>
      </c>
      <c r="R324" s="162" t="n">
        <f aca="false">P324-O324</f>
        <v>274539.954151127</v>
      </c>
    </row>
    <row r="325" customFormat="false" ht="12.75" hidden="false" customHeight="false" outlineLevel="0" collapsed="false">
      <c r="B325" s="269" t="n">
        <f aca="false">B324+1</f>
        <v>36798</v>
      </c>
      <c r="C325" s="162" t="n">
        <f aca="false">C324</f>
        <v>0</v>
      </c>
      <c r="D325" s="162" t="n">
        <f aca="false">D324+C325</f>
        <v>532109.125599999</v>
      </c>
      <c r="E325" s="162" t="n">
        <f aca="false">E324</f>
        <v>0</v>
      </c>
      <c r="F325" s="162" t="n">
        <f aca="false">F324+E325</f>
        <v>309694.614242709</v>
      </c>
      <c r="G325" s="162" t="n">
        <f aca="false">D325+F325</f>
        <v>841803.739842707</v>
      </c>
      <c r="I325" s="162" t="n">
        <f aca="false">I324</f>
        <v>0</v>
      </c>
      <c r="J325" s="162" t="n">
        <f aca="false">J324+I325</f>
        <v>810244.874400002</v>
      </c>
      <c r="K325" s="162" t="n">
        <f aca="false">K324</f>
        <v>0</v>
      </c>
      <c r="L325" s="162" t="n">
        <f aca="false">L324+K325</f>
        <v>444611.431606164</v>
      </c>
      <c r="M325" s="162" t="n">
        <f aca="false">J325+L325</f>
        <v>1254856.30600617</v>
      </c>
      <c r="O325" s="162" t="n">
        <f aca="false">G325+M325</f>
        <v>2096660.04584887</v>
      </c>
      <c r="P325" s="162" t="n">
        <f aca="false">P324</f>
        <v>2371200</v>
      </c>
      <c r="Q325" s="285" t="n">
        <f aca="false">O325/P325</f>
        <v>0.884218980199423</v>
      </c>
      <c r="R325" s="162" t="n">
        <f aca="false">P325-O325</f>
        <v>274539.954151127</v>
      </c>
    </row>
    <row r="326" customFormat="false" ht="12.75" hidden="false" customHeight="false" outlineLevel="0" collapsed="false">
      <c r="B326" s="269" t="n">
        <f aca="false">B325+1</f>
        <v>36799</v>
      </c>
      <c r="C326" s="162" t="n">
        <f aca="false">C325</f>
        <v>0</v>
      </c>
      <c r="D326" s="162" t="n">
        <f aca="false">D325+C326</f>
        <v>532109.125599999</v>
      </c>
      <c r="E326" s="162" t="n">
        <f aca="false">E325</f>
        <v>0</v>
      </c>
      <c r="F326" s="162" t="n">
        <f aca="false">F325+E326</f>
        <v>309694.614242709</v>
      </c>
      <c r="G326" s="162" t="n">
        <f aca="false">D326+F326</f>
        <v>841803.739842707</v>
      </c>
      <c r="I326" s="162" t="n">
        <f aca="false">I325</f>
        <v>0</v>
      </c>
      <c r="J326" s="162" t="n">
        <f aca="false">J325+I326</f>
        <v>810244.874400002</v>
      </c>
      <c r="K326" s="162" t="n">
        <f aca="false">K325</f>
        <v>0</v>
      </c>
      <c r="L326" s="162" t="n">
        <f aca="false">L325+K326</f>
        <v>444611.431606164</v>
      </c>
      <c r="M326" s="162" t="n">
        <f aca="false">J326+L326</f>
        <v>1254856.30600617</v>
      </c>
      <c r="O326" s="162" t="n">
        <f aca="false">G326+M326</f>
        <v>2096660.04584887</v>
      </c>
      <c r="P326" s="162" t="n">
        <f aca="false">P325</f>
        <v>2371200</v>
      </c>
      <c r="Q326" s="285" t="n">
        <f aca="false">O326/P326</f>
        <v>0.884218980199423</v>
      </c>
      <c r="R326" s="162" t="n">
        <f aca="false">P326-O326</f>
        <v>274539.954151127</v>
      </c>
    </row>
    <row r="327" customFormat="false" ht="12.75" hidden="false" customHeight="false" outlineLevel="0" collapsed="false">
      <c r="C327" s="286" t="n">
        <f aca="false">SUM(C297:C326)</f>
        <v>47726.56</v>
      </c>
      <c r="E327" s="286" t="n">
        <f aca="false">SUM(E297:E326)</f>
        <v>34883.2</v>
      </c>
      <c r="G327" s="286" t="n">
        <f aca="false">C327+E327</f>
        <v>82609.76</v>
      </c>
      <c r="I327" s="286" t="n">
        <f aca="false">SUM(I297:I326)</f>
        <v>72673.44</v>
      </c>
      <c r="K327" s="286" t="n">
        <f aca="false">SUM(K297:K326)</f>
        <v>53116.8</v>
      </c>
      <c r="M327" s="286" t="n">
        <f aca="false">I327+K327</f>
        <v>125790.24</v>
      </c>
    </row>
  </sheetData>
  <mergeCells count="2">
    <mergeCell ref="D4:F4"/>
    <mergeCell ref="I4:K4"/>
  </mergeCells>
  <dataValidations count="1">
    <dataValidation allowBlank="true" errorStyle="stop" operator="between" showDropDown="false" showErrorMessage="true" showInputMessage="false" sqref="B20" type="list">
      <formula1>"Y,N"</formula1>
      <formula2>0</formula2>
    </dataValidation>
  </dataValidations>
  <printOptions headings="false" gridLines="false" gridLinesSet="true" horizontalCentered="true" verticalCentered="true"/>
  <pageMargins left="0.747916666666667" right="0.747916666666667" top="0.984027777777778" bottom="0.984027777777778" header="0.5" footer="0.5"/>
  <pageSetup paperSize="1" scale="100" fitToWidth="1" fitToHeight="5" pageOrder="downThenOver" orientation="portrait" blackAndWhite="false" draft="false" cellComments="none" horizontalDpi="300" verticalDpi="300" copies="1"/>
  <headerFooter differentFirst="false" differentOddEven="false">
    <oddHeader>&amp;C&amp;"Arial,Bold"Operational Schedule</oddHeader>
    <oddFooter>&amp;L&amp;D; &amp;T&amp;R&amp;F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1999-04-12T10:56:41Z</dcterms:created>
  <dc:creator>kholst</dc:creator>
  <dc:description/>
  <dc:language>en-US</dc:language>
  <cp:lastModifiedBy>kruscit</cp:lastModifiedBy>
  <cp:lastPrinted>1999-12-27T22:02:21Z</cp:lastPrinted>
  <cp:revision>0</cp:revision>
  <dc:subject/>
  <dc:title/>
</cp:coreProperties>
</file>