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Sheet1!$A$1:$P$254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<sst xmlns="http://schemas.openxmlformats.org/spreadsheetml/2006/main" count="230" uniqueCount="71">
  <si>
    <t xml:space="preserve">Pre-June</t>
  </si>
  <si>
    <t xml:space="preserve">Jun-99 Liq</t>
  </si>
  <si>
    <t xml:space="preserve">Jul-99 Liq</t>
  </si>
  <si>
    <t xml:space="preserve">Aug-99 Liq</t>
  </si>
  <si>
    <t xml:space="preserve">Sep-99 Liq</t>
  </si>
  <si>
    <t xml:space="preserve">Third Quarter</t>
  </si>
  <si>
    <t xml:space="preserve">Oct-99 Liq</t>
  </si>
  <si>
    <t xml:space="preserve">Nov-99 Liq</t>
  </si>
  <si>
    <t xml:space="preserve">Dec-99 Liq</t>
  </si>
  <si>
    <t xml:space="preserve">1999 Total</t>
  </si>
  <si>
    <t xml:space="preserve">Brownsville (TVA)</t>
  </si>
  <si>
    <t xml:space="preserve">Caledonia (TVA)</t>
  </si>
  <si>
    <t xml:space="preserve">New Albany (TVA)</t>
  </si>
  <si>
    <t xml:space="preserve">Total Spread Value</t>
  </si>
  <si>
    <t xml:space="preserve">External Capacity Sales</t>
  </si>
  <si>
    <t xml:space="preserve">Merrill Lynch Monetization</t>
  </si>
  <si>
    <t xml:space="preserve">Gas Hedge Value</t>
  </si>
  <si>
    <t xml:space="preserve">Gas Demand Payment</t>
  </si>
  <si>
    <t xml:space="preserve">Power Hedge Value</t>
  </si>
  <si>
    <t xml:space="preserve">TVA Hedge Value</t>
  </si>
  <si>
    <t xml:space="preserve">TVA OPA</t>
  </si>
  <si>
    <t xml:space="preserve">TVA Dmd Charge</t>
  </si>
  <si>
    <t xml:space="preserve">Cinergy Short Position</t>
  </si>
  <si>
    <t xml:space="preserve">Total Trading Value</t>
  </si>
  <si>
    <t xml:space="preserve">Demand Payment</t>
  </si>
  <si>
    <t xml:space="preserve">     Capital Carrying Charge</t>
  </si>
  <si>
    <t xml:space="preserve">     Depreciation</t>
  </si>
  <si>
    <t xml:space="preserve">     Fixed O&amp;M</t>
  </si>
  <si>
    <t xml:space="preserve">     Major Maintenance</t>
  </si>
  <si>
    <t xml:space="preserve">     Mobilization O&amp;M</t>
  </si>
  <si>
    <t xml:space="preserve">     Owner's Expense</t>
  </si>
  <si>
    <t xml:space="preserve">Total Fixed Costs</t>
  </si>
  <si>
    <t xml:space="preserve">Grand Total with Cost Breakout</t>
  </si>
  <si>
    <t xml:space="preserve">Grand Total with Demand</t>
  </si>
  <si>
    <t xml:space="preserve">Jan-00 Liq</t>
  </si>
  <si>
    <t xml:space="preserve">Feb-00 Liq</t>
  </si>
  <si>
    <t xml:space="preserve">Mar-00 Liq</t>
  </si>
  <si>
    <t xml:space="preserve">Apr-00 Liq</t>
  </si>
  <si>
    <t xml:space="preserve">May-00 Liq</t>
  </si>
  <si>
    <t xml:space="preserve">Jun-MTD</t>
  </si>
  <si>
    <t xml:space="preserve">Jun-Fwd</t>
  </si>
  <si>
    <t xml:space="preserve">2000 Total</t>
  </si>
  <si>
    <t xml:space="preserve">$ / kw month</t>
  </si>
  <si>
    <t xml:space="preserve">Southeast</t>
  </si>
  <si>
    <t xml:space="preserve">Midwest</t>
  </si>
  <si>
    <t xml:space="preserve">Wheatland (Cinergy)</t>
  </si>
  <si>
    <t xml:space="preserve">Lincoln Center (Com-Ed)</t>
  </si>
  <si>
    <t xml:space="preserve">Gleason (TVA)</t>
  </si>
  <si>
    <t xml:space="preserve">Total Spead Value</t>
  </si>
  <si>
    <t xml:space="preserve">Prudency</t>
  </si>
  <si>
    <t xml:space="preserve">MW Gas Hedge Value</t>
  </si>
  <si>
    <t xml:space="preserve">SE Gas Hedge Value</t>
  </si>
  <si>
    <t xml:space="preserve">MW Cinergy Short Position</t>
  </si>
  <si>
    <t xml:space="preserve">SE Cinergy Short Position</t>
  </si>
  <si>
    <t xml:space="preserve">MW Power Hedge Value</t>
  </si>
  <si>
    <t xml:space="preserve">SE Power Hedge Value</t>
  </si>
  <si>
    <t xml:space="preserve">Merrill Lynch Demand Payment</t>
  </si>
  <si>
    <t xml:space="preserve">Capital Carrying Charge</t>
  </si>
  <si>
    <t xml:space="preserve">Depreciation</t>
  </si>
  <si>
    <t xml:space="preserve">Fixed O&amp;M</t>
  </si>
  <si>
    <t xml:space="preserve">Major Maintenance</t>
  </si>
  <si>
    <t xml:space="preserve">Mobilization O&amp;M</t>
  </si>
  <si>
    <t xml:space="preserve">Owner's Expense</t>
  </si>
  <si>
    <t xml:space="preserve">Grand Total</t>
  </si>
  <si>
    <t xml:space="preserve">2001 Total</t>
  </si>
  <si>
    <t xml:space="preserve">2002 Total</t>
  </si>
  <si>
    <t xml:space="preserve">2003 Total</t>
  </si>
  <si>
    <t xml:space="preserve">2004 Total</t>
  </si>
  <si>
    <t xml:space="preserve">2005 Total</t>
  </si>
  <si>
    <t xml:space="preserve"> </t>
  </si>
  <si>
    <t xml:space="preserve">2006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</si>
</sst>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\-yy"/>
    <numFmt numFmtId="166" formatCode="[$-409]mmm\-yy"/>
    <numFmt numFmtId="167" formatCode="\$#,##0_);[RED]&quot;($&quot;#,##0\)"/>
    <numFmt numFmtId="168" formatCode="\$#,##0.00_);[RED]&quot;($&quot;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Plant%20DPR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Genco/Position/GenCoTotPosn%20Accrua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Brownsville Gas"/>
      <sheetName val="Brownsville Power"/>
      <sheetName val="Imbal"/>
      <sheetName val="Caledonia Gas"/>
      <sheetName val="Caledonia Power"/>
      <sheetName val="New Albany Gas"/>
      <sheetName val="New Albany Power"/>
      <sheetName val="TVA Power"/>
      <sheetName val="SE Hedges"/>
      <sheetName val="MW Hedges"/>
      <sheetName val="Other"/>
      <sheetName val="Lincoln Center Gas"/>
      <sheetName val="Lincoln Center Power"/>
      <sheetName val="Gleason Gas"/>
      <sheetName val="Gleason Power"/>
      <sheetName val="Wheatland Gas"/>
      <sheetName val="Wheatland Power"/>
    </sheetNames>
    <sheetDataSet>
      <sheetData sheetId="0">
        <row r="42">
          <cell r="C42">
            <v>757552.5</v>
          </cell>
        </row>
        <row r="42">
          <cell r="E42">
            <v>740975.56</v>
          </cell>
        </row>
        <row r="42">
          <cell r="G42">
            <v>483085</v>
          </cell>
        </row>
        <row r="42">
          <cell r="I42">
            <v>520172.2</v>
          </cell>
        </row>
        <row r="42">
          <cell r="K42">
            <v>188385.75</v>
          </cell>
        </row>
        <row r="42">
          <cell r="M42">
            <v>390065.61</v>
          </cell>
        </row>
        <row r="43">
          <cell r="C43">
            <v>0</v>
          </cell>
        </row>
        <row r="43">
          <cell r="E43">
            <v>0</v>
          </cell>
        </row>
        <row r="43">
          <cell r="G43">
            <v>0</v>
          </cell>
        </row>
        <row r="43">
          <cell r="I43">
            <v>-1177.12</v>
          </cell>
        </row>
        <row r="43">
          <cell r="K43">
            <v>0</v>
          </cell>
        </row>
        <row r="43">
          <cell r="M43">
            <v>0</v>
          </cell>
        </row>
        <row r="44">
          <cell r="C44">
            <v>0</v>
          </cell>
        </row>
        <row r="44">
          <cell r="E44">
            <v>0</v>
          </cell>
        </row>
        <row r="44">
          <cell r="G44">
            <v>0</v>
          </cell>
        </row>
        <row r="44">
          <cell r="I44">
            <v>0</v>
          </cell>
        </row>
        <row r="44">
          <cell r="K44">
            <v>0</v>
          </cell>
        </row>
        <row r="44">
          <cell r="M44">
            <v>0</v>
          </cell>
        </row>
        <row r="45">
          <cell r="C45">
            <v>0</v>
          </cell>
        </row>
        <row r="45">
          <cell r="E45">
            <v>0</v>
          </cell>
        </row>
        <row r="45">
          <cell r="G45">
            <v>0</v>
          </cell>
        </row>
        <row r="45">
          <cell r="I45">
            <v>0</v>
          </cell>
        </row>
        <row r="45">
          <cell r="K45">
            <v>0</v>
          </cell>
        </row>
        <row r="45">
          <cell r="M45">
            <v>0</v>
          </cell>
        </row>
        <row r="46">
          <cell r="C46">
            <v>0</v>
          </cell>
        </row>
        <row r="46">
          <cell r="E46">
            <v>0</v>
          </cell>
        </row>
        <row r="46">
          <cell r="G46">
            <v>0</v>
          </cell>
        </row>
        <row r="46">
          <cell r="I46">
            <v>0</v>
          </cell>
        </row>
        <row r="46">
          <cell r="K46">
            <v>0</v>
          </cell>
        </row>
        <row r="46">
          <cell r="M46">
            <v>0</v>
          </cell>
        </row>
        <row r="47">
          <cell r="C47">
            <v>0</v>
          </cell>
        </row>
        <row r="47">
          <cell r="E47">
            <v>0</v>
          </cell>
        </row>
        <row r="47">
          <cell r="G47">
            <v>0</v>
          </cell>
        </row>
        <row r="47">
          <cell r="I47">
            <v>0</v>
          </cell>
        </row>
        <row r="47">
          <cell r="K47">
            <v>0</v>
          </cell>
        </row>
        <row r="47">
          <cell r="M47">
            <v>0</v>
          </cell>
        </row>
        <row r="48">
          <cell r="C48">
            <v>-607229.5</v>
          </cell>
        </row>
        <row r="48">
          <cell r="E48">
            <v>-715384.875</v>
          </cell>
        </row>
        <row r="48">
          <cell r="G48">
            <v>-413072.9</v>
          </cell>
        </row>
        <row r="48">
          <cell r="I48">
            <v>-806821</v>
          </cell>
        </row>
        <row r="48">
          <cell r="K48">
            <v>-78637.62365</v>
          </cell>
        </row>
        <row r="48">
          <cell r="M48">
            <v>-579243</v>
          </cell>
        </row>
        <row r="48">
          <cell r="Q48">
            <v>7634978.69</v>
          </cell>
        </row>
        <row r="48">
          <cell r="S48">
            <v>3184475.38</v>
          </cell>
        </row>
        <row r="49">
          <cell r="C49">
            <v>-13233.6504</v>
          </cell>
        </row>
        <row r="49">
          <cell r="E49">
            <v>-63263.2035</v>
          </cell>
        </row>
        <row r="49">
          <cell r="G49">
            <v>-12055</v>
          </cell>
        </row>
        <row r="49">
          <cell r="I49">
            <v>0</v>
          </cell>
        </row>
        <row r="49">
          <cell r="K49">
            <v>-1634.528</v>
          </cell>
        </row>
        <row r="49">
          <cell r="M49">
            <v>-4598.3</v>
          </cell>
        </row>
        <row r="50">
          <cell r="C50">
            <v>0</v>
          </cell>
        </row>
        <row r="50">
          <cell r="E50">
            <v>-3750</v>
          </cell>
        </row>
        <row r="50">
          <cell r="G50">
            <v>-91239</v>
          </cell>
        </row>
        <row r="50">
          <cell r="I50">
            <v>0</v>
          </cell>
        </row>
        <row r="50">
          <cell r="K50">
            <v>0</v>
          </cell>
        </row>
        <row r="50">
          <cell r="M50">
            <v>0</v>
          </cell>
        </row>
        <row r="51">
          <cell r="C51">
            <v>-16488</v>
          </cell>
        </row>
        <row r="51">
          <cell r="E51">
            <v>-57383</v>
          </cell>
        </row>
        <row r="51">
          <cell r="G51">
            <v>-19175</v>
          </cell>
        </row>
        <row r="51">
          <cell r="I51">
            <v>0</v>
          </cell>
        </row>
        <row r="51">
          <cell r="K51">
            <v>-1651.23</v>
          </cell>
        </row>
        <row r="51">
          <cell r="M51">
            <v>-5810</v>
          </cell>
        </row>
        <row r="52">
          <cell r="C52">
            <v>-2270.07</v>
          </cell>
        </row>
        <row r="52">
          <cell r="E52">
            <v>0</v>
          </cell>
        </row>
        <row r="52">
          <cell r="G52">
            <v>0</v>
          </cell>
        </row>
        <row r="52">
          <cell r="I52">
            <v>0</v>
          </cell>
        </row>
        <row r="52">
          <cell r="K52">
            <v>-1476.76</v>
          </cell>
        </row>
        <row r="52">
          <cell r="M52">
            <v>0</v>
          </cell>
        </row>
        <row r="53">
          <cell r="C53">
            <v>-115135</v>
          </cell>
        </row>
        <row r="53">
          <cell r="E53">
            <v>137301</v>
          </cell>
        </row>
        <row r="53">
          <cell r="G53">
            <v>-59554</v>
          </cell>
        </row>
        <row r="53">
          <cell r="I53">
            <v>153539</v>
          </cell>
        </row>
        <row r="53">
          <cell r="K53">
            <v>-27936.36</v>
          </cell>
        </row>
        <row r="53">
          <cell r="M53">
            <v>213643</v>
          </cell>
        </row>
        <row r="54">
          <cell r="C54">
            <v>0</v>
          </cell>
        </row>
        <row r="54">
          <cell r="E54">
            <v>457847.57</v>
          </cell>
        </row>
        <row r="54">
          <cell r="G54">
            <v>87195.3</v>
          </cell>
        </row>
        <row r="54">
          <cell r="I54">
            <v>-27000</v>
          </cell>
        </row>
        <row r="54">
          <cell r="K54">
            <v>0</v>
          </cell>
        </row>
        <row r="54">
          <cell r="M54">
            <v>0</v>
          </cell>
        </row>
        <row r="55">
          <cell r="C55">
            <v>0</v>
          </cell>
        </row>
        <row r="55">
          <cell r="E55">
            <v>0</v>
          </cell>
        </row>
        <row r="55">
          <cell r="G55">
            <v>0</v>
          </cell>
        </row>
        <row r="55">
          <cell r="I55">
            <v>0</v>
          </cell>
        </row>
        <row r="55">
          <cell r="K55">
            <v>0</v>
          </cell>
        </row>
        <row r="55">
          <cell r="M55">
            <v>0</v>
          </cell>
        </row>
        <row r="56">
          <cell r="C56">
            <v>-533120</v>
          </cell>
        </row>
        <row r="56">
          <cell r="E56">
            <v>-632716</v>
          </cell>
        </row>
        <row r="56">
          <cell r="G56">
            <v>-628046</v>
          </cell>
        </row>
        <row r="56">
          <cell r="I56">
            <v>-1474376</v>
          </cell>
        </row>
        <row r="56">
          <cell r="K56">
            <v>0</v>
          </cell>
        </row>
        <row r="56">
          <cell r="M56">
            <v>-905813</v>
          </cell>
        </row>
        <row r="57">
          <cell r="C57">
            <v>-313768</v>
          </cell>
        </row>
        <row r="57">
          <cell r="E57">
            <v>-381334</v>
          </cell>
        </row>
        <row r="57">
          <cell r="G57">
            <v>-369706</v>
          </cell>
        </row>
        <row r="57">
          <cell r="I57">
            <v>0</v>
          </cell>
        </row>
        <row r="57">
          <cell r="K57">
            <v>0</v>
          </cell>
        </row>
        <row r="57">
          <cell r="M57">
            <v>0</v>
          </cell>
        </row>
        <row r="58">
          <cell r="C58">
            <v>-165590</v>
          </cell>
        </row>
        <row r="58">
          <cell r="E58">
            <v>-173621</v>
          </cell>
        </row>
        <row r="58">
          <cell r="G58">
            <v>-207145</v>
          </cell>
        </row>
        <row r="58">
          <cell r="I58">
            <v>-178412</v>
          </cell>
        </row>
        <row r="58">
          <cell r="K58">
            <v>0</v>
          </cell>
        </row>
        <row r="58">
          <cell r="M58">
            <v>-179241</v>
          </cell>
        </row>
        <row r="59">
          <cell r="C59">
            <v>-58380</v>
          </cell>
        </row>
        <row r="59">
          <cell r="E59">
            <v>-88845</v>
          </cell>
        </row>
        <row r="59">
          <cell r="G59">
            <v>-77043</v>
          </cell>
        </row>
        <row r="59">
          <cell r="I59">
            <v>-81058</v>
          </cell>
        </row>
        <row r="59">
          <cell r="K59">
            <v>0</v>
          </cell>
        </row>
        <row r="59">
          <cell r="M59">
            <v>-40042</v>
          </cell>
        </row>
        <row r="60">
          <cell r="C60">
            <v>-111167</v>
          </cell>
        </row>
        <row r="60">
          <cell r="E60">
            <v>-108667</v>
          </cell>
        </row>
        <row r="60">
          <cell r="G60">
            <v>-113667</v>
          </cell>
        </row>
        <row r="60">
          <cell r="I60">
            <v>-107714</v>
          </cell>
        </row>
        <row r="60">
          <cell r="K60">
            <v>-6000</v>
          </cell>
        </row>
        <row r="60">
          <cell r="M60">
            <v>-96215</v>
          </cell>
        </row>
        <row r="61">
          <cell r="C61">
            <v>0</v>
          </cell>
        </row>
        <row r="61">
          <cell r="E61">
            <v>0</v>
          </cell>
        </row>
        <row r="61">
          <cell r="G61">
            <v>0</v>
          </cell>
        </row>
        <row r="61">
          <cell r="I61">
            <v>-296774</v>
          </cell>
        </row>
        <row r="61">
          <cell r="K61">
            <v>-325113</v>
          </cell>
        </row>
        <row r="61">
          <cell r="M61">
            <v>-295417</v>
          </cell>
        </row>
        <row r="65">
          <cell r="Q65">
            <v>12178906.93</v>
          </cell>
        </row>
        <row r="65">
          <cell r="S65">
            <v>-88772.6200000001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p"/>
      <sheetName val="PosnView"/>
      <sheetName val="PriceView"/>
      <sheetName val="Futures"/>
      <sheetName val="PosnSum"/>
      <sheetName val="PriceSum"/>
      <sheetName val="Sheet1"/>
      <sheetName val="Sheet2"/>
      <sheetName val="Sheet3"/>
      <sheetName val="PL"/>
      <sheetName val="PlantPosn"/>
      <sheetName val="Peak"/>
      <sheetName val="Capacity"/>
      <sheetName val="TotalPosn"/>
      <sheetName val="PosnViewTot"/>
      <sheetName val="PriceViewTot"/>
      <sheetName val="PriceData"/>
      <sheetName val="Data"/>
      <sheetName val="ExcDealPL"/>
      <sheetName val="ExcDeal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D11">
            <v>2215588.4873743</v>
          </cell>
          <cell r="E11">
            <v>29670713.6131915</v>
          </cell>
          <cell r="F11">
            <v>19527427.1019753</v>
          </cell>
          <cell r="G11">
            <v>1129150.06780081</v>
          </cell>
          <cell r="H11">
            <v>19570.4842514539</v>
          </cell>
          <cell r="I11">
            <v>19933.5317525777</v>
          </cell>
          <cell r="J11">
            <v>14349.1898629354</v>
          </cell>
        </row>
        <row r="11">
          <cell r="L11">
            <v>141933.41722129</v>
          </cell>
          <cell r="M11">
            <v>150685.564166613</v>
          </cell>
          <cell r="N11">
            <v>14497.1801708286</v>
          </cell>
          <cell r="O11">
            <v>42263.0426894143</v>
          </cell>
          <cell r="P11">
            <v>426237.172192805</v>
          </cell>
          <cell r="Q11">
            <v>4790541.53812449</v>
          </cell>
          <cell r="R11">
            <v>13178107.5496273</v>
          </cell>
          <cell r="S11">
            <v>14125969.6722159</v>
          </cell>
          <cell r="T11">
            <v>771318.456375404</v>
          </cell>
          <cell r="U11">
            <v>34938.0245907639</v>
          </cell>
          <cell r="V11">
            <v>39331.8831504444</v>
          </cell>
          <cell r="W11">
            <v>26260.3554582092</v>
          </cell>
        </row>
        <row r="11">
          <cell r="Y11">
            <v>127259.9051427</v>
          </cell>
          <cell r="Z11">
            <v>130208.879594655</v>
          </cell>
          <cell r="AA11">
            <v>30317.546446443</v>
          </cell>
          <cell r="AB11">
            <v>80897.16950492</v>
          </cell>
          <cell r="AC11">
            <v>361667.391410273</v>
          </cell>
          <cell r="AD11">
            <v>3111310.22395803</v>
          </cell>
          <cell r="AE11">
            <v>9398318.81090301</v>
          </cell>
          <cell r="AF11">
            <v>9356609.02606062</v>
          </cell>
          <cell r="AG11">
            <v>942662.822333492</v>
          </cell>
          <cell r="AH11">
            <v>71842.0303020032</v>
          </cell>
          <cell r="AI11">
            <v>64833.6789757909</v>
          </cell>
          <cell r="AJ11">
            <v>50192.981156318</v>
          </cell>
        </row>
        <row r="11">
          <cell r="AL11">
            <v>161093.030964988</v>
          </cell>
          <cell r="AM11">
            <v>163935.141110637</v>
          </cell>
          <cell r="AN11">
            <v>50235.5839195374</v>
          </cell>
          <cell r="AO11">
            <v>105017.778183467</v>
          </cell>
          <cell r="AP11">
            <v>365502.707141382</v>
          </cell>
          <cell r="AQ11">
            <v>2849523.57127217</v>
          </cell>
          <cell r="AR11">
            <v>7377039.98690277</v>
          </cell>
          <cell r="AS11">
            <v>7104679.2097423</v>
          </cell>
          <cell r="AT11">
            <v>973577.015604916</v>
          </cell>
          <cell r="AU11">
            <v>81455.6199901087</v>
          </cell>
          <cell r="AV11">
            <v>68887.1837304067</v>
          </cell>
          <cell r="AW11">
            <v>60672.0501915752</v>
          </cell>
        </row>
        <row r="11">
          <cell r="AY11">
            <v>125392.698379057</v>
          </cell>
          <cell r="AZ11">
            <v>133274.551232951</v>
          </cell>
          <cell r="BA11">
            <v>58442.4879085227</v>
          </cell>
          <cell r="BB11">
            <v>107128.298740318</v>
          </cell>
          <cell r="BC11">
            <v>290428.080883528</v>
          </cell>
          <cell r="BD11">
            <v>2445859.15308852</v>
          </cell>
          <cell r="BE11">
            <v>5408180.45433222</v>
          </cell>
          <cell r="BF11">
            <v>5543313.26205623</v>
          </cell>
          <cell r="BG11">
            <v>878911.401147699</v>
          </cell>
          <cell r="BH11">
            <v>75202.0284168998</v>
          </cell>
          <cell r="BI11">
            <v>79001.5535088948</v>
          </cell>
          <cell r="BJ11">
            <v>67220.6514082652</v>
          </cell>
        </row>
        <row r="11">
          <cell r="BL11">
            <v>123290.534903922</v>
          </cell>
          <cell r="BM11">
            <v>130212.811914394</v>
          </cell>
          <cell r="BN11">
            <v>76617.8846529507</v>
          </cell>
          <cell r="BO11">
            <v>121715.640951642</v>
          </cell>
          <cell r="BP11">
            <v>281601.353998311</v>
          </cell>
          <cell r="BQ11">
            <v>2109464.43401772</v>
          </cell>
          <cell r="BR11">
            <v>4443565.15753929</v>
          </cell>
          <cell r="BS11">
            <v>4880660.80512086</v>
          </cell>
          <cell r="BT11">
            <v>827384.971087314</v>
          </cell>
          <cell r="BU11">
            <v>96230.4094053987</v>
          </cell>
          <cell r="BV11">
            <v>102879.525886469</v>
          </cell>
          <cell r="BW11">
            <v>82114.6322858917</v>
          </cell>
        </row>
        <row r="11">
          <cell r="BY11">
            <v>130664.633595885</v>
          </cell>
          <cell r="BZ11">
            <v>136620.779209183</v>
          </cell>
          <cell r="CA11">
            <v>92506.5708824739</v>
          </cell>
          <cell r="CB11">
            <v>130779.943683853</v>
          </cell>
          <cell r="CC11">
            <v>296590.611092966</v>
          </cell>
          <cell r="CD11">
            <v>2035600.08463719</v>
          </cell>
          <cell r="CE11">
            <v>4086053.20112223</v>
          </cell>
          <cell r="CF11">
            <v>4491913.16313898</v>
          </cell>
          <cell r="CG11">
            <v>782646.329668707</v>
          </cell>
          <cell r="CH11">
            <v>118255.425629039</v>
          </cell>
          <cell r="CI11">
            <v>146155.092591998</v>
          </cell>
          <cell r="CJ11">
            <v>98026.0517969948</v>
          </cell>
        </row>
        <row r="12">
          <cell r="D12">
            <v>2521395.8536772</v>
          </cell>
          <cell r="E12">
            <v>34423052.8215256</v>
          </cell>
          <cell r="F12">
            <v>23993788.1555138</v>
          </cell>
          <cell r="G12">
            <v>1316386.42150518</v>
          </cell>
          <cell r="H12">
            <v>17264.4649368803</v>
          </cell>
          <cell r="I12">
            <v>29921.0257723286</v>
          </cell>
          <cell r="J12">
            <v>31535.3953317469</v>
          </cell>
        </row>
        <row r="12">
          <cell r="L12">
            <v>199341.871573569</v>
          </cell>
          <cell r="M12">
            <v>212211.725792423</v>
          </cell>
          <cell r="N12">
            <v>24396.1603950065</v>
          </cell>
          <cell r="O12">
            <v>41440.8534110728</v>
          </cell>
          <cell r="P12">
            <v>396145.674183461</v>
          </cell>
          <cell r="Q12">
            <v>6008671.2871038</v>
          </cell>
          <cell r="R12">
            <v>16798107.5491194</v>
          </cell>
          <cell r="S12">
            <v>18013334.4517339</v>
          </cell>
          <cell r="T12">
            <v>944752.820947512</v>
          </cell>
          <cell r="U12">
            <v>32018.3560338707</v>
          </cell>
          <cell r="V12">
            <v>53738.1038590987</v>
          </cell>
          <cell r="W12">
            <v>39216.2651715162</v>
          </cell>
        </row>
        <row r="12">
          <cell r="Y12">
            <v>183782.927943715</v>
          </cell>
          <cell r="Z12">
            <v>190726.827965181</v>
          </cell>
          <cell r="AA12">
            <v>47002.9073591196</v>
          </cell>
          <cell r="AB12">
            <v>93283.7412664458</v>
          </cell>
          <cell r="AC12">
            <v>388259.855005881</v>
          </cell>
          <cell r="AD12">
            <v>3886647.20016425</v>
          </cell>
          <cell r="AE12">
            <v>11981423.2983939</v>
          </cell>
          <cell r="AF12">
            <v>11929624.4528542</v>
          </cell>
          <cell r="AG12">
            <v>1178072.94242798</v>
          </cell>
          <cell r="AH12">
            <v>72850.6537145246</v>
          </cell>
          <cell r="AI12">
            <v>84108.8071592372</v>
          </cell>
          <cell r="AJ12">
            <v>68431.5719083567</v>
          </cell>
        </row>
        <row r="12">
          <cell r="AL12">
            <v>224327.286497547</v>
          </cell>
          <cell r="AM12">
            <v>230769.706529722</v>
          </cell>
          <cell r="AN12">
            <v>72650.7312081228</v>
          </cell>
          <cell r="AO12">
            <v>125684.313629364</v>
          </cell>
          <cell r="AP12">
            <v>399531.557566858</v>
          </cell>
          <cell r="AQ12">
            <v>3565809.50502048</v>
          </cell>
          <cell r="AR12">
            <v>9402320.17552805</v>
          </cell>
          <cell r="AS12">
            <v>9054886.48283756</v>
          </cell>
          <cell r="AT12">
            <v>1225576.66322528</v>
          </cell>
          <cell r="AU12">
            <v>85785.5192759012</v>
          </cell>
          <cell r="AV12">
            <v>91238.0802327727</v>
          </cell>
          <cell r="AW12">
            <v>84285.4099373656</v>
          </cell>
        </row>
        <row r="12">
          <cell r="AY12">
            <v>179278.686014405</v>
          </cell>
          <cell r="AZ12">
            <v>193583.129608007</v>
          </cell>
          <cell r="BA12">
            <v>83522.8857390608</v>
          </cell>
          <cell r="BB12">
            <v>130460.937637663</v>
          </cell>
          <cell r="BC12">
            <v>313175.101868434</v>
          </cell>
          <cell r="BD12">
            <v>3053127.9818544</v>
          </cell>
          <cell r="BE12">
            <v>6878218.15682911</v>
          </cell>
          <cell r="BF12">
            <v>7054336.05747636</v>
          </cell>
          <cell r="BG12">
            <v>1111390.1799547</v>
          </cell>
          <cell r="BH12">
            <v>80963.903023372</v>
          </cell>
          <cell r="BI12">
            <v>105067.772341701</v>
          </cell>
          <cell r="BJ12">
            <v>93854.4721784242</v>
          </cell>
        </row>
        <row r="12">
          <cell r="BL12">
            <v>176662.980726737</v>
          </cell>
          <cell r="BM12">
            <v>188700.825479752</v>
          </cell>
          <cell r="BN12">
            <v>104205.641377731</v>
          </cell>
          <cell r="BO12">
            <v>148007.47720058</v>
          </cell>
          <cell r="BP12">
            <v>299304.98821759</v>
          </cell>
          <cell r="BQ12">
            <v>2612992.13127647</v>
          </cell>
          <cell r="BR12">
            <v>5621295.11044357</v>
          </cell>
          <cell r="BS12">
            <v>6184020.54793591</v>
          </cell>
          <cell r="BT12">
            <v>1040530.42997543</v>
          </cell>
          <cell r="BU12">
            <v>103848.566199375</v>
          </cell>
          <cell r="BV12">
            <v>129400.990935444</v>
          </cell>
          <cell r="BW12">
            <v>106705.618707273</v>
          </cell>
        </row>
        <row r="12">
          <cell r="BY12">
            <v>180045.318319459</v>
          </cell>
          <cell r="BZ12">
            <v>190981.067934156</v>
          </cell>
          <cell r="CA12">
            <v>117314.793823946</v>
          </cell>
          <cell r="CB12">
            <v>154695.268044884</v>
          </cell>
          <cell r="CC12">
            <v>313179.250365277</v>
          </cell>
          <cell r="CD12">
            <v>2509872.25997637</v>
          </cell>
          <cell r="CE12">
            <v>5150357.32679036</v>
          </cell>
          <cell r="CF12">
            <v>5671293.9856254</v>
          </cell>
          <cell r="CG12">
            <v>975849.312218534</v>
          </cell>
          <cell r="CH12">
            <v>159640.318625554</v>
          </cell>
          <cell r="CI12">
            <v>142153.91132261</v>
          </cell>
          <cell r="CJ12">
            <v>108151.602258353</v>
          </cell>
        </row>
        <row r="13">
          <cell r="D13">
            <v>1914554.82330973</v>
          </cell>
          <cell r="E13">
            <v>24767767.1546462</v>
          </cell>
          <cell r="F13">
            <v>19567469.932419</v>
          </cell>
          <cell r="G13">
            <v>777578.95266265</v>
          </cell>
          <cell r="H13">
            <v>25981.2972853308</v>
          </cell>
          <cell r="I13">
            <v>18043.456388305</v>
          </cell>
          <cell r="J13">
            <v>30634.0274877498</v>
          </cell>
        </row>
        <row r="13">
          <cell r="L13">
            <v>114656.260699116</v>
          </cell>
          <cell r="M13">
            <v>119998.781020038</v>
          </cell>
          <cell r="N13">
            <v>14004.4925260284</v>
          </cell>
          <cell r="O13">
            <v>40111.0010660353</v>
          </cell>
          <cell r="P13">
            <v>373775.415251515</v>
          </cell>
          <cell r="Q13">
            <v>4122551.1804829</v>
          </cell>
          <cell r="R13">
            <v>12358360.589715</v>
          </cell>
          <cell r="S13">
            <v>13268902.0171154</v>
          </cell>
          <cell r="T13">
            <v>683078.94320594</v>
          </cell>
          <cell r="U13">
            <v>51017.711374455</v>
          </cell>
          <cell r="V13">
            <v>35144.6332809627</v>
          </cell>
          <cell r="W13">
            <v>47037.6620110912</v>
          </cell>
        </row>
        <row r="13">
          <cell r="Y13">
            <v>128253.003311837</v>
          </cell>
          <cell r="Z13">
            <v>126967.963403564</v>
          </cell>
          <cell r="AA13">
            <v>17791.480619264</v>
          </cell>
          <cell r="AB13">
            <v>55254.1084672228</v>
          </cell>
          <cell r="AC13">
            <v>321453.024106204</v>
          </cell>
          <cell r="AD13">
            <v>2686337.61594542</v>
          </cell>
          <cell r="AE13">
            <v>8676992.68027408</v>
          </cell>
          <cell r="AF13">
            <v>8626484.56216496</v>
          </cell>
          <cell r="AG13">
            <v>797931.261613807</v>
          </cell>
          <cell r="AH13">
            <v>109995.130273555</v>
          </cell>
          <cell r="AI13">
            <v>68806.3856810612</v>
          </cell>
          <cell r="AJ13">
            <v>91014.7623903153</v>
          </cell>
        </row>
        <row r="13">
          <cell r="AL13">
            <v>166267.660773791</v>
          </cell>
          <cell r="AM13">
            <v>162203.098130956</v>
          </cell>
          <cell r="AN13">
            <v>36472.2167629436</v>
          </cell>
          <cell r="AO13">
            <v>89302.7946178694</v>
          </cell>
          <cell r="AP13">
            <v>330690.719408962</v>
          </cell>
          <cell r="AQ13">
            <v>2295138.77274828</v>
          </cell>
          <cell r="AR13">
            <v>6521247.99296753</v>
          </cell>
          <cell r="AS13">
            <v>6287341.79613808</v>
          </cell>
          <cell r="AT13">
            <v>813545.959611195</v>
          </cell>
          <cell r="AU13">
            <v>109906.143992195</v>
          </cell>
          <cell r="AV13">
            <v>64279.3744262098</v>
          </cell>
          <cell r="AW13">
            <v>83060.8518808204</v>
          </cell>
        </row>
        <row r="13">
          <cell r="AY13">
            <v>148941.447807855</v>
          </cell>
          <cell r="AZ13">
            <v>153962.598012691</v>
          </cell>
          <cell r="BA13">
            <v>41927.7760502186</v>
          </cell>
          <cell r="BB13">
            <v>90375.3279507639</v>
          </cell>
          <cell r="BC13">
            <v>295010.434044944</v>
          </cell>
          <cell r="BD13">
            <v>1963701.81908613</v>
          </cell>
          <cell r="BE13">
            <v>5020064.95701762</v>
          </cell>
          <cell r="BF13">
            <v>5123602.22928277</v>
          </cell>
          <cell r="BG13">
            <v>717631.736075269</v>
          </cell>
          <cell r="BH13">
            <v>101647.177582577</v>
          </cell>
          <cell r="BI13">
            <v>73665.0621114497</v>
          </cell>
          <cell r="BJ13">
            <v>88763.4306849521</v>
          </cell>
        </row>
        <row r="13">
          <cell r="BL13">
            <v>150843.353014798</v>
          </cell>
          <cell r="BM13">
            <v>155363.551525894</v>
          </cell>
          <cell r="BN13">
            <v>46368.0191141055</v>
          </cell>
          <cell r="BO13">
            <v>90972.9618929167</v>
          </cell>
          <cell r="BP13">
            <v>303759.66760962</v>
          </cell>
          <cell r="BQ13">
            <v>1814119.25738579</v>
          </cell>
          <cell r="BR13">
            <v>4375630.34632844</v>
          </cell>
          <cell r="BS13">
            <v>4705405.94866011</v>
          </cell>
          <cell r="BT13">
            <v>684298.698974966</v>
          </cell>
          <cell r="BU13">
            <v>103791.753503599</v>
          </cell>
          <cell r="BV13">
            <v>77114.7082737219</v>
          </cell>
          <cell r="BW13">
            <v>83719.0238534164</v>
          </cell>
        </row>
        <row r="13">
          <cell r="BY13">
            <v>139415.393166895</v>
          </cell>
          <cell r="BZ13">
            <v>143302.529041909</v>
          </cell>
          <cell r="CA13">
            <v>47996.2865466132</v>
          </cell>
          <cell r="CB13">
            <v>90104.8185121544</v>
          </cell>
          <cell r="CC13">
            <v>331175.826677013</v>
          </cell>
          <cell r="CD13">
            <v>1836843.82610626</v>
          </cell>
          <cell r="CE13">
            <v>4213063.63690883</v>
          </cell>
          <cell r="CF13">
            <v>4512641.19757243</v>
          </cell>
          <cell r="CG13">
            <v>641155.292356499</v>
          </cell>
          <cell r="CH13">
            <v>120799.388597456</v>
          </cell>
          <cell r="CI13">
            <v>81351.2858601527</v>
          </cell>
          <cell r="CJ13">
            <v>85687.8615087303</v>
          </cell>
        </row>
        <row r="14">
          <cell r="D14">
            <v>2067319.79810646</v>
          </cell>
          <cell r="E14">
            <v>23617451.8560323</v>
          </cell>
          <cell r="F14">
            <v>20285339.4385</v>
          </cell>
          <cell r="G14">
            <v>859324.058404433</v>
          </cell>
          <cell r="H14">
            <v>34277.5299084205</v>
          </cell>
          <cell r="I14">
            <v>22643.266532775</v>
          </cell>
          <cell r="J14">
            <v>36616.4396925969</v>
          </cell>
        </row>
        <row r="14">
          <cell r="L14">
            <v>129256.077453293</v>
          </cell>
          <cell r="M14">
            <v>134797.344923169</v>
          </cell>
          <cell r="N14">
            <v>18055.6616647775</v>
          </cell>
          <cell r="O14">
            <v>47379.689484864</v>
          </cell>
          <cell r="P14">
            <v>413356.663748593</v>
          </cell>
          <cell r="Q14">
            <v>4347143.618845</v>
          </cell>
          <cell r="R14">
            <v>12824357.1267155</v>
          </cell>
          <cell r="S14">
            <v>13780574.0896479</v>
          </cell>
          <cell r="T14">
            <v>745704.962856341</v>
          </cell>
          <cell r="U14">
            <v>63179.7882351845</v>
          </cell>
          <cell r="V14">
            <v>42436.0803234482</v>
          </cell>
          <cell r="W14">
            <v>54904.8240836401</v>
          </cell>
        </row>
        <row r="14">
          <cell r="Y14">
            <v>142879.201526293</v>
          </cell>
          <cell r="Z14">
            <v>141097.301384103</v>
          </cell>
          <cell r="AA14">
            <v>22348.9517073567</v>
          </cell>
          <cell r="AB14">
            <v>63776.1002833021</v>
          </cell>
          <cell r="AC14">
            <v>349325.581403503</v>
          </cell>
          <cell r="AD14">
            <v>2825535.92959066</v>
          </cell>
          <cell r="AE14">
            <v>9009775.02373403</v>
          </cell>
          <cell r="AF14">
            <v>8961323.00481401</v>
          </cell>
          <cell r="AG14">
            <v>855277.627096343</v>
          </cell>
          <cell r="AH14">
            <v>127043.685136142</v>
          </cell>
          <cell r="AI14">
            <v>79775.1522659372</v>
          </cell>
          <cell r="AJ14">
            <v>102850.34230218</v>
          </cell>
        </row>
        <row r="14">
          <cell r="AL14">
            <v>182380.235546784</v>
          </cell>
          <cell r="AM14">
            <v>177586.868988967</v>
          </cell>
          <cell r="AN14">
            <v>44011.8126421377</v>
          </cell>
          <cell r="AO14">
            <v>100299.715982109</v>
          </cell>
          <cell r="AP14">
            <v>356875.418126424</v>
          </cell>
          <cell r="AQ14">
            <v>2414349.03297234</v>
          </cell>
          <cell r="AR14">
            <v>6790387.64449962</v>
          </cell>
          <cell r="AS14">
            <v>6551509.89820759</v>
          </cell>
          <cell r="AT14">
            <v>870213.802119726</v>
          </cell>
          <cell r="AU14">
            <v>126488.398103083</v>
          </cell>
          <cell r="AV14">
            <v>74870.6366497714</v>
          </cell>
          <cell r="AW14">
            <v>94977.6835742184</v>
          </cell>
        </row>
        <row r="14">
          <cell r="AY14">
            <v>163757.31524016</v>
          </cell>
          <cell r="AZ14">
            <v>168823.260840346</v>
          </cell>
          <cell r="BA14">
            <v>50447.8501249261</v>
          </cell>
          <cell r="BB14">
            <v>101064.302872525</v>
          </cell>
          <cell r="BC14">
            <v>318563.843455126</v>
          </cell>
          <cell r="BD14">
            <v>2070138.21976755</v>
          </cell>
          <cell r="BE14">
            <v>5235903.32717539</v>
          </cell>
          <cell r="BF14">
            <v>5345612.57552752</v>
          </cell>
          <cell r="BG14">
            <v>770381.2604997</v>
          </cell>
          <cell r="BH14">
            <v>116008.729039644</v>
          </cell>
          <cell r="BI14">
            <v>85506.1517719544</v>
          </cell>
          <cell r="BJ14">
            <v>101245.575192364</v>
          </cell>
        </row>
        <row r="14">
          <cell r="BL14">
            <v>165596.344122196</v>
          </cell>
          <cell r="BM14">
            <v>170097.92426997</v>
          </cell>
          <cell r="BN14">
            <v>55506.8601230114</v>
          </cell>
          <cell r="BO14">
            <v>100933.391247022</v>
          </cell>
          <cell r="BP14">
            <v>326665.688501929</v>
          </cell>
          <cell r="BQ14">
            <v>1910548.62657079</v>
          </cell>
          <cell r="BR14">
            <v>4566127.2166161</v>
          </cell>
          <cell r="BS14">
            <v>4909062.12133777</v>
          </cell>
          <cell r="BT14">
            <v>733354.511538369</v>
          </cell>
          <cell r="BU14">
            <v>117339.83256914</v>
          </cell>
          <cell r="BV14">
            <v>89290.0416771109</v>
          </cell>
          <cell r="BW14">
            <v>95338.5764024275</v>
          </cell>
        </row>
        <row r="14">
          <cell r="BY14">
            <v>153536.16068956</v>
          </cell>
          <cell r="BZ14">
            <v>157392.053145918</v>
          </cell>
          <cell r="CA14">
            <v>56902.492326953</v>
          </cell>
          <cell r="CB14">
            <v>100351.250299664</v>
          </cell>
          <cell r="CC14">
            <v>355433.169123629</v>
          </cell>
          <cell r="CD14">
            <v>1933480.10780455</v>
          </cell>
          <cell r="CE14">
            <v>4396838.37393</v>
          </cell>
          <cell r="CF14">
            <v>4708759.87574901</v>
          </cell>
          <cell r="CG14">
            <v>687732.728906725</v>
          </cell>
          <cell r="CH14">
            <v>137243.21380729</v>
          </cell>
          <cell r="CI14">
            <v>90447.5550959245</v>
          </cell>
          <cell r="CJ14">
            <v>93655.4668552735</v>
          </cell>
        </row>
        <row r="15">
          <cell r="D15">
            <v>1450771.18526976</v>
          </cell>
          <cell r="E15">
            <v>19794089.7929408</v>
          </cell>
          <cell r="F15">
            <v>15539823.8793682</v>
          </cell>
          <cell r="G15">
            <v>565523.355995666</v>
          </cell>
          <cell r="H15">
            <v>17955.6936869798</v>
          </cell>
          <cell r="I15">
            <v>14992.311608953</v>
          </cell>
          <cell r="J15">
            <v>26303.503264588</v>
          </cell>
        </row>
        <row r="15">
          <cell r="L15">
            <v>102808.778187234</v>
          </cell>
          <cell r="M15">
            <v>108451.428405539</v>
          </cell>
          <cell r="N15">
            <v>11988.0181922325</v>
          </cell>
          <cell r="O15">
            <v>29670.7203512752</v>
          </cell>
          <cell r="P15">
            <v>320982.125551542</v>
          </cell>
          <cell r="Q15">
            <v>3183641.34834272</v>
          </cell>
          <cell r="R15">
            <v>9755724.42391812</v>
          </cell>
          <cell r="S15">
            <v>10477971.8339639</v>
          </cell>
          <cell r="T15">
            <v>502310.343737338</v>
          </cell>
          <cell r="U15">
            <v>37545.9992556666</v>
          </cell>
          <cell r="V15">
            <v>30796.8579290603</v>
          </cell>
          <cell r="W15">
            <v>41796.3316013935</v>
          </cell>
        </row>
        <row r="15">
          <cell r="Y15">
            <v>117189.584588123</v>
          </cell>
          <cell r="Z15">
            <v>116530.985608054</v>
          </cell>
          <cell r="AA15">
            <v>15537.0946200325</v>
          </cell>
          <cell r="AB15">
            <v>42429.1751200643</v>
          </cell>
          <cell r="AC15">
            <v>280762.434604736</v>
          </cell>
          <cell r="AD15">
            <v>2076045.66649242</v>
          </cell>
          <cell r="AE15">
            <v>6841769.14785935</v>
          </cell>
          <cell r="AF15">
            <v>6801386.7454979</v>
          </cell>
          <cell r="AG15">
            <v>599452.499227</v>
          </cell>
          <cell r="AH15">
            <v>87583.3063616814</v>
          </cell>
          <cell r="AI15">
            <v>62214.9829555329</v>
          </cell>
          <cell r="AJ15">
            <v>83066.543416866</v>
          </cell>
        </row>
        <row r="15">
          <cell r="AL15">
            <v>154479.492661423</v>
          </cell>
          <cell r="AM15">
            <v>151230.517758412</v>
          </cell>
          <cell r="AN15">
            <v>32683.6621235182</v>
          </cell>
          <cell r="AO15">
            <v>71667.1237375092</v>
          </cell>
          <cell r="AP15">
            <v>290063.228640299</v>
          </cell>
          <cell r="AQ15">
            <v>1773677.68904965</v>
          </cell>
          <cell r="AR15">
            <v>5115627.57204385</v>
          </cell>
          <cell r="AS15">
            <v>4930423.75857204</v>
          </cell>
          <cell r="AT15">
            <v>611628.281696319</v>
          </cell>
          <cell r="AU15">
            <v>86890.6566013862</v>
          </cell>
          <cell r="AV15">
            <v>58558.8893697029</v>
          </cell>
          <cell r="AW15">
            <v>75912.3021364386</v>
          </cell>
        </row>
        <row r="15">
          <cell r="AY15">
            <v>138439.010927549</v>
          </cell>
          <cell r="AZ15">
            <v>143693.097005072</v>
          </cell>
          <cell r="BA15">
            <v>37915.7662217694</v>
          </cell>
          <cell r="BB15">
            <v>73002.4080947057</v>
          </cell>
          <cell r="BC15">
            <v>257825.730358406</v>
          </cell>
          <cell r="BD15">
            <v>1512573.55282177</v>
          </cell>
          <cell r="BE15">
            <v>3927572.40944129</v>
          </cell>
          <cell r="BF15">
            <v>4009516.96286659</v>
          </cell>
          <cell r="BG15">
            <v>534489.718766853</v>
          </cell>
          <cell r="BH15">
            <v>80939.7393909867</v>
          </cell>
          <cell r="BI15">
            <v>67587.7167315459</v>
          </cell>
          <cell r="BJ15">
            <v>81580.9294764671</v>
          </cell>
        </row>
        <row r="15">
          <cell r="BL15">
            <v>140572.108208278</v>
          </cell>
          <cell r="BM15">
            <v>145333.688272286</v>
          </cell>
          <cell r="BN15">
            <v>42332.8325667821</v>
          </cell>
          <cell r="BO15">
            <v>73949.7177125306</v>
          </cell>
          <cell r="BP15">
            <v>265497.96885139</v>
          </cell>
          <cell r="BQ15">
            <v>1396229.80075451</v>
          </cell>
          <cell r="BR15">
            <v>3417999.6630698</v>
          </cell>
          <cell r="BS15">
            <v>3678639.7459605</v>
          </cell>
          <cell r="BT15">
            <v>509500.126621488</v>
          </cell>
          <cell r="BU15">
            <v>82823.1966978577</v>
          </cell>
          <cell r="BV15">
            <v>71189.6938765552</v>
          </cell>
          <cell r="BW15">
            <v>77335.1543809845</v>
          </cell>
        </row>
        <row r="15">
          <cell r="BY15">
            <v>129882.716805819</v>
          </cell>
          <cell r="BZ15">
            <v>133981.421539638</v>
          </cell>
          <cell r="CA15">
            <v>42910.7383440045</v>
          </cell>
          <cell r="CB15">
            <v>73714.1764918521</v>
          </cell>
          <cell r="CC15">
            <v>293523.422898693</v>
          </cell>
          <cell r="CD15">
            <v>1419862.29509916</v>
          </cell>
          <cell r="CE15">
            <v>3298249.74194341</v>
          </cell>
          <cell r="CF15">
            <v>3535356.94635406</v>
          </cell>
          <cell r="CG15">
            <v>479468.298219383</v>
          </cell>
          <cell r="CH15">
            <v>99742.5315900323</v>
          </cell>
          <cell r="CI15">
            <v>82218.3265399</v>
          </cell>
          <cell r="CJ15">
            <v>84746.716617166</v>
          </cell>
        </row>
        <row r="16">
          <cell r="D16">
            <v>1758035.13666743</v>
          </cell>
          <cell r="E16">
            <v>26786538.3254648</v>
          </cell>
          <cell r="F16">
            <v>23108423.3471467</v>
          </cell>
          <cell r="G16">
            <v>1128698.09490418</v>
          </cell>
          <cell r="H16">
            <v>68682.4389389056</v>
          </cell>
          <cell r="I16">
            <v>43760.7985951979</v>
          </cell>
          <cell r="J16">
            <v>63045.1762120108</v>
          </cell>
        </row>
        <row r="16">
          <cell r="L16">
            <v>192334.22553313</v>
          </cell>
          <cell r="M16">
            <v>197981.681280223</v>
          </cell>
          <cell r="N16">
            <v>36067.5804837713</v>
          </cell>
          <cell r="O16">
            <v>85923.7888354314</v>
          </cell>
          <cell r="P16">
            <v>578545.917910532</v>
          </cell>
          <cell r="Q16">
            <v>5184208.99498085</v>
          </cell>
          <cell r="R16">
            <v>14751716.827443</v>
          </cell>
          <cell r="S16">
            <v>15838511.7254637</v>
          </cell>
          <cell r="T16">
            <v>962012.056258392</v>
          </cell>
          <cell r="U16">
            <v>113569.291549627</v>
          </cell>
          <cell r="V16">
            <v>73209.8849270732</v>
          </cell>
          <cell r="W16">
            <v>87989.1417069789</v>
          </cell>
        </row>
        <row r="16">
          <cell r="Y16">
            <v>204904.025162608</v>
          </cell>
          <cell r="Z16">
            <v>200697.512446567</v>
          </cell>
          <cell r="AA16">
            <v>41788.6714380002</v>
          </cell>
          <cell r="AB16">
            <v>107498.545674755</v>
          </cell>
          <cell r="AC16">
            <v>476230.382653899</v>
          </cell>
          <cell r="AD16">
            <v>3364051.2045547</v>
          </cell>
          <cell r="AE16">
            <v>10377817.6481435</v>
          </cell>
          <cell r="AF16">
            <v>10322691.6267651</v>
          </cell>
          <cell r="AG16">
            <v>1065683.82009934</v>
          </cell>
          <cell r="AH16">
            <v>200283.80503084</v>
          </cell>
          <cell r="AI16">
            <v>124230.806479286</v>
          </cell>
          <cell r="AJ16">
            <v>151669.545708394</v>
          </cell>
        </row>
        <row r="16">
          <cell r="AL16">
            <v>250682.564277079</v>
          </cell>
          <cell r="AM16">
            <v>242515.494928039</v>
          </cell>
          <cell r="AN16">
            <v>74560.4397774774</v>
          </cell>
          <cell r="AO16">
            <v>156291.040411517</v>
          </cell>
          <cell r="AP16">
            <v>480844.571997657</v>
          </cell>
          <cell r="AQ16">
            <v>2872215.626412</v>
          </cell>
          <cell r="AR16">
            <v>7884283.27945244</v>
          </cell>
          <cell r="AS16">
            <v>7610874.43441418</v>
          </cell>
          <cell r="AT16">
            <v>1081648.26060527</v>
          </cell>
          <cell r="AU16">
            <v>200523.007902275</v>
          </cell>
          <cell r="AV16">
            <v>116914.840869027</v>
          </cell>
          <cell r="AW16">
            <v>143052.9700709</v>
          </cell>
        </row>
        <row r="16">
          <cell r="AY16">
            <v>225981.649955165</v>
          </cell>
          <cell r="AZ16">
            <v>231013.756176872</v>
          </cell>
          <cell r="BA16">
            <v>84430.6280898001</v>
          </cell>
          <cell r="BB16">
            <v>156457.219863807</v>
          </cell>
          <cell r="BC16">
            <v>432227.043548816</v>
          </cell>
          <cell r="BD16">
            <v>2478111.17267585</v>
          </cell>
          <cell r="BE16">
            <v>6110412.73213359</v>
          </cell>
          <cell r="BF16">
            <v>6235294.82036463</v>
          </cell>
          <cell r="BG16">
            <v>972179.219986956</v>
          </cell>
          <cell r="BH16">
            <v>182733.051197868</v>
          </cell>
          <cell r="BI16">
            <v>131966.828455207</v>
          </cell>
          <cell r="BJ16">
            <v>151127.291924903</v>
          </cell>
        </row>
        <row r="16">
          <cell r="BL16">
            <v>227378.364450574</v>
          </cell>
          <cell r="BM16">
            <v>231661.046228658</v>
          </cell>
          <cell r="BN16">
            <v>91364.420102601</v>
          </cell>
          <cell r="BO16">
            <v>154691.489459043</v>
          </cell>
          <cell r="BP16">
            <v>443071.019123348</v>
          </cell>
          <cell r="BQ16">
            <v>2290309.09152201</v>
          </cell>
          <cell r="BR16">
            <v>5342910.47187215</v>
          </cell>
          <cell r="BS16">
            <v>5735373.27392444</v>
          </cell>
          <cell r="BT16">
            <v>925847.355062278</v>
          </cell>
          <cell r="BU16">
            <v>184249.896401484</v>
          </cell>
          <cell r="BV16">
            <v>136517.907569148</v>
          </cell>
          <cell r="BW16">
            <v>141336.810895762</v>
          </cell>
        </row>
        <row r="16">
          <cell r="BY16">
            <v>212130.117652238</v>
          </cell>
          <cell r="BZ16">
            <v>215712.883307484</v>
          </cell>
          <cell r="CA16">
            <v>93060.3913023188</v>
          </cell>
          <cell r="CB16">
            <v>151370.155879015</v>
          </cell>
          <cell r="CC16">
            <v>471026.96496462</v>
          </cell>
          <cell r="CD16">
            <v>2299372.23141879</v>
          </cell>
          <cell r="CE16">
            <v>5123143.23668625</v>
          </cell>
          <cell r="CF16">
            <v>5479182.18056717</v>
          </cell>
          <cell r="CG16">
            <v>860907.898859377</v>
          </cell>
          <cell r="CH16">
            <v>207114.000723176</v>
          </cell>
          <cell r="CI16">
            <v>137232.897894433</v>
          </cell>
          <cell r="CJ16">
            <v>137328.054136412</v>
          </cell>
        </row>
        <row r="17">
          <cell r="E17">
            <v>-4768993.35067812</v>
          </cell>
          <cell r="F17">
            <v>-4648084.61621457</v>
          </cell>
          <cell r="G17">
            <v>-4606899.49996425</v>
          </cell>
          <cell r="H17">
            <v>-4603105.68517257</v>
          </cell>
          <cell r="I17">
            <v>-4604056.17759387</v>
          </cell>
          <cell r="J17">
            <v>-4602352.89359482</v>
          </cell>
        </row>
        <row r="17">
          <cell r="L17">
            <v>-4698037.09258107</v>
          </cell>
          <cell r="M17">
            <v>-4699273.3838051</v>
          </cell>
          <cell r="N17">
            <v>-4698995.49282558</v>
          </cell>
          <cell r="O17">
            <v>-4698559.36992091</v>
          </cell>
          <cell r="P17">
            <v>-4693721.76976209</v>
          </cell>
          <cell r="Q17">
            <v>-4663425.42435912</v>
          </cell>
          <cell r="R17">
            <v>-4614518.9432907</v>
          </cell>
          <cell r="S17">
            <v>-4607228.73879374</v>
          </cell>
          <cell r="T17">
            <v>-4673240.61871193</v>
          </cell>
          <cell r="U17">
            <v>-4675582.9864987</v>
          </cell>
          <cell r="V17">
            <v>-4673875.5621313</v>
          </cell>
          <cell r="W17">
            <v>-4669902.59820026</v>
          </cell>
        </row>
        <row r="17">
          <cell r="Y17">
            <v>-4238096.90014492</v>
          </cell>
          <cell r="Z17">
            <v>-4239505.73059787</v>
          </cell>
          <cell r="AA17">
            <v>-4239561.13262531</v>
          </cell>
          <cell r="AB17">
            <v>-4239383.32799568</v>
          </cell>
          <cell r="AC17">
            <v>-4236010.17427014</v>
          </cell>
          <cell r="AD17">
            <v>-4216696.52659677</v>
          </cell>
          <cell r="AE17">
            <v>-4183007.49252949</v>
          </cell>
          <cell r="AF17">
            <v>-4180052.30922948</v>
          </cell>
          <cell r="AG17">
            <v>-4219714.43288177</v>
          </cell>
          <cell r="AH17">
            <v>-4222330.57999212</v>
          </cell>
          <cell r="AI17">
            <v>-4221729.15813576</v>
          </cell>
          <cell r="AJ17">
            <v>-4218602.64314671</v>
          </cell>
        </row>
        <row r="17">
          <cell r="AL17">
            <v>-3822805.35751514</v>
          </cell>
          <cell r="AM17">
            <v>-3824250.34929428</v>
          </cell>
          <cell r="AN17">
            <v>-3824474.54972354</v>
          </cell>
          <cell r="AO17">
            <v>-3824760.19131552</v>
          </cell>
          <cell r="AP17">
            <v>-3822852.20853628</v>
          </cell>
          <cell r="AQ17">
            <v>-3807277.70739579</v>
          </cell>
          <cell r="AR17">
            <v>-3781745.29274713</v>
          </cell>
          <cell r="AS17">
            <v>-3780137.79740034</v>
          </cell>
          <cell r="AT17">
            <v>-3809835.62388774</v>
          </cell>
          <cell r="AU17">
            <v>-3812128.42638471</v>
          </cell>
          <cell r="AV17">
            <v>-3811767.51432402</v>
          </cell>
          <cell r="AW17">
            <v>-3809161.79504504</v>
          </cell>
        </row>
        <row r="17">
          <cell r="AY17">
            <v>-3446014.33260432</v>
          </cell>
          <cell r="AZ17">
            <v>-3446708.91284596</v>
          </cell>
          <cell r="BA17">
            <v>-3446896.3782874</v>
          </cell>
          <cell r="BB17">
            <v>-3447267.57799926</v>
          </cell>
          <cell r="BC17">
            <v>-3445957.89728757</v>
          </cell>
          <cell r="BD17">
            <v>-3433277.57009713</v>
          </cell>
          <cell r="BE17">
            <v>-3414389.98560842</v>
          </cell>
          <cell r="BF17">
            <v>-3411674.05944648</v>
          </cell>
          <cell r="BG17">
            <v>-3443335.19033725</v>
          </cell>
          <cell r="BH17">
            <v>-3437569.06855538</v>
          </cell>
          <cell r="BI17">
            <v>-3437383.13757662</v>
          </cell>
          <cell r="BJ17">
            <v>-3435320.86119416</v>
          </cell>
        </row>
        <row r="17">
          <cell r="BL17">
            <v>-3102774.36684805</v>
          </cell>
          <cell r="BM17">
            <v>-3104089.29128812</v>
          </cell>
          <cell r="BN17">
            <v>-3104373.13499958</v>
          </cell>
          <cell r="BO17">
            <v>-3104922.86377941</v>
          </cell>
          <cell r="BP17">
            <v>-3103940.11257365</v>
          </cell>
          <cell r="BQ17">
            <v>-3093716.47198729</v>
          </cell>
          <cell r="BR17">
            <v>-3079269.99040362</v>
          </cell>
          <cell r="BS17">
            <v>-3075672.18842562</v>
          </cell>
          <cell r="BT17">
            <v>-3094888.37714457</v>
          </cell>
          <cell r="BU17">
            <v>-3095575.41805561</v>
          </cell>
          <cell r="BV17">
            <v>-3095148.66334073</v>
          </cell>
          <cell r="BW17">
            <v>-3092934.29080292</v>
          </cell>
        </row>
        <row r="17">
          <cell r="BY17">
            <v>-2788639.13133458</v>
          </cell>
          <cell r="BZ17">
            <v>-2789438.23571353</v>
          </cell>
          <cell r="CA17">
            <v>-2789283.25704844</v>
          </cell>
          <cell r="CB17">
            <v>-2788821.54062995</v>
          </cell>
          <cell r="CC17">
            <v>-2788483.9947821</v>
          </cell>
          <cell r="CD17">
            <v>-2779555.71184461</v>
          </cell>
          <cell r="CE17">
            <v>-2769496.81601199</v>
          </cell>
          <cell r="CF17">
            <v>-2766719.64507645</v>
          </cell>
          <cell r="CG17">
            <v>-2781164.31420833</v>
          </cell>
          <cell r="CH17">
            <v>-2781597.27202661</v>
          </cell>
          <cell r="CI17">
            <v>-2781253.97667887</v>
          </cell>
          <cell r="CJ17">
            <v>-2780342.02882963</v>
          </cell>
        </row>
        <row r="18">
          <cell r="D18">
            <v>-25043.2069660961</v>
          </cell>
          <cell r="E18">
            <v>307980.385718081</v>
          </cell>
          <cell r="F18">
            <v>306190.354936286</v>
          </cell>
          <cell r="G18">
            <v>-71615.378456814</v>
          </cell>
          <cell r="H18">
            <v>-71189.128998005</v>
          </cell>
          <cell r="I18">
            <v>-70785.5749031449</v>
          </cell>
          <cell r="J18">
            <v>-70358.2814894037</v>
          </cell>
        </row>
        <row r="18">
          <cell r="L18">
            <v>-69935.3409336109</v>
          </cell>
          <cell r="M18">
            <v>-69544.1769374828</v>
          </cell>
          <cell r="N18">
            <v>-69137.3366412581</v>
          </cell>
          <cell r="O18">
            <v>-68741.1574913453</v>
          </cell>
          <cell r="P18">
            <v>-68323.9791069379</v>
          </cell>
        </row>
        <row r="19">
          <cell r="E19">
            <v>-1051045.99275055</v>
          </cell>
          <cell r="F19">
            <v>-2452583.71161612</v>
          </cell>
          <cell r="G19">
            <v>-2438708.75415059</v>
          </cell>
          <cell r="H19">
            <v>-2424359.0665013</v>
          </cell>
          <cell r="I19">
            <v>-2410451.5664604</v>
          </cell>
          <cell r="J19">
            <v>-2396064.39962297</v>
          </cell>
        </row>
        <row r="19">
          <cell r="L19">
            <v>-2381661.08010691</v>
          </cell>
          <cell r="M19">
            <v>-2368695.31040218</v>
          </cell>
          <cell r="N19">
            <v>-2354484.89508396</v>
          </cell>
          <cell r="O19">
            <v>-2340833.29805593</v>
          </cell>
          <cell r="P19">
            <v>-2326785.85254207</v>
          </cell>
          <cell r="Q19">
            <v>-2313284.30951775</v>
          </cell>
          <cell r="R19">
            <v>-2299407.84274636</v>
          </cell>
          <cell r="S19">
            <v>-2285605.11680554</v>
          </cell>
          <cell r="T19">
            <v>-2272346.30556136</v>
          </cell>
          <cell r="U19">
            <v>-2258726.96658548</v>
          </cell>
          <cell r="V19">
            <v>-2245607.62948795</v>
          </cell>
          <cell r="W19">
            <v>-2232112.98078138</v>
          </cell>
        </row>
        <row r="19">
          <cell r="Y19">
            <v>-2218681.61067346</v>
          </cell>
          <cell r="Z19">
            <v>-2206645.48134415</v>
          </cell>
          <cell r="AA19">
            <v>-2193470.63593566</v>
          </cell>
          <cell r="AB19">
            <v>-2180832.11833257</v>
          </cell>
          <cell r="AC19">
            <v>-2167851.8854681</v>
          </cell>
          <cell r="AD19">
            <v>-2155372.69791972</v>
          </cell>
          <cell r="AE19">
            <v>-2142557.28609823</v>
          </cell>
          <cell r="AF19">
            <v>-2129826.32199404</v>
          </cell>
          <cell r="AG19">
            <v>-2117595.20921683</v>
          </cell>
          <cell r="AH19">
            <v>-2105039.2547627</v>
          </cell>
          <cell r="AI19">
            <v>-2092948.7128934</v>
          </cell>
          <cell r="AJ19">
            <v>-2080505.54413705</v>
          </cell>
        </row>
        <row r="19">
          <cell r="AL19">
            <v>-2068125.95110749</v>
          </cell>
          <cell r="AM19">
            <v>-2057037.30655453</v>
          </cell>
          <cell r="AN19">
            <v>-2044889.18579444</v>
          </cell>
          <cell r="AO19">
            <v>-2033232.004777</v>
          </cell>
          <cell r="AP19">
            <v>-2021259.12213584</v>
          </cell>
          <cell r="AQ19">
            <v>-2009738.80145345</v>
          </cell>
          <cell r="AR19">
            <v>-1997906.31393773</v>
          </cell>
          <cell r="AS19">
            <v>-1986145.44580164</v>
          </cell>
          <cell r="AT19">
            <v>-1974828.18308894</v>
          </cell>
          <cell r="AU19">
            <v>-1963203.58100658</v>
          </cell>
          <cell r="AV19">
            <v>-1951998.26152601</v>
          </cell>
          <cell r="AW19">
            <v>-1940446.92321179</v>
          </cell>
        </row>
        <row r="19">
          <cell r="AY19">
            <v>-1928947.66824504</v>
          </cell>
          <cell r="AZ19">
            <v>-1918257.98884559</v>
          </cell>
          <cell r="BA19">
            <v>-1906906.38671142</v>
          </cell>
          <cell r="BB19">
            <v>-1895989.80190104</v>
          </cell>
          <cell r="BC19">
            <v>-1884776.43517956</v>
          </cell>
          <cell r="BD19">
            <v>-1873989.33739553</v>
          </cell>
          <cell r="BE19">
            <v>-1862908.96154161</v>
          </cell>
          <cell r="BF19">
            <v>-1851895.55304828</v>
          </cell>
          <cell r="BG19">
            <v>-1841300.78850463</v>
          </cell>
          <cell r="BH19">
            <v>-1830417.95067274</v>
          </cell>
          <cell r="BI19">
            <v>-1819948.77798124</v>
          </cell>
          <cell r="BJ19">
            <v>-1809194.93091177</v>
          </cell>
        </row>
        <row r="19">
          <cell r="BL19">
            <v>-1798506.03731308</v>
          </cell>
          <cell r="BM19">
            <v>-1788907.04851405</v>
          </cell>
          <cell r="BN19">
            <v>-1778340.67175919</v>
          </cell>
          <cell r="BO19">
            <v>-1768175.89388676</v>
          </cell>
          <cell r="BP19">
            <v>-1757678.28854656</v>
          </cell>
          <cell r="BQ19">
            <v>-1747444.90181763</v>
          </cell>
          <cell r="BR19">
            <v>-1736868.48558131</v>
          </cell>
          <cell r="BS19">
            <v>-1726349.08973626</v>
          </cell>
          <cell r="BT19">
            <v>-1716223.07511137</v>
          </cell>
          <cell r="BU19">
            <v>-1705815.12161304</v>
          </cell>
          <cell r="BV19">
            <v>-1695796.46927102</v>
          </cell>
          <cell r="BW19">
            <v>-1685498.95717226</v>
          </cell>
        </row>
        <row r="19">
          <cell r="BY19">
            <v>-1675257.18959594</v>
          </cell>
          <cell r="BZ19">
            <v>-1666054.26156031</v>
          </cell>
          <cell r="CA19">
            <v>-1655917.88217982</v>
          </cell>
          <cell r="CB19">
            <v>-1646160.85656477</v>
          </cell>
          <cell r="CC19">
            <v>-1636132.46976062</v>
          </cell>
          <cell r="CD19">
            <v>-1626479.4792363</v>
          </cell>
          <cell r="CE19">
            <v>-1616558.10738923</v>
          </cell>
          <cell r="CF19">
            <v>-1606690.74767741</v>
          </cell>
          <cell r="CG19">
            <v>-1597192.88126473</v>
          </cell>
          <cell r="CH19">
            <v>-1587431.07467978</v>
          </cell>
          <cell r="CI19">
            <v>-1578034.89068509</v>
          </cell>
          <cell r="CJ19">
            <v>-1568377.67630434</v>
          </cell>
        </row>
        <row r="20">
          <cell r="E20">
            <v>-930489.95809276</v>
          </cell>
          <cell r="F20">
            <v>-925081.803079075</v>
          </cell>
          <cell r="G20">
            <v>-919848.354528851</v>
          </cell>
          <cell r="H20">
            <v>-1096504.84528225</v>
          </cell>
          <cell r="I20">
            <v>-755418.789582165</v>
          </cell>
          <cell r="J20">
            <v>-751359.077400598</v>
          </cell>
        </row>
        <row r="20">
          <cell r="L20">
            <v>-891065.814912244</v>
          </cell>
          <cell r="M20">
            <v>-886214.850077486</v>
          </cell>
          <cell r="N20">
            <v>-880898.218163928</v>
          </cell>
          <cell r="O20">
            <v>-875790.660446233</v>
          </cell>
          <cell r="P20">
            <v>-870535.001448905</v>
          </cell>
          <cell r="Q20">
            <v>-865483.584377841</v>
          </cell>
          <cell r="R20">
            <v>-860291.894731054</v>
          </cell>
          <cell r="S20">
            <v>-855127.794204243</v>
          </cell>
          <cell r="T20">
            <v>-850167.191898255</v>
          </cell>
          <cell r="U20">
            <v>-845071.703088164</v>
          </cell>
          <cell r="V20">
            <v>-840163.283120452</v>
          </cell>
          <cell r="W20">
            <v>-835114.445463779</v>
          </cell>
        </row>
        <row r="20">
          <cell r="Y20">
            <v>-854991.241318522</v>
          </cell>
          <cell r="Z20">
            <v>-850352.998000312</v>
          </cell>
          <cell r="AA20">
            <v>-845275.939004649</v>
          </cell>
          <cell r="AB20">
            <v>-840405.559315241</v>
          </cell>
          <cell r="AC20">
            <v>-835403.496217944</v>
          </cell>
          <cell r="AD20">
            <v>-830594.515965301</v>
          </cell>
          <cell r="AE20">
            <v>-825655.968312246</v>
          </cell>
          <cell r="AF20">
            <v>-820749.96343518</v>
          </cell>
          <cell r="AG20">
            <v>-816036.581287066</v>
          </cell>
          <cell r="AH20">
            <v>-811198.018136307</v>
          </cell>
          <cell r="AI20">
            <v>-806538.80639934</v>
          </cell>
          <cell r="AJ20">
            <v>-801743.706349947</v>
          </cell>
        </row>
        <row r="20">
          <cell r="AL20">
            <v>-820883.541508555</v>
          </cell>
          <cell r="AM20">
            <v>-816482.22068654</v>
          </cell>
          <cell r="AN20">
            <v>-811660.371037164</v>
          </cell>
          <cell r="AO20">
            <v>-807033.385899978</v>
          </cell>
          <cell r="AP20">
            <v>-802281.092018033</v>
          </cell>
          <cell r="AQ20">
            <v>-797708.429682833</v>
          </cell>
          <cell r="AR20">
            <v>-793011.861636987</v>
          </cell>
          <cell r="AS20">
            <v>-788343.720858808</v>
          </cell>
          <cell r="AT20">
            <v>-783854.029459273</v>
          </cell>
          <cell r="AU20">
            <v>-779237.602727225</v>
          </cell>
          <cell r="AV20">
            <v>-774789.971124314</v>
          </cell>
          <cell r="AW20">
            <v>-770204.997225863</v>
          </cell>
        </row>
        <row r="20">
          <cell r="AY20">
            <v>-788608.001212419</v>
          </cell>
          <cell r="AZ20">
            <v>-784237.759943783</v>
          </cell>
          <cell r="BA20">
            <v>-779596.906064254</v>
          </cell>
          <cell r="BB20">
            <v>-775133.899488645</v>
          </cell>
          <cell r="BC20">
            <v>-770549.560129594</v>
          </cell>
          <cell r="BD20">
            <v>-766139.491488339</v>
          </cell>
          <cell r="BE20">
            <v>-761609.522532371</v>
          </cell>
          <cell r="BF20">
            <v>-757106.931714878</v>
          </cell>
          <cell r="BG20">
            <v>-752775.494305958</v>
          </cell>
          <cell r="BH20">
            <v>-748326.284443291</v>
          </cell>
          <cell r="BI20">
            <v>-744046.192512078</v>
          </cell>
          <cell r="BJ20">
            <v>-739649.717697125</v>
          </cell>
        </row>
        <row r="20">
          <cell r="BL20">
            <v>-757338.681445739</v>
          </cell>
          <cell r="BM20">
            <v>-753296.612434323</v>
          </cell>
          <cell r="BN20">
            <v>-748847.182922739</v>
          </cell>
          <cell r="BO20">
            <v>-744566.863973907</v>
          </cell>
          <cell r="BP20">
            <v>-740146.393638119</v>
          </cell>
          <cell r="BQ20">
            <v>-735837.183965631</v>
          </cell>
          <cell r="BR20">
            <v>-731383.526896568</v>
          </cell>
          <cell r="BS20">
            <v>-726953.880727129</v>
          </cell>
          <cell r="BT20">
            <v>-722689.884718656</v>
          </cell>
          <cell r="BU20">
            <v>-718307.166164788</v>
          </cell>
          <cell r="BV20">
            <v>-714088.379684702</v>
          </cell>
          <cell r="BW20">
            <v>-709752.167254363</v>
          </cell>
        </row>
        <row r="20">
          <cell r="BY20">
            <v>-726603.946555186</v>
          </cell>
          <cell r="BZ20">
            <v>-722612.389991764</v>
          </cell>
          <cell r="CA20">
            <v>-718215.970559939</v>
          </cell>
          <cell r="CB20">
            <v>-713984.087024347</v>
          </cell>
          <cell r="CC20">
            <v>-709634.506867503</v>
          </cell>
          <cell r="CD20">
            <v>-705447.746139303</v>
          </cell>
          <cell r="CE20">
            <v>-701144.581237764</v>
          </cell>
          <cell r="CF20">
            <v>-696864.842847016</v>
          </cell>
          <cell r="CG20">
            <v>-692745.363603969</v>
          </cell>
          <cell r="CH20">
            <v>-688511.406433577</v>
          </cell>
          <cell r="CI20">
            <v>-684436.029580701</v>
          </cell>
          <cell r="CJ20">
            <v>-680247.436852755</v>
          </cell>
        </row>
        <row r="21">
          <cell r="E21">
            <v>-395222.310351147</v>
          </cell>
          <cell r="F21">
            <v>-392925.215685421</v>
          </cell>
          <cell r="G21">
            <v>-390702.326970575</v>
          </cell>
          <cell r="H21">
            <v>-388403.382356407</v>
          </cell>
          <cell r="I21">
            <v>-386175.280038295</v>
          </cell>
          <cell r="J21">
            <v>-383870.330932613</v>
          </cell>
        </row>
        <row r="21">
          <cell r="L21">
            <v>-381562.7940275</v>
          </cell>
          <cell r="M21">
            <v>-379485.565089859</v>
          </cell>
          <cell r="N21">
            <v>-377208.933112958</v>
          </cell>
          <cell r="O21">
            <v>-375021.828680484</v>
          </cell>
          <cell r="P21">
            <v>-372771.305881925</v>
          </cell>
          <cell r="Q21">
            <v>-370608.241404333</v>
          </cell>
          <cell r="R21">
            <v>-368385.110885576</v>
          </cell>
          <cell r="S21">
            <v>-366173.794288448</v>
          </cell>
          <cell r="T21">
            <v>-364049.617550596</v>
          </cell>
          <cell r="U21">
            <v>-361867.681138294</v>
          </cell>
          <cell r="V21">
            <v>-359765.849370318</v>
          </cell>
          <cell r="W21">
            <v>-357603.889422319</v>
          </cell>
        </row>
        <row r="21">
          <cell r="Y21">
            <v>-355452.067255513</v>
          </cell>
          <cell r="Z21">
            <v>-353523.774781605</v>
          </cell>
          <cell r="AA21">
            <v>-351413.050100024</v>
          </cell>
          <cell r="AB21">
            <v>-349388.249791837</v>
          </cell>
          <cell r="AC21">
            <v>-347308.703730365</v>
          </cell>
          <cell r="AD21">
            <v>-345309.429481008</v>
          </cell>
          <cell r="AE21">
            <v>-343256.289182388</v>
          </cell>
          <cell r="AF21">
            <v>-341216.67814166</v>
          </cell>
          <cell r="AG21">
            <v>-339257.147625619</v>
          </cell>
          <cell r="AH21">
            <v>-337245.574651103</v>
          </cell>
          <cell r="AI21">
            <v>-335308.56481562</v>
          </cell>
          <cell r="AJ21">
            <v>-333315.061089634</v>
          </cell>
        </row>
        <row r="21">
          <cell r="AL21">
            <v>-331331.742747347</v>
          </cell>
          <cell r="AM21">
            <v>-329555.245565215</v>
          </cell>
          <cell r="AN21">
            <v>-327609.011091251</v>
          </cell>
          <cell r="AO21">
            <v>-325741.429428751</v>
          </cell>
          <cell r="AP21">
            <v>-323823.269623696</v>
          </cell>
          <cell r="AQ21">
            <v>-321977.614175748</v>
          </cell>
          <cell r="AR21">
            <v>-320081.946889372</v>
          </cell>
          <cell r="AS21">
            <v>-318197.753649754</v>
          </cell>
          <cell r="AT21">
            <v>-316384.629852473</v>
          </cell>
          <cell r="AU21">
            <v>-314522.267618379</v>
          </cell>
          <cell r="AV21">
            <v>-312727.078099313</v>
          </cell>
          <cell r="AW21">
            <v>-310876.453357301</v>
          </cell>
        </row>
        <row r="21">
          <cell r="AY21">
            <v>-309034.172819992</v>
          </cell>
          <cell r="AZ21">
            <v>-307321.593321179</v>
          </cell>
          <cell r="BA21">
            <v>-305502.968050279</v>
          </cell>
          <cell r="BB21">
            <v>-303754.036333555</v>
          </cell>
          <cell r="BC21">
            <v>-301957.557576589</v>
          </cell>
          <cell r="BD21">
            <v>-300229.370806313</v>
          </cell>
          <cell r="BE21">
            <v>-298454.198341595</v>
          </cell>
          <cell r="BF21">
            <v>-296689.754629775</v>
          </cell>
          <cell r="BG21">
            <v>-294992.381315366</v>
          </cell>
          <cell r="BH21">
            <v>-293248.856157749</v>
          </cell>
          <cell r="BI21">
            <v>-291571.603749046</v>
          </cell>
          <cell r="BJ21">
            <v>-289848.744032084</v>
          </cell>
        </row>
        <row r="21">
          <cell r="BL21">
            <v>-288136.290425378</v>
          </cell>
          <cell r="BM21">
            <v>-286598.449035355</v>
          </cell>
          <cell r="BN21">
            <v>-284905.62369131</v>
          </cell>
          <cell r="BO21">
            <v>-283277.137976835</v>
          </cell>
          <cell r="BP21">
            <v>-281595.330410822</v>
          </cell>
          <cell r="BQ21">
            <v>-279955.852961545</v>
          </cell>
          <cell r="BR21">
            <v>-278261.419205359</v>
          </cell>
          <cell r="BS21">
            <v>-276576.120611178</v>
          </cell>
          <cell r="BT21">
            <v>-274953.845105687</v>
          </cell>
          <cell r="BU21">
            <v>-273286.400543528</v>
          </cell>
          <cell r="BV21">
            <v>-271681.325408388</v>
          </cell>
          <cell r="BW21">
            <v>-270031.574517822</v>
          </cell>
        </row>
        <row r="21">
          <cell r="BY21">
            <v>-268390.754383991</v>
          </cell>
          <cell r="BZ21">
            <v>-266916.365368762</v>
          </cell>
          <cell r="CA21">
            <v>-265292.429339388</v>
          </cell>
          <cell r="CB21">
            <v>-263729.269078605</v>
          </cell>
          <cell r="CC21">
            <v>-262122.634398071</v>
          </cell>
          <cell r="CD21">
            <v>-260576.141462553</v>
          </cell>
          <cell r="CE21">
            <v>-258986.65150776</v>
          </cell>
          <cell r="CF21">
            <v>-257405.814766225</v>
          </cell>
          <cell r="CG21">
            <v>-255884.174060924</v>
          </cell>
          <cell r="CH21">
            <v>-254320.24784723</v>
          </cell>
          <cell r="CI21">
            <v>-252814.897548586</v>
          </cell>
          <cell r="CJ21">
            <v>-251267.727914578</v>
          </cell>
        </row>
        <row r="22">
          <cell r="E22">
            <v>-0.988050835623688</v>
          </cell>
          <cell r="F22">
            <v>-0.982308127672915</v>
          </cell>
        </row>
        <row r="23">
          <cell r="E23">
            <v>-509873.753215248</v>
          </cell>
          <cell r="F23">
            <v>-506910.286204331</v>
          </cell>
          <cell r="G23">
            <v>-504039.621559179</v>
          </cell>
          <cell r="H23">
            <v>-501076.698194509</v>
          </cell>
          <cell r="I23">
            <v>-498201.272332842</v>
          </cell>
          <cell r="J23">
            <v>-495102.920888179</v>
          </cell>
        </row>
        <row r="23">
          <cell r="L23">
            <v>-506890.28271633</v>
          </cell>
          <cell r="M23">
            <v>-504130.770573246</v>
          </cell>
          <cell r="N23">
            <v>-501106.359796107</v>
          </cell>
          <cell r="O23">
            <v>-498200.882633606</v>
          </cell>
          <cell r="P23">
            <v>-495211.156812648</v>
          </cell>
          <cell r="Q23">
            <v>-492337.615729129</v>
          </cell>
          <cell r="R23">
            <v>-489384.27941121</v>
          </cell>
          <cell r="S23">
            <v>-486446.637396216</v>
          </cell>
          <cell r="T23">
            <v>-483624.757055567</v>
          </cell>
          <cell r="U23">
            <v>-480726.145392657</v>
          </cell>
          <cell r="V23">
            <v>-477933.949413992</v>
          </cell>
          <cell r="W23">
            <v>-475061.875652043</v>
          </cell>
        </row>
        <row r="23">
          <cell r="Y23">
            <v>-486368.852192635</v>
          </cell>
          <cell r="Z23">
            <v>-483730.349047983</v>
          </cell>
          <cell r="AA23">
            <v>-480842.221969128</v>
          </cell>
          <cell r="AB23">
            <v>-478071.66612621</v>
          </cell>
          <cell r="AC23">
            <v>-475226.201085568</v>
          </cell>
          <cell r="AD23">
            <v>-472490.572821016</v>
          </cell>
          <cell r="AE23">
            <v>-469681.239067127</v>
          </cell>
          <cell r="AF23">
            <v>-466890.417541014</v>
          </cell>
          <cell r="AG23">
            <v>-464209.171050363</v>
          </cell>
          <cell r="AH23">
            <v>-461456.714309089</v>
          </cell>
          <cell r="AI23">
            <v>-458806.283105682</v>
          </cell>
          <cell r="AJ23">
            <v>-456078.550709762</v>
          </cell>
        </row>
        <row r="23">
          <cell r="AL23">
            <v>-466965.855117196</v>
          </cell>
          <cell r="AM23">
            <v>-464462.130243482</v>
          </cell>
          <cell r="AN23">
            <v>-461719.184343227</v>
          </cell>
          <cell r="AO23">
            <v>-459087.088604983</v>
          </cell>
          <cell r="AP23">
            <v>-456383.710032824</v>
          </cell>
          <cell r="AQ23">
            <v>-453782.516234257</v>
          </cell>
          <cell r="AR23">
            <v>-451110.837728418</v>
          </cell>
          <cell r="AS23">
            <v>-448455.330290318</v>
          </cell>
          <cell r="AT23">
            <v>-445899.985313679</v>
          </cell>
          <cell r="AU23">
            <v>-443275.245631418</v>
          </cell>
          <cell r="AV23">
            <v>-440745.176517251</v>
          </cell>
          <cell r="AW23">
            <v>-438136.979192151</v>
          </cell>
        </row>
        <row r="23">
          <cell r="AY23">
            <v>-448607.986519641</v>
          </cell>
          <cell r="AZ23">
            <v>-446121.928639029</v>
          </cell>
          <cell r="BA23">
            <v>-443481.929917958</v>
          </cell>
          <cell r="BB23">
            <v>-440943.101513187</v>
          </cell>
          <cell r="BC23">
            <v>-438335.251673692</v>
          </cell>
          <cell r="BD23">
            <v>-435826.537571724</v>
          </cell>
          <cell r="BE23">
            <v>-433249.616909988</v>
          </cell>
          <cell r="BF23">
            <v>-430688.270591347</v>
          </cell>
          <cell r="BG23">
            <v>-428224.286695971</v>
          </cell>
          <cell r="BH23">
            <v>-425693.306697004</v>
          </cell>
          <cell r="BI23">
            <v>-423258.531218656</v>
          </cell>
          <cell r="BJ23">
            <v>-420757.550108284</v>
          </cell>
        </row>
        <row r="23">
          <cell r="BL23">
            <v>-430819.227347889</v>
          </cell>
          <cell r="BM23">
            <v>-428519.858398371</v>
          </cell>
          <cell r="BN23">
            <v>-425988.758599454</v>
          </cell>
          <cell r="BO23">
            <v>-423553.858933669</v>
          </cell>
          <cell r="BP23">
            <v>-421039.232834097</v>
          </cell>
          <cell r="BQ23">
            <v>-418587.89840861</v>
          </cell>
          <cell r="BR23">
            <v>-416054.393723884</v>
          </cell>
          <cell r="BS23">
            <v>-413534.547865094</v>
          </cell>
          <cell r="BT23">
            <v>-411108.933657356</v>
          </cell>
          <cell r="BU23">
            <v>-408615.783013769</v>
          </cell>
          <cell r="BV23">
            <v>-406215.886671188</v>
          </cell>
          <cell r="BW23">
            <v>-403749.19147309</v>
          </cell>
        </row>
        <row r="23">
          <cell r="BY23">
            <v>-413334.456570555</v>
          </cell>
          <cell r="BZ23">
            <v>-411063.82774885</v>
          </cell>
          <cell r="CA23">
            <v>-408562.889451824</v>
          </cell>
          <cell r="CB23">
            <v>-406155.548713108</v>
          </cell>
          <cell r="CC23">
            <v>-403681.255311644</v>
          </cell>
          <cell r="CD23">
            <v>-401299.583042197</v>
          </cell>
          <cell r="CE23">
            <v>-398851.693329316</v>
          </cell>
          <cell r="CF23">
            <v>-396417.129974148</v>
          </cell>
          <cell r="CG23">
            <v>-394073.731314739</v>
          </cell>
          <cell r="CH23">
            <v>-391665.210972311</v>
          </cell>
          <cell r="CI23">
            <v>-389346.900309686</v>
          </cell>
          <cell r="CJ23">
            <v>-386964.185892556</v>
          </cell>
        </row>
        <row r="24">
          <cell r="E24">
            <v>4591559.54</v>
          </cell>
          <cell r="F24">
            <v>3633568.4106</v>
          </cell>
          <cell r="G24">
            <v>1324752.2321</v>
          </cell>
          <cell r="H24">
            <v>592783.3048</v>
          </cell>
          <cell r="I24">
            <v>169433.3595</v>
          </cell>
          <cell r="J24">
            <v>154760.0499</v>
          </cell>
        </row>
        <row r="24">
          <cell r="L24">
            <v>319086.1653</v>
          </cell>
          <cell r="M24">
            <v>277113.5135</v>
          </cell>
          <cell r="N24">
            <v>220124.5633</v>
          </cell>
          <cell r="O24">
            <v>162504.4645</v>
          </cell>
          <cell r="P24">
            <v>185641.4007</v>
          </cell>
          <cell r="Q24">
            <v>220660.0029</v>
          </cell>
          <cell r="R24">
            <v>250407.9929</v>
          </cell>
          <cell r="S24">
            <v>209034.1848</v>
          </cell>
          <cell r="T24">
            <v>81537.5151</v>
          </cell>
          <cell r="U24">
            <v>34697.3476</v>
          </cell>
          <cell r="V24">
            <v>2901.9219</v>
          </cell>
          <cell r="W24">
            <v>-10718.3809</v>
          </cell>
        </row>
        <row r="24">
          <cell r="Y24">
            <v>86461.9492</v>
          </cell>
          <cell r="Z24">
            <v>56435.7057</v>
          </cell>
          <cell r="AA24">
            <v>31622.6346</v>
          </cell>
          <cell r="AB24">
            <v>-26218.3932</v>
          </cell>
          <cell r="AC24">
            <v>-55872.5563</v>
          </cell>
          <cell r="AD24">
            <v>-66177.1747</v>
          </cell>
          <cell r="AE24">
            <v>-71007.4673</v>
          </cell>
          <cell r="AF24">
            <v>-71651.363</v>
          </cell>
          <cell r="AG24">
            <v>-83626.5165</v>
          </cell>
          <cell r="AH24">
            <v>-83296.4881</v>
          </cell>
          <cell r="AI24">
            <v>-55300.8665</v>
          </cell>
          <cell r="AJ24">
            <v>-46989.5748</v>
          </cell>
        </row>
        <row r="25">
          <cell r="E25">
            <v>11780453.3291</v>
          </cell>
          <cell r="F25">
            <v>11723397.7788</v>
          </cell>
          <cell r="G25">
            <v>15674251.5729</v>
          </cell>
          <cell r="H25">
            <v>4935738.8082</v>
          </cell>
          <cell r="I25">
            <v>1158038.8347</v>
          </cell>
          <cell r="J25">
            <v>1255532.1344</v>
          </cell>
        </row>
        <row r="25">
          <cell r="L25">
            <v>3012443.3547</v>
          </cell>
          <cell r="M25">
            <v>3872625.9429</v>
          </cell>
          <cell r="N25">
            <v>1875521.5565</v>
          </cell>
          <cell r="O25">
            <v>1214275.1313</v>
          </cell>
          <cell r="P25">
            <v>1535250.1739</v>
          </cell>
          <cell r="Q25">
            <v>2023902.2192</v>
          </cell>
          <cell r="R25">
            <v>2759065.0195</v>
          </cell>
          <cell r="S25">
            <v>2721528.3359</v>
          </cell>
          <cell r="T25">
            <v>1424060.4678</v>
          </cell>
          <cell r="U25">
            <v>959046.9619</v>
          </cell>
          <cell r="V25">
            <v>1200508.1821</v>
          </cell>
          <cell r="W25">
            <v>1463775.1996</v>
          </cell>
        </row>
        <row r="25">
          <cell r="Y25">
            <v>1158405.5623</v>
          </cell>
          <cell r="Z25">
            <v>880972.0396</v>
          </cell>
          <cell r="AA25">
            <v>595335.3412</v>
          </cell>
          <cell r="AB25">
            <v>549437.2848</v>
          </cell>
          <cell r="AC25">
            <v>400381.4882</v>
          </cell>
          <cell r="AD25">
            <v>367698.7111</v>
          </cell>
          <cell r="AE25">
            <v>363990.9144</v>
          </cell>
          <cell r="AF25">
            <v>370041.3711</v>
          </cell>
          <cell r="AG25">
            <v>351400.5632</v>
          </cell>
          <cell r="AH25">
            <v>420332.8236</v>
          </cell>
          <cell r="AI25">
            <v>447995.6924</v>
          </cell>
          <cell r="AJ25">
            <v>672856.9714</v>
          </cell>
        </row>
        <row r="26">
          <cell r="E26">
            <v>-44146111.3356663</v>
          </cell>
          <cell r="F26">
            <v>-32308114.3191622</v>
          </cell>
          <cell r="G26">
            <v>-222731.7282375</v>
          </cell>
        </row>
        <row r="26">
          <cell r="L26">
            <v>-1024205.85093866</v>
          </cell>
          <cell r="M26">
            <v>-811878.650372132</v>
          </cell>
          <cell r="N26">
            <v>-211616.061028234</v>
          </cell>
          <cell r="O26">
            <v>-283515.084907021</v>
          </cell>
          <cell r="P26">
            <v>-664313.189925928</v>
          </cell>
          <cell r="Q26">
            <v>-1074017.31350319</v>
          </cell>
          <cell r="R26">
            <v>-16988362.8317851</v>
          </cell>
          <cell r="S26">
            <v>-18494613.5288533</v>
          </cell>
          <cell r="T26">
            <v>-228327.114910255</v>
          </cell>
          <cell r="U26">
            <v>-250686.124949998</v>
          </cell>
          <cell r="V26">
            <v>-174566.25847544</v>
          </cell>
          <cell r="W26">
            <v>-163070.161517291</v>
          </cell>
        </row>
        <row r="26">
          <cell r="Y26">
            <v>-445792.257598156</v>
          </cell>
          <cell r="Z26">
            <v>-323312.597440995</v>
          </cell>
          <cell r="AA26">
            <v>-51659.042552035</v>
          </cell>
          <cell r="AB26">
            <v>-122984.049006481</v>
          </cell>
          <cell r="AC26">
            <v>-259806.172957595</v>
          </cell>
          <cell r="AD26">
            <v>-331495.394824794</v>
          </cell>
          <cell r="AE26">
            <v>-9469707.15742794</v>
          </cell>
          <cell r="AF26">
            <v>-9413438.64937888</v>
          </cell>
          <cell r="AG26">
            <v>-149317.617556309</v>
          </cell>
          <cell r="AH26">
            <v>-155752.669962828</v>
          </cell>
          <cell r="AI26">
            <v>-103300.983561605</v>
          </cell>
          <cell r="AJ26">
            <v>-106395.986506426</v>
          </cell>
        </row>
        <row r="26">
          <cell r="AL26">
            <v>-415541.613680066</v>
          </cell>
          <cell r="AM26">
            <v>-301392.353342621</v>
          </cell>
        </row>
        <row r="27">
          <cell r="E27">
            <v>-26954026.7958142</v>
          </cell>
          <cell r="F27">
            <v>-17496086.5236079</v>
          </cell>
          <cell r="G27">
            <v>-222731.7282375</v>
          </cell>
        </row>
        <row r="27">
          <cell r="L27">
            <v>-512102.925469329</v>
          </cell>
          <cell r="M27">
            <v>-405939.325186066</v>
          </cell>
          <cell r="N27">
            <v>-70538.6870094112</v>
          </cell>
          <cell r="O27">
            <v>-94505.0283023403</v>
          </cell>
          <cell r="P27">
            <v>-221437.729975309</v>
          </cell>
          <cell r="Q27">
            <v>-358005.77116773</v>
          </cell>
          <cell r="R27">
            <v>-8494181.41589253</v>
          </cell>
          <cell r="S27">
            <v>-9247306.76442666</v>
          </cell>
          <cell r="T27">
            <v>-76109.0383034183</v>
          </cell>
          <cell r="U27">
            <v>-83562.0416499993</v>
          </cell>
          <cell r="V27">
            <v>-58188.7528251467</v>
          </cell>
          <cell r="W27">
            <v>-54356.7205057638</v>
          </cell>
        </row>
        <row r="27">
          <cell r="Y27">
            <v>-297194.838398771</v>
          </cell>
          <cell r="Z27">
            <v>-215541.73162733</v>
          </cell>
          <cell r="AA27">
            <v>-25829.5212760175</v>
          </cell>
          <cell r="AB27">
            <v>-61492.0245032406</v>
          </cell>
          <cell r="AC27">
            <v>-129903.086478797</v>
          </cell>
          <cell r="AD27">
            <v>-165747.697412397</v>
          </cell>
          <cell r="AE27">
            <v>-4485650.75878166</v>
          </cell>
          <cell r="AF27">
            <v>-4458997.25496894</v>
          </cell>
          <cell r="AG27">
            <v>-74658.8087781544</v>
          </cell>
          <cell r="AH27">
            <v>-77876.3349814142</v>
          </cell>
          <cell r="AI27">
            <v>-51650.4917808025</v>
          </cell>
          <cell r="AJ27">
            <v>-53197.9932532132</v>
          </cell>
        </row>
        <row r="27">
          <cell r="AL27">
            <v>-138513.871226689</v>
          </cell>
          <cell r="AM27">
            <v>-100464.117780874</v>
          </cell>
        </row>
        <row r="28">
          <cell r="D28">
            <v>-2957165.4803521</v>
          </cell>
          <cell r="E28">
            <v>-6767753.00066853</v>
          </cell>
          <cell r="F28">
            <v>-308444.764065596</v>
          </cell>
          <cell r="G28">
            <v>-3489312.00403926</v>
          </cell>
        </row>
        <row r="28">
          <cell r="P28">
            <v>459150.50133326</v>
          </cell>
          <cell r="Q28">
            <v>3113093.66232809</v>
          </cell>
          <cell r="R28">
            <v>417746.627011108</v>
          </cell>
          <cell r="S28">
            <v>454785.57857836</v>
          </cell>
          <cell r="T28">
            <v>221179.720108415</v>
          </cell>
        </row>
        <row r="28">
          <cell r="AD28">
            <v>593929.249061089</v>
          </cell>
        </row>
        <row r="28">
          <cell r="AQ28">
            <v>94660.945262944</v>
          </cell>
          <cell r="AR28">
            <v>112668.28196365</v>
          </cell>
          <cell r="AS28">
            <v>106913.910656765</v>
          </cell>
        </row>
        <row r="28">
          <cell r="BD28">
            <v>132100.262653465</v>
          </cell>
          <cell r="BE28">
            <v>25070.027310558</v>
          </cell>
          <cell r="BF28">
            <v>26108.5678645808</v>
          </cell>
        </row>
        <row r="28">
          <cell r="BR28">
            <v>22260.8022324177</v>
          </cell>
          <cell r="BS28">
            <v>25444.8758718492</v>
          </cell>
        </row>
        <row r="29">
          <cell r="D29">
            <v>-1631465.55603574</v>
          </cell>
          <cell r="E29">
            <v>-11777249.7753085</v>
          </cell>
          <cell r="F29">
            <v>-1020295.98351518</v>
          </cell>
          <cell r="G29">
            <v>-6234326.34748724</v>
          </cell>
          <cell r="H29">
            <v>-143895.356632071</v>
          </cell>
          <cell r="I29">
            <v>-185152.90266193</v>
          </cell>
          <cell r="J29">
            <v>-113926.493668182</v>
          </cell>
        </row>
        <row r="29">
          <cell r="L29">
            <v>-402976.512009532</v>
          </cell>
          <cell r="M29">
            <v>-364347.915209268</v>
          </cell>
        </row>
        <row r="29">
          <cell r="P29">
            <v>2603.4243008739</v>
          </cell>
          <cell r="Q29">
            <v>624631.754408204</v>
          </cell>
          <cell r="R29">
            <v>-6720666.75008914</v>
          </cell>
          <cell r="S29">
            <v>-7316873.54287696</v>
          </cell>
          <cell r="T29">
            <v>137657.495594309</v>
          </cell>
          <cell r="U29">
            <v>0</v>
          </cell>
          <cell r="V29">
            <v>0</v>
          </cell>
          <cell r="W29">
            <v>0.00592008031119778</v>
          </cell>
        </row>
        <row r="29"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8350.45235548543</v>
          </cell>
          <cell r="AD29">
            <v>1916450.58569223</v>
          </cell>
          <cell r="AE29">
            <v>-2056103.99534231</v>
          </cell>
          <cell r="AF29">
            <v>-2044621.31161026</v>
          </cell>
          <cell r="AG29">
            <v>132787.930399755</v>
          </cell>
          <cell r="AH29">
            <v>0</v>
          </cell>
          <cell r="AI29">
            <v>0</v>
          </cell>
          <cell r="AJ29">
            <v>0</v>
          </cell>
        </row>
        <row r="29">
          <cell r="AL29">
            <v>0</v>
          </cell>
          <cell r="AM29">
            <v>0</v>
          </cell>
          <cell r="AN29">
            <v>0</v>
          </cell>
          <cell r="AO29">
            <v>1.60430927096389E-009</v>
          </cell>
          <cell r="AP29">
            <v>2349.37551443168</v>
          </cell>
          <cell r="AQ29">
            <v>2399118.69331642</v>
          </cell>
          <cell r="AR29">
            <v>17361.7872409536</v>
          </cell>
          <cell r="AS29">
            <v>16001.2487277372</v>
          </cell>
          <cell r="AT29">
            <v>90842.9143201864</v>
          </cell>
          <cell r="AU29">
            <v>0</v>
          </cell>
        </row>
        <row r="29">
          <cell r="BD29">
            <v>2172124.61881092</v>
          </cell>
          <cell r="BE29">
            <v>262357.835804983</v>
          </cell>
          <cell r="BF29">
            <v>273226.162702838</v>
          </cell>
        </row>
        <row r="29">
          <cell r="BQ29">
            <v>260895.154016153</v>
          </cell>
          <cell r="BR29">
            <v>-20257.3300314997</v>
          </cell>
          <cell r="BS29">
            <v>-23154.8370433823</v>
          </cell>
        </row>
        <row r="30">
          <cell r="E30">
            <v>-561212.874634255</v>
          </cell>
          <cell r="F30">
            <v>339878.612174829</v>
          </cell>
          <cell r="G30">
            <v>285211.272632156</v>
          </cell>
          <cell r="H30">
            <v>-2401291.90495896</v>
          </cell>
          <cell r="I30">
            <v>-675803.361050211</v>
          </cell>
          <cell r="J30">
            <v>152587.693607245</v>
          </cell>
        </row>
        <row r="30">
          <cell r="L30">
            <v>76312.1772446139</v>
          </cell>
          <cell r="M30">
            <v>100563.171932953</v>
          </cell>
          <cell r="N30">
            <v>99959.8674755964</v>
          </cell>
          <cell r="O30">
            <v>124694.134565588</v>
          </cell>
        </row>
        <row r="31">
          <cell r="P31">
            <v>-44266.3712416225</v>
          </cell>
          <cell r="Q31">
            <v>-44009.5086192214</v>
          </cell>
          <cell r="R31">
            <v>-43745.5131900962</v>
          </cell>
          <cell r="S31">
            <v>-43482.92065715</v>
          </cell>
          <cell r="T31">
            <v>-43230.6759307536</v>
          </cell>
          <cell r="U31">
            <v>-42971.5722773111</v>
          </cell>
          <cell r="V31">
            <v>-42721.9810028203</v>
          </cell>
          <cell r="W31">
            <v>-42465.2495426527</v>
          </cell>
        </row>
        <row r="31">
          <cell r="Y31">
            <v>-42209.7219379825</v>
          </cell>
          <cell r="Z31">
            <v>-41980.7383516238</v>
          </cell>
          <cell r="AA31">
            <v>-41730.0910489226</v>
          </cell>
          <cell r="AB31">
            <v>-41489.6472145445</v>
          </cell>
          <cell r="AC31">
            <v>-41242.702354469</v>
          </cell>
          <cell r="AD31">
            <v>-41005.2897244211</v>
          </cell>
          <cell r="AE31">
            <v>-40761.4805330059</v>
          </cell>
          <cell r="AF31">
            <v>-40519.2779329325</v>
          </cell>
          <cell r="AG31">
            <v>-40286.584847618</v>
          </cell>
          <cell r="AH31">
            <v>-40047.7117512597</v>
          </cell>
          <cell r="AI31">
            <v>-39817.6929833899</v>
          </cell>
          <cell r="AJ31">
            <v>-39580.965599566</v>
          </cell>
        </row>
        <row r="31">
          <cell r="AL31">
            <v>-39345.4477240089</v>
          </cell>
          <cell r="AM31">
            <v>-39134.4897384206</v>
          </cell>
          <cell r="AN31">
            <v>-38903.3755502084</v>
          </cell>
          <cell r="AO31">
            <v>-38681.6013366575</v>
          </cell>
          <cell r="AP31">
            <v>-38453.8209987089</v>
          </cell>
          <cell r="AQ31">
            <v>-38234.6505101176</v>
          </cell>
          <cell r="AR31">
            <v>-38009.5411454072</v>
          </cell>
          <cell r="AS31">
            <v>-37785.7943169367</v>
          </cell>
          <cell r="AT31">
            <v>-37570.4869425464</v>
          </cell>
          <cell r="AU31">
            <v>-37349.3325330198</v>
          </cell>
        </row>
        <row r="32">
          <cell r="P32">
            <v>-32617.3261780376</v>
          </cell>
          <cell r="Q32">
            <v>-32428.0589825843</v>
          </cell>
          <cell r="R32">
            <v>-32233.5360348078</v>
          </cell>
          <cell r="S32">
            <v>-32040.0468000053</v>
          </cell>
          <cell r="T32">
            <v>-31854.1822647659</v>
          </cell>
          <cell r="U32">
            <v>-13569.9701928351</v>
          </cell>
          <cell r="V32">
            <v>-13491.1518956274</v>
          </cell>
          <cell r="W32">
            <v>-13410.078802943</v>
          </cell>
        </row>
        <row r="32">
          <cell r="Y32">
            <v>-13329.3858751524</v>
          </cell>
          <cell r="Z32">
            <v>-13257.0752689338</v>
          </cell>
          <cell r="AA32">
            <v>-13177.9234891334</v>
          </cell>
          <cell r="AB32">
            <v>-13101.9938572246</v>
          </cell>
          <cell r="AC32">
            <v>-30389.3596296087</v>
          </cell>
          <cell r="AD32">
            <v>-30214.4240074682</v>
          </cell>
          <cell r="AE32">
            <v>-30034.7751295833</v>
          </cell>
          <cell r="AF32">
            <v>-29856.310055845</v>
          </cell>
          <cell r="AG32">
            <v>-29684.8519929817</v>
          </cell>
          <cell r="AH32">
            <v>-12646.6458161873</v>
          </cell>
          <cell r="AI32">
            <v>-12574.0083105442</v>
          </cell>
          <cell r="AJ32">
            <v>-12499.2522945998</v>
          </cell>
        </row>
        <row r="32">
          <cell r="AL32">
            <v>-12424.8782286344</v>
          </cell>
          <cell r="AM32">
            <v>-12358.259917396</v>
          </cell>
          <cell r="AN32">
            <v>-12285.2764895395</v>
          </cell>
          <cell r="AO32">
            <v>-12215.2425273655</v>
          </cell>
          <cell r="AP32">
            <v>-28334.3944201013</v>
          </cell>
          <cell r="AQ32">
            <v>-28172.9003758761</v>
          </cell>
          <cell r="AR32">
            <v>-28007.0303176685</v>
          </cell>
          <cell r="AS32">
            <v>-27842.1642335323</v>
          </cell>
          <cell r="AT32">
            <v>-27683.516694508</v>
          </cell>
          <cell r="AU32">
            <v>-11794.5260630589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14" min="2" style="0" width="13.7"/>
    <col collapsed="false" customWidth="true" hidden="false" outlineLevel="0" max="15" min="15" style="0" width="13.28"/>
    <col collapsed="false" customWidth="true" hidden="false" outlineLevel="0" max="16" min="16" style="0" width="11.85"/>
    <col collapsed="false" customWidth="true" hidden="false" outlineLevel="0" max="27" min="17" style="0" width="16.7"/>
  </cols>
  <sheetData>
    <row r="1" customFormat="false" ht="12.75" hidden="false" customHeight="false" outlineLevel="0" collapsed="false">
      <c r="A1" s="1" t="n">
        <v>36693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B3" s="2" t="s">
        <v>0</v>
      </c>
      <c r="C3" s="2" t="s">
        <v>1</v>
      </c>
      <c r="D3" s="3" t="s">
        <v>2</v>
      </c>
      <c r="E3" s="2" t="s">
        <v>3</v>
      </c>
      <c r="F3" s="3" t="s">
        <v>4</v>
      </c>
      <c r="G3" s="3" t="s">
        <v>5</v>
      </c>
      <c r="H3" s="2" t="s">
        <v>6</v>
      </c>
      <c r="I3" s="2" t="s">
        <v>7</v>
      </c>
      <c r="J3" s="3" t="s">
        <v>8</v>
      </c>
      <c r="K3" s="4" t="s">
        <v>9</v>
      </c>
    </row>
    <row r="4" customFormat="false" ht="12.75" hidden="false" customHeight="false" outlineLevel="0" collapsed="false">
      <c r="A4" s="5" t="s">
        <v>10</v>
      </c>
      <c r="C4" s="6" t="n">
        <f aca="false">3148821+895640-113317-388+291290+94047</f>
        <v>4316093</v>
      </c>
      <c r="D4" s="7" t="n">
        <f aca="false">30215545+28385898+18575000+4182750+289818+446969</f>
        <v>82095980</v>
      </c>
      <c r="E4" s="7" t="n">
        <f aca="false">1186816+1290475+518859+4182750+214580+469329</f>
        <v>7862809</v>
      </c>
      <c r="F4" s="7" t="n">
        <f aca="false">14360+54280-134596+90038+3750+44373</f>
        <v>72205</v>
      </c>
      <c r="G4" s="7" t="n">
        <f aca="false">SUM(D4:F4)</f>
        <v>90030994</v>
      </c>
      <c r="H4" s="7" t="n">
        <f aca="false">29914-691-24760+1844+5-253</f>
        <v>6059</v>
      </c>
      <c r="I4" s="7" t="n">
        <f aca="false">8700+1575-14707-418-246-980</f>
        <v>-6076</v>
      </c>
      <c r="J4" s="7" t="n">
        <f aca="false">1916-4612-577-135-665-443</f>
        <v>-4516</v>
      </c>
      <c r="K4" s="8" t="n">
        <f aca="false">SUM(C4:F4)+SUM(H4:J4)</f>
        <v>94342554</v>
      </c>
    </row>
    <row r="5" customFormat="false" ht="12.75" hidden="false" customHeight="false" outlineLevel="0" collapsed="false">
      <c r="A5" s="9" t="s">
        <v>11</v>
      </c>
      <c r="C5" s="7"/>
      <c r="D5" s="7"/>
      <c r="E5" s="7"/>
      <c r="F5" s="7"/>
      <c r="G5" s="7"/>
      <c r="H5" s="7" t="n">
        <f aca="false">-454-267+2646</f>
        <v>1925</v>
      </c>
      <c r="I5" s="7" t="n">
        <f aca="false">444561-5493-370674-28332-6417-5181</f>
        <v>28464</v>
      </c>
      <c r="J5" s="7" t="n">
        <f aca="false">262392-20960-232027-20305-5030+10601</f>
        <v>-5329</v>
      </c>
      <c r="K5" s="8" t="n">
        <f aca="false">SUM(H5:J5)</f>
        <v>25060</v>
      </c>
    </row>
    <row r="6" customFormat="false" ht="12.75" hidden="false" customHeight="false" outlineLevel="0" collapsed="false">
      <c r="A6" s="10" t="s">
        <v>12</v>
      </c>
      <c r="B6" s="11"/>
      <c r="C6" s="12"/>
      <c r="D6" s="12"/>
      <c r="E6" s="12"/>
      <c r="F6" s="12"/>
      <c r="G6" s="12"/>
      <c r="H6" s="12" t="n">
        <f aca="false">-2617-890-2-6441</f>
        <v>-9950</v>
      </c>
      <c r="I6" s="12" t="n">
        <v>-124</v>
      </c>
      <c r="J6" s="12" t="n">
        <f aca="false">3988-6828</f>
        <v>-2840</v>
      </c>
      <c r="K6" s="8" t="n">
        <f aca="false">SUM(H6:J6)</f>
        <v>-12914</v>
      </c>
    </row>
    <row r="7" customFormat="false" ht="12.75" hidden="false" customHeight="false" outlineLevel="0" collapsed="false">
      <c r="A7" s="13" t="s">
        <v>13</v>
      </c>
      <c r="B7" s="14"/>
      <c r="C7" s="15" t="n">
        <f aca="false">SUM(C4:C6)</f>
        <v>4316093</v>
      </c>
      <c r="D7" s="15" t="n">
        <f aca="false">SUM(D4:D6)</f>
        <v>82095980</v>
      </c>
      <c r="E7" s="15" t="n">
        <f aca="false">SUM(E4:E6)</f>
        <v>7862809</v>
      </c>
      <c r="F7" s="15" t="n">
        <f aca="false">SUM(F4:F6)</f>
        <v>72205</v>
      </c>
      <c r="G7" s="15" t="n">
        <f aca="false">SUM(D7:F7)</f>
        <v>90030994</v>
      </c>
      <c r="H7" s="15" t="n">
        <f aca="false">SUM(H4:H6)</f>
        <v>-1966</v>
      </c>
      <c r="I7" s="15" t="n">
        <f aca="false">SUM(I4:I6)</f>
        <v>22264</v>
      </c>
      <c r="J7" s="15" t="n">
        <f aca="false">SUM(J4:J6)</f>
        <v>-12685</v>
      </c>
      <c r="K7" s="16" t="n">
        <f aca="false">SUM(K4:K6)</f>
        <v>94354700</v>
      </c>
    </row>
    <row r="8" customFormat="false" ht="12.75" hidden="false" customHeight="false" outlineLevel="0" collapsed="false">
      <c r="A8" s="9"/>
      <c r="C8" s="7"/>
      <c r="D8" s="7"/>
      <c r="E8" s="7"/>
      <c r="F8" s="7"/>
      <c r="G8" s="7"/>
      <c r="H8" s="7"/>
      <c r="I8" s="7"/>
      <c r="J8" s="7"/>
      <c r="K8" s="8"/>
    </row>
    <row r="9" customFormat="false" ht="12.75" hidden="false" customHeight="false" outlineLevel="0" collapsed="false">
      <c r="A9" s="17" t="s">
        <v>14</v>
      </c>
      <c r="C9" s="7" t="n">
        <f aca="false">555000+450000+250000-282600</f>
        <v>972400</v>
      </c>
      <c r="D9" s="7" t="n">
        <v>2973205</v>
      </c>
      <c r="E9" s="7" t="n">
        <v>1156800</v>
      </c>
      <c r="F9" s="7" t="n">
        <v>605800</v>
      </c>
      <c r="G9" s="7" t="n">
        <f aca="false">SUM(D9:F9)</f>
        <v>4735805</v>
      </c>
      <c r="H9" s="7"/>
      <c r="I9" s="7"/>
      <c r="J9" s="18" t="n">
        <v>27187500</v>
      </c>
      <c r="K9" s="8" t="n">
        <f aca="false">SUM(C9:F9)+SUM(H9:J9)</f>
        <v>32895705</v>
      </c>
    </row>
    <row r="10" customFormat="false" ht="12.75" hidden="false" customHeight="false" outlineLevel="0" collapsed="false">
      <c r="A10" s="17" t="s">
        <v>15</v>
      </c>
      <c r="C10" s="7"/>
      <c r="D10" s="7"/>
      <c r="E10" s="7"/>
      <c r="F10" s="7"/>
      <c r="G10" s="7"/>
      <c r="H10" s="7"/>
      <c r="I10" s="7"/>
      <c r="J10" s="18" t="n">
        <v>49000000</v>
      </c>
      <c r="K10" s="8" t="n">
        <f aca="false">SUM(H10:J10)</f>
        <v>49000000</v>
      </c>
    </row>
    <row r="11" customFormat="false" ht="12.75" hidden="false" customHeight="false" outlineLevel="0" collapsed="false">
      <c r="A11" s="17" t="s">
        <v>16</v>
      </c>
      <c r="C11" s="7" t="n">
        <v>-74000</v>
      </c>
      <c r="D11" s="7" t="n">
        <v>369250</v>
      </c>
      <c r="E11" s="7" t="n">
        <v>1702500</v>
      </c>
      <c r="F11" s="7" t="n">
        <f aca="false">2544500-420000</f>
        <v>2124500</v>
      </c>
      <c r="G11" s="7" t="n">
        <f aca="false">SUM(D11:F11)</f>
        <v>4196250</v>
      </c>
      <c r="H11" s="7" t="n">
        <v>509081</v>
      </c>
      <c r="I11" s="7" t="n">
        <v>637575</v>
      </c>
      <c r="J11" s="18" t="n">
        <v>-9441</v>
      </c>
      <c r="K11" s="8" t="n">
        <f aca="false">SUM(C11:F11)+SUM(H11:J11)</f>
        <v>5259465</v>
      </c>
    </row>
    <row r="12" customFormat="false" ht="12.75" hidden="false" customHeight="false" outlineLevel="0" collapsed="false">
      <c r="A12" s="9" t="s">
        <v>17</v>
      </c>
      <c r="F12" s="7" t="n">
        <f aca="false">-3875-93040</f>
        <v>-96915</v>
      </c>
      <c r="G12" s="7" t="n">
        <f aca="false">SUM(D12:F12)</f>
        <v>-96915</v>
      </c>
      <c r="H12" s="7" t="n">
        <f aca="false">-3875-90038</f>
        <v>-93913</v>
      </c>
      <c r="I12" s="7" t="n">
        <f aca="false">-3625+90203</f>
        <v>86578</v>
      </c>
      <c r="J12" s="18" t="n">
        <v>-3875</v>
      </c>
      <c r="K12" s="8" t="n">
        <f aca="false">SUM(C12:F12)+SUM(H12:J12)</f>
        <v>-108125</v>
      </c>
    </row>
    <row r="13" customFormat="false" ht="12.75" hidden="false" customHeight="false" outlineLevel="0" collapsed="false">
      <c r="A13" s="17" t="s">
        <v>18</v>
      </c>
      <c r="B13" s="7" t="n">
        <v>388080</v>
      </c>
      <c r="C13" s="7" t="n">
        <f aca="false">5654320-4056226-73670</f>
        <v>1524424</v>
      </c>
      <c r="D13" s="7" t="n">
        <f aca="false">582651-369250</f>
        <v>213401</v>
      </c>
      <c r="E13" s="7" t="n">
        <f aca="false">4844194-2116295</f>
        <v>2727899</v>
      </c>
      <c r="F13" s="7" t="n">
        <f aca="false">1366197-388080</f>
        <v>978117</v>
      </c>
      <c r="G13" s="7" t="n">
        <f aca="false">SUM(D13:F13)+B13</f>
        <v>4307497</v>
      </c>
      <c r="H13" s="7" t="n">
        <v>-106520</v>
      </c>
      <c r="I13" s="7" t="n">
        <v>-556619</v>
      </c>
      <c r="J13" s="7" t="n">
        <v>-913591</v>
      </c>
      <c r="K13" s="8" t="n">
        <f aca="false">SUM(C13:F13)+SUM(H13:J13)</f>
        <v>3867111</v>
      </c>
    </row>
    <row r="14" customFormat="false" ht="12.75" hidden="false" customHeight="false" outlineLevel="0" collapsed="false">
      <c r="A14" s="19" t="s">
        <v>19</v>
      </c>
      <c r="C14" s="7"/>
      <c r="D14" s="7" t="n">
        <v>4232590</v>
      </c>
      <c r="E14" s="7" t="n">
        <v>2116295</v>
      </c>
      <c r="F14" s="7" t="n">
        <f aca="false">2155464+14300000</f>
        <v>16455464</v>
      </c>
      <c r="G14" s="7" t="n">
        <f aca="false">SUM(D14:F14)</f>
        <v>22804349</v>
      </c>
      <c r="J14" s="18"/>
      <c r="K14" s="8" t="n">
        <f aca="false">SUM(C14:F14)+SUM(H14:J14)</f>
        <v>22804349</v>
      </c>
    </row>
    <row r="15" customFormat="false" ht="12.75" hidden="false" customHeight="false" outlineLevel="0" collapsed="false">
      <c r="A15" s="17" t="s">
        <v>20</v>
      </c>
      <c r="C15" s="7" t="n">
        <f aca="false">243462-930000</f>
        <v>-686538</v>
      </c>
      <c r="D15" s="7" t="n">
        <f aca="false">-72499593-4232590-1860000</f>
        <v>-78592183</v>
      </c>
      <c r="E15" s="7" t="n">
        <f aca="false">-9187872-1702500-1860000</f>
        <v>-12750372</v>
      </c>
      <c r="F15" s="7" t="n">
        <f aca="false">4646894-2155464-2124500-930000</f>
        <v>-563070</v>
      </c>
      <c r="G15" s="7" t="n">
        <f aca="false">SUM(D15:F15)</f>
        <v>-91905625</v>
      </c>
      <c r="H15" s="7" t="n">
        <v>13446</v>
      </c>
      <c r="I15" s="7" t="n">
        <v>-735</v>
      </c>
      <c r="J15" s="18" t="n">
        <f aca="false">611631-1280000+9441</f>
        <v>-658928</v>
      </c>
      <c r="K15" s="8" t="n">
        <f aca="false">SUM(C15:F15)+SUM(H15:J15)</f>
        <v>-93238380</v>
      </c>
    </row>
    <row r="16" customFormat="false" ht="12.75" hidden="false" customHeight="false" outlineLevel="0" collapsed="false">
      <c r="A16" s="17" t="s">
        <v>21</v>
      </c>
      <c r="C16" s="7" t="n">
        <v>930000</v>
      </c>
      <c r="D16" s="7" t="n">
        <v>1860000</v>
      </c>
      <c r="E16" s="7" t="n">
        <v>1860000</v>
      </c>
      <c r="F16" s="7" t="n">
        <v>930000</v>
      </c>
      <c r="G16" s="7" t="n">
        <f aca="false">SUM(D16:F16)</f>
        <v>4650000</v>
      </c>
      <c r="H16" s="7"/>
      <c r="I16" s="7"/>
      <c r="J16" s="18" t="n">
        <v>1280000</v>
      </c>
      <c r="K16" s="8" t="n">
        <f aca="false">SUM(C16:F16)+SUM(H16:J16)</f>
        <v>6860000</v>
      </c>
    </row>
    <row r="17" customFormat="false" ht="12.75" hidden="false" customHeight="false" outlineLevel="0" collapsed="false">
      <c r="A17" s="20" t="s">
        <v>22</v>
      </c>
      <c r="B17" s="11"/>
      <c r="C17" s="12"/>
      <c r="D17" s="12"/>
      <c r="E17" s="12"/>
      <c r="F17" s="12"/>
      <c r="G17" s="12"/>
      <c r="H17" s="21"/>
      <c r="I17" s="21"/>
      <c r="J17" s="12"/>
      <c r="K17" s="22"/>
    </row>
    <row r="18" customFormat="false" ht="12.75" hidden="false" customHeight="false" outlineLevel="0" collapsed="false">
      <c r="A18" s="23" t="s">
        <v>23</v>
      </c>
      <c r="B18" s="15" t="n">
        <f aca="false">SUM(B9:B17)</f>
        <v>388080</v>
      </c>
      <c r="C18" s="15" t="n">
        <f aca="false">SUM(C9:C17)</f>
        <v>2666286</v>
      </c>
      <c r="D18" s="15" t="n">
        <f aca="false">SUM(D9:D17)</f>
        <v>-68943737</v>
      </c>
      <c r="E18" s="15" t="n">
        <f aca="false">SUM(E9:E17)</f>
        <v>-3186878</v>
      </c>
      <c r="F18" s="15" t="n">
        <f aca="false">SUM(F9:F17)</f>
        <v>20433896</v>
      </c>
      <c r="G18" s="15" t="n">
        <f aca="false">SUM(G9:G17)</f>
        <v>-51308639</v>
      </c>
      <c r="H18" s="15" t="n">
        <f aca="false">SUM(H9:H17)</f>
        <v>322094</v>
      </c>
      <c r="I18" s="15" t="n">
        <f aca="false">SUM(I9:I17)</f>
        <v>166799</v>
      </c>
      <c r="J18" s="15" t="n">
        <f aca="false">SUM(J9:J17)</f>
        <v>75881665</v>
      </c>
      <c r="K18" s="8" t="n">
        <f aca="false">SUM(C18:F18)+SUM(H18:J18)</f>
        <v>27340125</v>
      </c>
    </row>
    <row r="19" customFormat="false" ht="12.75" hidden="false" customHeight="false" outlineLevel="0" collapsed="false">
      <c r="A19" s="9"/>
      <c r="C19" s="7"/>
      <c r="D19" s="7"/>
      <c r="E19" s="7"/>
      <c r="F19" s="7"/>
      <c r="G19" s="7"/>
      <c r="H19" s="7"/>
      <c r="I19" s="7"/>
      <c r="J19" s="18"/>
      <c r="K19" s="8"/>
    </row>
    <row r="20" customFormat="false" ht="12.75" hidden="false" customHeight="false" outlineLevel="0" collapsed="false">
      <c r="A20" s="9" t="s">
        <v>24</v>
      </c>
      <c r="C20" s="7" t="n">
        <f aca="false">-121597-78152-91541</f>
        <v>-291290</v>
      </c>
      <c r="D20" s="7" t="n">
        <f aca="false">-1488500-1436500-1257750</f>
        <v>-4182750</v>
      </c>
      <c r="E20" s="7" t="n">
        <f aca="false">-1488500-1436500-1257750</f>
        <v>-4182750</v>
      </c>
      <c r="F20" s="7" t="n">
        <v>-4245269</v>
      </c>
      <c r="G20" s="7" t="n">
        <f aca="false">SUM(D20:F20)</f>
        <v>-12610769</v>
      </c>
      <c r="H20" s="7"/>
      <c r="I20" s="7"/>
      <c r="J20" s="18"/>
      <c r="K20" s="8" t="n">
        <f aca="false">SUM(C20:F20)+SUM(H20:J20)</f>
        <v>-12902059</v>
      </c>
    </row>
    <row r="21" customFormat="false" ht="12.75" hidden="false" customHeight="false" outlineLevel="0" collapsed="false">
      <c r="A21" s="9"/>
      <c r="C21" s="7"/>
      <c r="D21" s="7"/>
      <c r="E21" s="7"/>
      <c r="F21" s="7"/>
      <c r="G21" s="7"/>
      <c r="H21" s="7"/>
      <c r="I21" s="7"/>
      <c r="J21" s="24"/>
      <c r="K21" s="24"/>
    </row>
    <row r="22" customFormat="false" ht="12.75" hidden="false" customHeight="false" outlineLevel="0" collapsed="false">
      <c r="A22" s="19" t="s">
        <v>25</v>
      </c>
      <c r="C22" s="7" t="n">
        <v>-473856</v>
      </c>
      <c r="D22" s="7" t="n">
        <v>-1696059</v>
      </c>
      <c r="E22" s="7" t="n">
        <v>-1775783</v>
      </c>
      <c r="F22" s="7" t="n">
        <v>-1834844</v>
      </c>
      <c r="G22" s="7" t="n">
        <f aca="false">SUM(C22:F22)</f>
        <v>-5780542</v>
      </c>
      <c r="H22" s="18" t="n">
        <f aca="false">-606255-730115-699875</f>
        <v>-2036245</v>
      </c>
      <c r="I22" s="18" t="n">
        <f aca="false">-617226-740379-712297</f>
        <v>-2069902</v>
      </c>
      <c r="J22" s="18" t="n">
        <f aca="false">-650868-785646-756141</f>
        <v>-2192655</v>
      </c>
      <c r="K22" s="8" t="n">
        <f aca="false">SUM(C22:F22)+SUM(H22:J22)</f>
        <v>-12079344</v>
      </c>
    </row>
    <row r="23" customFormat="false" ht="12.75" hidden="false" customHeight="false" outlineLevel="0" collapsed="false">
      <c r="A23" s="19" t="s">
        <v>26</v>
      </c>
      <c r="C23" s="7" t="n">
        <v>0</v>
      </c>
      <c r="D23" s="7" t="n">
        <v>-348589</v>
      </c>
      <c r="E23" s="7" t="n">
        <v>-1060896</v>
      </c>
      <c r="F23" s="7" t="n">
        <v>-1060896</v>
      </c>
      <c r="G23" s="7" t="n">
        <f aca="false">SUM(C23:F23)</f>
        <v>-2470381</v>
      </c>
      <c r="H23" s="18" t="n">
        <f aca="false">-309979-382721-369492</f>
        <v>-1062192</v>
      </c>
      <c r="I23" s="18" t="n">
        <f aca="false">-314223-376932-365979</f>
        <v>-1057134</v>
      </c>
      <c r="J23" s="18" t="n">
        <f aca="false">-313656-381703-366229</f>
        <v>-1061588</v>
      </c>
      <c r="K23" s="8" t="n">
        <f aca="false">SUM(C23:F23)+SUM(H23:J23)</f>
        <v>-5651295</v>
      </c>
    </row>
    <row r="24" customFormat="false" ht="12.75" hidden="false" customHeight="false" outlineLevel="0" collapsed="false">
      <c r="A24" s="19" t="s">
        <v>27</v>
      </c>
      <c r="C24" s="7" t="n">
        <v>0</v>
      </c>
      <c r="D24" s="7" t="n">
        <f aca="false">-21393-18431-26065</f>
        <v>-65889</v>
      </c>
      <c r="E24" s="7" t="n">
        <f aca="false">-17462-15776-46770</f>
        <v>-80008</v>
      </c>
      <c r="F24" s="7" t="n">
        <f aca="false">-303715-193664-407081</f>
        <v>-904460</v>
      </c>
      <c r="G24" s="7" t="n">
        <f aca="false">SUM(C24:F24)</f>
        <v>-1050357</v>
      </c>
      <c r="H24" s="18" t="n">
        <f aca="false">-193696-113588-214074</f>
        <v>-521358</v>
      </c>
      <c r="I24" s="18" t="n">
        <f aca="false">-76784-72773-114526</f>
        <v>-264083</v>
      </c>
      <c r="J24" s="18" t="n">
        <f aca="false">-421373-240711-230995</f>
        <v>-893079</v>
      </c>
      <c r="K24" s="8" t="n">
        <f aca="false">SUM(C24:F24)+SUM(H24:J24)</f>
        <v>-2728877</v>
      </c>
    </row>
    <row r="25" customFormat="false" ht="12.75" hidden="false" customHeight="false" outlineLevel="0" collapsed="false">
      <c r="A25" s="19" t="s">
        <v>28</v>
      </c>
      <c r="C25" s="7" t="n">
        <v>-94047</v>
      </c>
      <c r="D25" s="7" t="n">
        <v>-446969</v>
      </c>
      <c r="E25" s="7" t="n">
        <v>-469329</v>
      </c>
      <c r="F25" s="7" t="n">
        <v>-44373</v>
      </c>
      <c r="G25" s="7" t="n">
        <f aca="false">SUM(C25:F25)</f>
        <v>-1054718</v>
      </c>
      <c r="H25" s="18" t="n">
        <v>0</v>
      </c>
      <c r="I25" s="18"/>
      <c r="J25" s="18"/>
      <c r="K25" s="8" t="n">
        <f aca="false">SUM(C25:F25)+SUM(H25:J25)</f>
        <v>-1054718</v>
      </c>
    </row>
    <row r="26" customFormat="false" ht="12.75" hidden="false" customHeight="false" outlineLevel="0" collapsed="false">
      <c r="A26" s="19" t="s">
        <v>29</v>
      </c>
      <c r="C26" s="7" t="n">
        <v>-1687465</v>
      </c>
      <c r="D26" s="7" t="n">
        <v>-268314</v>
      </c>
      <c r="E26" s="7" t="n">
        <v>-198899</v>
      </c>
      <c r="F26" s="7" t="n">
        <v>-83138</v>
      </c>
      <c r="G26" s="7" t="n">
        <f aca="false">SUM(C26:F26)</f>
        <v>-2237816</v>
      </c>
      <c r="H26" s="18" t="n">
        <f aca="false">-1079-464-7825</f>
        <v>-9368</v>
      </c>
      <c r="I26" s="18" t="n">
        <f aca="false">555-2324</f>
        <v>-1769</v>
      </c>
      <c r="J26" s="18"/>
      <c r="K26" s="8" t="n">
        <f aca="false">SUM(C26:F26)+SUM(H26:J26)</f>
        <v>-2248953</v>
      </c>
    </row>
    <row r="27" customFormat="false" ht="12.75" hidden="false" customHeight="false" outlineLevel="0" collapsed="false">
      <c r="A27" s="25" t="s">
        <v>30</v>
      </c>
      <c r="B27" s="11"/>
      <c r="C27" s="12" t="n">
        <v>-15330</v>
      </c>
      <c r="D27" s="12" t="n">
        <v>-316357</v>
      </c>
      <c r="E27" s="12" t="n">
        <v>-319593</v>
      </c>
      <c r="F27" s="12" t="n">
        <v>-322650</v>
      </c>
      <c r="G27" s="12" t="n">
        <f aca="false">SUM(C27:F27)</f>
        <v>-973930</v>
      </c>
      <c r="H27" s="12" t="n">
        <f aca="false">-87454-21025-43793</f>
        <v>-152272</v>
      </c>
      <c r="I27" s="12" t="n">
        <f aca="false">-86051-24274-18519</f>
        <v>-128844</v>
      </c>
      <c r="J27" s="12" t="n">
        <f aca="false">-36554-19403-20405</f>
        <v>-76362</v>
      </c>
      <c r="K27" s="22" t="n">
        <f aca="false">SUM(C27:F27)+SUM(H27:J27)</f>
        <v>-1331408</v>
      </c>
    </row>
    <row r="28" customFormat="false" ht="12.75" hidden="false" customHeight="false" outlineLevel="0" collapsed="false">
      <c r="A28" s="13" t="s">
        <v>31</v>
      </c>
      <c r="B28" s="14"/>
      <c r="C28" s="15" t="n">
        <f aca="false">SUM(C22:C27)</f>
        <v>-2270698</v>
      </c>
      <c r="D28" s="15" t="n">
        <f aca="false">SUM(D22:D27)</f>
        <v>-3142177</v>
      </c>
      <c r="E28" s="15" t="n">
        <f aca="false">SUM(E22:E27)</f>
        <v>-3904508</v>
      </c>
      <c r="F28" s="15" t="n">
        <f aca="false">SUM(F22:F27)</f>
        <v>-4250361</v>
      </c>
      <c r="G28" s="15" t="n">
        <f aca="false">SUM(C28:F28)</f>
        <v>-13567744</v>
      </c>
      <c r="H28" s="15" t="n">
        <f aca="false">SUM(H22:H27)</f>
        <v>-3781435</v>
      </c>
      <c r="I28" s="15" t="n">
        <f aca="false">SUM(I22:I27)</f>
        <v>-3521732</v>
      </c>
      <c r="J28" s="26" t="n">
        <f aca="false">SUM(J22:J27)</f>
        <v>-4223684</v>
      </c>
      <c r="K28" s="8" t="n">
        <f aca="false">SUM(C28:F28)+SUM(H28:J28)</f>
        <v>-25094595</v>
      </c>
    </row>
    <row r="29" customFormat="false" ht="12.75" hidden="false" customHeight="false" outlineLevel="0" collapsed="false">
      <c r="A29" s="13"/>
      <c r="B29" s="11"/>
      <c r="C29" s="12"/>
      <c r="D29" s="12"/>
      <c r="E29" s="12"/>
      <c r="F29" s="12"/>
      <c r="G29" s="12"/>
      <c r="J29" s="18"/>
      <c r="K29" s="8"/>
    </row>
    <row r="30" customFormat="false" ht="12.75" hidden="false" customHeight="false" outlineLevel="0" collapsed="false">
      <c r="A30" s="13" t="s">
        <v>32</v>
      </c>
      <c r="B30" s="27" t="n">
        <f aca="false">B7+B18+B20</f>
        <v>388080</v>
      </c>
      <c r="C30" s="27" t="n">
        <f aca="false">C7+C18+C20</f>
        <v>6691089</v>
      </c>
      <c r="D30" s="28" t="n">
        <f aca="false">D7+D18+D28</f>
        <v>10010066</v>
      </c>
      <c r="E30" s="28" t="n">
        <f aca="false">E7+E18+E28</f>
        <v>771423</v>
      </c>
      <c r="F30" s="29" t="n">
        <f aca="false">F7+F18+F28</f>
        <v>16255740</v>
      </c>
      <c r="G30" s="30" t="n">
        <f aca="false">G7+G18+G28</f>
        <v>25154611</v>
      </c>
      <c r="H30" s="30" t="n">
        <f aca="false">H7+H18+H28</f>
        <v>-3461307</v>
      </c>
      <c r="I30" s="30" t="n">
        <f aca="false">I7+I18+I28</f>
        <v>-3332669</v>
      </c>
      <c r="J30" s="30" t="n">
        <f aca="false">J7+J18+J28</f>
        <v>71645296</v>
      </c>
      <c r="K30" s="28" t="n">
        <f aca="false">K7+K18+K28</f>
        <v>96600230</v>
      </c>
    </row>
    <row r="31" customFormat="false" ht="12.75" hidden="false" customHeight="false" outlineLevel="0" collapsed="false">
      <c r="A31" s="10" t="s">
        <v>33</v>
      </c>
      <c r="B31" s="31" t="n">
        <f aca="false">B7+B18+B20</f>
        <v>388080</v>
      </c>
      <c r="C31" s="31" t="n">
        <f aca="false">C7+C18+C20</f>
        <v>6691089</v>
      </c>
      <c r="D31" s="31" t="n">
        <f aca="false">D7+D18+D20</f>
        <v>8969493</v>
      </c>
      <c r="E31" s="31" t="n">
        <f aca="false">E7+E18+E20</f>
        <v>493181</v>
      </c>
      <c r="F31" s="32" t="n">
        <f aca="false">F7+F18+F20</f>
        <v>16260832</v>
      </c>
      <c r="G31" s="33" t="n">
        <f aca="false">G7+G18+G20</f>
        <v>26111586</v>
      </c>
      <c r="I31" s="7"/>
      <c r="J31" s="7"/>
      <c r="K31" s="7"/>
      <c r="L31" s="7"/>
    </row>
    <row r="32" customFormat="false" ht="12.75" hidden="false" customHeight="false" outlineLevel="0" collapsed="false">
      <c r="A32" s="1"/>
    </row>
    <row r="33" customFormat="false" ht="12.75" hidden="false" customHeight="false" outlineLevel="0" collapsed="false">
      <c r="A33" s="1"/>
    </row>
    <row r="35" customFormat="false" ht="12.75" hidden="false" customHeight="false" outlineLevel="0" collapsed="false">
      <c r="B35" s="2" t="s">
        <v>34</v>
      </c>
      <c r="C35" s="3" t="s">
        <v>35</v>
      </c>
      <c r="D35" s="34" t="s">
        <v>36</v>
      </c>
      <c r="E35" s="34" t="s">
        <v>37</v>
      </c>
      <c r="F35" s="34" t="s">
        <v>38</v>
      </c>
      <c r="G35" s="2" t="s">
        <v>39</v>
      </c>
      <c r="H35" s="3" t="s">
        <v>40</v>
      </c>
      <c r="I35" s="35" t="n">
        <v>36708</v>
      </c>
      <c r="J35" s="35" t="n">
        <v>36739</v>
      </c>
      <c r="K35" s="35" t="n">
        <v>36770</v>
      </c>
      <c r="L35" s="35" t="n">
        <v>36800</v>
      </c>
      <c r="M35" s="35" t="n">
        <v>36831</v>
      </c>
      <c r="N35" s="35" t="n">
        <v>36861</v>
      </c>
      <c r="O35" s="4" t="s">
        <v>41</v>
      </c>
      <c r="P35" s="2" t="s">
        <v>42</v>
      </c>
      <c r="Q35" s="36" t="s">
        <v>43</v>
      </c>
      <c r="R35" s="37" t="s">
        <v>44</v>
      </c>
    </row>
    <row r="36" customFormat="false" ht="12.75" hidden="false" customHeight="false" outlineLevel="0" collapsed="false">
      <c r="A36" s="5" t="s">
        <v>45</v>
      </c>
      <c r="B36" s="38"/>
      <c r="C36" s="39"/>
      <c r="D36" s="40"/>
      <c r="E36" s="40"/>
      <c r="F36" s="40" t="n">
        <f aca="false">21725-148546-1204+11479</f>
        <v>-116546</v>
      </c>
      <c r="G36" s="41" t="n">
        <f aca="false">SUM([1]Report!$M$42:$M$55)</f>
        <v>14057.31</v>
      </c>
      <c r="H36" s="7" t="n">
        <f aca="false">[2]PL!D11</f>
        <v>2215588.4873743</v>
      </c>
      <c r="I36" s="7" t="n">
        <f aca="false">[2]PL!E11</f>
        <v>29670713.6131915</v>
      </c>
      <c r="J36" s="7" t="n">
        <f aca="false">[2]PL!F11</f>
        <v>19527427.1019753</v>
      </c>
      <c r="K36" s="7" t="n">
        <f aca="false">[2]PL!G11</f>
        <v>1129150.06780081</v>
      </c>
      <c r="L36" s="7" t="n">
        <f aca="false">[2]PL!H11</f>
        <v>19570.4842514539</v>
      </c>
      <c r="M36" s="7" t="n">
        <f aca="false">[2]PL!I11</f>
        <v>19933.5317525777</v>
      </c>
      <c r="N36" s="42" t="n">
        <f aca="false">[2]PL!J11</f>
        <v>14349.1898629354</v>
      </c>
      <c r="O36" s="24" t="n">
        <f aca="false">SUM(B36:N36)</f>
        <v>52494243.7862089</v>
      </c>
      <c r="P36" s="43" t="n">
        <f aca="false">(SUM(I36:N36)/7)/(465*1000)</f>
        <v>15.4780780303639</v>
      </c>
      <c r="Q36" s="44"/>
      <c r="R36" s="45" t="n">
        <f aca="false">SUM(H36:N36)</f>
        <v>52596732.4762089</v>
      </c>
    </row>
    <row r="37" customFormat="false" ht="12.75" hidden="false" customHeight="false" outlineLevel="0" collapsed="false">
      <c r="A37" s="9" t="s">
        <v>46</v>
      </c>
      <c r="B37" s="38"/>
      <c r="C37" s="39"/>
      <c r="D37" s="46"/>
      <c r="E37" s="38"/>
      <c r="F37" s="38" t="n">
        <f aca="false">148706-367768+95210-10458</f>
        <v>-134310</v>
      </c>
      <c r="G37" s="47" t="n">
        <f aca="false">SUM([1]Report!$I$42:$I$55)</f>
        <v>-161286.92</v>
      </c>
      <c r="H37" s="7" t="n">
        <f aca="false">[2]PL!D12</f>
        <v>2521395.8536772</v>
      </c>
      <c r="I37" s="7" t="n">
        <f aca="false">[2]PL!E12</f>
        <v>34423052.8215256</v>
      </c>
      <c r="J37" s="7" t="n">
        <f aca="false">[2]PL!F12</f>
        <v>23993788.1555138</v>
      </c>
      <c r="K37" s="7" t="n">
        <f aca="false">[2]PL!G12</f>
        <v>1316386.42150518</v>
      </c>
      <c r="L37" s="7" t="n">
        <f aca="false">[2]PL!H12</f>
        <v>17264.4649368803</v>
      </c>
      <c r="M37" s="7" t="n">
        <f aca="false">[2]PL!I12</f>
        <v>29921.0257723286</v>
      </c>
      <c r="N37" s="24" t="n">
        <f aca="false">[2]PL!J12</f>
        <v>31535.3953317469</v>
      </c>
      <c r="O37" s="24" t="n">
        <f aca="false">SUM(B37:N37)</f>
        <v>62037747.2182627</v>
      </c>
      <c r="P37" s="48" t="n">
        <f aca="false">(SUM(I37:N37)/7)/(600*1000)</f>
        <v>14.2409400677585</v>
      </c>
      <c r="Q37" s="44"/>
      <c r="R37" s="45" t="n">
        <f aca="false">SUM(H37:N37)</f>
        <v>62333344.1382627</v>
      </c>
    </row>
    <row r="38" customFormat="false" ht="12.75" hidden="false" customHeight="false" outlineLevel="0" collapsed="false">
      <c r="A38" s="9" t="s">
        <v>11</v>
      </c>
      <c r="B38" s="38" t="n">
        <v>213762</v>
      </c>
      <c r="C38" s="39" t="n">
        <f aca="false">519110+51262-414714-25593-5433+15974</f>
        <v>140606</v>
      </c>
      <c r="D38" s="46" t="n">
        <f aca="false">182588-144638-189638-2810-154105-224</f>
        <v>-308827</v>
      </c>
      <c r="E38" s="38" t="n">
        <f aca="false">759-288-2436-1281</f>
        <v>-3246</v>
      </c>
      <c r="F38" s="38" t="n">
        <f aca="false">7983041-2802668-1625948-92930-60093-7663-3437</f>
        <v>3390302</v>
      </c>
      <c r="G38" s="47" t="n">
        <f aca="false">SUM([1]Report!$E$42:$E$55)+3750</f>
        <v>500093.0515</v>
      </c>
      <c r="H38" s="7" t="n">
        <f aca="false">[2]PL!D13</f>
        <v>1914554.82330973</v>
      </c>
      <c r="I38" s="7" t="n">
        <f aca="false">[2]PL!E13</f>
        <v>24767767.1546462</v>
      </c>
      <c r="J38" s="7" t="n">
        <f aca="false">[2]PL!F13</f>
        <v>19567469.932419</v>
      </c>
      <c r="K38" s="7" t="n">
        <f aca="false">[2]PL!G13</f>
        <v>777578.95266265</v>
      </c>
      <c r="L38" s="7" t="n">
        <f aca="false">[2]PL!H13</f>
        <v>25981.2972853308</v>
      </c>
      <c r="M38" s="7" t="n">
        <f aca="false">[2]PL!I13</f>
        <v>18043.456388305</v>
      </c>
      <c r="N38" s="24" t="n">
        <f aca="false">[2]PL!J13</f>
        <v>30634.0274877498</v>
      </c>
      <c r="O38" s="24" t="n">
        <f aca="false">SUM(B38:N38)</f>
        <v>51034719.695699</v>
      </c>
      <c r="P38" s="48" t="n">
        <f aca="false">(SUM(I38:N38)/12)/(440*1000)</f>
        <v>8.55823386759267</v>
      </c>
      <c r="Q38" s="49" t="n">
        <f aca="false">SUM(H38:N38)</f>
        <v>47102029.644199</v>
      </c>
      <c r="R38" s="50"/>
    </row>
    <row r="39" customFormat="false" ht="12.75" hidden="false" customHeight="false" outlineLevel="0" collapsed="false">
      <c r="A39" s="9" t="s">
        <v>10</v>
      </c>
      <c r="B39" s="38" t="n">
        <v>119526</v>
      </c>
      <c r="C39" s="39" t="n">
        <f aca="false">209833+66563-172230-5060-2332-21858-1239</f>
        <v>73677</v>
      </c>
      <c r="D39" s="46" t="n">
        <f aca="false">36-34994-32-1624+6570</f>
        <v>-30044</v>
      </c>
      <c r="E39" s="38" t="n">
        <f aca="false">32023-56851-7331-1542+265-1087</f>
        <v>-34523</v>
      </c>
      <c r="F39" s="38" t="n">
        <f aca="false">6283590-2677344-1782400-46647-41203-10043+109233</f>
        <v>1835186</v>
      </c>
      <c r="G39" s="47" t="n">
        <f aca="false">SUM([1]Report!$C$42:$C$55)</f>
        <v>3196.27959999999</v>
      </c>
      <c r="H39" s="7" t="n">
        <f aca="false">[2]PL!D14</f>
        <v>2067319.79810646</v>
      </c>
      <c r="I39" s="7" t="n">
        <f aca="false">[2]PL!E14</f>
        <v>23617451.8560323</v>
      </c>
      <c r="J39" s="7" t="n">
        <f aca="false">[2]PL!F14</f>
        <v>20285339.4385</v>
      </c>
      <c r="K39" s="7" t="n">
        <f aca="false">[2]PL!G14</f>
        <v>859324.058404433</v>
      </c>
      <c r="L39" s="7" t="n">
        <f aca="false">[2]PL!H14</f>
        <v>34277.5299084205</v>
      </c>
      <c r="M39" s="7" t="n">
        <f aca="false">[2]PL!I14</f>
        <v>22643.266532775</v>
      </c>
      <c r="N39" s="24" t="n">
        <f aca="false">[2]PL!J14</f>
        <v>36616.4396925969</v>
      </c>
      <c r="O39" s="24" t="n">
        <f aca="false">SUM(B39:N39)</f>
        <v>48889990.666777</v>
      </c>
      <c r="P39" s="48" t="n">
        <f aca="false">(SUM(I39:N39)/12)/(450*1000)</f>
        <v>8.30660233130935</v>
      </c>
      <c r="Q39" s="49" t="n">
        <f aca="false">SUM(H39:N39)</f>
        <v>46922972.3871769</v>
      </c>
      <c r="R39" s="50"/>
    </row>
    <row r="40" customFormat="false" ht="12.75" hidden="false" customHeight="false" outlineLevel="0" collapsed="false">
      <c r="A40" s="9" t="s">
        <v>12</v>
      </c>
      <c r="B40" s="38" t="n">
        <v>-12977</v>
      </c>
      <c r="C40" s="46" t="n">
        <f aca="false">11783+11208-15987</f>
        <v>7004</v>
      </c>
      <c r="D40" s="46" t="n">
        <f aca="false">-1241-364</f>
        <v>-1605</v>
      </c>
      <c r="E40" s="46" t="n">
        <f aca="false">117068-143760-1317-8163-72620</f>
        <v>-108792</v>
      </c>
      <c r="F40" s="46" t="n">
        <f aca="false">1649678-19620-927333-32418-38837+63499</f>
        <v>694969</v>
      </c>
      <c r="G40" s="51" t="n">
        <f aca="false">SUM([1]Report!$G$42:$G$55)+91239</f>
        <v>66423.4</v>
      </c>
      <c r="H40" s="7" t="n">
        <f aca="false">[2]PL!D15</f>
        <v>1450771.18526976</v>
      </c>
      <c r="I40" s="7" t="n">
        <f aca="false">[2]PL!E15</f>
        <v>19794089.7929408</v>
      </c>
      <c r="J40" s="7" t="n">
        <f aca="false">[2]PL!F15</f>
        <v>15539823.8793682</v>
      </c>
      <c r="K40" s="7" t="n">
        <f aca="false">[2]PL!G15</f>
        <v>565523.355995666</v>
      </c>
      <c r="L40" s="7" t="n">
        <f aca="false">[2]PL!H15</f>
        <v>17955.6936869798</v>
      </c>
      <c r="M40" s="7" t="n">
        <f aca="false">[2]PL!I15</f>
        <v>14992.311608953</v>
      </c>
      <c r="N40" s="24" t="n">
        <f aca="false">[2]PL!J15</f>
        <v>26303.503264588</v>
      </c>
      <c r="O40" s="24" t="n">
        <f aca="false">SUM(B40:N40)</f>
        <v>38054482.1221349</v>
      </c>
      <c r="P40" s="48" t="n">
        <f aca="false">(SUM(I40:N40)/12)/(355*1000)</f>
        <v>8.44100669879464</v>
      </c>
      <c r="Q40" s="49" t="n">
        <f aca="false">SUM(H40:N40)</f>
        <v>37409459.7221349</v>
      </c>
      <c r="R40" s="50"/>
    </row>
    <row r="41" customFormat="false" ht="12.75" hidden="false" customHeight="false" outlineLevel="0" collapsed="false">
      <c r="A41" s="10" t="s">
        <v>47</v>
      </c>
      <c r="B41" s="52"/>
      <c r="C41" s="52"/>
      <c r="D41" s="52"/>
      <c r="E41" s="52"/>
      <c r="F41" s="52"/>
      <c r="G41" s="51" t="n">
        <f aca="false">SUM([1]Report!$K$42:$K$55)</f>
        <v>77049.24835</v>
      </c>
      <c r="H41" s="12" t="n">
        <f aca="false">[2]PL!D16</f>
        <v>1758035.13666743</v>
      </c>
      <c r="I41" s="12" t="n">
        <f aca="false">[2]PL!E16</f>
        <v>26786538.3254648</v>
      </c>
      <c r="J41" s="12" t="n">
        <f aca="false">[2]PL!F16</f>
        <v>23108423.3471467</v>
      </c>
      <c r="K41" s="12" t="n">
        <f aca="false">[2]PL!G16</f>
        <v>1128698.09490418</v>
      </c>
      <c r="L41" s="12" t="n">
        <f aca="false">[2]PL!H16</f>
        <v>68682.4389389056</v>
      </c>
      <c r="M41" s="12" t="n">
        <f aca="false">[2]PL!I16</f>
        <v>43760.7985951979</v>
      </c>
      <c r="N41" s="53" t="n">
        <f aca="false">[2]PL!J16</f>
        <v>63045.1762120108</v>
      </c>
      <c r="O41" s="53" t="n">
        <f aca="false">SUM(B41:N41)</f>
        <v>53034232.5662792</v>
      </c>
      <c r="P41" s="54" t="n">
        <f aca="false">(SUM(J41:N41)/7)/(510*1000)</f>
        <v>6.83826606604958</v>
      </c>
      <c r="Q41" s="55" t="n">
        <f aca="false">SUM(H41:N41)</f>
        <v>52957183.3179292</v>
      </c>
      <c r="R41" s="56"/>
    </row>
    <row r="42" customFormat="false" ht="12.75" hidden="false" customHeight="false" outlineLevel="0" collapsed="false">
      <c r="A42" s="13" t="s">
        <v>48</v>
      </c>
      <c r="B42" s="46" t="n">
        <f aca="false">SUM(B36:B41)</f>
        <v>320311</v>
      </c>
      <c r="C42" s="46" t="n">
        <f aca="false">SUM(C36:C41)</f>
        <v>221287</v>
      </c>
      <c r="D42" s="46" t="n">
        <f aca="false">SUM(D36:D41)</f>
        <v>-340476</v>
      </c>
      <c r="E42" s="46" t="n">
        <f aca="false">SUM(E36:E41)</f>
        <v>-146561</v>
      </c>
      <c r="F42" s="46" t="n">
        <f aca="false">SUM(F36:F41)</f>
        <v>5669601</v>
      </c>
      <c r="G42" s="51" t="n">
        <f aca="false">SUM(G36:G41)</f>
        <v>499532.36945</v>
      </c>
      <c r="H42" s="7" t="n">
        <f aca="false">SUM(H36:H41)</f>
        <v>11927665.2844049</v>
      </c>
      <c r="I42" s="7" t="n">
        <f aca="false">SUM(I36:I41)</f>
        <v>159059613.563801</v>
      </c>
      <c r="J42" s="7" t="n">
        <f aca="false">SUM(J36:J41)</f>
        <v>122022271.854923</v>
      </c>
      <c r="K42" s="7" t="n">
        <f aca="false">SUM(K36:K41)</f>
        <v>5776660.95127292</v>
      </c>
      <c r="L42" s="7" t="n">
        <f aca="false">SUM(L36:L41)</f>
        <v>183731.909007971</v>
      </c>
      <c r="M42" s="7" t="n">
        <f aca="false">SUM(M36:M41)</f>
        <v>149294.390650137</v>
      </c>
      <c r="N42" s="24" t="n">
        <f aca="false">SUM(N36:N41)</f>
        <v>202483.731851628</v>
      </c>
      <c r="O42" s="24" t="n">
        <f aca="false">SUM(O36:O41)</f>
        <v>305545416.055362</v>
      </c>
      <c r="P42" s="48" t="n">
        <f aca="false">(SUM(I36:N41)/7)/(2833*1000)</f>
        <v>14.4921615854726</v>
      </c>
      <c r="Q42" s="49" t="n">
        <f aca="false">SUM(Q38:Q41)</f>
        <v>184391645.07144</v>
      </c>
      <c r="R42" s="45" t="n">
        <f aca="false">SUM(R36:R41)</f>
        <v>114930076.614472</v>
      </c>
    </row>
    <row r="43" customFormat="false" ht="12.75" hidden="false" customHeight="false" outlineLevel="0" collapsed="false">
      <c r="A43" s="9"/>
      <c r="B43" s="39"/>
      <c r="C43" s="46"/>
      <c r="D43" s="38"/>
      <c r="E43" s="38"/>
      <c r="F43" s="38"/>
      <c r="G43" s="47"/>
      <c r="H43" s="18"/>
      <c r="I43" s="18"/>
      <c r="J43" s="18"/>
      <c r="K43" s="18"/>
      <c r="L43" s="18"/>
      <c r="M43" s="18"/>
      <c r="N43" s="24"/>
      <c r="O43" s="24"/>
      <c r="P43" s="9"/>
      <c r="Q43" s="44"/>
      <c r="R43" s="50"/>
    </row>
    <row r="44" customFormat="false" ht="12.75" hidden="false" customHeight="false" outlineLevel="0" collapsed="false">
      <c r="A44" s="9" t="s">
        <v>14</v>
      </c>
      <c r="B44" s="39"/>
      <c r="C44" s="46"/>
      <c r="D44" s="46"/>
      <c r="E44" s="46"/>
      <c r="F44" s="46"/>
      <c r="G44" s="51"/>
      <c r="H44" s="7" t="n">
        <f aca="false">[2]PL!$D$18</f>
        <v>-25043.2069660961</v>
      </c>
      <c r="I44" s="7" t="n">
        <f aca="false">[2]PL!$E$18</f>
        <v>307980.385718081</v>
      </c>
      <c r="J44" s="7" t="n">
        <f aca="false">[2]PL!$F$18</f>
        <v>306190.354936286</v>
      </c>
      <c r="K44" s="7" t="n">
        <f aca="false">[2]PL!G$18</f>
        <v>-71615.378456814</v>
      </c>
      <c r="L44" s="7" t="n">
        <f aca="false">[2]PL!H$18</f>
        <v>-71189.128998005</v>
      </c>
      <c r="M44" s="7" t="n">
        <f aca="false">[2]PL!I$18</f>
        <v>-70785.5749031449</v>
      </c>
      <c r="N44" s="24" t="n">
        <f aca="false">[2]PL!J$18</f>
        <v>-70358.2814894037</v>
      </c>
      <c r="O44" s="24" t="n">
        <f aca="false">SUM(B44:N44)</f>
        <v>305179.169840904</v>
      </c>
      <c r="P44" s="9"/>
      <c r="Q44" s="49" t="n">
        <f aca="false">SUM(H44:N44)</f>
        <v>305179.169840904</v>
      </c>
      <c r="R44" s="45"/>
    </row>
    <row r="45" customFormat="false" ht="12.75" hidden="false" customHeight="false" outlineLevel="0" collapsed="false">
      <c r="A45" s="9" t="s">
        <v>49</v>
      </c>
      <c r="B45" s="39"/>
      <c r="C45" s="46" t="n">
        <f aca="false">12639994+7360006+12639994</f>
        <v>32639994</v>
      </c>
      <c r="D45" s="46"/>
      <c r="E45" s="46"/>
      <c r="F45" s="46"/>
      <c r="G45" s="51"/>
      <c r="H45" s="7"/>
      <c r="I45" s="7"/>
      <c r="J45" s="7"/>
      <c r="K45" s="7"/>
      <c r="L45" s="7"/>
      <c r="M45" s="7"/>
      <c r="N45" s="24"/>
      <c r="O45" s="24" t="n">
        <f aca="false">SUM(B45:N45)</f>
        <v>32639994</v>
      </c>
      <c r="P45" s="9"/>
      <c r="Q45" s="49" t="n">
        <f aca="false">SUM(H45:N45)</f>
        <v>0</v>
      </c>
      <c r="R45" s="45"/>
    </row>
    <row r="46" customFormat="false" ht="12.75" hidden="false" customHeight="false" outlineLevel="0" collapsed="false">
      <c r="A46" s="9" t="s">
        <v>17</v>
      </c>
      <c r="B46" s="39" t="n">
        <v>-3875</v>
      </c>
      <c r="C46" s="46" t="n">
        <v>-3625</v>
      </c>
      <c r="D46" s="46" t="n">
        <v>-3875</v>
      </c>
      <c r="E46" s="46" t="n">
        <v>-3750</v>
      </c>
      <c r="F46" s="46" t="n">
        <f aca="false">-3750-91239</f>
        <v>-94989</v>
      </c>
      <c r="G46" s="51" t="n">
        <f aca="false">-3750-91239</f>
        <v>-94989</v>
      </c>
      <c r="H46" s="7"/>
      <c r="I46" s="7" t="n">
        <v>-95860</v>
      </c>
      <c r="J46" s="7" t="n">
        <v>-95750</v>
      </c>
      <c r="K46" s="7" t="n">
        <v>-95460</v>
      </c>
      <c r="L46" s="7" t="n">
        <v>-95200</v>
      </c>
      <c r="M46" s="46" t="n">
        <v>-3875</v>
      </c>
      <c r="N46" s="57" t="n">
        <v>-3760</v>
      </c>
      <c r="O46" s="24" t="n">
        <f aca="false">SUM(B46:N46)</f>
        <v>-595008</v>
      </c>
      <c r="P46" s="9"/>
      <c r="Q46" s="49" t="n">
        <f aca="false">SUM(H46:N46)</f>
        <v>-389905</v>
      </c>
      <c r="R46" s="45"/>
    </row>
    <row r="47" customFormat="false" ht="12.75" hidden="false" customHeight="false" outlineLevel="0" collapsed="false">
      <c r="A47" s="17" t="s">
        <v>50</v>
      </c>
      <c r="B47" s="39" t="n">
        <f aca="false">-68619*0.1625</f>
        <v>-11150.5875</v>
      </c>
      <c r="C47" s="46" t="n">
        <f aca="false">-118854*0.1625</f>
        <v>-19313.775</v>
      </c>
      <c r="D47" s="46" t="n">
        <f aca="false">-400524*0.33</f>
        <v>-132172.92</v>
      </c>
      <c r="E47" s="46" t="n">
        <v>8800</v>
      </c>
      <c r="F47" s="46" t="n">
        <v>31812</v>
      </c>
      <c r="G47" s="51" t="n">
        <f aca="false">[1]Report!$S$48</f>
        <v>3184475.38</v>
      </c>
      <c r="H47" s="7" t="n">
        <f aca="false">[2]PL!D24</f>
        <v>0</v>
      </c>
      <c r="I47" s="7" t="n">
        <f aca="false">[2]PL!E24</f>
        <v>4591559.54</v>
      </c>
      <c r="J47" s="7" t="n">
        <f aca="false">[2]PL!F24</f>
        <v>3633568.4106</v>
      </c>
      <c r="K47" s="7" t="n">
        <f aca="false">[2]PL!G24</f>
        <v>1324752.2321</v>
      </c>
      <c r="L47" s="7" t="n">
        <f aca="false">[2]PL!H24</f>
        <v>592783.3048</v>
      </c>
      <c r="M47" s="7" t="n">
        <f aca="false">[2]PL!I24</f>
        <v>169433.3595</v>
      </c>
      <c r="N47" s="24" t="n">
        <f aca="false">[2]PL!J24</f>
        <v>154760.0499</v>
      </c>
      <c r="O47" s="24" t="n">
        <f aca="false">SUM(B47:N47)</f>
        <v>13529306.9944</v>
      </c>
      <c r="P47" s="9"/>
      <c r="Q47" s="49"/>
      <c r="R47" s="45" t="n">
        <f aca="false">SUM(H47:N47)</f>
        <v>10466856.8969</v>
      </c>
    </row>
    <row r="48" customFormat="false" ht="12.75" hidden="false" customHeight="false" outlineLevel="0" collapsed="false">
      <c r="A48" s="17" t="s">
        <v>51</v>
      </c>
      <c r="B48" s="39" t="n">
        <f aca="false">-68619+11151</f>
        <v>-57468</v>
      </c>
      <c r="C48" s="46" t="n">
        <f aca="false">-118929+19314</f>
        <v>-99615</v>
      </c>
      <c r="D48" s="46" t="n">
        <f aca="false">-400524+132173</f>
        <v>-268351</v>
      </c>
      <c r="E48" s="46" t="n">
        <v>877692</v>
      </c>
      <c r="F48" s="46" t="n">
        <v>1591354</v>
      </c>
      <c r="G48" s="51" t="n">
        <f aca="false">[1]Report!$Q$48</f>
        <v>7634978.69</v>
      </c>
      <c r="H48" s="7" t="n">
        <f aca="false">[2]PL!D25</f>
        <v>0</v>
      </c>
      <c r="I48" s="7" t="n">
        <f aca="false">[2]PL!E25</f>
        <v>11780453.3291</v>
      </c>
      <c r="J48" s="7" t="n">
        <f aca="false">[2]PL!F25</f>
        <v>11723397.7788</v>
      </c>
      <c r="K48" s="7" t="n">
        <f aca="false">[2]PL!G25</f>
        <v>15674251.5729</v>
      </c>
      <c r="L48" s="7" t="n">
        <f aca="false">[2]PL!H25</f>
        <v>4935738.8082</v>
      </c>
      <c r="M48" s="7" t="n">
        <f aca="false">[2]PL!I25</f>
        <v>1158038.8347</v>
      </c>
      <c r="N48" s="24" t="n">
        <f aca="false">[2]PL!J25</f>
        <v>1255532.1344</v>
      </c>
      <c r="O48" s="24" t="n">
        <f aca="false">SUM(B48:N48)</f>
        <v>56206003.1481</v>
      </c>
      <c r="P48" s="9"/>
      <c r="Q48" s="49" t="n">
        <f aca="false">SUM(H48:N48)</f>
        <v>46527412.4581</v>
      </c>
      <c r="R48" s="45"/>
    </row>
    <row r="49" customFormat="false" ht="12.75" hidden="false" customHeight="false" outlineLevel="0" collapsed="false">
      <c r="A49" s="58" t="s">
        <v>52</v>
      </c>
      <c r="B49" s="39"/>
      <c r="C49" s="46"/>
      <c r="D49" s="46"/>
      <c r="E49" s="46"/>
      <c r="F49" s="46"/>
      <c r="G49" s="51"/>
      <c r="H49" s="7" t="n">
        <f aca="false">[2]PL!D26</f>
        <v>0</v>
      </c>
      <c r="I49" s="7" t="n">
        <f aca="false">[2]PL!E26</f>
        <v>-44146111.3356663</v>
      </c>
      <c r="J49" s="7" t="n">
        <f aca="false">[2]PL!F26</f>
        <v>-32308114.3191622</v>
      </c>
      <c r="K49" s="7" t="n">
        <f aca="false">[2]PL!G26</f>
        <v>-222731.7282375</v>
      </c>
      <c r="L49" s="7" t="n">
        <f aca="false">[2]PL!H26</f>
        <v>0</v>
      </c>
      <c r="M49" s="7" t="n">
        <f aca="false">[2]PL!I26</f>
        <v>0</v>
      </c>
      <c r="N49" s="24" t="n">
        <f aca="false">[2]PL!J26</f>
        <v>0</v>
      </c>
      <c r="O49" s="24" t="n">
        <f aca="false">SUM(B49:N49)</f>
        <v>-76676957.383066</v>
      </c>
      <c r="P49" s="9"/>
      <c r="Q49" s="49"/>
      <c r="R49" s="45" t="n">
        <f aca="false">SUM(H49:N49)</f>
        <v>-76676957.383066</v>
      </c>
    </row>
    <row r="50" customFormat="false" ht="12.75" hidden="false" customHeight="false" outlineLevel="0" collapsed="false">
      <c r="A50" s="58" t="s">
        <v>53</v>
      </c>
      <c r="B50" s="39"/>
      <c r="C50" s="46"/>
      <c r="D50" s="46"/>
      <c r="E50" s="46"/>
      <c r="F50" s="46"/>
      <c r="G50" s="51"/>
      <c r="H50" s="7" t="n">
        <f aca="false">[2]PL!D27</f>
        <v>0</v>
      </c>
      <c r="I50" s="7" t="n">
        <f aca="false">[2]PL!E27</f>
        <v>-26954026.7958142</v>
      </c>
      <c r="J50" s="7" t="n">
        <f aca="false">[2]PL!F27</f>
        <v>-17496086.5236079</v>
      </c>
      <c r="K50" s="7" t="n">
        <f aca="false">[2]PL!G27</f>
        <v>-222731.7282375</v>
      </c>
      <c r="L50" s="7" t="n">
        <f aca="false">[2]PL!H27</f>
        <v>0</v>
      </c>
      <c r="M50" s="7" t="n">
        <f aca="false">[2]PL!I27</f>
        <v>0</v>
      </c>
      <c r="N50" s="24" t="n">
        <f aca="false">[2]PL!J27</f>
        <v>0</v>
      </c>
      <c r="O50" s="24" t="n">
        <f aca="false">SUM(B50:N50)</f>
        <v>-44672845.0476596</v>
      </c>
      <c r="P50" s="9"/>
      <c r="Q50" s="49" t="n">
        <f aca="false">SUM(H50:N50)</f>
        <v>-44672845.0476596</v>
      </c>
      <c r="R50" s="45"/>
      <c r="S50" s="59"/>
      <c r="T50" s="59"/>
      <c r="U50" s="59"/>
      <c r="V50" s="59"/>
      <c r="W50" s="59"/>
      <c r="X50" s="59"/>
      <c r="Y50" s="59"/>
      <c r="Z50" s="59"/>
      <c r="AA50" s="59"/>
    </row>
    <row r="51" customFormat="false" ht="12.75" hidden="false" customHeight="false" outlineLevel="0" collapsed="false">
      <c r="A51" s="17" t="s">
        <v>54</v>
      </c>
      <c r="B51" s="39"/>
      <c r="C51" s="46"/>
      <c r="D51" s="46"/>
      <c r="E51" s="46"/>
      <c r="F51" s="46" t="n">
        <f aca="false">79012-31812</f>
        <v>47200</v>
      </c>
      <c r="G51" s="51" t="n">
        <f aca="false">[1]Report!$S$65-[1]Report!$S$48</f>
        <v>-3273248</v>
      </c>
      <c r="H51" s="7" t="n">
        <f aca="false">[2]PL!D28</f>
        <v>-2957165.4803521</v>
      </c>
      <c r="I51" s="7" t="n">
        <f aca="false">[2]PL!E28</f>
        <v>-6767753.00066853</v>
      </c>
      <c r="J51" s="7" t="n">
        <f aca="false">[2]PL!F28</f>
        <v>-308444.764065596</v>
      </c>
      <c r="K51" s="7" t="n">
        <f aca="false">[2]PL!G28</f>
        <v>-3489312.00403926</v>
      </c>
      <c r="L51" s="7" t="n">
        <f aca="false">[2]PL!H28</f>
        <v>0</v>
      </c>
      <c r="M51" s="7" t="n">
        <f aca="false">[2]PL!I28</f>
        <v>0</v>
      </c>
      <c r="N51" s="24" t="n">
        <f aca="false">[2]PL!J28</f>
        <v>0</v>
      </c>
      <c r="O51" s="24" t="n">
        <f aca="false">SUM(B51:N51)</f>
        <v>-16748723.2491255</v>
      </c>
      <c r="P51" s="9"/>
      <c r="Q51" s="49"/>
      <c r="R51" s="45" t="n">
        <f aca="false">SUM(H51:N51)</f>
        <v>-13522675.2491255</v>
      </c>
      <c r="S51" s="59"/>
      <c r="T51" s="59"/>
      <c r="U51" s="59"/>
      <c r="V51" s="59"/>
      <c r="W51" s="59"/>
      <c r="X51" s="59"/>
      <c r="Y51" s="59"/>
      <c r="Z51" s="59"/>
      <c r="AA51" s="59"/>
    </row>
    <row r="52" customFormat="false" ht="12.75" hidden="false" customHeight="false" outlineLevel="0" collapsed="false">
      <c r="A52" s="17" t="s">
        <v>55</v>
      </c>
      <c r="B52" s="39" t="n">
        <v>-654580</v>
      </c>
      <c r="C52" s="46" t="n">
        <f aca="false">-1973422-782856</f>
        <v>-2756278</v>
      </c>
      <c r="D52" s="46" t="n">
        <f aca="false">-1060409+400652</f>
        <v>-659757</v>
      </c>
      <c r="E52" s="46" t="n">
        <f aca="false">783700-877692</f>
        <v>-93992</v>
      </c>
      <c r="F52" s="46" t="n">
        <f aca="false">-1087693-1591354</f>
        <v>-2679047</v>
      </c>
      <c r="G52" s="51" t="n">
        <f aca="false">[1]Report!$Q$65-[1]Report!$Q$48</f>
        <v>4543928.24</v>
      </c>
      <c r="H52" s="7" t="n">
        <f aca="false">SUM([2]PL!D$29:D$32)</f>
        <v>-1631465.55603574</v>
      </c>
      <c r="I52" s="7" t="n">
        <f aca="false">SUM([2]PL!E$29:E$32)</f>
        <v>-12338462.6499427</v>
      </c>
      <c r="J52" s="7" t="n">
        <f aca="false">SUM([2]PL!F$29:F$32)</f>
        <v>-680417.371340346</v>
      </c>
      <c r="K52" s="7" t="n">
        <f aca="false">SUM([2]PL!G$29:G$32)</f>
        <v>-5949115.07485509</v>
      </c>
      <c r="L52" s="7" t="n">
        <f aca="false">SUM([2]PL!H$29:H$32)</f>
        <v>-2545187.26159103</v>
      </c>
      <c r="M52" s="7" t="n">
        <f aca="false">SUM([2]PL!I$29:I$32)</f>
        <v>-860956.263712141</v>
      </c>
      <c r="N52" s="7" t="n">
        <f aca="false">SUM([2]PL!J$29:J$32)</f>
        <v>38661.199939063</v>
      </c>
      <c r="O52" s="24" t="n">
        <f aca="false">SUM(B52:N52)</f>
        <v>-26266668.737538</v>
      </c>
      <c r="P52" s="9"/>
      <c r="Q52" s="49" t="n">
        <f aca="false">SUM(H52:N52)</f>
        <v>-23966942.977538</v>
      </c>
      <c r="R52" s="45"/>
    </row>
    <row r="53" customFormat="false" ht="12.75" hidden="false" customHeight="false" outlineLevel="0" collapsed="false">
      <c r="A53" s="17" t="s">
        <v>20</v>
      </c>
      <c r="B53" s="39" t="n">
        <f aca="false">-297378-1240000+68619</f>
        <v>-1468759</v>
      </c>
      <c r="C53" s="46" t="n">
        <f aca="false">-247963+118929</f>
        <v>-129034</v>
      </c>
      <c r="D53" s="46"/>
      <c r="E53" s="46"/>
      <c r="F53" s="46"/>
      <c r="G53" s="51"/>
      <c r="H53" s="7"/>
      <c r="I53" s="7"/>
      <c r="J53" s="7"/>
      <c r="K53" s="7"/>
      <c r="L53" s="7"/>
      <c r="M53" s="7"/>
      <c r="N53" s="24"/>
      <c r="O53" s="24" t="n">
        <f aca="false">SUM(B53:N53)</f>
        <v>-1597793</v>
      </c>
      <c r="P53" s="9"/>
      <c r="Q53" s="49"/>
      <c r="R53" s="45"/>
    </row>
    <row r="54" customFormat="false" ht="12.75" hidden="false" customHeight="false" outlineLevel="0" collapsed="false">
      <c r="A54" s="17" t="s">
        <v>21</v>
      </c>
      <c r="B54" s="39" t="n">
        <v>1240000</v>
      </c>
      <c r="C54" s="46"/>
      <c r="D54" s="46"/>
      <c r="E54" s="38"/>
      <c r="F54" s="38"/>
      <c r="G54" s="47"/>
      <c r="H54" s="18"/>
      <c r="I54" s="18"/>
      <c r="J54" s="18"/>
      <c r="K54" s="18"/>
      <c r="L54" s="7"/>
      <c r="M54" s="7"/>
      <c r="N54" s="24"/>
      <c r="O54" s="24" t="n">
        <f aca="false">SUM(B54:N54)</f>
        <v>1240000</v>
      </c>
      <c r="P54" s="9"/>
      <c r="Q54" s="49"/>
      <c r="R54" s="45"/>
    </row>
    <row r="55" customFormat="false" ht="12.75" hidden="false" customHeight="false" outlineLevel="0" collapsed="false">
      <c r="A55" s="20" t="s">
        <v>56</v>
      </c>
      <c r="B55" s="60"/>
      <c r="C55" s="52"/>
      <c r="D55" s="52"/>
      <c r="E55" s="52"/>
      <c r="F55" s="52"/>
      <c r="G55" s="61"/>
      <c r="H55" s="12"/>
      <c r="I55" s="12"/>
      <c r="J55" s="12"/>
      <c r="K55" s="12"/>
      <c r="L55" s="12" t="n">
        <f aca="false">[2]PL!$H$18</f>
        <v>-71189.128998005</v>
      </c>
      <c r="M55" s="12" t="n">
        <f aca="false">[2]PL!$I$18</f>
        <v>-70785.5749031449</v>
      </c>
      <c r="N55" s="12" t="n">
        <f aca="false">[2]PL!$J$18</f>
        <v>-70358.2814894037</v>
      </c>
      <c r="O55" s="22" t="n">
        <f aca="false">SUM(B55:N55)</f>
        <v>-212332.985390554</v>
      </c>
      <c r="P55" s="10"/>
      <c r="Q55" s="55" t="n">
        <f aca="false">SUM(H55:N55)*0.33</f>
        <v>-70069.8851788827</v>
      </c>
      <c r="R55" s="62" t="n">
        <f aca="false">SUM(H55:N55)*0.67</f>
        <v>-142263.100211671</v>
      </c>
    </row>
    <row r="56" customFormat="false" ht="12.75" hidden="false" customHeight="false" outlineLevel="0" collapsed="false">
      <c r="A56" s="23" t="s">
        <v>23</v>
      </c>
      <c r="B56" s="46" t="n">
        <f aca="false">SUM(B44:B55)</f>
        <v>-955832.5875</v>
      </c>
      <c r="C56" s="46" t="n">
        <f aca="false">SUM(C44:C55)</f>
        <v>29632128.225</v>
      </c>
      <c r="D56" s="46" t="n">
        <f aca="false">SUM(D44:D55)</f>
        <v>-1064155.92</v>
      </c>
      <c r="E56" s="46" t="n">
        <f aca="false">SUM(E44:E55)</f>
        <v>788750</v>
      </c>
      <c r="F56" s="46" t="n">
        <f aca="false">SUM(F44:F55)</f>
        <v>-1103670</v>
      </c>
      <c r="G56" s="51" t="n">
        <f aca="false">SUM(G44:G55)</f>
        <v>11995145.31</v>
      </c>
      <c r="H56" s="7" t="n">
        <f aca="false">SUM(H44:H55)</f>
        <v>-4613674.24335393</v>
      </c>
      <c r="I56" s="7" t="n">
        <f aca="false">SUM(I44:I55)</f>
        <v>-73622220.5272737</v>
      </c>
      <c r="J56" s="7" t="n">
        <f aca="false">SUM(J44:J55)</f>
        <v>-35225656.4338397</v>
      </c>
      <c r="K56" s="7" t="n">
        <f aca="false">SUM(K44:K55)</f>
        <v>6948037.89117384</v>
      </c>
      <c r="L56" s="7" t="n">
        <f aca="false">SUM(L44:L55)</f>
        <v>2745756.59341296</v>
      </c>
      <c r="M56" s="7" t="n">
        <f aca="false">SUM(M44:M55)</f>
        <v>321069.780681569</v>
      </c>
      <c r="N56" s="7" t="n">
        <f aca="false">SUM(N44:N55)</f>
        <v>1304476.82126026</v>
      </c>
      <c r="O56" s="8" t="n">
        <f aca="false">SUM(B56:N56)</f>
        <v>-62849845.0904388</v>
      </c>
      <c r="P56" s="9"/>
      <c r="Q56" s="49" t="n">
        <f aca="false">SUM(Q44:Q55)</f>
        <v>-22267171.2824356</v>
      </c>
      <c r="R56" s="45" t="n">
        <f aca="false">SUM(R44:R55)</f>
        <v>-79875038.8355032</v>
      </c>
    </row>
    <row r="57" customFormat="false" ht="12.75" hidden="false" customHeight="false" outlineLevel="0" collapsed="false">
      <c r="A57" s="9"/>
      <c r="B57" s="39"/>
      <c r="C57" s="46"/>
      <c r="D57" s="38"/>
      <c r="E57" s="38"/>
      <c r="F57" s="38"/>
      <c r="G57" s="47"/>
      <c r="H57" s="18"/>
      <c r="I57" s="18"/>
      <c r="J57" s="18"/>
      <c r="K57" s="18"/>
      <c r="L57" s="18"/>
      <c r="M57" s="18"/>
      <c r="N57" s="18"/>
      <c r="O57" s="8"/>
      <c r="P57" s="9"/>
      <c r="Q57" s="44"/>
      <c r="R57" s="50"/>
    </row>
    <row r="58" customFormat="false" ht="12.75" hidden="false" customHeight="false" outlineLevel="0" collapsed="false">
      <c r="A58" s="9" t="s">
        <v>57</v>
      </c>
      <c r="B58" s="39" t="n">
        <f aca="false">-670886-811957-777753</f>
        <v>-2260596</v>
      </c>
      <c r="C58" s="38" t="n">
        <f aca="false">-478000-529000-526000</f>
        <v>-1533000</v>
      </c>
      <c r="D58" s="38" t="n">
        <f aca="false">-417980-527830-512533</f>
        <v>-1458343</v>
      </c>
      <c r="E58" s="38" t="n">
        <f aca="false">-524396-628160-617878</f>
        <v>-1770434</v>
      </c>
      <c r="F58" s="38" t="n">
        <f aca="false">-554888-661154-642664</f>
        <v>-1858706</v>
      </c>
      <c r="G58" s="47" t="n">
        <f aca="false">SUM([1]Report!$C$56:$M$56)</f>
        <v>-4174071</v>
      </c>
      <c r="H58" s="18" t="n">
        <f aca="false">[2]PL!D17</f>
        <v>0</v>
      </c>
      <c r="I58" s="18" t="n">
        <f aca="false">[2]PL!E17</f>
        <v>-4768993.35067812</v>
      </c>
      <c r="J58" s="18" t="n">
        <f aca="false">[2]PL!F17</f>
        <v>-4648084.61621457</v>
      </c>
      <c r="K58" s="18" t="n">
        <f aca="false">[2]PL!G17</f>
        <v>-4606899.49996425</v>
      </c>
      <c r="L58" s="18" t="n">
        <f aca="false">[2]PL!H17</f>
        <v>-4603105.68517257</v>
      </c>
      <c r="M58" s="18" t="n">
        <f aca="false">[2]PL!I17</f>
        <v>-4604056.17759387</v>
      </c>
      <c r="N58" s="18" t="n">
        <f aca="false">[2]PL!J17</f>
        <v>-4602352.89359482</v>
      </c>
      <c r="O58" s="8" t="n">
        <f aca="false">SUM(B58:N58)</f>
        <v>-40888642.2232182</v>
      </c>
      <c r="P58" s="48" t="n">
        <f aca="false">(SUM(B58:N58)/12)/(2820*1000)</f>
        <v>-1.20829320990598</v>
      </c>
      <c r="Q58" s="49" t="n">
        <f aca="false">SUM(H58:N58)*0.667</f>
        <v>-18564939.3128865</v>
      </c>
      <c r="R58" s="45" t="n">
        <f aca="false">SUM(H58:N58)*0.333</f>
        <v>-9268552.91033166</v>
      </c>
    </row>
    <row r="59" customFormat="false" ht="12.75" hidden="false" customHeight="false" outlineLevel="0" collapsed="false">
      <c r="A59" s="9" t="s">
        <v>58</v>
      </c>
      <c r="B59" s="39" t="n">
        <f aca="false">-323549-392899-371072</f>
        <v>-1087520</v>
      </c>
      <c r="C59" s="38" t="n">
        <f aca="false">-301224-366702-382501</f>
        <v>-1050427</v>
      </c>
      <c r="D59" s="38" t="n">
        <f aca="false">-313556-381816-369722</f>
        <v>-1065094</v>
      </c>
      <c r="E59" s="38" t="n">
        <f aca="false">-318547-383264-373966</f>
        <v>-1075777</v>
      </c>
      <c r="F59" s="38" t="n">
        <f aca="false">-339952-407518-395890</f>
        <v>-1143360</v>
      </c>
      <c r="G59" s="47" t="n">
        <f aca="false">SUM([1]Report!$C$57:$M$57)</f>
        <v>-1064808</v>
      </c>
      <c r="H59" s="18" t="n">
        <f aca="false">[2]PL!D19</f>
        <v>0</v>
      </c>
      <c r="I59" s="18" t="n">
        <f aca="false">[2]PL!E19</f>
        <v>-1051045.99275055</v>
      </c>
      <c r="J59" s="18" t="n">
        <f aca="false">[2]PL!F19</f>
        <v>-2452583.71161612</v>
      </c>
      <c r="K59" s="18" t="n">
        <f aca="false">[2]PL!G19</f>
        <v>-2438708.75415059</v>
      </c>
      <c r="L59" s="18" t="n">
        <f aca="false">[2]PL!H19</f>
        <v>-2424359.0665013</v>
      </c>
      <c r="M59" s="18" t="n">
        <f aca="false">[2]PL!I19</f>
        <v>-2410451.5664604</v>
      </c>
      <c r="N59" s="18" t="n">
        <f aca="false">[2]PL!J19</f>
        <v>-2396064.39962297</v>
      </c>
      <c r="O59" s="8" t="n">
        <f aca="false">SUM(B59:N59)</f>
        <v>-19660199.4911019</v>
      </c>
      <c r="P59" s="48" t="n">
        <f aca="false">(SUM(B59:N59)/12)/(2820*1000)</f>
        <v>-0.580975162266605</v>
      </c>
      <c r="Q59" s="49" t="n">
        <f aca="false">SUM(H59:N59)*0.667</f>
        <v>-8786533.39856498</v>
      </c>
      <c r="R59" s="45" t="n">
        <f aca="false">SUM(H59:N59)*0.333</f>
        <v>-4386680.09253694</v>
      </c>
    </row>
    <row r="60" customFormat="false" ht="12.75" hidden="false" customHeight="false" outlineLevel="0" collapsed="false">
      <c r="A60" s="17" t="s">
        <v>59</v>
      </c>
      <c r="B60" s="39" t="n">
        <f aca="false">-206284-213705-240860</f>
        <v>-660849</v>
      </c>
      <c r="C60" s="38" t="n">
        <f aca="false">-48123+8308+10427</f>
        <v>-29388</v>
      </c>
      <c r="D60" s="38" t="n">
        <f aca="false">-350449-308748-249908</f>
        <v>-909105</v>
      </c>
      <c r="E60" s="38" t="n">
        <f aca="false">-378342-379984-313828</f>
        <v>-1072154</v>
      </c>
      <c r="F60" s="38" t="n">
        <f aca="false">-339451-181206-339624</f>
        <v>-860281</v>
      </c>
      <c r="G60" s="47" t="n">
        <f aca="false">SUM([1]Report!$C$58:$M$58)</f>
        <v>-904009</v>
      </c>
      <c r="H60" s="18" t="n">
        <f aca="false">[2]PL!D20</f>
        <v>0</v>
      </c>
      <c r="I60" s="18" t="n">
        <f aca="false">[2]PL!E20</f>
        <v>-930489.95809276</v>
      </c>
      <c r="J60" s="18" t="n">
        <f aca="false">[2]PL!F20</f>
        <v>-925081.803079075</v>
      </c>
      <c r="K60" s="18" t="n">
        <f aca="false">[2]PL!G20</f>
        <v>-919848.354528851</v>
      </c>
      <c r="L60" s="18" t="n">
        <f aca="false">[2]PL!H20</f>
        <v>-1096504.84528225</v>
      </c>
      <c r="M60" s="18" t="n">
        <f aca="false">[2]PL!I20</f>
        <v>-755418.789582165</v>
      </c>
      <c r="N60" s="18" t="n">
        <f aca="false">[2]PL!J20</f>
        <v>-751359.077400598</v>
      </c>
      <c r="O60" s="8" t="n">
        <f aca="false">SUM(B60:N60)</f>
        <v>-9814488.8279657</v>
      </c>
      <c r="P60" s="48" t="n">
        <f aca="false">(SUM(B60:N60)/12)/(2820*1000)</f>
        <v>-0.290026265601823</v>
      </c>
      <c r="Q60" s="49" t="n">
        <f aca="false">SUM(H60:N60)*0.667</f>
        <v>-3587594.78625312</v>
      </c>
      <c r="R60" s="45" t="n">
        <f aca="false">SUM(H60:N60)*0.333</f>
        <v>-1791108.04171258</v>
      </c>
    </row>
    <row r="61" customFormat="false" ht="12.75" hidden="false" customHeight="false" outlineLevel="0" collapsed="false">
      <c r="A61" s="17" t="s">
        <v>60</v>
      </c>
      <c r="B61" s="39" t="n">
        <f aca="false">-133333-133333-133333</f>
        <v>-399999</v>
      </c>
      <c r="C61" s="38" t="n">
        <f aca="false">-133333-133333-133333</f>
        <v>-399999</v>
      </c>
      <c r="D61" s="38" t="n">
        <v>-6000</v>
      </c>
      <c r="E61" s="38" t="n">
        <f aca="false">-22500-35000</f>
        <v>-57500</v>
      </c>
      <c r="F61" s="38" t="n">
        <f aca="false">-162167-140667-139667-13000-7500</f>
        <v>-463001</v>
      </c>
      <c r="G61" s="47" t="n">
        <f aca="false">SUM([1]Report!$C$60:$M$60)</f>
        <v>-543430</v>
      </c>
      <c r="H61" s="18" t="n">
        <f aca="false">[2]PL!D21</f>
        <v>0</v>
      </c>
      <c r="I61" s="18" t="n">
        <f aca="false">[2]PL!E21</f>
        <v>-395222.310351147</v>
      </c>
      <c r="J61" s="18" t="n">
        <f aca="false">[2]PL!F21</f>
        <v>-392925.215685421</v>
      </c>
      <c r="K61" s="18" t="n">
        <f aca="false">[2]PL!G21</f>
        <v>-390702.326970575</v>
      </c>
      <c r="L61" s="18" t="n">
        <f aca="false">[2]PL!H21</f>
        <v>-388403.382356407</v>
      </c>
      <c r="M61" s="18" t="n">
        <f aca="false">[2]PL!I21</f>
        <v>-386175.280038295</v>
      </c>
      <c r="N61" s="18" t="n">
        <f aca="false">[2]PL!J21</f>
        <v>-383870.330932613</v>
      </c>
      <c r="O61" s="8" t="n">
        <f aca="false">SUM(B61:N61)</f>
        <v>-4207227.84633446</v>
      </c>
      <c r="P61" s="48" t="n">
        <f aca="false">(SUM(B61:N61)/12)/(2820*1000)</f>
        <v>-0.124327064016976</v>
      </c>
      <c r="Q61" s="49" t="n">
        <f aca="false">SUM(H61:N61)*0.667</f>
        <v>-1558978.33050508</v>
      </c>
      <c r="R61" s="45" t="n">
        <f aca="false">SUM(H61:N61)*0.333</f>
        <v>-778320.515829374</v>
      </c>
    </row>
    <row r="62" customFormat="false" ht="12.75" hidden="false" customHeight="false" outlineLevel="0" collapsed="false">
      <c r="A62" s="17" t="s">
        <v>61</v>
      </c>
      <c r="B62" s="39" t="n">
        <f aca="false">-75000</f>
        <v>-75000</v>
      </c>
      <c r="C62" s="46" t="n">
        <f aca="false">-72063-67869-74388</f>
        <v>-214320</v>
      </c>
      <c r="D62" s="46" t="n">
        <f aca="false">-81589-92613-147932</f>
        <v>-322134</v>
      </c>
      <c r="E62" s="46" t="n">
        <f aca="false">-151712-175057-162493</f>
        <v>-489262</v>
      </c>
      <c r="F62" s="46" t="n">
        <f aca="false">-231342-159390-216684</f>
        <v>-607416</v>
      </c>
      <c r="G62" s="51" t="n">
        <f aca="false">SUM([1]Report!$C$61:$M$61)</f>
        <v>-917304</v>
      </c>
      <c r="H62" s="18" t="n">
        <f aca="false">[2]PL!D22</f>
        <v>0</v>
      </c>
      <c r="I62" s="18" t="n">
        <f aca="false">[2]PL!E22</f>
        <v>-0.988050835623688</v>
      </c>
      <c r="J62" s="18" t="n">
        <f aca="false">[2]PL!F22</f>
        <v>-0.982308127672915</v>
      </c>
      <c r="K62" s="18" t="n">
        <f aca="false">[2]PL!G22</f>
        <v>0</v>
      </c>
      <c r="L62" s="18" t="n">
        <f aca="false">[2]PL!H22</f>
        <v>0</v>
      </c>
      <c r="M62" s="18" t="n">
        <f aca="false">[2]PL!I22</f>
        <v>0</v>
      </c>
      <c r="N62" s="18" t="n">
        <f aca="false">[2]PL!J22</f>
        <v>0</v>
      </c>
      <c r="O62" s="8" t="n">
        <f aca="false">SUM(B62:N62)</f>
        <v>-2625437.97035896</v>
      </c>
      <c r="P62" s="48" t="n">
        <f aca="false">(SUM(B62:N62)/12)/(2820*1000)</f>
        <v>-0.0775838643723098</v>
      </c>
      <c r="Q62" s="49" t="n">
        <f aca="false">SUM(H62:N62)*0.667</f>
        <v>-1.31422942851883</v>
      </c>
      <c r="R62" s="45" t="n">
        <f aca="false">SUM(H62:N62)*0.333</f>
        <v>-0.656129534777769</v>
      </c>
    </row>
    <row r="63" customFormat="false" ht="12.75" hidden="false" customHeight="false" outlineLevel="0" collapsed="false">
      <c r="A63" s="20" t="s">
        <v>62</v>
      </c>
      <c r="B63" s="60" t="n">
        <f aca="false">-36555-64403-88285</f>
        <v>-189243</v>
      </c>
      <c r="C63" s="52" t="n">
        <f aca="false">-43021-125162-92232</f>
        <v>-260415</v>
      </c>
      <c r="D63" s="52" t="n">
        <f aca="false">-30758+6751-63485</f>
        <v>-87492</v>
      </c>
      <c r="E63" s="52" t="n">
        <f aca="false">-47244-109255+8371</f>
        <v>-148128</v>
      </c>
      <c r="F63" s="52" t="n">
        <f aca="false">-52770-74292-70011-100-100-100</f>
        <v>-197373</v>
      </c>
      <c r="G63" s="61" t="n">
        <f aca="false">SUM([1]Report!$C$59:$M$59)</f>
        <v>-345368</v>
      </c>
      <c r="H63" s="12" t="n">
        <f aca="false">[2]PL!D23</f>
        <v>0</v>
      </c>
      <c r="I63" s="12" t="n">
        <f aca="false">[2]PL!E23</f>
        <v>-509873.753215248</v>
      </c>
      <c r="J63" s="12" t="n">
        <f aca="false">[2]PL!F23</f>
        <v>-506910.286204331</v>
      </c>
      <c r="K63" s="12" t="n">
        <f aca="false">[2]PL!G23</f>
        <v>-504039.621559179</v>
      </c>
      <c r="L63" s="12" t="n">
        <f aca="false">[2]PL!H23</f>
        <v>-501076.698194509</v>
      </c>
      <c r="M63" s="12" t="n">
        <f aca="false">[2]PL!I23</f>
        <v>-498201.272332842</v>
      </c>
      <c r="N63" s="12" t="n">
        <f aca="false">[2]PL!J23</f>
        <v>-495102.920888179</v>
      </c>
      <c r="O63" s="22" t="n">
        <f aca="false">SUM(B63:N63)</f>
        <v>-4243223.55239429</v>
      </c>
      <c r="P63" s="54" t="n">
        <f aca="false">(SUM(B63:N63)/12)/(2820*1000)</f>
        <v>-0.125390766914725</v>
      </c>
      <c r="Q63" s="55" t="n">
        <f aca="false">SUM(H63:N63)*0.667</f>
        <v>-2011141.43644699</v>
      </c>
      <c r="R63" s="62" t="n">
        <f aca="false">SUM(H63:N63)*0.333</f>
        <v>-1004063.1159473</v>
      </c>
      <c r="S63" s="59"/>
      <c r="T63" s="59"/>
      <c r="U63" s="59"/>
      <c r="V63" s="59"/>
      <c r="W63" s="59"/>
      <c r="X63" s="59"/>
      <c r="Y63" s="59"/>
      <c r="Z63" s="59"/>
      <c r="AA63" s="59"/>
    </row>
    <row r="64" customFormat="false" ht="12.75" hidden="false" customHeight="false" outlineLevel="0" collapsed="false">
      <c r="A64" s="23" t="s">
        <v>31</v>
      </c>
      <c r="B64" s="46" t="n">
        <f aca="false">SUM(B58:B63)</f>
        <v>-4673207</v>
      </c>
      <c r="C64" s="46" t="n">
        <f aca="false">SUM(C58:C63)</f>
        <v>-3487549</v>
      </c>
      <c r="D64" s="46" t="n">
        <f aca="false">SUM(D58:D63)</f>
        <v>-3848168</v>
      </c>
      <c r="E64" s="46" t="n">
        <f aca="false">SUM(E58:E63)</f>
        <v>-4613255</v>
      </c>
      <c r="F64" s="46" t="n">
        <f aca="false">SUM(F58:F63)</f>
        <v>-5130137</v>
      </c>
      <c r="G64" s="51" t="n">
        <f aca="false">SUM(G58:G63)</f>
        <v>-7948990</v>
      </c>
      <c r="H64" s="7" t="n">
        <f aca="false">SUM(H58:H63)</f>
        <v>0</v>
      </c>
      <c r="I64" s="7" t="n">
        <f aca="false">SUM(I58:I63)</f>
        <v>-7655626.35313865</v>
      </c>
      <c r="J64" s="7" t="n">
        <f aca="false">SUM(J58:J63)</f>
        <v>-8925586.61510765</v>
      </c>
      <c r="K64" s="7" t="n">
        <f aca="false">SUM(K58:K63)</f>
        <v>-8860198.55717344</v>
      </c>
      <c r="L64" s="7" t="n">
        <f aca="false">SUM(L58:L63)</f>
        <v>-9013449.67750704</v>
      </c>
      <c r="M64" s="7" t="n">
        <f aca="false">SUM(M58:M63)</f>
        <v>-8654303.08600757</v>
      </c>
      <c r="N64" s="7" t="n">
        <f aca="false">SUM(N58:N63)</f>
        <v>-8628749.62243918</v>
      </c>
      <c r="O64" s="8" t="n">
        <f aca="false">SUM(B64:N64)</f>
        <v>-81439219.9113735</v>
      </c>
      <c r="P64" s="63" t="n">
        <f aca="false">SUM(P58:P63)</f>
        <v>-2.40659633307841</v>
      </c>
      <c r="Q64" s="49" t="n">
        <f aca="false">SUM(Q58:Q63)</f>
        <v>-34509188.5788861</v>
      </c>
      <c r="R64" s="45" t="n">
        <f aca="false">SUM(R58:R63)</f>
        <v>-17228725.3324874</v>
      </c>
    </row>
    <row r="65" customFormat="false" ht="12.75" hidden="false" customHeight="false" outlineLevel="0" collapsed="false">
      <c r="A65" s="10"/>
      <c r="B65" s="39"/>
      <c r="C65" s="64"/>
      <c r="D65" s="64"/>
      <c r="E65" s="64"/>
      <c r="F65" s="64"/>
      <c r="G65" s="65"/>
      <c r="O65" s="10"/>
      <c r="P65" s="10"/>
      <c r="Q65" s="66"/>
      <c r="R65" s="56"/>
    </row>
    <row r="66" customFormat="false" ht="12.75" hidden="false" customHeight="false" outlineLevel="0" collapsed="false">
      <c r="A66" s="67" t="s">
        <v>63</v>
      </c>
      <c r="B66" s="68" t="n">
        <f aca="false">B42+B56+B64</f>
        <v>-5308728.5875</v>
      </c>
      <c r="C66" s="68" t="n">
        <f aca="false">C42+C56+C64</f>
        <v>26365866.225</v>
      </c>
      <c r="D66" s="68" t="n">
        <f aca="false">D42+D56+D64</f>
        <v>-5252799.92</v>
      </c>
      <c r="E66" s="68" t="n">
        <f aca="false">E42+E56+E64</f>
        <v>-3971066</v>
      </c>
      <c r="F66" s="68" t="n">
        <f aca="false">F64+F56+F42</f>
        <v>-564206</v>
      </c>
      <c r="G66" s="69" t="n">
        <f aca="false">G42+G56+G64</f>
        <v>4545687.67945</v>
      </c>
      <c r="H66" s="31" t="n">
        <f aca="false">H42+H56+H64</f>
        <v>7313991.04105094</v>
      </c>
      <c r="I66" s="31" t="n">
        <f aca="false">I42+I56+I64</f>
        <v>77781766.6833888</v>
      </c>
      <c r="J66" s="31" t="n">
        <f aca="false">J42+J56+J64</f>
        <v>77871028.8059757</v>
      </c>
      <c r="K66" s="31" t="n">
        <f aca="false">K42+K56+K64</f>
        <v>3864500.28527332</v>
      </c>
      <c r="L66" s="31" t="n">
        <f aca="false">L42+L56+L64</f>
        <v>-6083961.17508611</v>
      </c>
      <c r="M66" s="31" t="n">
        <f aca="false">M42+M56+M64</f>
        <v>-8183938.91467586</v>
      </c>
      <c r="N66" s="31" t="n">
        <f aca="false">N42+N56+N64</f>
        <v>-7121789.0693273</v>
      </c>
      <c r="O66" s="31" t="n">
        <f aca="false">O42+O56+O64</f>
        <v>161256351.053549</v>
      </c>
      <c r="P66" s="54"/>
      <c r="Q66" s="55" t="n">
        <f aca="false">Q64+Q56+Q42</f>
        <v>127615285.210118</v>
      </c>
      <c r="R66" s="62" t="n">
        <f aca="false">R64+R56+R42</f>
        <v>17826312.4464811</v>
      </c>
    </row>
    <row r="67" customFormat="false" ht="12.75" hidden="false" customHeight="false" outlineLevel="0" collapsed="false">
      <c r="A67" s="59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0"/>
    </row>
    <row r="68" customFormat="false" ht="12.75" hidden="false" customHeight="false" outlineLevel="0" collapsed="false">
      <c r="A68" s="5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0"/>
    </row>
    <row r="69" customFormat="false" ht="12.75" hidden="false" customHeight="false" outlineLevel="0" collapsed="false">
      <c r="A69" s="59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0"/>
    </row>
    <row r="70" customFormat="false" ht="12.75" hidden="false" customHeight="false" outlineLevel="0" collapsed="false">
      <c r="A70" s="5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0"/>
    </row>
    <row r="71" customFormat="false" ht="12.75" hidden="false" customHeight="false" outlineLevel="0" collapsed="false">
      <c r="B71" s="35" t="n">
        <v>36892</v>
      </c>
      <c r="C71" s="35" t="n">
        <v>36923</v>
      </c>
      <c r="D71" s="35" t="n">
        <v>36951</v>
      </c>
      <c r="E71" s="35" t="n">
        <v>36982</v>
      </c>
      <c r="F71" s="35" t="n">
        <v>37012</v>
      </c>
      <c r="G71" s="35" t="n">
        <v>37043</v>
      </c>
      <c r="H71" s="35" t="n">
        <v>37073</v>
      </c>
      <c r="I71" s="35" t="n">
        <v>37104</v>
      </c>
      <c r="J71" s="35" t="n">
        <v>37135</v>
      </c>
      <c r="K71" s="35" t="n">
        <v>37165</v>
      </c>
      <c r="L71" s="35" t="n">
        <v>37196</v>
      </c>
      <c r="M71" s="35" t="n">
        <v>37226</v>
      </c>
      <c r="N71" s="4" t="s">
        <v>64</v>
      </c>
      <c r="O71" s="2" t="s">
        <v>42</v>
      </c>
      <c r="Q71" s="71"/>
      <c r="R71" s="71"/>
    </row>
    <row r="72" customFormat="false" ht="12.75" hidden="false" customHeight="false" outlineLevel="0" collapsed="false">
      <c r="A72" s="5" t="s">
        <v>45</v>
      </c>
      <c r="B72" s="7" t="n">
        <f aca="false">[2]PL!L11</f>
        <v>141933.41722129</v>
      </c>
      <c r="C72" s="7" t="n">
        <f aca="false">[2]PL!M11</f>
        <v>150685.564166613</v>
      </c>
      <c r="D72" s="7" t="n">
        <f aca="false">[2]PL!N11</f>
        <v>14497.1801708286</v>
      </c>
      <c r="E72" s="7" t="n">
        <f aca="false">[2]PL!O11</f>
        <v>42263.0426894143</v>
      </c>
      <c r="F72" s="7" t="n">
        <f aca="false">[2]PL!P11</f>
        <v>426237.172192805</v>
      </c>
      <c r="G72" s="7" t="n">
        <f aca="false">[2]PL!Q11</f>
        <v>4790541.53812449</v>
      </c>
      <c r="H72" s="7" t="n">
        <f aca="false">[2]PL!R11</f>
        <v>13178107.5496273</v>
      </c>
      <c r="I72" s="7" t="n">
        <f aca="false">[2]PL!S11</f>
        <v>14125969.6722159</v>
      </c>
      <c r="J72" s="7" t="n">
        <f aca="false">[2]PL!T11</f>
        <v>771318.456375404</v>
      </c>
      <c r="K72" s="7" t="n">
        <f aca="false">[2]PL!U11</f>
        <v>34938.0245907639</v>
      </c>
      <c r="L72" s="7" t="n">
        <f aca="false">[2]PL!V11</f>
        <v>39331.8831504444</v>
      </c>
      <c r="M72" s="42" t="n">
        <f aca="false">[2]PL!W11</f>
        <v>26260.3554582092</v>
      </c>
      <c r="N72" s="42" t="n">
        <f aca="false">SUM(B72:M72)</f>
        <v>33742083.8559835</v>
      </c>
      <c r="O72" s="72" t="n">
        <f aca="false">(N72/12)/(465*1000)</f>
        <v>6.04696843297195</v>
      </c>
      <c r="Q72" s="73"/>
      <c r="R72" s="46"/>
    </row>
    <row r="73" customFormat="false" ht="12.75" hidden="false" customHeight="false" outlineLevel="0" collapsed="false">
      <c r="A73" s="9" t="s">
        <v>46</v>
      </c>
      <c r="B73" s="7" t="n">
        <f aca="false">[2]PL!L12</f>
        <v>199341.871573569</v>
      </c>
      <c r="C73" s="7" t="n">
        <f aca="false">[2]PL!M12</f>
        <v>212211.725792423</v>
      </c>
      <c r="D73" s="7" t="n">
        <f aca="false">[2]PL!N12</f>
        <v>24396.1603950065</v>
      </c>
      <c r="E73" s="7" t="n">
        <f aca="false">[2]PL!O12</f>
        <v>41440.8534110728</v>
      </c>
      <c r="F73" s="7" t="n">
        <f aca="false">[2]PL!P12</f>
        <v>396145.674183461</v>
      </c>
      <c r="G73" s="7" t="n">
        <f aca="false">[2]PL!Q12</f>
        <v>6008671.2871038</v>
      </c>
      <c r="H73" s="7" t="n">
        <f aca="false">[2]PL!R12</f>
        <v>16798107.5491194</v>
      </c>
      <c r="I73" s="7" t="n">
        <f aca="false">[2]PL!S12</f>
        <v>18013334.4517339</v>
      </c>
      <c r="J73" s="7" t="n">
        <f aca="false">[2]PL!T12</f>
        <v>944752.820947512</v>
      </c>
      <c r="K73" s="7" t="n">
        <f aca="false">[2]PL!U12</f>
        <v>32018.3560338707</v>
      </c>
      <c r="L73" s="7" t="n">
        <f aca="false">[2]PL!V12</f>
        <v>53738.1038590987</v>
      </c>
      <c r="M73" s="24" t="n">
        <f aca="false">[2]PL!W12</f>
        <v>39216.2651715162</v>
      </c>
      <c r="N73" s="24" t="n">
        <f aca="false">SUM(B73:M73)</f>
        <v>42763375.1193246</v>
      </c>
      <c r="O73" s="63" t="n">
        <f aca="false">(N73/12)/(600*1000)</f>
        <v>5.93935765546175</v>
      </c>
      <c r="Q73" s="73"/>
      <c r="R73" s="46"/>
    </row>
    <row r="74" customFormat="false" ht="12.75" hidden="false" customHeight="false" outlineLevel="0" collapsed="false">
      <c r="A74" s="9" t="s">
        <v>11</v>
      </c>
      <c r="B74" s="7" t="n">
        <f aca="false">[2]PL!L13</f>
        <v>114656.260699116</v>
      </c>
      <c r="C74" s="7" t="n">
        <f aca="false">[2]PL!M13</f>
        <v>119998.781020038</v>
      </c>
      <c r="D74" s="7" t="n">
        <f aca="false">[2]PL!N13</f>
        <v>14004.4925260284</v>
      </c>
      <c r="E74" s="7" t="n">
        <f aca="false">[2]PL!O13</f>
        <v>40111.0010660353</v>
      </c>
      <c r="F74" s="7" t="n">
        <f aca="false">[2]PL!P13</f>
        <v>373775.415251515</v>
      </c>
      <c r="G74" s="7" t="n">
        <f aca="false">[2]PL!Q13</f>
        <v>4122551.1804829</v>
      </c>
      <c r="H74" s="7" t="n">
        <f aca="false">[2]PL!R13</f>
        <v>12358360.589715</v>
      </c>
      <c r="I74" s="7" t="n">
        <f aca="false">[2]PL!S13</f>
        <v>13268902.0171154</v>
      </c>
      <c r="J74" s="7" t="n">
        <f aca="false">[2]PL!T13</f>
        <v>683078.94320594</v>
      </c>
      <c r="K74" s="7" t="n">
        <f aca="false">[2]PL!U13</f>
        <v>51017.711374455</v>
      </c>
      <c r="L74" s="7" t="n">
        <f aca="false">[2]PL!V13</f>
        <v>35144.6332809627</v>
      </c>
      <c r="M74" s="24" t="n">
        <f aca="false">[2]PL!W13</f>
        <v>47037.6620110912</v>
      </c>
      <c r="N74" s="24" t="n">
        <f aca="false">SUM(B74:M74)</f>
        <v>31228638.6877485</v>
      </c>
      <c r="O74" s="63" t="n">
        <f aca="false">(N74/12)/(440*1000)</f>
        <v>5.91451490298267</v>
      </c>
      <c r="Q74" s="46"/>
      <c r="R74" s="73"/>
    </row>
    <row r="75" customFormat="false" ht="12.75" hidden="false" customHeight="false" outlineLevel="0" collapsed="false">
      <c r="A75" s="9" t="s">
        <v>10</v>
      </c>
      <c r="B75" s="7" t="n">
        <f aca="false">[2]PL!L14</f>
        <v>129256.077453293</v>
      </c>
      <c r="C75" s="7" t="n">
        <f aca="false">[2]PL!M14</f>
        <v>134797.344923169</v>
      </c>
      <c r="D75" s="7" t="n">
        <f aca="false">[2]PL!N14</f>
        <v>18055.6616647775</v>
      </c>
      <c r="E75" s="7" t="n">
        <f aca="false">[2]PL!O14</f>
        <v>47379.689484864</v>
      </c>
      <c r="F75" s="7" t="n">
        <f aca="false">[2]PL!P14</f>
        <v>413356.663748593</v>
      </c>
      <c r="G75" s="7" t="n">
        <f aca="false">[2]PL!Q14</f>
        <v>4347143.618845</v>
      </c>
      <c r="H75" s="7" t="n">
        <f aca="false">[2]PL!R14</f>
        <v>12824357.1267155</v>
      </c>
      <c r="I75" s="7" t="n">
        <f aca="false">[2]PL!S14</f>
        <v>13780574.0896479</v>
      </c>
      <c r="J75" s="7" t="n">
        <f aca="false">[2]PL!T14</f>
        <v>745704.962856341</v>
      </c>
      <c r="K75" s="7" t="n">
        <f aca="false">[2]PL!U14</f>
        <v>63179.7882351845</v>
      </c>
      <c r="L75" s="7" t="n">
        <f aca="false">[2]PL!V14</f>
        <v>42436.0803234482</v>
      </c>
      <c r="M75" s="24" t="n">
        <f aca="false">[2]PL!W14</f>
        <v>54904.8240836401</v>
      </c>
      <c r="N75" s="24" t="n">
        <f aca="false">SUM(B75:M75)</f>
        <v>32601145.9279817</v>
      </c>
      <c r="O75" s="63" t="n">
        <f aca="false">(N75/12)/(450*1000)</f>
        <v>6.03724924592254</v>
      </c>
      <c r="Q75" s="46"/>
      <c r="R75" s="73"/>
    </row>
    <row r="76" customFormat="false" ht="12.75" hidden="false" customHeight="false" outlineLevel="0" collapsed="false">
      <c r="A76" s="9" t="s">
        <v>12</v>
      </c>
      <c r="B76" s="7" t="n">
        <f aca="false">[2]PL!L15</f>
        <v>102808.778187234</v>
      </c>
      <c r="C76" s="7" t="n">
        <f aca="false">[2]PL!M15</f>
        <v>108451.428405539</v>
      </c>
      <c r="D76" s="7" t="n">
        <f aca="false">[2]PL!N15</f>
        <v>11988.0181922325</v>
      </c>
      <c r="E76" s="7" t="n">
        <f aca="false">[2]PL!O15</f>
        <v>29670.7203512752</v>
      </c>
      <c r="F76" s="7" t="n">
        <f aca="false">[2]PL!P15</f>
        <v>320982.125551542</v>
      </c>
      <c r="G76" s="7" t="n">
        <f aca="false">[2]PL!Q15</f>
        <v>3183641.34834272</v>
      </c>
      <c r="H76" s="7" t="n">
        <f aca="false">[2]PL!R15</f>
        <v>9755724.42391812</v>
      </c>
      <c r="I76" s="7" t="n">
        <f aca="false">[2]PL!S15</f>
        <v>10477971.8339639</v>
      </c>
      <c r="J76" s="7" t="n">
        <f aca="false">[2]PL!T15</f>
        <v>502310.343737338</v>
      </c>
      <c r="K76" s="7" t="n">
        <f aca="false">[2]PL!U15</f>
        <v>37545.9992556666</v>
      </c>
      <c r="L76" s="7" t="n">
        <f aca="false">[2]PL!V15</f>
        <v>30796.8579290603</v>
      </c>
      <c r="M76" s="24" t="n">
        <f aca="false">[2]PL!W15</f>
        <v>41796.3316013935</v>
      </c>
      <c r="N76" s="24" t="n">
        <f aca="false">SUM(B76:M76)</f>
        <v>24603688.209436</v>
      </c>
      <c r="O76" s="63" t="n">
        <f aca="false">(N76/12)/(355*1000)</f>
        <v>5.77551366418686</v>
      </c>
      <c r="Q76" s="46"/>
      <c r="R76" s="73"/>
    </row>
    <row r="77" customFormat="false" ht="12.75" hidden="false" customHeight="false" outlineLevel="0" collapsed="false">
      <c r="A77" s="10" t="s">
        <v>47</v>
      </c>
      <c r="B77" s="74" t="n">
        <f aca="false">[2]PL!L16</f>
        <v>192334.22553313</v>
      </c>
      <c r="C77" s="12" t="n">
        <f aca="false">[2]PL!M16</f>
        <v>197981.681280223</v>
      </c>
      <c r="D77" s="12" t="n">
        <f aca="false">[2]PL!N16</f>
        <v>36067.5804837713</v>
      </c>
      <c r="E77" s="12" t="n">
        <f aca="false">[2]PL!O16</f>
        <v>85923.7888354314</v>
      </c>
      <c r="F77" s="12" t="n">
        <f aca="false">[2]PL!P16</f>
        <v>578545.917910532</v>
      </c>
      <c r="G77" s="12" t="n">
        <f aca="false">[2]PL!Q16</f>
        <v>5184208.99498085</v>
      </c>
      <c r="H77" s="12" t="n">
        <f aca="false">[2]PL!R16</f>
        <v>14751716.827443</v>
      </c>
      <c r="I77" s="12" t="n">
        <f aca="false">[2]PL!S16</f>
        <v>15838511.7254637</v>
      </c>
      <c r="J77" s="12" t="n">
        <f aca="false">[2]PL!T16</f>
        <v>962012.056258392</v>
      </c>
      <c r="K77" s="12" t="n">
        <f aca="false">[2]PL!U16</f>
        <v>113569.291549627</v>
      </c>
      <c r="L77" s="12" t="n">
        <f aca="false">[2]PL!V16</f>
        <v>73209.8849270732</v>
      </c>
      <c r="M77" s="53" t="n">
        <f aca="false">[2]PL!W16</f>
        <v>87989.1417069789</v>
      </c>
      <c r="N77" s="12" t="n">
        <f aca="false">SUM(B77:M77)</f>
        <v>38102071.1163727</v>
      </c>
      <c r="O77" s="54" t="n">
        <f aca="false">(N77/12)/(510*1000)</f>
        <v>6.22582861378639</v>
      </c>
      <c r="Q77" s="46"/>
      <c r="R77" s="73"/>
    </row>
    <row r="78" customFormat="false" ht="12.75" hidden="false" customHeight="false" outlineLevel="0" collapsed="false">
      <c r="A78" s="13" t="s">
        <v>13</v>
      </c>
      <c r="B78" s="7" t="n">
        <f aca="false">SUM(B72:B77)</f>
        <v>880330.630667632</v>
      </c>
      <c r="C78" s="7" t="n">
        <f aca="false">SUM(C72:C77)</f>
        <v>924126.525588005</v>
      </c>
      <c r="D78" s="7" t="n">
        <f aca="false">SUM(D72:D77)</f>
        <v>119009.093432645</v>
      </c>
      <c r="E78" s="7" t="n">
        <f aca="false">SUM(E72:E77)</f>
        <v>286789.095838093</v>
      </c>
      <c r="F78" s="7" t="n">
        <f aca="false">SUM(F72:F77)</f>
        <v>2509042.96883845</v>
      </c>
      <c r="G78" s="7" t="n">
        <f aca="false">SUM(G72:G77)</f>
        <v>27636757.9678798</v>
      </c>
      <c r="H78" s="7" t="n">
        <f aca="false">SUM(H72:H77)</f>
        <v>79666374.0665383</v>
      </c>
      <c r="I78" s="7" t="n">
        <f aca="false">SUM(I72:I77)</f>
        <v>85505263.7901407</v>
      </c>
      <c r="J78" s="7" t="n">
        <f aca="false">SUM(J72:J77)</f>
        <v>4609177.58338093</v>
      </c>
      <c r="K78" s="7" t="n">
        <f aca="false">SUM(K72:K77)</f>
        <v>332269.171039568</v>
      </c>
      <c r="L78" s="7" t="n">
        <f aca="false">SUM(L72:L77)</f>
        <v>274657.443470088</v>
      </c>
      <c r="M78" s="24" t="n">
        <f aca="false">SUM(M72:M77)</f>
        <v>297204.580032829</v>
      </c>
      <c r="N78" s="8" t="n">
        <f aca="false">SUM(N72:N77)</f>
        <v>203041002.916847</v>
      </c>
      <c r="O78" s="48" t="n">
        <f aca="false">(SUM(N72:N77)/12)/(2833*1000)</f>
        <v>5.97249685012493</v>
      </c>
      <c r="Q78" s="46"/>
      <c r="R78" s="46"/>
    </row>
    <row r="79" customFormat="false" ht="12.75" hidden="false" customHeight="false" outlineLevel="0" collapsed="false">
      <c r="A79" s="9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8"/>
      <c r="O79" s="9"/>
      <c r="Q79" s="73"/>
      <c r="R79" s="73"/>
    </row>
    <row r="80" customFormat="false" ht="12.75" hidden="false" customHeight="false" outlineLevel="0" collapsed="false">
      <c r="A80" s="9" t="s">
        <v>17</v>
      </c>
      <c r="B80" s="7" t="n">
        <v>-3666.3486</v>
      </c>
      <c r="C80" s="7" t="n">
        <v>-3665.3486</v>
      </c>
      <c r="D80" s="7" t="n">
        <v>-3664.3486</v>
      </c>
      <c r="E80" s="7" t="n">
        <v>-3663.3486</v>
      </c>
      <c r="F80" s="7" t="n">
        <f aca="false">-3662.3486-90500</f>
        <v>-94162.3486</v>
      </c>
      <c r="G80" s="7" t="n">
        <f aca="false">-3661.3486-90000</f>
        <v>-93661.3486</v>
      </c>
      <c r="H80" s="7" t="n">
        <f aca="false">-3660.3486-89500</f>
        <v>-93160.3486</v>
      </c>
      <c r="I80" s="7" t="n">
        <f aca="false">-3659.3486-88000</f>
        <v>-91659.3486</v>
      </c>
      <c r="J80" s="7" t="n">
        <f aca="false">-3658.3486-87000</f>
        <v>-90658.3486</v>
      </c>
      <c r="K80" s="7" t="n">
        <v>-3657.3486</v>
      </c>
      <c r="L80" s="7" t="n">
        <v>-3656.3486</v>
      </c>
      <c r="M80" s="24" t="n">
        <v>-3655.3486</v>
      </c>
      <c r="N80" s="24" t="n">
        <f aca="false">SUM(B80:M80)</f>
        <v>-488930.1832</v>
      </c>
      <c r="O80" s="9"/>
      <c r="Q80" s="46"/>
      <c r="R80" s="46"/>
    </row>
    <row r="81" customFormat="false" ht="12.75" hidden="false" customHeight="false" outlineLevel="0" collapsed="false">
      <c r="A81" s="17" t="s">
        <v>50</v>
      </c>
      <c r="B81" s="7" t="n">
        <f aca="false">[2]PL!L24</f>
        <v>319086.1653</v>
      </c>
      <c r="C81" s="7" t="n">
        <f aca="false">[2]PL!M24</f>
        <v>277113.5135</v>
      </c>
      <c r="D81" s="7" t="n">
        <f aca="false">[2]PL!N24</f>
        <v>220124.5633</v>
      </c>
      <c r="E81" s="7" t="n">
        <f aca="false">[2]PL!O24</f>
        <v>162504.4645</v>
      </c>
      <c r="F81" s="7" t="n">
        <f aca="false">[2]PL!P24</f>
        <v>185641.4007</v>
      </c>
      <c r="G81" s="7" t="n">
        <f aca="false">[2]PL!Q24</f>
        <v>220660.0029</v>
      </c>
      <c r="H81" s="7" t="n">
        <f aca="false">[2]PL!R24</f>
        <v>250407.9929</v>
      </c>
      <c r="I81" s="7" t="n">
        <f aca="false">[2]PL!S24</f>
        <v>209034.1848</v>
      </c>
      <c r="J81" s="7" t="n">
        <f aca="false">[2]PL!T24</f>
        <v>81537.5151</v>
      </c>
      <c r="K81" s="7" t="n">
        <f aca="false">[2]PL!U24</f>
        <v>34697.3476</v>
      </c>
      <c r="L81" s="7" t="n">
        <f aca="false">[2]PL!V24</f>
        <v>2901.9219</v>
      </c>
      <c r="M81" s="24" t="n">
        <f aca="false">[2]PL!W24</f>
        <v>-10718.3809</v>
      </c>
      <c r="N81" s="24" t="n">
        <f aca="false">SUM(B81:M81)</f>
        <v>1952990.6916</v>
      </c>
      <c r="O81" s="9"/>
      <c r="Q81" s="46"/>
      <c r="R81" s="46"/>
    </row>
    <row r="82" customFormat="false" ht="12.75" hidden="false" customHeight="false" outlineLevel="0" collapsed="false">
      <c r="A82" s="17" t="s">
        <v>51</v>
      </c>
      <c r="B82" s="7" t="n">
        <f aca="false">[2]PL!L25</f>
        <v>3012443.3547</v>
      </c>
      <c r="C82" s="7" t="n">
        <f aca="false">[2]PL!M25</f>
        <v>3872625.9429</v>
      </c>
      <c r="D82" s="7" t="n">
        <f aca="false">[2]PL!N25</f>
        <v>1875521.5565</v>
      </c>
      <c r="E82" s="7" t="n">
        <f aca="false">[2]PL!O25</f>
        <v>1214275.1313</v>
      </c>
      <c r="F82" s="7" t="n">
        <f aca="false">[2]PL!P25</f>
        <v>1535250.1739</v>
      </c>
      <c r="G82" s="7" t="n">
        <f aca="false">[2]PL!Q25</f>
        <v>2023902.2192</v>
      </c>
      <c r="H82" s="7" t="n">
        <f aca="false">[2]PL!R25</f>
        <v>2759065.0195</v>
      </c>
      <c r="I82" s="7" t="n">
        <f aca="false">[2]PL!S25</f>
        <v>2721528.3359</v>
      </c>
      <c r="J82" s="7" t="n">
        <f aca="false">[2]PL!T25</f>
        <v>1424060.4678</v>
      </c>
      <c r="K82" s="7" t="n">
        <f aca="false">[2]PL!U25</f>
        <v>959046.9619</v>
      </c>
      <c r="L82" s="7" t="n">
        <f aca="false">[2]PL!V25</f>
        <v>1200508.1821</v>
      </c>
      <c r="M82" s="24" t="n">
        <f aca="false">[2]PL!W25</f>
        <v>1463775.1996</v>
      </c>
      <c r="N82" s="24" t="n">
        <f aca="false">SUM(B82:M82)</f>
        <v>24062002.5453</v>
      </c>
      <c r="O82" s="9"/>
      <c r="Q82" s="46"/>
      <c r="R82" s="46"/>
    </row>
    <row r="83" customFormat="false" ht="12.75" hidden="false" customHeight="false" outlineLevel="0" collapsed="false">
      <c r="A83" s="17" t="s">
        <v>52</v>
      </c>
      <c r="B83" s="7" t="n">
        <f aca="false">[2]PL!L26</f>
        <v>-1024205.85093866</v>
      </c>
      <c r="C83" s="7" t="n">
        <f aca="false">[2]PL!M26</f>
        <v>-811878.650372132</v>
      </c>
      <c r="D83" s="7" t="n">
        <f aca="false">[2]PL!N26</f>
        <v>-211616.061028234</v>
      </c>
      <c r="E83" s="7" t="n">
        <f aca="false">[2]PL!O26</f>
        <v>-283515.084907021</v>
      </c>
      <c r="F83" s="7" t="n">
        <f aca="false">[2]PL!P26</f>
        <v>-664313.189925928</v>
      </c>
      <c r="G83" s="7" t="n">
        <f aca="false">[2]PL!Q26</f>
        <v>-1074017.31350319</v>
      </c>
      <c r="H83" s="7" t="n">
        <f aca="false">[2]PL!R26</f>
        <v>-16988362.8317851</v>
      </c>
      <c r="I83" s="7" t="n">
        <f aca="false">[2]PL!S26</f>
        <v>-18494613.5288533</v>
      </c>
      <c r="J83" s="7" t="n">
        <f aca="false">[2]PL!T26</f>
        <v>-228327.114910255</v>
      </c>
      <c r="K83" s="7" t="n">
        <f aca="false">[2]PL!U26</f>
        <v>-250686.124949998</v>
      </c>
      <c r="L83" s="7" t="n">
        <f aca="false">[2]PL!V26</f>
        <v>-174566.25847544</v>
      </c>
      <c r="M83" s="24" t="n">
        <f aca="false">[2]PL!W26</f>
        <v>-163070.161517291</v>
      </c>
      <c r="N83" s="24" t="n">
        <f aca="false">SUM(B83:M83)</f>
        <v>-40369172.1711666</v>
      </c>
      <c r="O83" s="9"/>
      <c r="Q83" s="46"/>
      <c r="R83" s="46"/>
    </row>
    <row r="84" customFormat="false" ht="12.75" hidden="false" customHeight="false" outlineLevel="0" collapsed="false">
      <c r="A84" s="17" t="s">
        <v>53</v>
      </c>
      <c r="B84" s="7" t="n">
        <f aca="false">[2]PL!L27</f>
        <v>-512102.925469329</v>
      </c>
      <c r="C84" s="7" t="n">
        <f aca="false">[2]PL!M27</f>
        <v>-405939.325186066</v>
      </c>
      <c r="D84" s="7" t="n">
        <f aca="false">[2]PL!N27</f>
        <v>-70538.6870094112</v>
      </c>
      <c r="E84" s="7" t="n">
        <f aca="false">[2]PL!O27</f>
        <v>-94505.0283023403</v>
      </c>
      <c r="F84" s="7" t="n">
        <f aca="false">[2]PL!P27</f>
        <v>-221437.729975309</v>
      </c>
      <c r="G84" s="7" t="n">
        <f aca="false">[2]PL!Q27</f>
        <v>-358005.77116773</v>
      </c>
      <c r="H84" s="7" t="n">
        <f aca="false">[2]PL!R27</f>
        <v>-8494181.41589253</v>
      </c>
      <c r="I84" s="7" t="n">
        <f aca="false">[2]PL!S27</f>
        <v>-9247306.76442666</v>
      </c>
      <c r="J84" s="7" t="n">
        <f aca="false">[2]PL!T27</f>
        <v>-76109.0383034183</v>
      </c>
      <c r="K84" s="7" t="n">
        <f aca="false">[2]PL!U27</f>
        <v>-83562.0416499993</v>
      </c>
      <c r="L84" s="7" t="n">
        <f aca="false">[2]PL!V27</f>
        <v>-58188.7528251467</v>
      </c>
      <c r="M84" s="24" t="n">
        <f aca="false">[2]PL!W27</f>
        <v>-54356.7205057638</v>
      </c>
      <c r="N84" s="24" t="n">
        <f aca="false">SUM(B84:M84)</f>
        <v>-19676234.2007137</v>
      </c>
      <c r="O84" s="9"/>
      <c r="Q84" s="46"/>
      <c r="R84" s="46"/>
    </row>
    <row r="85" customFormat="false" ht="12.75" hidden="false" customHeight="false" outlineLevel="0" collapsed="false">
      <c r="A85" s="17" t="s">
        <v>54</v>
      </c>
      <c r="B85" s="7" t="n">
        <f aca="false">[2]PL!L28</f>
        <v>0</v>
      </c>
      <c r="C85" s="7" t="n">
        <f aca="false">[2]PL!M28</f>
        <v>0</v>
      </c>
      <c r="D85" s="7" t="n">
        <f aca="false">[2]PL!N28</f>
        <v>0</v>
      </c>
      <c r="E85" s="7" t="n">
        <f aca="false">[2]PL!O28</f>
        <v>0</v>
      </c>
      <c r="F85" s="7" t="n">
        <f aca="false">[2]PL!P28</f>
        <v>459150.50133326</v>
      </c>
      <c r="G85" s="7" t="n">
        <f aca="false">[2]PL!Q28</f>
        <v>3113093.66232809</v>
      </c>
      <c r="H85" s="7" t="n">
        <f aca="false">[2]PL!R28</f>
        <v>417746.627011108</v>
      </c>
      <c r="I85" s="7" t="n">
        <f aca="false">[2]PL!S28</f>
        <v>454785.57857836</v>
      </c>
      <c r="J85" s="7" t="n">
        <f aca="false">[2]PL!T28</f>
        <v>221179.720108415</v>
      </c>
      <c r="K85" s="7" t="n">
        <f aca="false">[2]PL!U28</f>
        <v>0</v>
      </c>
      <c r="L85" s="7" t="n">
        <f aca="false">[2]PL!V28</f>
        <v>0</v>
      </c>
      <c r="M85" s="24" t="n">
        <f aca="false">[2]PL!W28</f>
        <v>0</v>
      </c>
      <c r="N85" s="24" t="n">
        <f aca="false">SUM(B85:M85)</f>
        <v>4665956.08935923</v>
      </c>
      <c r="O85" s="9"/>
      <c r="Q85" s="46"/>
      <c r="R85" s="46"/>
    </row>
    <row r="86" customFormat="false" ht="12.75" hidden="false" customHeight="false" outlineLevel="0" collapsed="false">
      <c r="A86" s="17" t="s">
        <v>55</v>
      </c>
      <c r="B86" s="7" t="n">
        <f aca="false">SUM([2]PL!L$29:L$32)</f>
        <v>-326664.334764918</v>
      </c>
      <c r="C86" s="7" t="n">
        <f aca="false">SUM([2]PL!M$29:M$32)</f>
        <v>-263784.743276315</v>
      </c>
      <c r="D86" s="7" t="n">
        <f aca="false">SUM([2]PL!N$29:N$32)</f>
        <v>99959.8674755964</v>
      </c>
      <c r="E86" s="7" t="n">
        <f aca="false">SUM([2]PL!O$29:O$32)</f>
        <v>124694.134565588</v>
      </c>
      <c r="F86" s="7" t="n">
        <f aca="false">SUM([2]PL!P$29:P$32)</f>
        <v>-74280.2731187862</v>
      </c>
      <c r="G86" s="7" t="n">
        <f aca="false">SUM([2]PL!Q$29:Q$32)</f>
        <v>548194.186806398</v>
      </c>
      <c r="H86" s="7" t="n">
        <f aca="false">SUM([2]PL!R$29:R$32)</f>
        <v>-6796645.79931405</v>
      </c>
      <c r="I86" s="7" t="n">
        <f aca="false">SUM([2]PL!S$29:S$32)</f>
        <v>-7392396.51033412</v>
      </c>
      <c r="J86" s="7" t="n">
        <f aca="false">SUM([2]PL!T$29:T$32)</f>
        <v>62572.637398789</v>
      </c>
      <c r="K86" s="7" t="n">
        <f aca="false">SUM([2]PL!U$29:U$32)</f>
        <v>-56541.5424701462</v>
      </c>
      <c r="L86" s="7" t="n">
        <f aca="false">SUM([2]PL!V$29:V$32)</f>
        <v>-56213.1328984477</v>
      </c>
      <c r="M86" s="24" t="n">
        <f aca="false">SUM([2]PL!W$29:W$32)</f>
        <v>-55875.3224255154</v>
      </c>
      <c r="N86" s="24" t="n">
        <f aca="false">SUM(B86:M86)</f>
        <v>-14186980.8323559</v>
      </c>
      <c r="O86" s="9"/>
      <c r="Q86" s="46"/>
      <c r="R86" s="46"/>
    </row>
    <row r="87" customFormat="false" ht="12.75" hidden="false" customHeight="false" outlineLevel="0" collapsed="false">
      <c r="A87" s="20" t="s">
        <v>56</v>
      </c>
      <c r="B87" s="12" t="n">
        <f aca="false">[2]PL!L18</f>
        <v>-69935.3409336109</v>
      </c>
      <c r="C87" s="12" t="n">
        <f aca="false">[2]PL!M18</f>
        <v>-69544.1769374828</v>
      </c>
      <c r="D87" s="12" t="n">
        <f aca="false">[2]PL!N18</f>
        <v>-69137.3366412581</v>
      </c>
      <c r="E87" s="12" t="n">
        <f aca="false">[2]PL!O18</f>
        <v>-68741.1574913453</v>
      </c>
      <c r="F87" s="12" t="n">
        <f aca="false">[2]PL!P18</f>
        <v>-68323.9791069379</v>
      </c>
      <c r="G87" s="12" t="n">
        <f aca="false">[2]PL!Q18</f>
        <v>0</v>
      </c>
      <c r="H87" s="12" t="n">
        <f aca="false">[2]PL!R18</f>
        <v>0</v>
      </c>
      <c r="I87" s="12" t="n">
        <f aca="false">[2]PL!S18</f>
        <v>0</v>
      </c>
      <c r="J87" s="12" t="n">
        <f aca="false">[2]PL!T18</f>
        <v>0</v>
      </c>
      <c r="K87" s="12" t="n">
        <f aca="false">[2]PL!U18</f>
        <v>0</v>
      </c>
      <c r="L87" s="12" t="n">
        <f aca="false">[2]PL!V18</f>
        <v>0</v>
      </c>
      <c r="M87" s="53" t="n">
        <f aca="false">[2]PL!W18</f>
        <v>0</v>
      </c>
      <c r="N87" s="53" t="n">
        <f aca="false">SUM(B87:M87)</f>
        <v>-345681.991110635</v>
      </c>
      <c r="O87" s="9"/>
      <c r="Q87" s="46"/>
      <c r="R87" s="46"/>
    </row>
    <row r="88" customFormat="false" ht="12.75" hidden="false" customHeight="false" outlineLevel="0" collapsed="false">
      <c r="A88" s="23" t="s">
        <v>23</v>
      </c>
      <c r="B88" s="7" t="n">
        <f aca="false">SUM(B80:B87)</f>
        <v>1394954.71929348</v>
      </c>
      <c r="C88" s="7" t="n">
        <f aca="false">SUM(C80:C87)</f>
        <v>2594927.212028</v>
      </c>
      <c r="D88" s="7" t="n">
        <f aca="false">SUM(D80:D87)</f>
        <v>1840649.55399669</v>
      </c>
      <c r="E88" s="7" t="n">
        <f aca="false">SUM(E80:E87)</f>
        <v>1051049.11106488</v>
      </c>
      <c r="F88" s="7" t="n">
        <f aca="false">SUM(F80:F87)</f>
        <v>1057524.5552063</v>
      </c>
      <c r="G88" s="7" t="n">
        <f aca="false">SUM(G80:G87)</f>
        <v>4380165.63796356</v>
      </c>
      <c r="H88" s="7" t="n">
        <f aca="false">SUM(H80:H87)</f>
        <v>-28945130.7561806</v>
      </c>
      <c r="I88" s="7" t="n">
        <f aca="false">SUM(I80:I87)</f>
        <v>-31840628.0529357</v>
      </c>
      <c r="J88" s="7" t="n">
        <f aca="false">SUM(J80:J87)</f>
        <v>1394255.83859353</v>
      </c>
      <c r="K88" s="7" t="n">
        <f aca="false">SUM(K80:K87)</f>
        <v>599297.251829856</v>
      </c>
      <c r="L88" s="7" t="n">
        <f aca="false">SUM(L80:L87)</f>
        <v>910785.611200966</v>
      </c>
      <c r="M88" s="7" t="n">
        <f aca="false">SUM(M80:M87)</f>
        <v>1176099.26565143</v>
      </c>
      <c r="N88" s="8" t="n">
        <f aca="false">SUM(B88:M88)</f>
        <v>-44386050.0522876</v>
      </c>
      <c r="O88" s="9"/>
      <c r="Q88" s="46"/>
      <c r="R88" s="46"/>
    </row>
    <row r="89" customFormat="false" ht="12.75" hidden="false" customHeight="false" outlineLevel="0" collapsed="false">
      <c r="A89" s="9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8"/>
      <c r="O89" s="9"/>
      <c r="Q89" s="46"/>
      <c r="R89" s="46"/>
    </row>
    <row r="90" customFormat="false" ht="12.75" hidden="false" customHeight="false" outlineLevel="0" collapsed="false">
      <c r="A90" s="9" t="s">
        <v>57</v>
      </c>
      <c r="B90" s="7" t="n">
        <f aca="false">[2]PL!L17</f>
        <v>-4698037.09258107</v>
      </c>
      <c r="C90" s="7" t="n">
        <f aca="false">[2]PL!M17</f>
        <v>-4699273.3838051</v>
      </c>
      <c r="D90" s="7" t="n">
        <f aca="false">[2]PL!N17</f>
        <v>-4698995.49282558</v>
      </c>
      <c r="E90" s="7" t="n">
        <f aca="false">[2]PL!O17</f>
        <v>-4698559.36992091</v>
      </c>
      <c r="F90" s="7" t="n">
        <f aca="false">[2]PL!P17</f>
        <v>-4693721.76976209</v>
      </c>
      <c r="G90" s="7" t="n">
        <f aca="false">[2]PL!Q17</f>
        <v>-4663425.42435912</v>
      </c>
      <c r="H90" s="7" t="n">
        <f aca="false">[2]PL!R17</f>
        <v>-4614518.9432907</v>
      </c>
      <c r="I90" s="7" t="n">
        <f aca="false">[2]PL!S17</f>
        <v>-4607228.73879374</v>
      </c>
      <c r="J90" s="7" t="n">
        <f aca="false">[2]PL!T17</f>
        <v>-4673240.61871193</v>
      </c>
      <c r="K90" s="7" t="n">
        <f aca="false">[2]PL!U17</f>
        <v>-4675582.9864987</v>
      </c>
      <c r="L90" s="7" t="n">
        <f aca="false">[2]PL!V17</f>
        <v>-4673875.5621313</v>
      </c>
      <c r="M90" s="24" t="n">
        <f aca="false">[2]PL!W17</f>
        <v>-4669902.59820026</v>
      </c>
      <c r="N90" s="24" t="n">
        <f aca="false">SUM(B90:M90)</f>
        <v>-56066361.9808805</v>
      </c>
      <c r="O90" s="48" t="n">
        <f aca="false">(N90/12)/(2820*1000)</f>
        <v>-1.65680738714186</v>
      </c>
      <c r="Q90" s="46"/>
      <c r="R90" s="46"/>
    </row>
    <row r="91" customFormat="false" ht="12.75" hidden="false" customHeight="false" outlineLevel="0" collapsed="false">
      <c r="A91" s="17" t="s">
        <v>58</v>
      </c>
      <c r="B91" s="7" t="n">
        <f aca="false">[2]PL!L19</f>
        <v>-2381661.08010691</v>
      </c>
      <c r="C91" s="7" t="n">
        <f aca="false">[2]PL!M19</f>
        <v>-2368695.31040218</v>
      </c>
      <c r="D91" s="7" t="n">
        <f aca="false">[2]PL!N19</f>
        <v>-2354484.89508396</v>
      </c>
      <c r="E91" s="7" t="n">
        <f aca="false">[2]PL!O19</f>
        <v>-2340833.29805593</v>
      </c>
      <c r="F91" s="7" t="n">
        <f aca="false">[2]PL!P19</f>
        <v>-2326785.85254207</v>
      </c>
      <c r="G91" s="7" t="n">
        <f aca="false">[2]PL!Q19</f>
        <v>-2313284.30951775</v>
      </c>
      <c r="H91" s="7" t="n">
        <f aca="false">[2]PL!R19</f>
        <v>-2299407.84274636</v>
      </c>
      <c r="I91" s="7" t="n">
        <f aca="false">[2]PL!S19</f>
        <v>-2285605.11680554</v>
      </c>
      <c r="J91" s="7" t="n">
        <f aca="false">[2]PL!T19</f>
        <v>-2272346.30556136</v>
      </c>
      <c r="K91" s="7" t="n">
        <f aca="false">[2]PL!U19</f>
        <v>-2258726.96658548</v>
      </c>
      <c r="L91" s="7" t="n">
        <f aca="false">[2]PL!V19</f>
        <v>-2245607.62948795</v>
      </c>
      <c r="M91" s="24" t="n">
        <f aca="false">[2]PL!W19</f>
        <v>-2232112.98078138</v>
      </c>
      <c r="N91" s="24" t="n">
        <f aca="false">SUM(B91:M91)</f>
        <v>-27679551.5876769</v>
      </c>
      <c r="O91" s="48" t="n">
        <f aca="false">(N91/12)/(2820*1000)</f>
        <v>-0.817953652118111</v>
      </c>
      <c r="Q91" s="46"/>
      <c r="R91" s="46"/>
    </row>
    <row r="92" customFormat="false" ht="12.75" hidden="false" customHeight="false" outlineLevel="0" collapsed="false">
      <c r="A92" s="17" t="s">
        <v>59</v>
      </c>
      <c r="B92" s="7" t="n">
        <f aca="false">[2]PL!L20</f>
        <v>-891065.814912244</v>
      </c>
      <c r="C92" s="7" t="n">
        <f aca="false">[2]PL!M20</f>
        <v>-886214.850077486</v>
      </c>
      <c r="D92" s="7" t="n">
        <f aca="false">[2]PL!N20</f>
        <v>-880898.218163928</v>
      </c>
      <c r="E92" s="7" t="n">
        <f aca="false">[2]PL!O20</f>
        <v>-875790.660446233</v>
      </c>
      <c r="F92" s="7" t="n">
        <f aca="false">[2]PL!P20</f>
        <v>-870535.001448905</v>
      </c>
      <c r="G92" s="7" t="n">
        <f aca="false">[2]PL!Q20</f>
        <v>-865483.584377841</v>
      </c>
      <c r="H92" s="7" t="n">
        <f aca="false">[2]PL!R20</f>
        <v>-860291.894731054</v>
      </c>
      <c r="I92" s="7" t="n">
        <f aca="false">[2]PL!S20</f>
        <v>-855127.794204243</v>
      </c>
      <c r="J92" s="7" t="n">
        <f aca="false">[2]PL!T20</f>
        <v>-850167.191898255</v>
      </c>
      <c r="K92" s="7" t="n">
        <f aca="false">[2]PL!U20</f>
        <v>-845071.703088164</v>
      </c>
      <c r="L92" s="7" t="n">
        <f aca="false">[2]PL!V20</f>
        <v>-840163.283120452</v>
      </c>
      <c r="M92" s="24" t="n">
        <f aca="false">[2]PL!W20</f>
        <v>-835114.445463779</v>
      </c>
      <c r="N92" s="24" t="n">
        <f aca="false">SUM(B92:M92)</f>
        <v>-10355924.4419326</v>
      </c>
      <c r="O92" s="48" t="n">
        <f aca="false">(N92/12)/(2820*1000)</f>
        <v>-0.306026135990916</v>
      </c>
      <c r="Q92" s="46"/>
      <c r="R92" s="46"/>
    </row>
    <row r="93" customFormat="false" ht="12.75" hidden="false" customHeight="false" outlineLevel="0" collapsed="false">
      <c r="A93" s="17" t="s">
        <v>60</v>
      </c>
      <c r="B93" s="7" t="n">
        <f aca="false">[2]PL!L21</f>
        <v>-381562.7940275</v>
      </c>
      <c r="C93" s="7" t="n">
        <f aca="false">[2]PL!M21</f>
        <v>-379485.565089859</v>
      </c>
      <c r="D93" s="7" t="n">
        <f aca="false">[2]PL!N21</f>
        <v>-377208.933112958</v>
      </c>
      <c r="E93" s="7" t="n">
        <f aca="false">[2]PL!O21</f>
        <v>-375021.828680484</v>
      </c>
      <c r="F93" s="7" t="n">
        <f aca="false">[2]PL!P21</f>
        <v>-372771.305881925</v>
      </c>
      <c r="G93" s="7" t="n">
        <f aca="false">[2]PL!Q21</f>
        <v>-370608.241404333</v>
      </c>
      <c r="H93" s="7" t="n">
        <f aca="false">[2]PL!R21</f>
        <v>-368385.110885576</v>
      </c>
      <c r="I93" s="7" t="n">
        <f aca="false">[2]PL!S21</f>
        <v>-366173.794288448</v>
      </c>
      <c r="J93" s="7" t="n">
        <f aca="false">[2]PL!T21</f>
        <v>-364049.617550596</v>
      </c>
      <c r="K93" s="7" t="n">
        <f aca="false">[2]PL!U21</f>
        <v>-361867.681138294</v>
      </c>
      <c r="L93" s="7" t="n">
        <f aca="false">[2]PL!V21</f>
        <v>-359765.849370318</v>
      </c>
      <c r="M93" s="24" t="n">
        <f aca="false">[2]PL!W21</f>
        <v>-357603.889422319</v>
      </c>
      <c r="N93" s="24" t="n">
        <f aca="false">SUM(B93:M93)</f>
        <v>-4434504.61085261</v>
      </c>
      <c r="O93" s="48" t="n">
        <f aca="false">(N93/12)/(2820*1000)</f>
        <v>-0.131043280462548</v>
      </c>
      <c r="Q93" s="73"/>
      <c r="R93" s="73"/>
    </row>
    <row r="94" customFormat="false" ht="12.75" hidden="false" customHeight="false" outlineLevel="0" collapsed="false">
      <c r="A94" s="17" t="s">
        <v>61</v>
      </c>
      <c r="B94" s="7" t="n">
        <f aca="false">[2]PL!L22</f>
        <v>0</v>
      </c>
      <c r="C94" s="7" t="n">
        <f aca="false">[2]PL!M22</f>
        <v>0</v>
      </c>
      <c r="D94" s="7" t="n">
        <f aca="false">[2]PL!N22</f>
        <v>0</v>
      </c>
      <c r="E94" s="7" t="n">
        <f aca="false">[2]PL!O22</f>
        <v>0</v>
      </c>
      <c r="F94" s="7" t="n">
        <f aca="false">[2]PL!P22</f>
        <v>0</v>
      </c>
      <c r="G94" s="7" t="n">
        <f aca="false">[2]PL!Q22</f>
        <v>0</v>
      </c>
      <c r="H94" s="7" t="n">
        <f aca="false">[2]PL!R22</f>
        <v>0</v>
      </c>
      <c r="I94" s="7" t="n">
        <f aca="false">[2]PL!S22</f>
        <v>0</v>
      </c>
      <c r="J94" s="7" t="n">
        <f aca="false">[2]PL!T22</f>
        <v>0</v>
      </c>
      <c r="K94" s="7" t="n">
        <f aca="false">[2]PL!U22</f>
        <v>0</v>
      </c>
      <c r="L94" s="7" t="n">
        <f aca="false">[2]PL!V22</f>
        <v>0</v>
      </c>
      <c r="M94" s="24" t="n">
        <f aca="false">[2]PL!W22</f>
        <v>0</v>
      </c>
      <c r="N94" s="24" t="n">
        <f aca="false">SUM(B94:M94)</f>
        <v>0</v>
      </c>
      <c r="O94" s="48" t="n">
        <f aca="false">(N94/12)/(2820*1000)</f>
        <v>0</v>
      </c>
      <c r="Q94" s="46"/>
      <c r="R94" s="46"/>
    </row>
    <row r="95" customFormat="false" ht="12.75" hidden="false" customHeight="false" outlineLevel="0" collapsed="false">
      <c r="A95" s="20" t="s">
        <v>62</v>
      </c>
      <c r="B95" s="12" t="n">
        <f aca="false">[2]PL!L23</f>
        <v>-506890.28271633</v>
      </c>
      <c r="C95" s="12" t="n">
        <f aca="false">[2]PL!M23</f>
        <v>-504130.770573246</v>
      </c>
      <c r="D95" s="12" t="n">
        <f aca="false">[2]PL!N23</f>
        <v>-501106.359796107</v>
      </c>
      <c r="E95" s="12" t="n">
        <f aca="false">[2]PL!O23</f>
        <v>-498200.882633606</v>
      </c>
      <c r="F95" s="12" t="n">
        <f aca="false">[2]PL!P23</f>
        <v>-495211.156812648</v>
      </c>
      <c r="G95" s="12" t="n">
        <f aca="false">[2]PL!Q23</f>
        <v>-492337.615729129</v>
      </c>
      <c r="H95" s="12" t="n">
        <f aca="false">[2]PL!R23</f>
        <v>-489384.27941121</v>
      </c>
      <c r="I95" s="12" t="n">
        <f aca="false">[2]PL!S23</f>
        <v>-486446.637396216</v>
      </c>
      <c r="J95" s="12" t="n">
        <f aca="false">[2]PL!T23</f>
        <v>-483624.757055567</v>
      </c>
      <c r="K95" s="12" t="n">
        <f aca="false">[2]PL!U23</f>
        <v>-480726.145392657</v>
      </c>
      <c r="L95" s="12" t="n">
        <f aca="false">[2]PL!V23</f>
        <v>-477933.949413992</v>
      </c>
      <c r="M95" s="53" t="n">
        <f aca="false">[2]PL!W23</f>
        <v>-475061.875652043</v>
      </c>
      <c r="N95" s="53" t="n">
        <f aca="false">SUM(B95:M95)</f>
        <v>-5891054.71258275</v>
      </c>
      <c r="O95" s="54" t="n">
        <f aca="false">(N95/12)/(2820*1000)</f>
        <v>-0.174085541151973</v>
      </c>
      <c r="P95" s="70"/>
      <c r="Q95" s="46"/>
      <c r="R95" s="46"/>
    </row>
    <row r="96" customFormat="false" ht="12.75" hidden="false" customHeight="false" outlineLevel="0" collapsed="false">
      <c r="A96" s="23" t="s">
        <v>31</v>
      </c>
      <c r="B96" s="7" t="n">
        <f aca="false">SUM(B90:B95)</f>
        <v>-8859217.06434405</v>
      </c>
      <c r="C96" s="7" t="n">
        <f aca="false">SUM(C90:C95)</f>
        <v>-8837799.87994788</v>
      </c>
      <c r="D96" s="7" t="n">
        <f aca="false">SUM(D90:D95)</f>
        <v>-8812693.89898253</v>
      </c>
      <c r="E96" s="7" t="n">
        <f aca="false">SUM(E90:E95)</f>
        <v>-8788406.03973716</v>
      </c>
      <c r="F96" s="7" t="n">
        <f aca="false">SUM(F90:F95)</f>
        <v>-8759025.08644764</v>
      </c>
      <c r="G96" s="7" t="n">
        <f aca="false">SUM(G90:G95)</f>
        <v>-8705139.17538817</v>
      </c>
      <c r="H96" s="7" t="n">
        <f aca="false">SUM(H90:H95)</f>
        <v>-8631988.07106489</v>
      </c>
      <c r="I96" s="7" t="n">
        <f aca="false">SUM(I90:I95)</f>
        <v>-8600582.08148819</v>
      </c>
      <c r="J96" s="7" t="n">
        <f aca="false">SUM(J90:J95)</f>
        <v>-8643428.49077772</v>
      </c>
      <c r="K96" s="7" t="n">
        <f aca="false">SUM(K90:K95)</f>
        <v>-8621975.4827033</v>
      </c>
      <c r="L96" s="7" t="n">
        <f aca="false">SUM(L90:L95)</f>
        <v>-8597346.27352401</v>
      </c>
      <c r="M96" s="24" t="n">
        <f aca="false">SUM(M90:M95)</f>
        <v>-8569795.78951978</v>
      </c>
      <c r="N96" s="75" t="n">
        <f aca="false">SUM(B96:M96)</f>
        <v>-104427397.333925</v>
      </c>
      <c r="O96" s="63" t="n">
        <f aca="false">SUM(O90:O95)</f>
        <v>-3.08591599686541</v>
      </c>
      <c r="Q96" s="46"/>
      <c r="R96" s="46"/>
    </row>
    <row r="97" customFormat="false" ht="12.75" hidden="false" customHeight="false" outlineLevel="0" collapsed="false">
      <c r="A97" s="10"/>
      <c r="M97" s="76"/>
      <c r="N97" s="10"/>
      <c r="O97" s="10"/>
      <c r="Q97" s="46"/>
      <c r="R97" s="46"/>
    </row>
    <row r="98" customFormat="false" ht="12.75" hidden="false" customHeight="false" outlineLevel="0" collapsed="false">
      <c r="A98" s="67" t="s">
        <v>63</v>
      </c>
      <c r="B98" s="31" t="n">
        <f aca="false">B78+B88+B96</f>
        <v>-6583931.71438294</v>
      </c>
      <c r="C98" s="31" t="n">
        <f aca="false">C78+C88+C96</f>
        <v>-5318746.14233187</v>
      </c>
      <c r="D98" s="31" t="n">
        <f aca="false">D78+D88+D96</f>
        <v>-6853035.2515532</v>
      </c>
      <c r="E98" s="31" t="n">
        <f aca="false">E78+E88+E96</f>
        <v>-7450567.83283419</v>
      </c>
      <c r="F98" s="31" t="n">
        <f aca="false">F78+F88+F96</f>
        <v>-5192457.56240289</v>
      </c>
      <c r="G98" s="31" t="n">
        <f aca="false">G78+G88+G96</f>
        <v>23311784.4304552</v>
      </c>
      <c r="H98" s="31" t="n">
        <f aca="false">H78+H88+H96</f>
        <v>42089255.2392929</v>
      </c>
      <c r="I98" s="31" t="n">
        <f aca="false">I78+I88+I96</f>
        <v>45064053.6557168</v>
      </c>
      <c r="J98" s="31" t="n">
        <f aca="false">J78+J88+J96</f>
        <v>-2639995.06880326</v>
      </c>
      <c r="K98" s="31" t="n">
        <f aca="false">K78+K88+K96</f>
        <v>-7690409.05983387</v>
      </c>
      <c r="L98" s="31" t="n">
        <f aca="false">L78+L88+L96</f>
        <v>-7411903.21885295</v>
      </c>
      <c r="M98" s="31" t="n">
        <f aca="false">M78+M88+M96</f>
        <v>-7096491.94383552</v>
      </c>
      <c r="N98" s="31" t="n">
        <f aca="false">N78+N88+N96</f>
        <v>54227555.5306341</v>
      </c>
      <c r="O98" s="54"/>
      <c r="Q98" s="46"/>
      <c r="R98" s="46"/>
    </row>
    <row r="99" customFormat="false" ht="12.75" hidden="false" customHeight="false" outlineLevel="0" collapsed="false">
      <c r="Q99" s="46"/>
      <c r="R99" s="46"/>
    </row>
    <row r="100" customFormat="false" ht="12.75" hidden="false" customHeight="false" outlineLevel="0" collapsed="false">
      <c r="Q100" s="46"/>
      <c r="R100" s="46"/>
    </row>
    <row r="101" customFormat="false" ht="12.75" hidden="false" customHeight="false" outlineLevel="0" collapsed="false">
      <c r="Q101" s="73"/>
      <c r="R101" s="73"/>
    </row>
    <row r="102" customFormat="false" ht="12.75" hidden="false" customHeight="false" outlineLevel="0" collapsed="false">
      <c r="B102" s="35" t="n">
        <v>37257</v>
      </c>
      <c r="C102" s="35" t="n">
        <v>37288</v>
      </c>
      <c r="D102" s="35" t="n">
        <v>37316</v>
      </c>
      <c r="E102" s="35" t="n">
        <v>37347</v>
      </c>
      <c r="F102" s="35" t="n">
        <v>37377</v>
      </c>
      <c r="G102" s="35" t="n">
        <v>37408</v>
      </c>
      <c r="H102" s="35" t="n">
        <v>37438</v>
      </c>
      <c r="I102" s="35" t="n">
        <v>37469</v>
      </c>
      <c r="J102" s="35" t="n">
        <v>37500</v>
      </c>
      <c r="K102" s="35" t="n">
        <v>37530</v>
      </c>
      <c r="L102" s="35" t="n">
        <v>37561</v>
      </c>
      <c r="M102" s="35" t="n">
        <v>37591</v>
      </c>
      <c r="N102" s="4" t="s">
        <v>65</v>
      </c>
      <c r="O102" s="2" t="s">
        <v>42</v>
      </c>
      <c r="Q102" s="46"/>
      <c r="R102" s="46"/>
    </row>
    <row r="103" customFormat="false" ht="12.75" hidden="false" customHeight="false" outlineLevel="0" collapsed="false">
      <c r="A103" s="5" t="s">
        <v>45</v>
      </c>
      <c r="B103" s="7" t="n">
        <f aca="false">[2]PL!Y11</f>
        <v>127259.9051427</v>
      </c>
      <c r="C103" s="7" t="n">
        <f aca="false">[2]PL!Z11</f>
        <v>130208.879594655</v>
      </c>
      <c r="D103" s="7" t="n">
        <f aca="false">[2]PL!AA11</f>
        <v>30317.546446443</v>
      </c>
      <c r="E103" s="7" t="n">
        <f aca="false">[2]PL!AB11</f>
        <v>80897.16950492</v>
      </c>
      <c r="F103" s="7" t="n">
        <f aca="false">[2]PL!AC11</f>
        <v>361667.391410273</v>
      </c>
      <c r="G103" s="7" t="n">
        <f aca="false">[2]PL!AD11</f>
        <v>3111310.22395803</v>
      </c>
      <c r="H103" s="7" t="n">
        <f aca="false">[2]PL!AE11</f>
        <v>9398318.81090301</v>
      </c>
      <c r="I103" s="7" t="n">
        <f aca="false">[2]PL!AF11</f>
        <v>9356609.02606062</v>
      </c>
      <c r="J103" s="7" t="n">
        <f aca="false">[2]PL!AG11</f>
        <v>942662.822333492</v>
      </c>
      <c r="K103" s="7" t="n">
        <f aca="false">[2]PL!AH11</f>
        <v>71842.0303020032</v>
      </c>
      <c r="L103" s="7" t="n">
        <f aca="false">[2]PL!AI11</f>
        <v>64833.6789757909</v>
      </c>
      <c r="M103" s="7" t="n">
        <f aca="false">[2]PL!AJ11</f>
        <v>50192.981156318</v>
      </c>
      <c r="N103" s="42" t="n">
        <f aca="false">SUM(B103:M103)</f>
        <v>23726120.4657883</v>
      </c>
      <c r="O103" s="72" t="n">
        <f aca="false">(N103/12)/(465*1000)</f>
        <v>4.25199291501582</v>
      </c>
    </row>
    <row r="104" customFormat="false" ht="12.75" hidden="false" customHeight="false" outlineLevel="0" collapsed="false">
      <c r="A104" s="9" t="s">
        <v>46</v>
      </c>
      <c r="B104" s="7" t="n">
        <f aca="false">[2]PL!Y12</f>
        <v>183782.927943715</v>
      </c>
      <c r="C104" s="7" t="n">
        <f aca="false">[2]PL!Z12</f>
        <v>190726.827965181</v>
      </c>
      <c r="D104" s="7" t="n">
        <f aca="false">[2]PL!AA12</f>
        <v>47002.9073591196</v>
      </c>
      <c r="E104" s="7" t="n">
        <f aca="false">[2]PL!AB12</f>
        <v>93283.7412664458</v>
      </c>
      <c r="F104" s="7" t="n">
        <f aca="false">[2]PL!AC12</f>
        <v>388259.855005881</v>
      </c>
      <c r="G104" s="7" t="n">
        <f aca="false">[2]PL!AD12</f>
        <v>3886647.20016425</v>
      </c>
      <c r="H104" s="7" t="n">
        <f aca="false">[2]PL!AE12</f>
        <v>11981423.2983939</v>
      </c>
      <c r="I104" s="7" t="n">
        <f aca="false">[2]PL!AF12</f>
        <v>11929624.4528542</v>
      </c>
      <c r="J104" s="7" t="n">
        <f aca="false">[2]PL!AG12</f>
        <v>1178072.94242798</v>
      </c>
      <c r="K104" s="7" t="n">
        <f aca="false">[2]PL!AH12</f>
        <v>72850.6537145246</v>
      </c>
      <c r="L104" s="7" t="n">
        <f aca="false">[2]PL!AI12</f>
        <v>84108.8071592372</v>
      </c>
      <c r="M104" s="7" t="n">
        <f aca="false">[2]PL!AJ12</f>
        <v>68431.5719083567</v>
      </c>
      <c r="N104" s="24" t="n">
        <f aca="false">SUM(B104:M104)</f>
        <v>30104215.1861628</v>
      </c>
      <c r="O104" s="63" t="n">
        <f aca="false">(N104/12)/(600*1000)</f>
        <v>4.18114099807817</v>
      </c>
    </row>
    <row r="105" customFormat="false" ht="12.75" hidden="false" customHeight="false" outlineLevel="0" collapsed="false">
      <c r="A105" s="9" t="s">
        <v>11</v>
      </c>
      <c r="B105" s="7" t="n">
        <f aca="false">[2]PL!Y13</f>
        <v>128253.003311837</v>
      </c>
      <c r="C105" s="7" t="n">
        <f aca="false">[2]PL!Z13</f>
        <v>126967.963403564</v>
      </c>
      <c r="D105" s="7" t="n">
        <f aca="false">[2]PL!AA13</f>
        <v>17791.480619264</v>
      </c>
      <c r="E105" s="7" t="n">
        <f aca="false">[2]PL!AB13</f>
        <v>55254.1084672228</v>
      </c>
      <c r="F105" s="7" t="n">
        <f aca="false">[2]PL!AC13</f>
        <v>321453.024106204</v>
      </c>
      <c r="G105" s="7" t="n">
        <f aca="false">[2]PL!AD13</f>
        <v>2686337.61594542</v>
      </c>
      <c r="H105" s="7" t="n">
        <f aca="false">[2]PL!AE13</f>
        <v>8676992.68027408</v>
      </c>
      <c r="I105" s="7" t="n">
        <f aca="false">[2]PL!AF13</f>
        <v>8626484.56216496</v>
      </c>
      <c r="J105" s="7" t="n">
        <f aca="false">[2]PL!AG13</f>
        <v>797931.261613807</v>
      </c>
      <c r="K105" s="7" t="n">
        <f aca="false">[2]PL!AH13</f>
        <v>109995.130273555</v>
      </c>
      <c r="L105" s="7" t="n">
        <f aca="false">[2]PL!AI13</f>
        <v>68806.3856810612</v>
      </c>
      <c r="M105" s="7" t="n">
        <f aca="false">[2]PL!AJ13</f>
        <v>91014.7623903153</v>
      </c>
      <c r="N105" s="24" t="n">
        <f aca="false">SUM(B105:M105)</f>
        <v>21707281.9782513</v>
      </c>
      <c r="O105" s="63" t="n">
        <f aca="false">(N105/12)/(440*1000)</f>
        <v>4.11122764739608</v>
      </c>
    </row>
    <row r="106" customFormat="false" ht="12.75" hidden="false" customHeight="false" outlineLevel="0" collapsed="false">
      <c r="A106" s="9" t="s">
        <v>10</v>
      </c>
      <c r="B106" s="7" t="n">
        <f aca="false">[2]PL!Y14</f>
        <v>142879.201526293</v>
      </c>
      <c r="C106" s="7" t="n">
        <f aca="false">[2]PL!Z14</f>
        <v>141097.301384103</v>
      </c>
      <c r="D106" s="7" t="n">
        <f aca="false">[2]PL!AA14</f>
        <v>22348.9517073567</v>
      </c>
      <c r="E106" s="7" t="n">
        <f aca="false">[2]PL!AB14</f>
        <v>63776.1002833021</v>
      </c>
      <c r="F106" s="7" t="n">
        <f aca="false">[2]PL!AC14</f>
        <v>349325.581403503</v>
      </c>
      <c r="G106" s="7" t="n">
        <f aca="false">[2]PL!AD14</f>
        <v>2825535.92959066</v>
      </c>
      <c r="H106" s="7" t="n">
        <f aca="false">[2]PL!AE14</f>
        <v>9009775.02373403</v>
      </c>
      <c r="I106" s="7" t="n">
        <f aca="false">[2]PL!AF14</f>
        <v>8961323.00481401</v>
      </c>
      <c r="J106" s="7" t="n">
        <f aca="false">[2]PL!AG14</f>
        <v>855277.627096343</v>
      </c>
      <c r="K106" s="7" t="n">
        <f aca="false">[2]PL!AH14</f>
        <v>127043.685136142</v>
      </c>
      <c r="L106" s="7" t="n">
        <f aca="false">[2]PL!AI14</f>
        <v>79775.1522659372</v>
      </c>
      <c r="M106" s="7" t="n">
        <f aca="false">[2]PL!AJ14</f>
        <v>102850.34230218</v>
      </c>
      <c r="N106" s="24" t="n">
        <f aca="false">SUM(B106:M106)</f>
        <v>22681007.9012439</v>
      </c>
      <c r="O106" s="63" t="n">
        <f aca="false">(N106/12)/(450*1000)</f>
        <v>4.20018664837849</v>
      </c>
    </row>
    <row r="107" customFormat="false" ht="12.75" hidden="false" customHeight="false" outlineLevel="0" collapsed="false">
      <c r="A107" s="9" t="s">
        <v>12</v>
      </c>
      <c r="B107" s="7" t="n">
        <f aca="false">[2]PL!Y15</f>
        <v>117189.584588123</v>
      </c>
      <c r="C107" s="7" t="n">
        <f aca="false">[2]PL!Z15</f>
        <v>116530.985608054</v>
      </c>
      <c r="D107" s="7" t="n">
        <f aca="false">[2]PL!AA15</f>
        <v>15537.0946200325</v>
      </c>
      <c r="E107" s="7" t="n">
        <f aca="false">[2]PL!AB15</f>
        <v>42429.1751200643</v>
      </c>
      <c r="F107" s="7" t="n">
        <f aca="false">[2]PL!AC15</f>
        <v>280762.434604736</v>
      </c>
      <c r="G107" s="7" t="n">
        <f aca="false">[2]PL!AD15</f>
        <v>2076045.66649242</v>
      </c>
      <c r="H107" s="7" t="n">
        <f aca="false">[2]PL!AE15</f>
        <v>6841769.14785935</v>
      </c>
      <c r="I107" s="7" t="n">
        <f aca="false">[2]PL!AF15</f>
        <v>6801386.7454979</v>
      </c>
      <c r="J107" s="7" t="n">
        <f aca="false">[2]PL!AG15</f>
        <v>599452.499227</v>
      </c>
      <c r="K107" s="7" t="n">
        <f aca="false">[2]PL!AH15</f>
        <v>87583.3063616814</v>
      </c>
      <c r="L107" s="7" t="n">
        <f aca="false">[2]PL!AI15</f>
        <v>62214.9829555329</v>
      </c>
      <c r="M107" s="7" t="n">
        <f aca="false">[2]PL!AJ15</f>
        <v>83066.543416866</v>
      </c>
      <c r="N107" s="24" t="n">
        <f aca="false">SUM(B107:M107)</f>
        <v>17123968.1663518</v>
      </c>
      <c r="O107" s="63" t="n">
        <f aca="false">(N107/12)/(355*1000)</f>
        <v>4.01971083717178</v>
      </c>
    </row>
    <row r="108" customFormat="false" ht="12.75" hidden="false" customHeight="false" outlineLevel="0" collapsed="false">
      <c r="A108" s="10" t="s">
        <v>47</v>
      </c>
      <c r="B108" s="74" t="n">
        <f aca="false">[2]PL!Y16</f>
        <v>204904.025162608</v>
      </c>
      <c r="C108" s="12" t="n">
        <f aca="false">[2]PL!Z16</f>
        <v>200697.512446567</v>
      </c>
      <c r="D108" s="12" t="n">
        <f aca="false">[2]PL!AA16</f>
        <v>41788.6714380002</v>
      </c>
      <c r="E108" s="12" t="n">
        <f aca="false">[2]PL!AB16</f>
        <v>107498.545674755</v>
      </c>
      <c r="F108" s="12" t="n">
        <f aca="false">[2]PL!AC16</f>
        <v>476230.382653899</v>
      </c>
      <c r="G108" s="12" t="n">
        <f aca="false">[2]PL!AD16</f>
        <v>3364051.2045547</v>
      </c>
      <c r="H108" s="12" t="n">
        <f aca="false">[2]PL!AE16</f>
        <v>10377817.6481435</v>
      </c>
      <c r="I108" s="12" t="n">
        <f aca="false">[2]PL!AF16</f>
        <v>10322691.6267651</v>
      </c>
      <c r="J108" s="12" t="n">
        <f aca="false">[2]PL!AG16</f>
        <v>1065683.82009934</v>
      </c>
      <c r="K108" s="12" t="n">
        <f aca="false">[2]PL!AH16</f>
        <v>200283.80503084</v>
      </c>
      <c r="L108" s="12" t="n">
        <f aca="false">[2]PL!AI16</f>
        <v>124230.806479286</v>
      </c>
      <c r="M108" s="12" t="n">
        <f aca="false">[2]PL!AJ16</f>
        <v>151669.545708394</v>
      </c>
      <c r="N108" s="53" t="n">
        <f aca="false">SUM(B108:M108)</f>
        <v>26637547.594157</v>
      </c>
      <c r="O108" s="77" t="n">
        <f aca="false">(N108/12)/(510*1000)</f>
        <v>4.3525404565616</v>
      </c>
    </row>
    <row r="109" customFormat="false" ht="12.75" hidden="false" customHeight="false" outlineLevel="0" collapsed="false">
      <c r="A109" s="13" t="s">
        <v>13</v>
      </c>
      <c r="B109" s="7" t="n">
        <f aca="false">SUM(B103:B108)</f>
        <v>904268.647675276</v>
      </c>
      <c r="C109" s="7" t="n">
        <f aca="false">SUM(C103:C108)</f>
        <v>906229.470402124</v>
      </c>
      <c r="D109" s="7" t="n">
        <f aca="false">SUM(D103:D108)</f>
        <v>174786.652190216</v>
      </c>
      <c r="E109" s="7" t="n">
        <f aca="false">SUM(E103:E108)</f>
        <v>443138.84031671</v>
      </c>
      <c r="F109" s="7" t="n">
        <f aca="false">SUM(F103:F108)</f>
        <v>2177698.6691845</v>
      </c>
      <c r="G109" s="7" t="n">
        <f aca="false">SUM(G103:G108)</f>
        <v>17949927.8407055</v>
      </c>
      <c r="H109" s="7" t="n">
        <f aca="false">SUM(H103:H108)</f>
        <v>56286096.6093079</v>
      </c>
      <c r="I109" s="7" t="n">
        <f aca="false">SUM(I103:I108)</f>
        <v>55998119.4181568</v>
      </c>
      <c r="J109" s="7" t="n">
        <f aca="false">SUM(J103:J108)</f>
        <v>5439080.97279796</v>
      </c>
      <c r="K109" s="7" t="n">
        <f aca="false">SUM(K103:K108)</f>
        <v>669598.610818746</v>
      </c>
      <c r="L109" s="7" t="n">
        <f aca="false">SUM(L103:L108)</f>
        <v>483969.813516845</v>
      </c>
      <c r="M109" s="7" t="n">
        <f aca="false">SUM(M103:M108)</f>
        <v>547225.74688243</v>
      </c>
      <c r="N109" s="42" t="n">
        <f aca="false">SUM(N103:N108)</f>
        <v>141980141.291955</v>
      </c>
      <c r="O109" s="48" t="n">
        <f aca="false">(SUM(N103:N108)/12)/(2833*1000)</f>
        <v>4.17637784715716</v>
      </c>
    </row>
    <row r="110" customFormat="false" ht="12.75" hidden="false" customHeight="false" outlineLevel="0" collapsed="false">
      <c r="A110" s="9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24"/>
      <c r="O110" s="78"/>
    </row>
    <row r="111" customFormat="false" ht="12.75" hidden="false" customHeight="false" outlineLevel="0" collapsed="false">
      <c r="A111" s="9" t="s">
        <v>17</v>
      </c>
      <c r="B111" s="7" t="n">
        <v>-3413.4649</v>
      </c>
      <c r="C111" s="7" t="n">
        <v>-3412.4649</v>
      </c>
      <c r="D111" s="7" t="n">
        <v>-3411.4649</v>
      </c>
      <c r="E111" s="7" t="n">
        <v>-3410.4649</v>
      </c>
      <c r="F111" s="7" t="n">
        <v>-3409.4649</v>
      </c>
      <c r="G111" s="7" t="n">
        <v>-3408.4649</v>
      </c>
      <c r="H111" s="7" t="n">
        <v>-3407.4649</v>
      </c>
      <c r="I111" s="7" t="n">
        <v>-3406.4649</v>
      </c>
      <c r="J111" s="7" t="n">
        <v>-3405.4649</v>
      </c>
      <c r="K111" s="7" t="n">
        <v>-3404.4649</v>
      </c>
      <c r="L111" s="7" t="n">
        <v>-3403.4649</v>
      </c>
      <c r="M111" s="7" t="n">
        <v>-3402.4649</v>
      </c>
      <c r="N111" s="24" t="n">
        <f aca="false">SUM(B111:M111)</f>
        <v>-40895.5788</v>
      </c>
      <c r="O111" s="78"/>
    </row>
    <row r="112" customFormat="false" ht="12.75" hidden="false" customHeight="false" outlineLevel="0" collapsed="false">
      <c r="A112" s="17" t="s">
        <v>50</v>
      </c>
      <c r="B112" s="7" t="n">
        <f aca="false">[2]PL!Y24</f>
        <v>86461.9492</v>
      </c>
      <c r="C112" s="7" t="n">
        <f aca="false">[2]PL!Z24</f>
        <v>56435.7057</v>
      </c>
      <c r="D112" s="7" t="n">
        <f aca="false">[2]PL!AA24</f>
        <v>31622.6346</v>
      </c>
      <c r="E112" s="7" t="n">
        <f aca="false">[2]PL!AB24</f>
        <v>-26218.3932</v>
      </c>
      <c r="F112" s="7" t="n">
        <f aca="false">[2]PL!AC24</f>
        <v>-55872.5563</v>
      </c>
      <c r="G112" s="7" t="n">
        <f aca="false">[2]PL!AD24</f>
        <v>-66177.1747</v>
      </c>
      <c r="H112" s="7" t="n">
        <f aca="false">[2]PL!AE24</f>
        <v>-71007.4673</v>
      </c>
      <c r="I112" s="7" t="n">
        <f aca="false">[2]PL!AF24</f>
        <v>-71651.363</v>
      </c>
      <c r="J112" s="7" t="n">
        <f aca="false">[2]PL!AG24</f>
        <v>-83626.5165</v>
      </c>
      <c r="K112" s="7" t="n">
        <f aca="false">[2]PL!AH24</f>
        <v>-83296.4881</v>
      </c>
      <c r="L112" s="7" t="n">
        <f aca="false">[2]PL!AI24</f>
        <v>-55300.8665</v>
      </c>
      <c r="M112" s="7" t="n">
        <f aca="false">[2]PL!AJ24</f>
        <v>-46989.5748</v>
      </c>
      <c r="N112" s="24" t="n">
        <f aca="false">SUM(B112:M112)</f>
        <v>-385620.1109</v>
      </c>
      <c r="O112" s="78"/>
    </row>
    <row r="113" customFormat="false" ht="12.75" hidden="false" customHeight="false" outlineLevel="0" collapsed="false">
      <c r="A113" s="17" t="s">
        <v>51</v>
      </c>
      <c r="B113" s="7" t="n">
        <f aca="false">[2]PL!Y25</f>
        <v>1158405.5623</v>
      </c>
      <c r="C113" s="7" t="n">
        <f aca="false">[2]PL!Z25</f>
        <v>880972.0396</v>
      </c>
      <c r="D113" s="7" t="n">
        <f aca="false">[2]PL!AA25</f>
        <v>595335.3412</v>
      </c>
      <c r="E113" s="7" t="n">
        <f aca="false">[2]PL!AB25</f>
        <v>549437.2848</v>
      </c>
      <c r="F113" s="7" t="n">
        <f aca="false">[2]PL!AC25</f>
        <v>400381.4882</v>
      </c>
      <c r="G113" s="7" t="n">
        <f aca="false">[2]PL!AD25</f>
        <v>367698.7111</v>
      </c>
      <c r="H113" s="7" t="n">
        <f aca="false">[2]PL!AE25</f>
        <v>363990.9144</v>
      </c>
      <c r="I113" s="7" t="n">
        <f aca="false">[2]PL!AF25</f>
        <v>370041.3711</v>
      </c>
      <c r="J113" s="7" t="n">
        <f aca="false">[2]PL!AG25</f>
        <v>351400.5632</v>
      </c>
      <c r="K113" s="7" t="n">
        <f aca="false">[2]PL!AH25</f>
        <v>420332.8236</v>
      </c>
      <c r="L113" s="7" t="n">
        <f aca="false">[2]PL!AI25</f>
        <v>447995.6924</v>
      </c>
      <c r="M113" s="7" t="n">
        <f aca="false">[2]PL!AJ25</f>
        <v>672856.9714</v>
      </c>
      <c r="N113" s="24" t="n">
        <f aca="false">SUM(B113:M113)</f>
        <v>6578848.7633</v>
      </c>
      <c r="O113" s="78"/>
    </row>
    <row r="114" customFormat="false" ht="12.75" hidden="false" customHeight="false" outlineLevel="0" collapsed="false">
      <c r="A114" s="17" t="s">
        <v>52</v>
      </c>
      <c r="B114" s="7" t="n">
        <f aca="false">[2]PL!Y26</f>
        <v>-445792.257598156</v>
      </c>
      <c r="C114" s="7" t="n">
        <f aca="false">[2]PL!Z26</f>
        <v>-323312.597440995</v>
      </c>
      <c r="D114" s="7" t="n">
        <f aca="false">[2]PL!AA26</f>
        <v>-51659.042552035</v>
      </c>
      <c r="E114" s="7" t="n">
        <f aca="false">[2]PL!AB26</f>
        <v>-122984.049006481</v>
      </c>
      <c r="F114" s="7" t="n">
        <f aca="false">[2]PL!AC26</f>
        <v>-259806.172957595</v>
      </c>
      <c r="G114" s="7" t="n">
        <f aca="false">[2]PL!AD26</f>
        <v>-331495.394824794</v>
      </c>
      <c r="H114" s="7" t="n">
        <f aca="false">[2]PL!AE26</f>
        <v>-9469707.15742794</v>
      </c>
      <c r="I114" s="7" t="n">
        <f aca="false">[2]PL!AF26</f>
        <v>-9413438.64937888</v>
      </c>
      <c r="J114" s="7" t="n">
        <f aca="false">[2]PL!AG26</f>
        <v>-149317.617556309</v>
      </c>
      <c r="K114" s="7" t="n">
        <f aca="false">[2]PL!AH26</f>
        <v>-155752.669962828</v>
      </c>
      <c r="L114" s="7" t="n">
        <f aca="false">[2]PL!AI26</f>
        <v>-103300.983561605</v>
      </c>
      <c r="M114" s="7" t="n">
        <f aca="false">[2]PL!AJ26</f>
        <v>-106395.986506426</v>
      </c>
      <c r="N114" s="24" t="n">
        <f aca="false">SUM(B114:M114)</f>
        <v>-20932962.578774</v>
      </c>
      <c r="O114" s="78"/>
    </row>
    <row r="115" customFormat="false" ht="12.75" hidden="false" customHeight="false" outlineLevel="0" collapsed="false">
      <c r="A115" s="17" t="s">
        <v>53</v>
      </c>
      <c r="B115" s="7" t="n">
        <f aca="false">[2]PL!Y27</f>
        <v>-297194.838398771</v>
      </c>
      <c r="C115" s="7" t="n">
        <f aca="false">[2]PL!Z27</f>
        <v>-215541.73162733</v>
      </c>
      <c r="D115" s="7" t="n">
        <f aca="false">[2]PL!AA27</f>
        <v>-25829.5212760175</v>
      </c>
      <c r="E115" s="7" t="n">
        <f aca="false">[2]PL!AB27</f>
        <v>-61492.0245032406</v>
      </c>
      <c r="F115" s="7" t="n">
        <f aca="false">[2]PL!AC27</f>
        <v>-129903.086478797</v>
      </c>
      <c r="G115" s="7" t="n">
        <f aca="false">[2]PL!AD27</f>
        <v>-165747.697412397</v>
      </c>
      <c r="H115" s="7" t="n">
        <f aca="false">[2]PL!AE27</f>
        <v>-4485650.75878166</v>
      </c>
      <c r="I115" s="7" t="n">
        <f aca="false">[2]PL!AF27</f>
        <v>-4458997.25496894</v>
      </c>
      <c r="J115" s="7" t="n">
        <f aca="false">[2]PL!AG27</f>
        <v>-74658.8087781544</v>
      </c>
      <c r="K115" s="7" t="n">
        <f aca="false">[2]PL!AH27</f>
        <v>-77876.3349814142</v>
      </c>
      <c r="L115" s="7" t="n">
        <f aca="false">[2]PL!AI27</f>
        <v>-51650.4917808025</v>
      </c>
      <c r="M115" s="7" t="n">
        <f aca="false">[2]PL!AJ27</f>
        <v>-53197.9932532132</v>
      </c>
      <c r="N115" s="24" t="n">
        <f aca="false">SUM(B115:M115)</f>
        <v>-10097740.5422407</v>
      </c>
      <c r="O115" s="78"/>
    </row>
    <row r="116" customFormat="false" ht="12.75" hidden="false" customHeight="false" outlineLevel="0" collapsed="false">
      <c r="A116" s="17" t="s">
        <v>54</v>
      </c>
      <c r="B116" s="7" t="n">
        <f aca="false">[2]PL!Y28</f>
        <v>0</v>
      </c>
      <c r="C116" s="7" t="n">
        <f aca="false">[2]PL!Z28</f>
        <v>0</v>
      </c>
      <c r="D116" s="7" t="n">
        <f aca="false">[2]PL!AA28</f>
        <v>0</v>
      </c>
      <c r="E116" s="7" t="n">
        <f aca="false">[2]PL!AB28</f>
        <v>0</v>
      </c>
      <c r="F116" s="7" t="n">
        <f aca="false">[2]PL!AC28</f>
        <v>0</v>
      </c>
      <c r="G116" s="7" t="n">
        <f aca="false">[2]PL!AD28</f>
        <v>593929.249061089</v>
      </c>
      <c r="H116" s="7" t="n">
        <f aca="false">[2]PL!AE28</f>
        <v>0</v>
      </c>
      <c r="I116" s="7" t="n">
        <f aca="false">[2]PL!AF28</f>
        <v>0</v>
      </c>
      <c r="J116" s="7" t="n">
        <f aca="false">[2]PL!AG28</f>
        <v>0</v>
      </c>
      <c r="K116" s="7" t="n">
        <f aca="false">[2]PL!AH28</f>
        <v>0</v>
      </c>
      <c r="L116" s="7" t="n">
        <f aca="false">[2]PL!AI28</f>
        <v>0</v>
      </c>
      <c r="M116" s="7" t="n">
        <f aca="false">[2]PL!AJ28</f>
        <v>0</v>
      </c>
      <c r="N116" s="24" t="n">
        <f aca="false">SUM(B116:M116)</f>
        <v>593929.249061089</v>
      </c>
      <c r="O116" s="78"/>
    </row>
    <row r="117" customFormat="false" ht="12.75" hidden="false" customHeight="false" outlineLevel="0" collapsed="false">
      <c r="A117" s="17" t="s">
        <v>55</v>
      </c>
      <c r="B117" s="7" t="n">
        <f aca="false">SUM([2]PL!Y$29:Y$32)</f>
        <v>-55539.1078131349</v>
      </c>
      <c r="C117" s="7" t="n">
        <f aca="false">SUM([2]PL!Z$29:Z$32)</f>
        <v>-55237.8136205576</v>
      </c>
      <c r="D117" s="7" t="n">
        <f aca="false">SUM([2]PL!AA$29:AA$32)</f>
        <v>-54908.014538056</v>
      </c>
      <c r="E117" s="7" t="n">
        <f aca="false">SUM([2]PL!AB$29:AB$32)</f>
        <v>-54591.6410717691</v>
      </c>
      <c r="F117" s="7" t="n">
        <f aca="false">SUM([2]PL!AC$29:AC$32)</f>
        <v>-63281.6096285923</v>
      </c>
      <c r="G117" s="7" t="n">
        <f aca="false">SUM([2]PL!AD$29:AD$32)</f>
        <v>1845230.87196034</v>
      </c>
      <c r="H117" s="7" t="n">
        <f aca="false">SUM([2]PL!AE$29:AE$32)</f>
        <v>-2126900.25100489</v>
      </c>
      <c r="I117" s="7" t="n">
        <f aca="false">SUM([2]PL!AF$29:AF$32)</f>
        <v>-2114996.89959903</v>
      </c>
      <c r="J117" s="7" t="n">
        <f aca="false">SUM([2]PL!AG$29:AG$32)</f>
        <v>62816.4935591553</v>
      </c>
      <c r="K117" s="7" t="n">
        <f aca="false">SUM([2]PL!AH$29:AH$32)</f>
        <v>-52694.357567447</v>
      </c>
      <c r="L117" s="7" t="n">
        <f aca="false">SUM([2]PL!AI$29:AI$32)</f>
        <v>-52391.7012939341</v>
      </c>
      <c r="M117" s="7" t="n">
        <f aca="false">SUM([2]PL!AJ$29:AJ$32)</f>
        <v>-52080.2178941658</v>
      </c>
      <c r="N117" s="24" t="n">
        <f aca="false">SUM(B117:M117)</f>
        <v>-2774574.24851209</v>
      </c>
      <c r="O117" s="78"/>
    </row>
    <row r="118" customFormat="false" ht="12.75" hidden="false" customHeight="false" outlineLevel="0" collapsed="false">
      <c r="A118" s="20" t="s">
        <v>56</v>
      </c>
      <c r="B118" s="12" t="n">
        <f aca="false">[2]PL!Y18</f>
        <v>0</v>
      </c>
      <c r="C118" s="12" t="n">
        <f aca="false">[2]PL!Z18</f>
        <v>0</v>
      </c>
      <c r="D118" s="12" t="n">
        <f aca="false">[2]PL!AA18</f>
        <v>0</v>
      </c>
      <c r="E118" s="12" t="n">
        <f aca="false">[2]PL!AB18</f>
        <v>0</v>
      </c>
      <c r="F118" s="12" t="n">
        <f aca="false">[2]PL!AC18</f>
        <v>0</v>
      </c>
      <c r="G118" s="12" t="n">
        <f aca="false">[2]PL!AD18</f>
        <v>0</v>
      </c>
      <c r="H118" s="12" t="n">
        <f aca="false">[2]PL!AE18</f>
        <v>0</v>
      </c>
      <c r="I118" s="12" t="n">
        <f aca="false">[2]PL!AF18</f>
        <v>0</v>
      </c>
      <c r="J118" s="12" t="n">
        <f aca="false">[2]PL!AG18</f>
        <v>0</v>
      </c>
      <c r="K118" s="12" t="n">
        <f aca="false">[2]PL!AH18</f>
        <v>0</v>
      </c>
      <c r="L118" s="12" t="n">
        <f aca="false">[2]PL!AI18</f>
        <v>0</v>
      </c>
      <c r="M118" s="12" t="n">
        <f aca="false">[2]PL!AJ18</f>
        <v>0</v>
      </c>
      <c r="N118" s="53" t="n">
        <f aca="false">SUM(B118:M118)</f>
        <v>0</v>
      </c>
      <c r="O118" s="78"/>
    </row>
    <row r="119" customFormat="false" ht="12.75" hidden="false" customHeight="false" outlineLevel="0" collapsed="false">
      <c r="A119" s="13" t="s">
        <v>23</v>
      </c>
      <c r="B119" s="7" t="n">
        <f aca="false">SUM(B111:B118)</f>
        <v>442927.842789938</v>
      </c>
      <c r="C119" s="7" t="n">
        <f aca="false">SUM(C111:C118)</f>
        <v>339903.137711117</v>
      </c>
      <c r="D119" s="7" t="n">
        <f aca="false">SUM(D111:D118)</f>
        <v>491149.932533892</v>
      </c>
      <c r="E119" s="7" t="n">
        <f aca="false">SUM(E111:E118)</f>
        <v>280740.712118509</v>
      </c>
      <c r="F119" s="7" t="n">
        <f aca="false">SUM(F111:F118)</f>
        <v>-111891.402064984</v>
      </c>
      <c r="G119" s="7" t="n">
        <f aca="false">SUM(G111:G118)</f>
        <v>2240030.10028424</v>
      </c>
      <c r="H119" s="7" t="n">
        <f aca="false">SUM(H111:H118)</f>
        <v>-15792682.1850145</v>
      </c>
      <c r="I119" s="7" t="n">
        <f aca="false">SUM(I111:I118)</f>
        <v>-15692449.2607469</v>
      </c>
      <c r="J119" s="7" t="n">
        <f aca="false">SUM(J111:J118)</f>
        <v>103208.649024692</v>
      </c>
      <c r="K119" s="7" t="n">
        <f aca="false">SUM(K111:K118)</f>
        <v>47308.5080883107</v>
      </c>
      <c r="L119" s="7" t="n">
        <f aca="false">SUM(L111:L118)</f>
        <v>181948.184363658</v>
      </c>
      <c r="M119" s="7" t="n">
        <f aca="false">SUM(M111:M118)</f>
        <v>410790.734046195</v>
      </c>
      <c r="N119" s="24" t="n">
        <f aca="false">SUM(B119:M119)</f>
        <v>-27059015.0468658</v>
      </c>
      <c r="O119" s="78"/>
    </row>
    <row r="120" customFormat="false" ht="12.75" hidden="false" customHeight="false" outlineLevel="0" collapsed="false">
      <c r="A120" s="9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24"/>
      <c r="O120" s="78"/>
    </row>
    <row r="121" customFormat="false" ht="12.75" hidden="false" customHeight="false" outlineLevel="0" collapsed="false">
      <c r="A121" s="9" t="s">
        <v>57</v>
      </c>
      <c r="B121" s="7" t="n">
        <f aca="false">[2]PL!Y17</f>
        <v>-4238096.90014492</v>
      </c>
      <c r="C121" s="7" t="n">
        <f aca="false">[2]PL!Z17</f>
        <v>-4239505.73059787</v>
      </c>
      <c r="D121" s="7" t="n">
        <f aca="false">[2]PL!AA17</f>
        <v>-4239561.13262531</v>
      </c>
      <c r="E121" s="7" t="n">
        <f aca="false">[2]PL!AB17</f>
        <v>-4239383.32799568</v>
      </c>
      <c r="F121" s="7" t="n">
        <f aca="false">[2]PL!AC17</f>
        <v>-4236010.17427014</v>
      </c>
      <c r="G121" s="7" t="n">
        <f aca="false">[2]PL!AD17</f>
        <v>-4216696.52659677</v>
      </c>
      <c r="H121" s="7" t="n">
        <f aca="false">[2]PL!AE17</f>
        <v>-4183007.49252949</v>
      </c>
      <c r="I121" s="7" t="n">
        <f aca="false">[2]PL!AF17</f>
        <v>-4180052.30922948</v>
      </c>
      <c r="J121" s="7" t="n">
        <f aca="false">[2]PL!AG17</f>
        <v>-4219714.43288177</v>
      </c>
      <c r="K121" s="7" t="n">
        <f aca="false">[2]PL!AH17</f>
        <v>-4222330.57999212</v>
      </c>
      <c r="L121" s="7" t="n">
        <f aca="false">[2]PL!AI17</f>
        <v>-4221729.15813576</v>
      </c>
      <c r="M121" s="7" t="n">
        <f aca="false">[2]PL!AJ17</f>
        <v>-4218602.64314671</v>
      </c>
      <c r="N121" s="24" t="n">
        <f aca="false">SUM(B121:M121)</f>
        <v>-50654690.408146</v>
      </c>
      <c r="O121" s="48" t="n">
        <f aca="false">(N121/12)/(2820*1000)</f>
        <v>-1.49688801442512</v>
      </c>
    </row>
    <row r="122" customFormat="false" ht="12.75" hidden="false" customHeight="false" outlineLevel="0" collapsed="false">
      <c r="A122" s="17" t="s">
        <v>58</v>
      </c>
      <c r="B122" s="7" t="n">
        <f aca="false">[2]PL!Y19</f>
        <v>-2218681.61067346</v>
      </c>
      <c r="C122" s="7" t="n">
        <f aca="false">[2]PL!Z19</f>
        <v>-2206645.48134415</v>
      </c>
      <c r="D122" s="7" t="n">
        <f aca="false">[2]PL!AA19</f>
        <v>-2193470.63593566</v>
      </c>
      <c r="E122" s="7" t="n">
        <f aca="false">[2]PL!AB19</f>
        <v>-2180832.11833257</v>
      </c>
      <c r="F122" s="7" t="n">
        <f aca="false">[2]PL!AC19</f>
        <v>-2167851.8854681</v>
      </c>
      <c r="G122" s="7" t="n">
        <f aca="false">[2]PL!AD19</f>
        <v>-2155372.69791972</v>
      </c>
      <c r="H122" s="7" t="n">
        <f aca="false">[2]PL!AE19</f>
        <v>-2142557.28609823</v>
      </c>
      <c r="I122" s="7" t="n">
        <f aca="false">[2]PL!AF19</f>
        <v>-2129826.32199404</v>
      </c>
      <c r="J122" s="7" t="n">
        <f aca="false">[2]PL!AG19</f>
        <v>-2117595.20921683</v>
      </c>
      <c r="K122" s="7" t="n">
        <f aca="false">[2]PL!AH19</f>
        <v>-2105039.2547627</v>
      </c>
      <c r="L122" s="7" t="n">
        <f aca="false">[2]PL!AI19</f>
        <v>-2092948.7128934</v>
      </c>
      <c r="M122" s="7" t="n">
        <f aca="false">[2]PL!AJ19</f>
        <v>-2080505.54413705</v>
      </c>
      <c r="N122" s="24" t="n">
        <f aca="false">SUM(B122:M122)</f>
        <v>-25791326.7587759</v>
      </c>
      <c r="O122" s="48" t="n">
        <f aca="false">(N122/12)/(2820*1000)</f>
        <v>-0.762155046063118</v>
      </c>
    </row>
    <row r="123" customFormat="false" ht="12.75" hidden="false" customHeight="false" outlineLevel="0" collapsed="false">
      <c r="A123" s="17" t="s">
        <v>59</v>
      </c>
      <c r="B123" s="7" t="n">
        <f aca="false">[2]PL!Y20</f>
        <v>-854991.241318522</v>
      </c>
      <c r="C123" s="7" t="n">
        <f aca="false">[2]PL!Z20</f>
        <v>-850352.998000312</v>
      </c>
      <c r="D123" s="7" t="n">
        <f aca="false">[2]PL!AA20</f>
        <v>-845275.939004649</v>
      </c>
      <c r="E123" s="7" t="n">
        <f aca="false">[2]PL!AB20</f>
        <v>-840405.559315241</v>
      </c>
      <c r="F123" s="7" t="n">
        <f aca="false">[2]PL!AC20</f>
        <v>-835403.496217944</v>
      </c>
      <c r="G123" s="7" t="n">
        <f aca="false">[2]PL!AD20</f>
        <v>-830594.515965301</v>
      </c>
      <c r="H123" s="7" t="n">
        <f aca="false">[2]PL!AE20</f>
        <v>-825655.968312246</v>
      </c>
      <c r="I123" s="7" t="n">
        <f aca="false">[2]PL!AF20</f>
        <v>-820749.96343518</v>
      </c>
      <c r="J123" s="7" t="n">
        <f aca="false">[2]PL!AG20</f>
        <v>-816036.581287066</v>
      </c>
      <c r="K123" s="7" t="n">
        <f aca="false">[2]PL!AH20</f>
        <v>-811198.018136307</v>
      </c>
      <c r="L123" s="7" t="n">
        <f aca="false">[2]PL!AI20</f>
        <v>-806538.80639934</v>
      </c>
      <c r="M123" s="7" t="n">
        <f aca="false">[2]PL!AJ20</f>
        <v>-801743.706349947</v>
      </c>
      <c r="N123" s="24" t="n">
        <f aca="false">SUM(B123:M123)</f>
        <v>-9938946.79374206</v>
      </c>
      <c r="O123" s="48" t="n">
        <f aca="false">(N123/12)/(2820*1000)</f>
        <v>-0.293704101469919</v>
      </c>
    </row>
    <row r="124" customFormat="false" ht="12.75" hidden="false" customHeight="false" outlineLevel="0" collapsed="false">
      <c r="A124" s="17" t="s">
        <v>60</v>
      </c>
      <c r="B124" s="7" t="n">
        <f aca="false">[2]PL!Y21</f>
        <v>-355452.067255513</v>
      </c>
      <c r="C124" s="7" t="n">
        <f aca="false">[2]PL!Z21</f>
        <v>-353523.774781605</v>
      </c>
      <c r="D124" s="7" t="n">
        <f aca="false">[2]PL!AA21</f>
        <v>-351413.050100024</v>
      </c>
      <c r="E124" s="7" t="n">
        <f aca="false">[2]PL!AB21</f>
        <v>-349388.249791837</v>
      </c>
      <c r="F124" s="7" t="n">
        <f aca="false">[2]PL!AC21</f>
        <v>-347308.703730365</v>
      </c>
      <c r="G124" s="7" t="n">
        <f aca="false">[2]PL!AD21</f>
        <v>-345309.429481008</v>
      </c>
      <c r="H124" s="7" t="n">
        <f aca="false">[2]PL!AE21</f>
        <v>-343256.289182388</v>
      </c>
      <c r="I124" s="7" t="n">
        <f aca="false">[2]PL!AF21</f>
        <v>-341216.67814166</v>
      </c>
      <c r="J124" s="7" t="n">
        <f aca="false">[2]PL!AG21</f>
        <v>-339257.147625619</v>
      </c>
      <c r="K124" s="7" t="n">
        <f aca="false">[2]PL!AH21</f>
        <v>-337245.574651103</v>
      </c>
      <c r="L124" s="7" t="n">
        <f aca="false">[2]PL!AI21</f>
        <v>-335308.56481562</v>
      </c>
      <c r="M124" s="7" t="n">
        <f aca="false">[2]PL!AJ21</f>
        <v>-333315.061089634</v>
      </c>
      <c r="N124" s="24" t="n">
        <f aca="false">SUM(B124:M124)</f>
        <v>-4131994.59064638</v>
      </c>
      <c r="O124" s="48" t="n">
        <f aca="false">(N124/12)/(2820*1000)</f>
        <v>-0.122103859061654</v>
      </c>
    </row>
    <row r="125" customFormat="false" ht="12.75" hidden="false" customHeight="false" outlineLevel="0" collapsed="false">
      <c r="A125" s="17" t="s">
        <v>61</v>
      </c>
      <c r="B125" s="7" t="n">
        <f aca="false">[2]PL!Y22</f>
        <v>0</v>
      </c>
      <c r="C125" s="7" t="n">
        <f aca="false">[2]PL!Z22</f>
        <v>0</v>
      </c>
      <c r="D125" s="7" t="n">
        <f aca="false">[2]PL!AA22</f>
        <v>0</v>
      </c>
      <c r="E125" s="7" t="n">
        <f aca="false">[2]PL!AB22</f>
        <v>0</v>
      </c>
      <c r="F125" s="7" t="n">
        <f aca="false">[2]PL!AC22</f>
        <v>0</v>
      </c>
      <c r="G125" s="7" t="n">
        <f aca="false">[2]PL!AD22</f>
        <v>0</v>
      </c>
      <c r="H125" s="7" t="n">
        <f aca="false">[2]PL!AE22</f>
        <v>0</v>
      </c>
      <c r="I125" s="7" t="n">
        <f aca="false">[2]PL!AF22</f>
        <v>0</v>
      </c>
      <c r="J125" s="7" t="n">
        <f aca="false">[2]PL!AG22</f>
        <v>0</v>
      </c>
      <c r="K125" s="7" t="n">
        <f aca="false">[2]PL!AH22</f>
        <v>0</v>
      </c>
      <c r="L125" s="7" t="n">
        <f aca="false">[2]PL!AI22</f>
        <v>0</v>
      </c>
      <c r="M125" s="7" t="n">
        <f aca="false">[2]PL!AJ22</f>
        <v>0</v>
      </c>
      <c r="N125" s="24" t="n">
        <f aca="false">SUM(B125:M125)</f>
        <v>0</v>
      </c>
      <c r="O125" s="48" t="n">
        <f aca="false">(N125/12)/(2820*1000)</f>
        <v>0</v>
      </c>
    </row>
    <row r="126" customFormat="false" ht="12.75" hidden="false" customHeight="false" outlineLevel="0" collapsed="false">
      <c r="A126" s="20" t="s">
        <v>62</v>
      </c>
      <c r="B126" s="12" t="n">
        <f aca="false">[2]PL!Y23</f>
        <v>-486368.852192635</v>
      </c>
      <c r="C126" s="12" t="n">
        <f aca="false">[2]PL!Z23</f>
        <v>-483730.349047983</v>
      </c>
      <c r="D126" s="12" t="n">
        <f aca="false">[2]PL!AA23</f>
        <v>-480842.221969128</v>
      </c>
      <c r="E126" s="12" t="n">
        <f aca="false">[2]PL!AB23</f>
        <v>-478071.66612621</v>
      </c>
      <c r="F126" s="12" t="n">
        <f aca="false">[2]PL!AC23</f>
        <v>-475226.201085568</v>
      </c>
      <c r="G126" s="12" t="n">
        <f aca="false">[2]PL!AD23</f>
        <v>-472490.572821016</v>
      </c>
      <c r="H126" s="12" t="n">
        <f aca="false">[2]PL!AE23</f>
        <v>-469681.239067127</v>
      </c>
      <c r="I126" s="12" t="n">
        <f aca="false">[2]PL!AF23</f>
        <v>-466890.417541014</v>
      </c>
      <c r="J126" s="12" t="n">
        <f aca="false">[2]PL!AG23</f>
        <v>-464209.171050363</v>
      </c>
      <c r="K126" s="12" t="n">
        <f aca="false">[2]PL!AH23</f>
        <v>-461456.714309089</v>
      </c>
      <c r="L126" s="12" t="n">
        <f aca="false">[2]PL!AI23</f>
        <v>-458806.283105682</v>
      </c>
      <c r="M126" s="12" t="n">
        <f aca="false">[2]PL!AJ23</f>
        <v>-456078.550709762</v>
      </c>
      <c r="N126" s="53" t="n">
        <f aca="false">SUM(B126:M126)</f>
        <v>-5653852.23902558</v>
      </c>
      <c r="O126" s="54" t="n">
        <f aca="false">(N126/12)/(2820*1000)</f>
        <v>-0.167076011791536</v>
      </c>
    </row>
    <row r="127" customFormat="false" ht="12.75" hidden="false" customHeight="false" outlineLevel="0" collapsed="false">
      <c r="A127" s="13" t="s">
        <v>31</v>
      </c>
      <c r="B127" s="18" t="n">
        <f aca="false">SUM(B121:B126)</f>
        <v>-8153590.67158505</v>
      </c>
      <c r="C127" s="18" t="n">
        <f aca="false">SUM(C121:C126)</f>
        <v>-8133758.33377191</v>
      </c>
      <c r="D127" s="18" t="n">
        <f aca="false">SUM(D121:D126)</f>
        <v>-8110562.97963477</v>
      </c>
      <c r="E127" s="18" t="n">
        <f aca="false">SUM(E121:E126)</f>
        <v>-8088080.92156154</v>
      </c>
      <c r="F127" s="18" t="n">
        <f aca="false">SUM(F121:F126)</f>
        <v>-8061800.46077212</v>
      </c>
      <c r="G127" s="18" t="n">
        <f aca="false">SUM(G121:G126)</f>
        <v>-8020463.74278381</v>
      </c>
      <c r="H127" s="18" t="n">
        <f aca="false">SUM(H121:H126)</f>
        <v>-7964158.27518947</v>
      </c>
      <c r="I127" s="18" t="n">
        <f aca="false">SUM(I121:I126)</f>
        <v>-7938735.69034137</v>
      </c>
      <c r="J127" s="18" t="n">
        <f aca="false">SUM(J121:J126)</f>
        <v>-7956812.54206164</v>
      </c>
      <c r="K127" s="18" t="n">
        <f aca="false">SUM(K121:K126)</f>
        <v>-7937270.14185132</v>
      </c>
      <c r="L127" s="18" t="n">
        <f aca="false">SUM(L121:L126)</f>
        <v>-7915331.52534981</v>
      </c>
      <c r="M127" s="24" t="n">
        <f aca="false">SUM(M121:M126)</f>
        <v>-7890245.50543311</v>
      </c>
      <c r="N127" s="75" t="n">
        <f aca="false">SUM(B127:M127)</f>
        <v>-96170810.7903359</v>
      </c>
      <c r="O127" s="63" t="n">
        <f aca="false">SUM(O121:O126)</f>
        <v>-2.84192703281135</v>
      </c>
    </row>
    <row r="128" customFormat="false" ht="12.75" hidden="false" customHeight="false" outlineLevel="0" collapsed="false">
      <c r="A128" s="10"/>
      <c r="M128" s="76"/>
      <c r="N128" s="10"/>
      <c r="O128" s="10"/>
    </row>
    <row r="129" customFormat="false" ht="12.75" hidden="false" customHeight="false" outlineLevel="0" collapsed="false">
      <c r="A129" s="67" t="s">
        <v>63</v>
      </c>
      <c r="B129" s="31" t="n">
        <f aca="false">B109+B119+B127</f>
        <v>-6806394.18111984</v>
      </c>
      <c r="C129" s="31" t="n">
        <f aca="false">C109+C119+C127</f>
        <v>-6887625.72565867</v>
      </c>
      <c r="D129" s="31" t="n">
        <f aca="false">D109+D119+D127</f>
        <v>-7444626.39491066</v>
      </c>
      <c r="E129" s="31" t="n">
        <f aca="false">E109+E119+E127</f>
        <v>-7364201.36912632</v>
      </c>
      <c r="F129" s="31" t="n">
        <f aca="false">F109+F119+F127</f>
        <v>-5995993.19365261</v>
      </c>
      <c r="G129" s="31" t="n">
        <f aca="false">G109+G119+G127</f>
        <v>12169494.1982059</v>
      </c>
      <c r="H129" s="31" t="n">
        <f aca="false">H109+H119+H127</f>
        <v>32529256.1491039</v>
      </c>
      <c r="I129" s="31" t="n">
        <f aca="false">I109+I119+I127</f>
        <v>32366934.4670686</v>
      </c>
      <c r="J129" s="31" t="n">
        <f aca="false">J109+J119+J127</f>
        <v>-2414522.92023899</v>
      </c>
      <c r="K129" s="31" t="n">
        <f aca="false">K109+K119+K127</f>
        <v>-7220363.02294427</v>
      </c>
      <c r="L129" s="31" t="n">
        <f aca="false">L109+L119+L127</f>
        <v>-7249413.5274693</v>
      </c>
      <c r="M129" s="31" t="n">
        <f aca="false">M109+M119+M127</f>
        <v>-6932229.02450448</v>
      </c>
      <c r="N129" s="31" t="n">
        <f aca="false">N109+N119+N127</f>
        <v>18750315.4547533</v>
      </c>
      <c r="O129" s="54"/>
    </row>
    <row r="130" customFormat="false" ht="12" hidden="false" customHeight="true" outlineLevel="0" collapsed="false">
      <c r="A130" s="59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0"/>
    </row>
    <row r="131" customFormat="false" ht="12" hidden="false" customHeight="true" outlineLevel="0" collapsed="false">
      <c r="A131" s="59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0"/>
    </row>
    <row r="132" customFormat="false" ht="12" hidden="false" customHeight="true" outlineLevel="0" collapsed="false">
      <c r="A132" s="59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0"/>
    </row>
    <row r="133" customFormat="false" ht="12.75" hidden="false" customHeight="false" outlineLevel="0" collapsed="false">
      <c r="B133" s="35" t="n">
        <v>37622</v>
      </c>
      <c r="C133" s="35" t="n">
        <v>37653</v>
      </c>
      <c r="D133" s="35" t="n">
        <v>37681</v>
      </c>
      <c r="E133" s="35" t="n">
        <v>37712</v>
      </c>
      <c r="F133" s="35" t="n">
        <v>37742</v>
      </c>
      <c r="G133" s="35" t="n">
        <v>37773</v>
      </c>
      <c r="H133" s="35" t="n">
        <v>37803</v>
      </c>
      <c r="I133" s="35" t="n">
        <v>37834</v>
      </c>
      <c r="J133" s="35" t="n">
        <v>37865</v>
      </c>
      <c r="K133" s="35" t="n">
        <v>37895</v>
      </c>
      <c r="L133" s="35" t="n">
        <v>37926</v>
      </c>
      <c r="M133" s="35" t="n">
        <v>37956</v>
      </c>
      <c r="N133" s="4" t="s">
        <v>66</v>
      </c>
      <c r="O133" s="2" t="s">
        <v>42</v>
      </c>
    </row>
    <row r="134" customFormat="false" ht="12.75" hidden="false" customHeight="false" outlineLevel="0" collapsed="false">
      <c r="A134" s="5" t="s">
        <v>45</v>
      </c>
      <c r="B134" s="7" t="n">
        <f aca="false">[2]PL!AL11</f>
        <v>161093.030964988</v>
      </c>
      <c r="C134" s="7" t="n">
        <f aca="false">[2]PL!AM11</f>
        <v>163935.141110637</v>
      </c>
      <c r="D134" s="7" t="n">
        <f aca="false">[2]PL!AN11</f>
        <v>50235.5839195374</v>
      </c>
      <c r="E134" s="7" t="n">
        <f aca="false">[2]PL!AO11</f>
        <v>105017.778183467</v>
      </c>
      <c r="F134" s="7" t="n">
        <f aca="false">[2]PL!AP11</f>
        <v>365502.707141382</v>
      </c>
      <c r="G134" s="7" t="n">
        <f aca="false">[2]PL!AQ11</f>
        <v>2849523.57127217</v>
      </c>
      <c r="H134" s="7" t="n">
        <f aca="false">[2]PL!AR11</f>
        <v>7377039.98690277</v>
      </c>
      <c r="I134" s="7" t="n">
        <f aca="false">[2]PL!AS11</f>
        <v>7104679.2097423</v>
      </c>
      <c r="J134" s="7" t="n">
        <f aca="false">[2]PL!AT11</f>
        <v>973577.015604916</v>
      </c>
      <c r="K134" s="7" t="n">
        <f aca="false">[2]PL!AU11</f>
        <v>81455.6199901087</v>
      </c>
      <c r="L134" s="7" t="n">
        <f aca="false">[2]PL!AV11</f>
        <v>68887.1837304067</v>
      </c>
      <c r="M134" s="7" t="n">
        <f aca="false">[2]PL!AW11</f>
        <v>60672.0501915752</v>
      </c>
      <c r="N134" s="42" t="n">
        <f aca="false">SUM(B134:M134)</f>
        <v>19361618.8787543</v>
      </c>
      <c r="O134" s="72" t="n">
        <f aca="false">(N134/12)/(465*1000)</f>
        <v>3.46982417181976</v>
      </c>
    </row>
    <row r="135" customFormat="false" ht="12.75" hidden="false" customHeight="false" outlineLevel="0" collapsed="false">
      <c r="A135" s="9" t="s">
        <v>46</v>
      </c>
      <c r="B135" s="7" t="n">
        <f aca="false">[2]PL!AL12</f>
        <v>224327.286497547</v>
      </c>
      <c r="C135" s="7" t="n">
        <f aca="false">[2]PL!AM12</f>
        <v>230769.706529722</v>
      </c>
      <c r="D135" s="7" t="n">
        <f aca="false">[2]PL!AN12</f>
        <v>72650.7312081228</v>
      </c>
      <c r="E135" s="7" t="n">
        <f aca="false">[2]PL!AO12</f>
        <v>125684.313629364</v>
      </c>
      <c r="F135" s="7" t="n">
        <f aca="false">[2]PL!AP12</f>
        <v>399531.557566858</v>
      </c>
      <c r="G135" s="7" t="n">
        <f aca="false">[2]PL!AQ12</f>
        <v>3565809.50502048</v>
      </c>
      <c r="H135" s="7" t="n">
        <f aca="false">[2]PL!AR12</f>
        <v>9402320.17552805</v>
      </c>
      <c r="I135" s="7" t="n">
        <f aca="false">[2]PL!AS12</f>
        <v>9054886.48283756</v>
      </c>
      <c r="J135" s="7" t="n">
        <f aca="false">[2]PL!AT12</f>
        <v>1225576.66322528</v>
      </c>
      <c r="K135" s="7" t="n">
        <f aca="false">[2]PL!AU12</f>
        <v>85785.5192759012</v>
      </c>
      <c r="L135" s="7" t="n">
        <f aca="false">[2]PL!AV12</f>
        <v>91238.0802327727</v>
      </c>
      <c r="M135" s="7" t="n">
        <f aca="false">[2]PL!AW12</f>
        <v>84285.4099373656</v>
      </c>
      <c r="N135" s="24" t="n">
        <f aca="false">SUM(B135:M135)</f>
        <v>24562865.431489</v>
      </c>
      <c r="O135" s="63" t="n">
        <f aca="false">(N135/12)/(600*1000)</f>
        <v>3.41150908770681</v>
      </c>
    </row>
    <row r="136" customFormat="false" ht="12.75" hidden="false" customHeight="false" outlineLevel="0" collapsed="false">
      <c r="A136" s="9" t="s">
        <v>11</v>
      </c>
      <c r="B136" s="7" t="n">
        <f aca="false">[2]PL!AL13</f>
        <v>166267.660773791</v>
      </c>
      <c r="C136" s="7" t="n">
        <f aca="false">[2]PL!AM13</f>
        <v>162203.098130956</v>
      </c>
      <c r="D136" s="7" t="n">
        <f aca="false">[2]PL!AN13</f>
        <v>36472.2167629436</v>
      </c>
      <c r="E136" s="7" t="n">
        <f aca="false">[2]PL!AO13</f>
        <v>89302.7946178694</v>
      </c>
      <c r="F136" s="7" t="n">
        <f aca="false">[2]PL!AP13</f>
        <v>330690.719408962</v>
      </c>
      <c r="G136" s="7" t="n">
        <f aca="false">[2]PL!AQ13</f>
        <v>2295138.77274828</v>
      </c>
      <c r="H136" s="7" t="n">
        <f aca="false">[2]PL!AR13</f>
        <v>6521247.99296753</v>
      </c>
      <c r="I136" s="7" t="n">
        <f aca="false">[2]PL!AS13</f>
        <v>6287341.79613808</v>
      </c>
      <c r="J136" s="7" t="n">
        <f aca="false">[2]PL!AT13</f>
        <v>813545.959611195</v>
      </c>
      <c r="K136" s="7" t="n">
        <f aca="false">[2]PL!AU13</f>
        <v>109906.143992195</v>
      </c>
      <c r="L136" s="7" t="n">
        <f aca="false">[2]PL!AV13</f>
        <v>64279.3744262098</v>
      </c>
      <c r="M136" s="7" t="n">
        <f aca="false">[2]PL!AW13</f>
        <v>83060.8518808204</v>
      </c>
      <c r="N136" s="24" t="n">
        <f aca="false">SUM(B136:M136)</f>
        <v>16959457.3814588</v>
      </c>
      <c r="O136" s="63" t="n">
        <f aca="false">(N136/12)/(440*1000)</f>
        <v>3.21201844345811</v>
      </c>
    </row>
    <row r="137" customFormat="false" ht="12.75" hidden="false" customHeight="false" outlineLevel="0" collapsed="false">
      <c r="A137" s="9" t="s">
        <v>10</v>
      </c>
      <c r="B137" s="7" t="n">
        <f aca="false">[2]PL!AL14</f>
        <v>182380.235546784</v>
      </c>
      <c r="C137" s="7" t="n">
        <f aca="false">[2]PL!AM14</f>
        <v>177586.868988967</v>
      </c>
      <c r="D137" s="7" t="n">
        <f aca="false">[2]PL!AN14</f>
        <v>44011.8126421377</v>
      </c>
      <c r="E137" s="7" t="n">
        <f aca="false">[2]PL!AO14</f>
        <v>100299.715982109</v>
      </c>
      <c r="F137" s="7" t="n">
        <f aca="false">[2]PL!AP14</f>
        <v>356875.418126424</v>
      </c>
      <c r="G137" s="7" t="n">
        <f aca="false">[2]PL!AQ14</f>
        <v>2414349.03297234</v>
      </c>
      <c r="H137" s="7" t="n">
        <f aca="false">[2]PL!AR14</f>
        <v>6790387.64449962</v>
      </c>
      <c r="I137" s="7" t="n">
        <f aca="false">[2]PL!AS14</f>
        <v>6551509.89820759</v>
      </c>
      <c r="J137" s="7" t="n">
        <f aca="false">[2]PL!AT14</f>
        <v>870213.802119726</v>
      </c>
      <c r="K137" s="7" t="n">
        <f aca="false">[2]PL!AU14</f>
        <v>126488.398103083</v>
      </c>
      <c r="L137" s="7" t="n">
        <f aca="false">[2]PL!AV14</f>
        <v>74870.6366497714</v>
      </c>
      <c r="M137" s="7" t="n">
        <f aca="false">[2]PL!AW14</f>
        <v>94977.6835742184</v>
      </c>
      <c r="N137" s="24" t="n">
        <f aca="false">SUM(B137:M137)</f>
        <v>17783951.1474128</v>
      </c>
      <c r="O137" s="63" t="n">
        <f aca="false">(N137/12)/(450*1000)</f>
        <v>3.29332428655792</v>
      </c>
    </row>
    <row r="138" customFormat="false" ht="12.75" hidden="false" customHeight="false" outlineLevel="0" collapsed="false">
      <c r="A138" s="9" t="s">
        <v>12</v>
      </c>
      <c r="B138" s="7" t="n">
        <f aca="false">[2]PL!AL15</f>
        <v>154479.492661423</v>
      </c>
      <c r="C138" s="7" t="n">
        <f aca="false">[2]PL!AM15</f>
        <v>151230.517758412</v>
      </c>
      <c r="D138" s="7" t="n">
        <f aca="false">[2]PL!AN15</f>
        <v>32683.6621235182</v>
      </c>
      <c r="E138" s="7" t="n">
        <f aca="false">[2]PL!AO15</f>
        <v>71667.1237375092</v>
      </c>
      <c r="F138" s="7" t="n">
        <f aca="false">[2]PL!AP15</f>
        <v>290063.228640299</v>
      </c>
      <c r="G138" s="7" t="n">
        <f aca="false">[2]PL!AQ15</f>
        <v>1773677.68904965</v>
      </c>
      <c r="H138" s="7" t="n">
        <f aca="false">[2]PL!AR15</f>
        <v>5115627.57204385</v>
      </c>
      <c r="I138" s="7" t="n">
        <f aca="false">[2]PL!AS15</f>
        <v>4930423.75857204</v>
      </c>
      <c r="J138" s="7" t="n">
        <f aca="false">[2]PL!AT15</f>
        <v>611628.281696319</v>
      </c>
      <c r="K138" s="7" t="n">
        <f aca="false">[2]PL!AU15</f>
        <v>86890.6566013862</v>
      </c>
      <c r="L138" s="7" t="n">
        <f aca="false">[2]PL!AV15</f>
        <v>58558.8893697029</v>
      </c>
      <c r="M138" s="7" t="n">
        <f aca="false">[2]PL!AW15</f>
        <v>75912.3021364386</v>
      </c>
      <c r="N138" s="24" t="n">
        <f aca="false">SUM(B138:M138)</f>
        <v>13352843.1743905</v>
      </c>
      <c r="O138" s="63" t="n">
        <f aca="false">(N138/12)/(355*1000)</f>
        <v>3.13447022873018</v>
      </c>
    </row>
    <row r="139" customFormat="false" ht="12.75" hidden="false" customHeight="false" outlineLevel="0" collapsed="false">
      <c r="A139" s="10" t="s">
        <v>47</v>
      </c>
      <c r="B139" s="74" t="n">
        <f aca="false">[2]PL!AL16</f>
        <v>250682.564277079</v>
      </c>
      <c r="C139" s="12" t="n">
        <f aca="false">[2]PL!AM16</f>
        <v>242515.494928039</v>
      </c>
      <c r="D139" s="12" t="n">
        <f aca="false">[2]PL!AN16</f>
        <v>74560.4397774774</v>
      </c>
      <c r="E139" s="12" t="n">
        <f aca="false">[2]PL!AO16</f>
        <v>156291.040411517</v>
      </c>
      <c r="F139" s="12" t="n">
        <f aca="false">[2]PL!AP16</f>
        <v>480844.571997657</v>
      </c>
      <c r="G139" s="12" t="n">
        <f aca="false">[2]PL!AQ16</f>
        <v>2872215.626412</v>
      </c>
      <c r="H139" s="12" t="n">
        <f aca="false">[2]PL!AR16</f>
        <v>7884283.27945244</v>
      </c>
      <c r="I139" s="12" t="n">
        <f aca="false">[2]PL!AS16</f>
        <v>7610874.43441418</v>
      </c>
      <c r="J139" s="12" t="n">
        <f aca="false">[2]PL!AT16</f>
        <v>1081648.26060527</v>
      </c>
      <c r="K139" s="12" t="n">
        <f aca="false">[2]PL!AU16</f>
        <v>200523.007902275</v>
      </c>
      <c r="L139" s="12" t="n">
        <f aca="false">[2]PL!AV16</f>
        <v>116914.840869027</v>
      </c>
      <c r="M139" s="12" t="n">
        <f aca="false">[2]PL!AW16</f>
        <v>143052.9700709</v>
      </c>
      <c r="N139" s="53" t="n">
        <f aca="false">SUM(B139:M139)</f>
        <v>21114406.5311179</v>
      </c>
      <c r="O139" s="54" t="n">
        <f aca="false">(N139/12)/(510*1000)</f>
        <v>3.45006642665325</v>
      </c>
    </row>
    <row r="140" customFormat="false" ht="12.75" hidden="false" customHeight="false" outlineLevel="0" collapsed="false">
      <c r="A140" s="13" t="s">
        <v>13</v>
      </c>
      <c r="B140" s="7" t="n">
        <f aca="false">SUM(B134:B139)</f>
        <v>1139230.27072161</v>
      </c>
      <c r="C140" s="7" t="n">
        <f aca="false">SUM(C134:C139)</f>
        <v>1128240.82744673</v>
      </c>
      <c r="D140" s="7" t="n">
        <f aca="false">SUM(D134:D139)</f>
        <v>310614.446433737</v>
      </c>
      <c r="E140" s="7" t="n">
        <f aca="false">SUM(E134:E139)</f>
        <v>648262.766561836</v>
      </c>
      <c r="F140" s="7" t="n">
        <f aca="false">SUM(F134:F139)</f>
        <v>2223508.20288158</v>
      </c>
      <c r="G140" s="7" t="n">
        <f aca="false">SUM(G134:G139)</f>
        <v>15770714.1974749</v>
      </c>
      <c r="H140" s="7" t="n">
        <f aca="false">SUM(H134:H139)</f>
        <v>43090906.6513943</v>
      </c>
      <c r="I140" s="7" t="n">
        <f aca="false">SUM(I134:I139)</f>
        <v>41539715.5799118</v>
      </c>
      <c r="J140" s="7" t="n">
        <f aca="false">SUM(J134:J139)</f>
        <v>5576189.98286271</v>
      </c>
      <c r="K140" s="7" t="n">
        <f aca="false">SUM(K134:K139)</f>
        <v>691049.345864949</v>
      </c>
      <c r="L140" s="7" t="n">
        <f aca="false">SUM(L134:L139)</f>
        <v>474749.005277891</v>
      </c>
      <c r="M140" s="7" t="n">
        <f aca="false">SUM(M134:M139)</f>
        <v>541961.267791318</v>
      </c>
      <c r="N140" s="42" t="n">
        <f aca="false">SUM(N134:N139)</f>
        <v>113135142.544623</v>
      </c>
      <c r="O140" s="48" t="n">
        <f aca="false">(SUM(N134:N139)/12)/(2833*1000)</f>
        <v>3.32789570963123</v>
      </c>
    </row>
    <row r="141" customFormat="false" ht="12.75" hidden="false" customHeight="false" outlineLevel="0" collapsed="false">
      <c r="A141" s="79"/>
      <c r="B141" s="80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7"/>
      <c r="N141" s="24"/>
      <c r="O141" s="78"/>
    </row>
    <row r="142" customFormat="false" ht="12.75" hidden="false" customHeight="false" outlineLevel="0" collapsed="false">
      <c r="A142" s="9" t="s">
        <v>17</v>
      </c>
      <c r="B142" s="7" t="n">
        <v>-3174.1409</v>
      </c>
      <c r="C142" s="7" t="n">
        <v>-3173.1409</v>
      </c>
      <c r="D142" s="7" t="n">
        <v>-3172.1409</v>
      </c>
      <c r="E142" s="7" t="n">
        <v>-3171.1409</v>
      </c>
      <c r="F142" s="7" t="n">
        <v>-3170.1409</v>
      </c>
      <c r="G142" s="7" t="n">
        <v>-3169.1409</v>
      </c>
      <c r="H142" s="7" t="n">
        <v>-3168.1409</v>
      </c>
      <c r="I142" s="7" t="n">
        <v>-3167.1409</v>
      </c>
      <c r="J142" s="7" t="n">
        <v>-3166.1409</v>
      </c>
      <c r="K142" s="7" t="n">
        <v>-3165.1409</v>
      </c>
      <c r="L142" s="7" t="n">
        <v>-3164.1409</v>
      </c>
      <c r="M142" s="7" t="n">
        <v>-3163.1409</v>
      </c>
      <c r="N142" s="24" t="n">
        <f aca="false">SUM(B142:M142)</f>
        <v>-38023.6908</v>
      </c>
      <c r="O142" s="78"/>
    </row>
    <row r="143" customFormat="false" ht="12.75" hidden="false" customHeight="false" outlineLevel="0" collapsed="false">
      <c r="A143" s="17" t="s">
        <v>50</v>
      </c>
      <c r="B143" s="7" t="n">
        <f aca="false">[2]PL!AL24</f>
        <v>0</v>
      </c>
      <c r="C143" s="7" t="n">
        <f aca="false">[2]PL!AM24</f>
        <v>0</v>
      </c>
      <c r="D143" s="7" t="n">
        <f aca="false">[2]PL!AN24</f>
        <v>0</v>
      </c>
      <c r="E143" s="7" t="n">
        <f aca="false">[2]PL!AO24</f>
        <v>0</v>
      </c>
      <c r="F143" s="7" t="n">
        <f aca="false">[2]PL!AP24</f>
        <v>0</v>
      </c>
      <c r="G143" s="7" t="n">
        <f aca="false">[2]PL!AQ24</f>
        <v>0</v>
      </c>
      <c r="H143" s="7" t="n">
        <f aca="false">[2]PL!AR24</f>
        <v>0</v>
      </c>
      <c r="I143" s="7" t="n">
        <f aca="false">[2]PL!AS24</f>
        <v>0</v>
      </c>
      <c r="J143" s="7" t="n">
        <f aca="false">[2]PL!AT24</f>
        <v>0</v>
      </c>
      <c r="K143" s="7" t="n">
        <f aca="false">[2]PL!AU24</f>
        <v>0</v>
      </c>
      <c r="L143" s="7" t="n">
        <f aca="false">[2]PL!AV24</f>
        <v>0</v>
      </c>
      <c r="M143" s="7" t="n">
        <f aca="false">[2]PL!AW24</f>
        <v>0</v>
      </c>
      <c r="N143" s="24" t="n">
        <f aca="false">SUM(B143:M143)</f>
        <v>0</v>
      </c>
      <c r="O143" s="78"/>
    </row>
    <row r="144" customFormat="false" ht="12.75" hidden="false" customHeight="false" outlineLevel="0" collapsed="false">
      <c r="A144" s="17" t="s">
        <v>51</v>
      </c>
      <c r="B144" s="7" t="n">
        <f aca="false">[2]PL!AL25</f>
        <v>0</v>
      </c>
      <c r="C144" s="7" t="n">
        <f aca="false">[2]PL!AM25</f>
        <v>0</v>
      </c>
      <c r="D144" s="7" t="n">
        <f aca="false">[2]PL!AN25</f>
        <v>0</v>
      </c>
      <c r="E144" s="7" t="n">
        <f aca="false">[2]PL!AO25</f>
        <v>0</v>
      </c>
      <c r="F144" s="7" t="n">
        <f aca="false">[2]PL!AP25</f>
        <v>0</v>
      </c>
      <c r="G144" s="7" t="n">
        <f aca="false">[2]PL!AQ25</f>
        <v>0</v>
      </c>
      <c r="H144" s="7" t="n">
        <f aca="false">[2]PL!AR25</f>
        <v>0</v>
      </c>
      <c r="I144" s="7" t="n">
        <f aca="false">[2]PL!AS25</f>
        <v>0</v>
      </c>
      <c r="J144" s="7" t="n">
        <f aca="false">[2]PL!AT25</f>
        <v>0</v>
      </c>
      <c r="K144" s="7" t="n">
        <f aca="false">[2]PL!AU25</f>
        <v>0</v>
      </c>
      <c r="L144" s="7" t="n">
        <f aca="false">[2]PL!AV25</f>
        <v>0</v>
      </c>
      <c r="M144" s="7" t="n">
        <f aca="false">[2]PL!AW25</f>
        <v>0</v>
      </c>
      <c r="N144" s="24" t="n">
        <f aca="false">SUM(B144:M144)</f>
        <v>0</v>
      </c>
      <c r="O144" s="78"/>
    </row>
    <row r="145" customFormat="false" ht="12.75" hidden="false" customHeight="false" outlineLevel="0" collapsed="false">
      <c r="A145" s="17" t="s">
        <v>52</v>
      </c>
      <c r="B145" s="7" t="n">
        <f aca="false">[2]PL!AL26</f>
        <v>-415541.613680066</v>
      </c>
      <c r="C145" s="7" t="n">
        <f aca="false">[2]PL!AM26</f>
        <v>-301392.353342621</v>
      </c>
      <c r="D145" s="7" t="n">
        <f aca="false">[2]PL!AN26</f>
        <v>0</v>
      </c>
      <c r="E145" s="7" t="n">
        <f aca="false">[2]PL!AO26</f>
        <v>0</v>
      </c>
      <c r="F145" s="7" t="n">
        <f aca="false">[2]PL!AP26</f>
        <v>0</v>
      </c>
      <c r="G145" s="7" t="n">
        <f aca="false">[2]PL!AQ26</f>
        <v>0</v>
      </c>
      <c r="H145" s="7" t="n">
        <f aca="false">[2]PL!AR26</f>
        <v>0</v>
      </c>
      <c r="I145" s="7" t="n">
        <f aca="false">[2]PL!AS26</f>
        <v>0</v>
      </c>
      <c r="J145" s="7" t="n">
        <f aca="false">[2]PL!AT26</f>
        <v>0</v>
      </c>
      <c r="K145" s="7" t="n">
        <f aca="false">[2]PL!AU26</f>
        <v>0</v>
      </c>
      <c r="L145" s="7" t="n">
        <f aca="false">[2]PL!AV26</f>
        <v>0</v>
      </c>
      <c r="M145" s="7" t="n">
        <f aca="false">[2]PL!AW26</f>
        <v>0</v>
      </c>
      <c r="N145" s="24" t="n">
        <f aca="false">SUM(B145:M145)</f>
        <v>-716933.967022687</v>
      </c>
      <c r="O145" s="78"/>
    </row>
    <row r="146" customFormat="false" ht="12.75" hidden="false" customHeight="false" outlineLevel="0" collapsed="false">
      <c r="A146" s="17" t="s">
        <v>53</v>
      </c>
      <c r="B146" s="7" t="n">
        <f aca="false">[2]PL!AL27</f>
        <v>-138513.871226689</v>
      </c>
      <c r="C146" s="7" t="n">
        <f aca="false">[2]PL!AM27</f>
        <v>-100464.117780874</v>
      </c>
      <c r="D146" s="7" t="n">
        <f aca="false">[2]PL!AN27</f>
        <v>0</v>
      </c>
      <c r="E146" s="7" t="n">
        <f aca="false">[2]PL!AO27</f>
        <v>0</v>
      </c>
      <c r="F146" s="7" t="n">
        <f aca="false">[2]PL!AP27</f>
        <v>0</v>
      </c>
      <c r="G146" s="7" t="n">
        <f aca="false">[2]PL!AQ27</f>
        <v>0</v>
      </c>
      <c r="H146" s="7" t="n">
        <f aca="false">[2]PL!AR27</f>
        <v>0</v>
      </c>
      <c r="I146" s="7" t="n">
        <f aca="false">[2]PL!AS27</f>
        <v>0</v>
      </c>
      <c r="J146" s="7" t="n">
        <f aca="false">[2]PL!AT27</f>
        <v>0</v>
      </c>
      <c r="K146" s="7" t="n">
        <f aca="false">[2]PL!AU27</f>
        <v>0</v>
      </c>
      <c r="L146" s="7" t="n">
        <f aca="false">[2]PL!AV27</f>
        <v>0</v>
      </c>
      <c r="M146" s="7" t="n">
        <f aca="false">[2]PL!AW27</f>
        <v>0</v>
      </c>
      <c r="N146" s="24" t="n">
        <f aca="false">SUM(B146:M146)</f>
        <v>-238977.989007563</v>
      </c>
      <c r="O146" s="9"/>
    </row>
    <row r="147" customFormat="false" ht="12.75" hidden="false" customHeight="false" outlineLevel="0" collapsed="false">
      <c r="A147" s="17" t="s">
        <v>54</v>
      </c>
      <c r="B147" s="7" t="n">
        <f aca="false">[2]PL!AL28</f>
        <v>0</v>
      </c>
      <c r="C147" s="7" t="n">
        <f aca="false">[2]PL!AM28</f>
        <v>0</v>
      </c>
      <c r="D147" s="7" t="n">
        <f aca="false">[2]PL!AN28</f>
        <v>0</v>
      </c>
      <c r="E147" s="7" t="n">
        <f aca="false">[2]PL!AO28</f>
        <v>0</v>
      </c>
      <c r="F147" s="7" t="n">
        <f aca="false">[2]PL!AP28</f>
        <v>0</v>
      </c>
      <c r="G147" s="7" t="n">
        <f aca="false">[2]PL!AQ28</f>
        <v>94660.945262944</v>
      </c>
      <c r="H147" s="7" t="n">
        <f aca="false">[2]PL!AR28</f>
        <v>112668.28196365</v>
      </c>
      <c r="I147" s="7" t="n">
        <f aca="false">[2]PL!AS28</f>
        <v>106913.910656765</v>
      </c>
      <c r="J147" s="7" t="n">
        <f aca="false">[2]PL!AT28</f>
        <v>0</v>
      </c>
      <c r="K147" s="7" t="n">
        <f aca="false">[2]PL!AU28</f>
        <v>0</v>
      </c>
      <c r="L147" s="7" t="n">
        <f aca="false">[2]PL!AV28</f>
        <v>0</v>
      </c>
      <c r="M147" s="7" t="n">
        <f aca="false">[2]PL!AW28</f>
        <v>0</v>
      </c>
      <c r="N147" s="24" t="n">
        <f aca="false">SUM(B147:M147)</f>
        <v>314243.13788336</v>
      </c>
      <c r="O147" s="9"/>
    </row>
    <row r="148" customFormat="false" ht="12.75" hidden="false" customHeight="false" outlineLevel="0" collapsed="false">
      <c r="A148" s="17" t="s">
        <v>55</v>
      </c>
      <c r="B148" s="7" t="n">
        <f aca="false">SUM([2]PL!AL$29:AL$32)</f>
        <v>-51770.3259526433</v>
      </c>
      <c r="C148" s="7" t="n">
        <f aca="false">SUM([2]PL!AM$29:AM$32)</f>
        <v>-51492.7496558166</v>
      </c>
      <c r="D148" s="7" t="n">
        <f aca="false">SUM([2]PL!AN$29:AN$32)</f>
        <v>-51188.6520397479</v>
      </c>
      <c r="E148" s="7" t="n">
        <f aca="false">SUM([2]PL!AO$29:AO$32)</f>
        <v>-50896.8438640214</v>
      </c>
      <c r="F148" s="7" t="n">
        <f aca="false">SUM([2]PL!AP$29:AP$32)</f>
        <v>-64438.8399043786</v>
      </c>
      <c r="G148" s="7" t="n">
        <f aca="false">SUM([2]PL!AQ$29:AQ$32)</f>
        <v>2332711.14243042</v>
      </c>
      <c r="H148" s="7" t="n">
        <f aca="false">SUM([2]PL!AR$29:AR$32)</f>
        <v>-48654.7842221221</v>
      </c>
      <c r="I148" s="7" t="n">
        <f aca="false">SUM([2]PL!AS$29:AS$32)</f>
        <v>-49626.7098227318</v>
      </c>
      <c r="J148" s="7" t="n">
        <f aca="false">SUM([2]PL!AT$29:AT$32)</f>
        <v>25588.910683132</v>
      </c>
      <c r="K148" s="7" t="n">
        <f aca="false">SUM([2]PL!AU$29:AU$32)</f>
        <v>-49143.8585960787</v>
      </c>
      <c r="L148" s="7" t="n">
        <f aca="false">SUM([2]PL!AV$29:AV$32)</f>
        <v>0</v>
      </c>
      <c r="M148" s="7" t="n">
        <f aca="false">SUM([2]PL!AW$29:AW$32)</f>
        <v>0</v>
      </c>
      <c r="N148" s="24" t="n">
        <f aca="false">SUM(B148:M148)</f>
        <v>1941087.28905601</v>
      </c>
      <c r="O148" s="9"/>
    </row>
    <row r="149" customFormat="false" ht="12.75" hidden="false" customHeight="false" outlineLevel="0" collapsed="false">
      <c r="A149" s="20" t="s">
        <v>56</v>
      </c>
      <c r="B149" s="12" t="n">
        <f aca="false">[2]PL!AL18</f>
        <v>0</v>
      </c>
      <c r="C149" s="12" t="n">
        <f aca="false">[2]PL!AM18</f>
        <v>0</v>
      </c>
      <c r="D149" s="12" t="n">
        <f aca="false">[2]PL!AN18</f>
        <v>0</v>
      </c>
      <c r="E149" s="12" t="n">
        <f aca="false">[2]PL!AO18</f>
        <v>0</v>
      </c>
      <c r="F149" s="12" t="n">
        <f aca="false">[2]PL!AP18</f>
        <v>0</v>
      </c>
      <c r="G149" s="12" t="n">
        <f aca="false">[2]PL!AQ18</f>
        <v>0</v>
      </c>
      <c r="H149" s="12" t="n">
        <f aca="false">[2]PL!AR18</f>
        <v>0</v>
      </c>
      <c r="I149" s="12" t="n">
        <f aca="false">[2]PL!AS18</f>
        <v>0</v>
      </c>
      <c r="J149" s="12" t="n">
        <f aca="false">[2]PL!AT18</f>
        <v>0</v>
      </c>
      <c r="K149" s="12" t="n">
        <f aca="false">[2]PL!AU18</f>
        <v>0</v>
      </c>
      <c r="L149" s="12" t="n">
        <f aca="false">[2]PL!AV18</f>
        <v>0</v>
      </c>
      <c r="M149" s="12" t="n">
        <f aca="false">[2]PL!AW18</f>
        <v>0</v>
      </c>
      <c r="N149" s="53" t="n">
        <f aca="false">SUM(B149:M149)</f>
        <v>0</v>
      </c>
      <c r="O149" s="9"/>
    </row>
    <row r="150" customFormat="false" ht="12.75" hidden="false" customHeight="false" outlineLevel="0" collapsed="false">
      <c r="A150" s="13" t="s">
        <v>23</v>
      </c>
      <c r="B150" s="7" t="n">
        <f aca="false">SUM(B142:B149)</f>
        <v>-608999.951759398</v>
      </c>
      <c r="C150" s="7" t="n">
        <f aca="false">SUM(C142:C149)</f>
        <v>-456522.361679312</v>
      </c>
      <c r="D150" s="7" t="n">
        <f aca="false">SUM(D142:D149)</f>
        <v>-54360.7929397479</v>
      </c>
      <c r="E150" s="7" t="n">
        <f aca="false">SUM(E142:E149)</f>
        <v>-54067.9847640214</v>
      </c>
      <c r="F150" s="7" t="n">
        <f aca="false">SUM(F142:F149)</f>
        <v>-67608.9808043786</v>
      </c>
      <c r="G150" s="7" t="n">
        <f aca="false">SUM(G142:G149)</f>
        <v>2424202.94679337</v>
      </c>
      <c r="H150" s="7" t="n">
        <f aca="false">SUM(H142:H149)</f>
        <v>60845.3568415283</v>
      </c>
      <c r="I150" s="7" t="n">
        <f aca="false">SUM(I142:I149)</f>
        <v>54120.0599340336</v>
      </c>
      <c r="J150" s="7" t="n">
        <f aca="false">SUM(J142:J149)</f>
        <v>22422.769783132</v>
      </c>
      <c r="K150" s="7" t="n">
        <f aca="false">SUM(K142:K149)</f>
        <v>-52308.9994960787</v>
      </c>
      <c r="L150" s="7" t="n">
        <f aca="false">SUM(L142:L149)</f>
        <v>-3164.1409</v>
      </c>
      <c r="M150" s="7" t="n">
        <f aca="false">SUM(M142:M149)</f>
        <v>-3163.1409</v>
      </c>
      <c r="N150" s="24" t="n">
        <f aca="false">SUM(B150:M150)</f>
        <v>1261394.78010912</v>
      </c>
      <c r="O150" s="9"/>
    </row>
    <row r="151" customFormat="false" ht="12.75" hidden="false" customHeight="false" outlineLevel="0" collapsed="false">
      <c r="A151" s="79"/>
      <c r="B151" s="80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7"/>
      <c r="N151" s="24"/>
      <c r="O151" s="9"/>
    </row>
    <row r="152" customFormat="false" ht="12.75" hidden="false" customHeight="false" outlineLevel="0" collapsed="false">
      <c r="A152" s="9" t="s">
        <v>57</v>
      </c>
      <c r="B152" s="7" t="n">
        <f aca="false">[2]PL!AL17</f>
        <v>-3822805.35751514</v>
      </c>
      <c r="C152" s="7" t="n">
        <f aca="false">[2]PL!AM17</f>
        <v>-3824250.34929428</v>
      </c>
      <c r="D152" s="7" t="n">
        <f aca="false">[2]PL!AN17</f>
        <v>-3824474.54972354</v>
      </c>
      <c r="E152" s="7" t="n">
        <f aca="false">[2]PL!AO17</f>
        <v>-3824760.19131552</v>
      </c>
      <c r="F152" s="7" t="n">
        <f aca="false">[2]PL!AP17</f>
        <v>-3822852.20853628</v>
      </c>
      <c r="G152" s="7" t="n">
        <f aca="false">[2]PL!AQ17</f>
        <v>-3807277.70739579</v>
      </c>
      <c r="H152" s="7" t="n">
        <f aca="false">[2]PL!AR17</f>
        <v>-3781745.29274713</v>
      </c>
      <c r="I152" s="7" t="n">
        <f aca="false">[2]PL!AS17</f>
        <v>-3780137.79740034</v>
      </c>
      <c r="J152" s="7" t="n">
        <f aca="false">[2]PL!AT17</f>
        <v>-3809835.62388774</v>
      </c>
      <c r="K152" s="7" t="n">
        <f aca="false">[2]PL!AU17</f>
        <v>-3812128.42638471</v>
      </c>
      <c r="L152" s="7" t="n">
        <f aca="false">[2]PL!AV17</f>
        <v>-3811767.51432402</v>
      </c>
      <c r="M152" s="7" t="n">
        <f aca="false">[2]PL!AW17</f>
        <v>-3809161.79504504</v>
      </c>
      <c r="N152" s="24" t="n">
        <f aca="false">SUM(B152:M152)</f>
        <v>-45731196.8135695</v>
      </c>
      <c r="O152" s="48" t="n">
        <f aca="false">(N152/12)/(2820*1000)</f>
        <v>-1.35139470489272</v>
      </c>
    </row>
    <row r="153" customFormat="false" ht="12.75" hidden="false" customHeight="false" outlineLevel="0" collapsed="false">
      <c r="A153" s="17" t="s">
        <v>58</v>
      </c>
      <c r="B153" s="7" t="n">
        <f aca="false">[2]PL!AL19</f>
        <v>-2068125.95110749</v>
      </c>
      <c r="C153" s="7" t="n">
        <f aca="false">[2]PL!AM19</f>
        <v>-2057037.30655453</v>
      </c>
      <c r="D153" s="7" t="n">
        <f aca="false">[2]PL!AN19</f>
        <v>-2044889.18579444</v>
      </c>
      <c r="E153" s="7" t="n">
        <f aca="false">[2]PL!AO19</f>
        <v>-2033232.004777</v>
      </c>
      <c r="F153" s="7" t="n">
        <f aca="false">[2]PL!AP19</f>
        <v>-2021259.12213584</v>
      </c>
      <c r="G153" s="7" t="n">
        <f aca="false">[2]PL!AQ19</f>
        <v>-2009738.80145345</v>
      </c>
      <c r="H153" s="7" t="n">
        <f aca="false">[2]PL!AR19</f>
        <v>-1997906.31393773</v>
      </c>
      <c r="I153" s="7" t="n">
        <f aca="false">[2]PL!AS19</f>
        <v>-1986145.44580164</v>
      </c>
      <c r="J153" s="7" t="n">
        <f aca="false">[2]PL!AT19</f>
        <v>-1974828.18308894</v>
      </c>
      <c r="K153" s="7" t="n">
        <f aca="false">[2]PL!AU19</f>
        <v>-1963203.58100658</v>
      </c>
      <c r="L153" s="7" t="n">
        <f aca="false">[2]PL!AV19</f>
        <v>-1951998.26152601</v>
      </c>
      <c r="M153" s="7" t="n">
        <f aca="false">[2]PL!AW19</f>
        <v>-1940446.92321179</v>
      </c>
      <c r="N153" s="24" t="n">
        <f aca="false">SUM(B153:M153)</f>
        <v>-24048811.0803954</v>
      </c>
      <c r="O153" s="48" t="n">
        <f aca="false">(N153/12)/(2820*1000)</f>
        <v>-0.710662265969133</v>
      </c>
    </row>
    <row r="154" customFormat="false" ht="12.75" hidden="false" customHeight="false" outlineLevel="0" collapsed="false">
      <c r="A154" s="17" t="s">
        <v>59</v>
      </c>
      <c r="B154" s="7" t="n">
        <f aca="false">[2]PL!AL20</f>
        <v>-820883.541508555</v>
      </c>
      <c r="C154" s="7" t="n">
        <f aca="false">[2]PL!AM20</f>
        <v>-816482.22068654</v>
      </c>
      <c r="D154" s="7" t="n">
        <f aca="false">[2]PL!AN20</f>
        <v>-811660.371037164</v>
      </c>
      <c r="E154" s="7" t="n">
        <f aca="false">[2]PL!AO20</f>
        <v>-807033.385899978</v>
      </c>
      <c r="F154" s="7" t="n">
        <f aca="false">[2]PL!AP20</f>
        <v>-802281.092018033</v>
      </c>
      <c r="G154" s="7" t="n">
        <f aca="false">[2]PL!AQ20</f>
        <v>-797708.429682833</v>
      </c>
      <c r="H154" s="7" t="n">
        <f aca="false">[2]PL!AR20</f>
        <v>-793011.861636987</v>
      </c>
      <c r="I154" s="7" t="n">
        <f aca="false">[2]PL!AS20</f>
        <v>-788343.720858808</v>
      </c>
      <c r="J154" s="7" t="n">
        <f aca="false">[2]PL!AT20</f>
        <v>-783854.029459273</v>
      </c>
      <c r="K154" s="7" t="n">
        <f aca="false">[2]PL!AU20</f>
        <v>-779237.602727225</v>
      </c>
      <c r="L154" s="7" t="n">
        <f aca="false">[2]PL!AV20</f>
        <v>-774789.971124314</v>
      </c>
      <c r="M154" s="7" t="n">
        <f aca="false">[2]PL!AW20</f>
        <v>-770204.997225863</v>
      </c>
      <c r="N154" s="24" t="n">
        <f aca="false">SUM(B154:M154)</f>
        <v>-9545491.22386557</v>
      </c>
      <c r="O154" s="48" t="n">
        <f aca="false">(N154/12)/(2820*1000)</f>
        <v>-0.282077163825815</v>
      </c>
    </row>
    <row r="155" customFormat="false" ht="12.75" hidden="false" customHeight="false" outlineLevel="0" collapsed="false">
      <c r="A155" s="17" t="s">
        <v>60</v>
      </c>
      <c r="B155" s="7" t="n">
        <f aca="false">[2]PL!AL21</f>
        <v>-331331.742747347</v>
      </c>
      <c r="C155" s="7" t="n">
        <f aca="false">[2]PL!AM21</f>
        <v>-329555.245565215</v>
      </c>
      <c r="D155" s="7" t="n">
        <f aca="false">[2]PL!AN21</f>
        <v>-327609.011091251</v>
      </c>
      <c r="E155" s="7" t="n">
        <f aca="false">[2]PL!AO21</f>
        <v>-325741.429428751</v>
      </c>
      <c r="F155" s="7" t="n">
        <f aca="false">[2]PL!AP21</f>
        <v>-323823.269623696</v>
      </c>
      <c r="G155" s="7" t="n">
        <f aca="false">[2]PL!AQ21</f>
        <v>-321977.614175748</v>
      </c>
      <c r="H155" s="7" t="n">
        <f aca="false">[2]PL!AR21</f>
        <v>-320081.946889372</v>
      </c>
      <c r="I155" s="7" t="n">
        <f aca="false">[2]PL!AS21</f>
        <v>-318197.753649754</v>
      </c>
      <c r="J155" s="7" t="n">
        <f aca="false">[2]PL!AT21</f>
        <v>-316384.629852473</v>
      </c>
      <c r="K155" s="7" t="n">
        <f aca="false">[2]PL!AU21</f>
        <v>-314522.267618379</v>
      </c>
      <c r="L155" s="7" t="n">
        <f aca="false">[2]PL!AV21</f>
        <v>-312727.078099313</v>
      </c>
      <c r="M155" s="7" t="n">
        <f aca="false">[2]PL!AW21</f>
        <v>-310876.453357301</v>
      </c>
      <c r="N155" s="24" t="n">
        <f aca="false">SUM(B155:M155)</f>
        <v>-3852828.4420986</v>
      </c>
      <c r="O155" s="48" t="n">
        <f aca="false">(N155/12)/(2820*1000)</f>
        <v>-0.113854268383528</v>
      </c>
    </row>
    <row r="156" customFormat="false" ht="12.75" hidden="false" customHeight="false" outlineLevel="0" collapsed="false">
      <c r="A156" s="17" t="s">
        <v>61</v>
      </c>
      <c r="B156" s="7" t="n">
        <f aca="false">[2]PL!AL22</f>
        <v>0</v>
      </c>
      <c r="C156" s="7" t="n">
        <f aca="false">[2]PL!AM22</f>
        <v>0</v>
      </c>
      <c r="D156" s="7" t="n">
        <f aca="false">[2]PL!AN22</f>
        <v>0</v>
      </c>
      <c r="E156" s="7" t="n">
        <f aca="false">[2]PL!AO22</f>
        <v>0</v>
      </c>
      <c r="F156" s="7" t="n">
        <f aca="false">[2]PL!AP22</f>
        <v>0</v>
      </c>
      <c r="G156" s="7" t="n">
        <f aca="false">[2]PL!AQ22</f>
        <v>0</v>
      </c>
      <c r="H156" s="7" t="n">
        <f aca="false">[2]PL!AR22</f>
        <v>0</v>
      </c>
      <c r="I156" s="7" t="n">
        <f aca="false">[2]PL!AS22</f>
        <v>0</v>
      </c>
      <c r="J156" s="7" t="n">
        <f aca="false">[2]PL!AT22</f>
        <v>0</v>
      </c>
      <c r="K156" s="7" t="n">
        <f aca="false">[2]PL!AU22</f>
        <v>0</v>
      </c>
      <c r="L156" s="7" t="n">
        <f aca="false">[2]PL!AV22</f>
        <v>0</v>
      </c>
      <c r="M156" s="7" t="n">
        <f aca="false">[2]PL!AW22</f>
        <v>0</v>
      </c>
      <c r="N156" s="24" t="n">
        <f aca="false">SUM(B156:M156)</f>
        <v>0</v>
      </c>
      <c r="O156" s="48" t="n">
        <f aca="false">(N156/12)/(2820*1000)</f>
        <v>0</v>
      </c>
    </row>
    <row r="157" customFormat="false" ht="12.75" hidden="false" customHeight="false" outlineLevel="0" collapsed="false">
      <c r="A157" s="20" t="s">
        <v>62</v>
      </c>
      <c r="B157" s="74" t="n">
        <f aca="false">[2]PL!AL23</f>
        <v>-466965.855117196</v>
      </c>
      <c r="C157" s="12" t="n">
        <f aca="false">[2]PL!AM23</f>
        <v>-464462.130243482</v>
      </c>
      <c r="D157" s="12" t="n">
        <f aca="false">[2]PL!AN23</f>
        <v>-461719.184343227</v>
      </c>
      <c r="E157" s="12" t="n">
        <f aca="false">[2]PL!AO23</f>
        <v>-459087.088604983</v>
      </c>
      <c r="F157" s="12" t="n">
        <f aca="false">[2]PL!AP23</f>
        <v>-456383.710032824</v>
      </c>
      <c r="G157" s="12" t="n">
        <f aca="false">[2]PL!AQ23</f>
        <v>-453782.516234257</v>
      </c>
      <c r="H157" s="12" t="n">
        <f aca="false">[2]PL!AR23</f>
        <v>-451110.837728418</v>
      </c>
      <c r="I157" s="12" t="n">
        <f aca="false">[2]PL!AS23</f>
        <v>-448455.330290318</v>
      </c>
      <c r="J157" s="12" t="n">
        <f aca="false">[2]PL!AT23</f>
        <v>-445899.985313679</v>
      </c>
      <c r="K157" s="12" t="n">
        <f aca="false">[2]PL!AU23</f>
        <v>-443275.245631418</v>
      </c>
      <c r="L157" s="12" t="n">
        <f aca="false">[2]PL!AV23</f>
        <v>-440745.176517251</v>
      </c>
      <c r="M157" s="12" t="n">
        <f aca="false">[2]PL!AW23</f>
        <v>-438136.979192151</v>
      </c>
      <c r="N157" s="53" t="n">
        <f aca="false">SUM(B157:M157)</f>
        <v>-5430024.0392492</v>
      </c>
      <c r="O157" s="77" t="n">
        <f aca="false">(N157/12)/(2820*1000)</f>
        <v>-0.160461703287506</v>
      </c>
    </row>
    <row r="158" customFormat="false" ht="12.75" hidden="false" customHeight="false" outlineLevel="0" collapsed="false">
      <c r="A158" s="13" t="s">
        <v>31</v>
      </c>
      <c r="B158" s="18" t="n">
        <f aca="false">SUM(B152:B157)</f>
        <v>-7510112.44799572</v>
      </c>
      <c r="C158" s="18" t="n">
        <f aca="false">SUM(C152:C157)</f>
        <v>-7491787.25234404</v>
      </c>
      <c r="D158" s="18" t="n">
        <f aca="false">SUM(D152:D157)</f>
        <v>-7470352.30198963</v>
      </c>
      <c r="E158" s="18" t="n">
        <f aca="false">SUM(E152:E157)</f>
        <v>-7449854.10002624</v>
      </c>
      <c r="F158" s="18" t="n">
        <f aca="false">SUM(F152:F157)</f>
        <v>-7426599.40234668</v>
      </c>
      <c r="G158" s="18" t="n">
        <f aca="false">SUM(G152:G157)</f>
        <v>-7390485.06894208</v>
      </c>
      <c r="H158" s="18" t="n">
        <f aca="false">SUM(H152:H157)</f>
        <v>-7343856.25293964</v>
      </c>
      <c r="I158" s="18" t="n">
        <f aca="false">SUM(I152:I157)</f>
        <v>-7321280.04800086</v>
      </c>
      <c r="J158" s="18" t="n">
        <f aca="false">SUM(J152:J157)</f>
        <v>-7330802.4516021</v>
      </c>
      <c r="K158" s="18" t="n">
        <f aca="false">SUM(K152:K157)</f>
        <v>-7312367.12336831</v>
      </c>
      <c r="L158" s="18" t="n">
        <f aca="false">SUM(L152:L157)</f>
        <v>-7292028.00159091</v>
      </c>
      <c r="M158" s="18" t="n">
        <f aca="false">SUM(M152:M157)</f>
        <v>-7268827.14803215</v>
      </c>
      <c r="N158" s="8" t="n">
        <f aca="false">SUM(B158:M158)</f>
        <v>-88608351.5991784</v>
      </c>
      <c r="O158" s="63" t="n">
        <f aca="false">SUM(O152:O157)</f>
        <v>-2.6184501063587</v>
      </c>
    </row>
    <row r="159" customFormat="false" ht="12.75" hidden="false" customHeight="false" outlineLevel="0" collapsed="false">
      <c r="A159" s="10"/>
      <c r="M159" s="76"/>
      <c r="N159" s="10"/>
      <c r="O159" s="10"/>
    </row>
    <row r="160" customFormat="false" ht="12.75" hidden="false" customHeight="false" outlineLevel="0" collapsed="false">
      <c r="A160" s="67" t="s">
        <v>63</v>
      </c>
      <c r="B160" s="31" t="n">
        <f aca="false">B140+B150+B158</f>
        <v>-6979882.12903351</v>
      </c>
      <c r="C160" s="31" t="n">
        <f aca="false">C140+C150+C158</f>
        <v>-6820068.78657662</v>
      </c>
      <c r="D160" s="31" t="n">
        <f aca="false">D140+D150+D158</f>
        <v>-7214098.64849564</v>
      </c>
      <c r="E160" s="31" t="n">
        <f aca="false">E140+E150+E158</f>
        <v>-6855659.31822842</v>
      </c>
      <c r="F160" s="31" t="n">
        <f aca="false">F140+F150+F158</f>
        <v>-5270700.18026947</v>
      </c>
      <c r="G160" s="31" t="n">
        <f aca="false">G140+G150+G158</f>
        <v>10804432.0753262</v>
      </c>
      <c r="H160" s="31" t="n">
        <f aca="false">H140+H150+H158</f>
        <v>35807895.7552962</v>
      </c>
      <c r="I160" s="31" t="n">
        <f aca="false">I140+I150+I158</f>
        <v>34272555.5918449</v>
      </c>
      <c r="J160" s="31" t="n">
        <f aca="false">J140+J150+J158</f>
        <v>-1732189.69895626</v>
      </c>
      <c r="K160" s="31" t="n">
        <f aca="false">K140+K150+K158</f>
        <v>-6673626.77699944</v>
      </c>
      <c r="L160" s="31" t="n">
        <f aca="false">L140+L150+L158</f>
        <v>-6820443.13721302</v>
      </c>
      <c r="M160" s="31" t="n">
        <f aca="false">M140+M150+M158</f>
        <v>-6730029.02114083</v>
      </c>
      <c r="N160" s="31" t="n">
        <f aca="false">N140+N150+N158</f>
        <v>25788185.7255541</v>
      </c>
      <c r="O160" s="54"/>
    </row>
    <row r="164" customFormat="false" ht="12.75" hidden="false" customHeight="false" outlineLevel="0" collapsed="false">
      <c r="B164" s="35" t="n">
        <v>37987</v>
      </c>
      <c r="C164" s="35" t="n">
        <v>38018</v>
      </c>
      <c r="D164" s="35" t="n">
        <v>38047</v>
      </c>
      <c r="E164" s="35" t="n">
        <v>38078</v>
      </c>
      <c r="F164" s="35" t="n">
        <v>38108</v>
      </c>
      <c r="G164" s="35" t="n">
        <v>38139</v>
      </c>
      <c r="H164" s="35" t="n">
        <v>38169</v>
      </c>
      <c r="I164" s="35" t="n">
        <v>38200</v>
      </c>
      <c r="J164" s="35" t="n">
        <v>38231</v>
      </c>
      <c r="K164" s="35" t="n">
        <v>38261</v>
      </c>
      <c r="L164" s="35" t="n">
        <v>38292</v>
      </c>
      <c r="M164" s="35" t="n">
        <v>38322</v>
      </c>
      <c r="N164" s="4" t="s">
        <v>67</v>
      </c>
      <c r="O164" s="2" t="s">
        <v>42</v>
      </c>
    </row>
    <row r="165" customFormat="false" ht="12.75" hidden="false" customHeight="false" outlineLevel="0" collapsed="false">
      <c r="A165" s="5" t="s">
        <v>45</v>
      </c>
      <c r="B165" s="7" t="n">
        <f aca="false">[2]PL!AY11</f>
        <v>125392.698379057</v>
      </c>
      <c r="C165" s="7" t="n">
        <f aca="false">[2]PL!AZ11</f>
        <v>133274.551232951</v>
      </c>
      <c r="D165" s="7" t="n">
        <f aca="false">[2]PL!BA11</f>
        <v>58442.4879085227</v>
      </c>
      <c r="E165" s="7" t="n">
        <f aca="false">[2]PL!BB11</f>
        <v>107128.298740318</v>
      </c>
      <c r="F165" s="7" t="n">
        <f aca="false">[2]PL!BC11</f>
        <v>290428.080883528</v>
      </c>
      <c r="G165" s="7" t="n">
        <f aca="false">[2]PL!BD11</f>
        <v>2445859.15308852</v>
      </c>
      <c r="H165" s="7" t="n">
        <f aca="false">[2]PL!BE11</f>
        <v>5408180.45433222</v>
      </c>
      <c r="I165" s="7" t="n">
        <f aca="false">[2]PL!BF11</f>
        <v>5543313.26205623</v>
      </c>
      <c r="J165" s="7" t="n">
        <f aca="false">[2]PL!BG11</f>
        <v>878911.401147699</v>
      </c>
      <c r="K165" s="7" t="n">
        <f aca="false">[2]PL!BH11</f>
        <v>75202.0284168998</v>
      </c>
      <c r="L165" s="7" t="n">
        <f aca="false">[2]PL!BI11</f>
        <v>79001.5535088948</v>
      </c>
      <c r="M165" s="7" t="n">
        <f aca="false">[2]PL!BJ11</f>
        <v>67220.6514082652</v>
      </c>
      <c r="N165" s="42" t="n">
        <f aca="false">SUM(B165:M165)</f>
        <v>15212354.6211031</v>
      </c>
      <c r="O165" s="72" t="n">
        <f aca="false">(N165/12)/(465*1000)</f>
        <v>2.72622842672099</v>
      </c>
    </row>
    <row r="166" customFormat="false" ht="12.75" hidden="false" customHeight="false" outlineLevel="0" collapsed="false">
      <c r="A166" s="9" t="s">
        <v>46</v>
      </c>
      <c r="B166" s="7" t="n">
        <f aca="false">[2]PL!AY12</f>
        <v>179278.686014405</v>
      </c>
      <c r="C166" s="7" t="n">
        <f aca="false">[2]PL!AZ12</f>
        <v>193583.129608007</v>
      </c>
      <c r="D166" s="7" t="n">
        <f aca="false">[2]PL!BA12</f>
        <v>83522.8857390608</v>
      </c>
      <c r="E166" s="7" t="n">
        <f aca="false">[2]PL!BB12</f>
        <v>130460.937637663</v>
      </c>
      <c r="F166" s="7" t="n">
        <f aca="false">[2]PL!BC12</f>
        <v>313175.101868434</v>
      </c>
      <c r="G166" s="7" t="n">
        <f aca="false">[2]PL!BD12</f>
        <v>3053127.9818544</v>
      </c>
      <c r="H166" s="7" t="n">
        <f aca="false">[2]PL!BE12</f>
        <v>6878218.15682911</v>
      </c>
      <c r="I166" s="7" t="n">
        <f aca="false">[2]PL!BF12</f>
        <v>7054336.05747636</v>
      </c>
      <c r="J166" s="7" t="n">
        <f aca="false">[2]PL!BG12</f>
        <v>1111390.1799547</v>
      </c>
      <c r="K166" s="7" t="n">
        <f aca="false">[2]PL!BH12</f>
        <v>80963.903023372</v>
      </c>
      <c r="L166" s="7" t="n">
        <f aca="false">[2]PL!BI12</f>
        <v>105067.772341701</v>
      </c>
      <c r="M166" s="7" t="n">
        <f aca="false">[2]PL!BJ12</f>
        <v>93854.4721784242</v>
      </c>
      <c r="N166" s="24" t="n">
        <f aca="false">SUM(B166:M166)</f>
        <v>19276979.2645256</v>
      </c>
      <c r="O166" s="63" t="n">
        <f aca="false">(N166/12)/(600*1000)</f>
        <v>2.67735823118412</v>
      </c>
    </row>
    <row r="167" customFormat="false" ht="12.75" hidden="false" customHeight="false" outlineLevel="0" collapsed="false">
      <c r="A167" s="9" t="s">
        <v>11</v>
      </c>
      <c r="B167" s="7" t="n">
        <f aca="false">[2]PL!AY13</f>
        <v>148941.447807855</v>
      </c>
      <c r="C167" s="7" t="n">
        <f aca="false">[2]PL!AZ13</f>
        <v>153962.598012691</v>
      </c>
      <c r="D167" s="7" t="n">
        <f aca="false">[2]PL!BA13</f>
        <v>41927.7760502186</v>
      </c>
      <c r="E167" s="7" t="n">
        <f aca="false">[2]PL!BB13</f>
        <v>90375.3279507639</v>
      </c>
      <c r="F167" s="7" t="n">
        <f aca="false">[2]PL!BC13</f>
        <v>295010.434044944</v>
      </c>
      <c r="G167" s="7" t="n">
        <f aca="false">[2]PL!BD13</f>
        <v>1963701.81908613</v>
      </c>
      <c r="H167" s="7" t="n">
        <f aca="false">[2]PL!BE13</f>
        <v>5020064.95701762</v>
      </c>
      <c r="I167" s="7" t="n">
        <f aca="false">[2]PL!BF13</f>
        <v>5123602.22928277</v>
      </c>
      <c r="J167" s="7" t="n">
        <f aca="false">[2]PL!BG13</f>
        <v>717631.736075269</v>
      </c>
      <c r="K167" s="7" t="n">
        <f aca="false">[2]PL!BH13</f>
        <v>101647.177582577</v>
      </c>
      <c r="L167" s="7" t="n">
        <f aca="false">[2]PL!BI13</f>
        <v>73665.0621114497</v>
      </c>
      <c r="M167" s="7" t="n">
        <f aca="false">[2]PL!BJ13</f>
        <v>88763.4306849521</v>
      </c>
      <c r="N167" s="24" t="n">
        <f aca="false">SUM(B167:M167)</f>
        <v>13819293.9957072</v>
      </c>
      <c r="O167" s="63" t="n">
        <f aca="false">(N167/12)/(440*1000)</f>
        <v>2.61729052949001</v>
      </c>
    </row>
    <row r="168" customFormat="false" ht="12.75" hidden="false" customHeight="false" outlineLevel="0" collapsed="false">
      <c r="A168" s="9" t="s">
        <v>10</v>
      </c>
      <c r="B168" s="7" t="n">
        <f aca="false">[2]PL!AY14</f>
        <v>163757.31524016</v>
      </c>
      <c r="C168" s="7" t="n">
        <f aca="false">[2]PL!AZ14</f>
        <v>168823.260840346</v>
      </c>
      <c r="D168" s="7" t="n">
        <f aca="false">[2]PL!BA14</f>
        <v>50447.8501249261</v>
      </c>
      <c r="E168" s="7" t="n">
        <f aca="false">[2]PL!BB14</f>
        <v>101064.302872525</v>
      </c>
      <c r="F168" s="7" t="n">
        <f aca="false">[2]PL!BC14</f>
        <v>318563.843455126</v>
      </c>
      <c r="G168" s="7" t="n">
        <f aca="false">[2]PL!BD14</f>
        <v>2070138.21976755</v>
      </c>
      <c r="H168" s="7" t="n">
        <f aca="false">[2]PL!BE14</f>
        <v>5235903.32717539</v>
      </c>
      <c r="I168" s="7" t="n">
        <f aca="false">[2]PL!BF14</f>
        <v>5345612.57552752</v>
      </c>
      <c r="J168" s="7" t="n">
        <f aca="false">[2]PL!BG14</f>
        <v>770381.2604997</v>
      </c>
      <c r="K168" s="7" t="n">
        <f aca="false">[2]PL!BH14</f>
        <v>116008.729039644</v>
      </c>
      <c r="L168" s="7" t="n">
        <f aca="false">[2]PL!BI14</f>
        <v>85506.1517719544</v>
      </c>
      <c r="M168" s="7" t="n">
        <f aca="false">[2]PL!BJ14</f>
        <v>101245.575192364</v>
      </c>
      <c r="N168" s="24" t="n">
        <f aca="false">SUM(B168:M168)</f>
        <v>14527452.4115072</v>
      </c>
      <c r="O168" s="63" t="n">
        <f aca="false">(N168/12)/(450*1000)</f>
        <v>2.69026896509393</v>
      </c>
    </row>
    <row r="169" customFormat="false" ht="12.75" hidden="false" customHeight="false" outlineLevel="0" collapsed="false">
      <c r="A169" s="9" t="s">
        <v>12</v>
      </c>
      <c r="B169" s="7" t="n">
        <f aca="false">[2]PL!AY15</f>
        <v>138439.010927549</v>
      </c>
      <c r="C169" s="7" t="n">
        <f aca="false">[2]PL!AZ15</f>
        <v>143693.097005072</v>
      </c>
      <c r="D169" s="7" t="n">
        <f aca="false">[2]PL!BA15</f>
        <v>37915.7662217694</v>
      </c>
      <c r="E169" s="7" t="n">
        <f aca="false">[2]PL!BB15</f>
        <v>73002.4080947057</v>
      </c>
      <c r="F169" s="7" t="n">
        <f aca="false">[2]PL!BC15</f>
        <v>257825.730358406</v>
      </c>
      <c r="G169" s="7" t="n">
        <f aca="false">[2]PL!BD15</f>
        <v>1512573.55282177</v>
      </c>
      <c r="H169" s="7" t="n">
        <f aca="false">[2]PL!BE15</f>
        <v>3927572.40944129</v>
      </c>
      <c r="I169" s="7" t="n">
        <f aca="false">[2]PL!BF15</f>
        <v>4009516.96286659</v>
      </c>
      <c r="J169" s="7" t="n">
        <f aca="false">[2]PL!BG15</f>
        <v>534489.718766853</v>
      </c>
      <c r="K169" s="7" t="n">
        <f aca="false">[2]PL!BH15</f>
        <v>80939.7393909867</v>
      </c>
      <c r="L169" s="7" t="n">
        <f aca="false">[2]PL!BI15</f>
        <v>67587.7167315459</v>
      </c>
      <c r="M169" s="7" t="n">
        <f aca="false">[2]PL!BJ15</f>
        <v>81580.9294764671</v>
      </c>
      <c r="N169" s="24" t="n">
        <f aca="false">SUM(B169:M169)</f>
        <v>10865137.042103</v>
      </c>
      <c r="O169" s="63" t="n">
        <f aca="false">(N169/12)/(355*1000)</f>
        <v>2.55050165307582</v>
      </c>
    </row>
    <row r="170" customFormat="false" ht="12.75" hidden="false" customHeight="false" outlineLevel="0" collapsed="false">
      <c r="A170" s="10" t="s">
        <v>47</v>
      </c>
      <c r="B170" s="74" t="n">
        <f aca="false">[2]PL!AY16</f>
        <v>225981.649955165</v>
      </c>
      <c r="C170" s="12" t="n">
        <f aca="false">[2]PL!AZ16</f>
        <v>231013.756176872</v>
      </c>
      <c r="D170" s="12" t="n">
        <f aca="false">[2]PL!BA16</f>
        <v>84430.6280898001</v>
      </c>
      <c r="E170" s="12" t="n">
        <f aca="false">[2]PL!BB16</f>
        <v>156457.219863807</v>
      </c>
      <c r="F170" s="12" t="n">
        <f aca="false">[2]PL!BC16</f>
        <v>432227.043548816</v>
      </c>
      <c r="G170" s="12" t="n">
        <f aca="false">[2]PL!BD16</f>
        <v>2478111.17267585</v>
      </c>
      <c r="H170" s="12" t="n">
        <f aca="false">[2]PL!BE16</f>
        <v>6110412.73213359</v>
      </c>
      <c r="I170" s="12" t="n">
        <f aca="false">[2]PL!BF16</f>
        <v>6235294.82036463</v>
      </c>
      <c r="J170" s="12" t="n">
        <f aca="false">[2]PL!BG16</f>
        <v>972179.219986956</v>
      </c>
      <c r="K170" s="12" t="n">
        <f aca="false">[2]PL!BH16</f>
        <v>182733.051197868</v>
      </c>
      <c r="L170" s="12" t="n">
        <f aca="false">[2]PL!BI16</f>
        <v>131966.828455207</v>
      </c>
      <c r="M170" s="12" t="n">
        <f aca="false">[2]PL!BJ16</f>
        <v>151127.291924903</v>
      </c>
      <c r="N170" s="12" t="n">
        <f aca="false">SUM(B170:M170)</f>
        <v>17391935.4143735</v>
      </c>
      <c r="O170" s="54" t="n">
        <f aca="false">(N170/12)/(510*1000)</f>
        <v>2.84181951215253</v>
      </c>
    </row>
    <row r="171" customFormat="false" ht="12.75" hidden="false" customHeight="false" outlineLevel="0" collapsed="false">
      <c r="A171" s="13" t="s">
        <v>13</v>
      </c>
      <c r="B171" s="7" t="n">
        <f aca="false">SUM(B165:B170)</f>
        <v>981790.808324191</v>
      </c>
      <c r="C171" s="7" t="n">
        <f aca="false">SUM(C165:C170)</f>
        <v>1024350.39287594</v>
      </c>
      <c r="D171" s="7" t="n">
        <f aca="false">SUM(D165:D170)</f>
        <v>356687.394134298</v>
      </c>
      <c r="E171" s="7" t="n">
        <f aca="false">SUM(E165:E170)</f>
        <v>658488.495159783</v>
      </c>
      <c r="F171" s="7" t="n">
        <f aca="false">SUM(F165:F170)</f>
        <v>1907230.23415925</v>
      </c>
      <c r="G171" s="7" t="n">
        <f aca="false">SUM(G165:G170)</f>
        <v>13523511.8992942</v>
      </c>
      <c r="H171" s="7" t="n">
        <f aca="false">SUM(H165:H170)</f>
        <v>32580352.0369292</v>
      </c>
      <c r="I171" s="7" t="n">
        <f aca="false">SUM(I165:I170)</f>
        <v>33311675.9075741</v>
      </c>
      <c r="J171" s="7" t="n">
        <f aca="false">SUM(J165:J170)</f>
        <v>4984983.51643118</v>
      </c>
      <c r="K171" s="7" t="n">
        <f aca="false">SUM(K165:K170)</f>
        <v>637494.628651348</v>
      </c>
      <c r="L171" s="7" t="n">
        <f aca="false">SUM(L165:L170)</f>
        <v>542795.084920753</v>
      </c>
      <c r="M171" s="7" t="n">
        <f aca="false">SUM(M165:M170)</f>
        <v>583792.350865376</v>
      </c>
      <c r="N171" s="24" t="n">
        <f aca="false">SUM(N165:N170)</f>
        <v>91093152.7493197</v>
      </c>
      <c r="O171" s="48" t="n">
        <f aca="false">(SUM(N165:N170)/12)/(2833*1000)</f>
        <v>2.67952561328744</v>
      </c>
    </row>
    <row r="172" customFormat="false" ht="12.75" hidden="false" customHeight="false" outlineLevel="0" collapsed="false">
      <c r="A172" s="79"/>
      <c r="B172" s="80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7"/>
      <c r="N172" s="24"/>
      <c r="O172" s="9"/>
    </row>
    <row r="173" customFormat="false" ht="12.75" hidden="false" customHeight="false" outlineLevel="0" collapsed="false">
      <c r="A173" s="9" t="s">
        <v>17</v>
      </c>
      <c r="B173" s="7" t="n">
        <v>-2951.1476</v>
      </c>
      <c r="C173" s="7" t="n">
        <v>-2950.1476</v>
      </c>
      <c r="D173" s="7" t="n">
        <v>-2949.1476</v>
      </c>
      <c r="E173" s="7" t="n">
        <v>-2948.1476</v>
      </c>
      <c r="F173" s="7" t="n">
        <v>-2947.1476</v>
      </c>
      <c r="G173" s="7" t="n">
        <v>-2946.1476</v>
      </c>
      <c r="H173" s="7" t="n">
        <v>-2945.1476</v>
      </c>
      <c r="I173" s="7" t="n">
        <v>-2944.1476</v>
      </c>
      <c r="J173" s="7" t="n">
        <v>-2943.1476</v>
      </c>
      <c r="K173" s="7" t="n">
        <v>-2942.1476</v>
      </c>
      <c r="L173" s="7" t="n">
        <v>-2941.1476</v>
      </c>
      <c r="M173" s="7" t="n">
        <v>-2940.1476</v>
      </c>
      <c r="N173" s="24" t="n">
        <f aca="false">SUM(B173:M173)</f>
        <v>-35347.7712</v>
      </c>
      <c r="O173" s="9"/>
    </row>
    <row r="174" customFormat="false" ht="12.75" hidden="false" customHeight="false" outlineLevel="0" collapsed="false">
      <c r="A174" s="17" t="s">
        <v>50</v>
      </c>
      <c r="B174" s="7" t="n">
        <f aca="false">[2]PL!AY24</f>
        <v>0</v>
      </c>
      <c r="C174" s="7" t="n">
        <f aca="false">[2]PL!AZ24</f>
        <v>0</v>
      </c>
      <c r="D174" s="7" t="n">
        <f aca="false">[2]PL!BA24</f>
        <v>0</v>
      </c>
      <c r="E174" s="7" t="n">
        <f aca="false">[2]PL!BB24</f>
        <v>0</v>
      </c>
      <c r="F174" s="7" t="n">
        <f aca="false">[2]PL!BC24</f>
        <v>0</v>
      </c>
      <c r="G174" s="7" t="n">
        <f aca="false">[2]PL!BD24</f>
        <v>0</v>
      </c>
      <c r="H174" s="7" t="n">
        <f aca="false">[2]PL!BE24</f>
        <v>0</v>
      </c>
      <c r="I174" s="7" t="n">
        <f aca="false">[2]PL!BF24</f>
        <v>0</v>
      </c>
      <c r="J174" s="7" t="n">
        <f aca="false">[2]PL!BG24</f>
        <v>0</v>
      </c>
      <c r="K174" s="7" t="n">
        <f aca="false">[2]PL!BH24</f>
        <v>0</v>
      </c>
      <c r="L174" s="7" t="n">
        <f aca="false">[2]PL!BI24</f>
        <v>0</v>
      </c>
      <c r="M174" s="7" t="n">
        <f aca="false">[2]PL!BJ24</f>
        <v>0</v>
      </c>
      <c r="N174" s="24" t="n">
        <f aca="false">SUM(B174:M174)</f>
        <v>0</v>
      </c>
      <c r="O174" s="9"/>
    </row>
    <row r="175" customFormat="false" ht="12.75" hidden="false" customHeight="false" outlineLevel="0" collapsed="false">
      <c r="A175" s="17" t="s">
        <v>51</v>
      </c>
      <c r="B175" s="7" t="n">
        <f aca="false">[2]PL!AY25</f>
        <v>0</v>
      </c>
      <c r="C175" s="7" t="n">
        <f aca="false">[2]PL!AZ25</f>
        <v>0</v>
      </c>
      <c r="D175" s="7" t="n">
        <f aca="false">[2]PL!BA25</f>
        <v>0</v>
      </c>
      <c r="E175" s="7" t="n">
        <f aca="false">[2]PL!BB25</f>
        <v>0</v>
      </c>
      <c r="F175" s="7" t="n">
        <f aca="false">[2]PL!BC25</f>
        <v>0</v>
      </c>
      <c r="G175" s="7" t="n">
        <f aca="false">[2]PL!BD25</f>
        <v>0</v>
      </c>
      <c r="H175" s="7" t="n">
        <f aca="false">[2]PL!BE25</f>
        <v>0</v>
      </c>
      <c r="I175" s="7" t="n">
        <f aca="false">[2]PL!BF25</f>
        <v>0</v>
      </c>
      <c r="J175" s="7" t="n">
        <f aca="false">[2]PL!BG25</f>
        <v>0</v>
      </c>
      <c r="K175" s="7" t="n">
        <f aca="false">[2]PL!BH25</f>
        <v>0</v>
      </c>
      <c r="L175" s="7" t="n">
        <f aca="false">[2]PL!BI25</f>
        <v>0</v>
      </c>
      <c r="M175" s="7" t="n">
        <f aca="false">[2]PL!BJ25</f>
        <v>0</v>
      </c>
      <c r="N175" s="24" t="n">
        <f aca="false">SUM(B175:M175)</f>
        <v>0</v>
      </c>
      <c r="O175" s="9"/>
    </row>
    <row r="176" customFormat="false" ht="12.75" hidden="false" customHeight="false" outlineLevel="0" collapsed="false">
      <c r="A176" s="17" t="s">
        <v>52</v>
      </c>
      <c r="B176" s="7" t="n">
        <f aca="false">[2]PL!AY26</f>
        <v>0</v>
      </c>
      <c r="C176" s="7" t="n">
        <f aca="false">[2]PL!AZ26</f>
        <v>0</v>
      </c>
      <c r="D176" s="7" t="n">
        <f aca="false">[2]PL!BA26</f>
        <v>0</v>
      </c>
      <c r="E176" s="7" t="n">
        <f aca="false">[2]PL!BB26</f>
        <v>0</v>
      </c>
      <c r="F176" s="7" t="n">
        <f aca="false">[2]PL!BC26</f>
        <v>0</v>
      </c>
      <c r="G176" s="7" t="n">
        <f aca="false">[2]PL!BD26</f>
        <v>0</v>
      </c>
      <c r="H176" s="7" t="n">
        <f aca="false">[2]PL!BE26</f>
        <v>0</v>
      </c>
      <c r="I176" s="7" t="n">
        <f aca="false">[2]PL!BF26</f>
        <v>0</v>
      </c>
      <c r="J176" s="7" t="n">
        <f aca="false">[2]PL!BG26</f>
        <v>0</v>
      </c>
      <c r="K176" s="7" t="n">
        <f aca="false">[2]PL!BH26</f>
        <v>0</v>
      </c>
      <c r="L176" s="7" t="n">
        <f aca="false">[2]PL!BI26</f>
        <v>0</v>
      </c>
      <c r="M176" s="7" t="n">
        <f aca="false">[2]PL!BJ26</f>
        <v>0</v>
      </c>
      <c r="N176" s="24" t="n">
        <f aca="false">SUM(B176:M176)</f>
        <v>0</v>
      </c>
      <c r="O176" s="9"/>
    </row>
    <row r="177" customFormat="false" ht="12.75" hidden="false" customHeight="false" outlineLevel="0" collapsed="false">
      <c r="A177" s="17" t="s">
        <v>53</v>
      </c>
      <c r="B177" s="7" t="n">
        <f aca="false">[2]PL!AY27</f>
        <v>0</v>
      </c>
      <c r="C177" s="7" t="n">
        <f aca="false">[2]PL!AZ27</f>
        <v>0</v>
      </c>
      <c r="D177" s="7" t="n">
        <f aca="false">[2]PL!BA27</f>
        <v>0</v>
      </c>
      <c r="E177" s="7" t="n">
        <f aca="false">[2]PL!BB27</f>
        <v>0</v>
      </c>
      <c r="F177" s="7" t="n">
        <f aca="false">[2]PL!BC27</f>
        <v>0</v>
      </c>
      <c r="G177" s="7" t="n">
        <f aca="false">[2]PL!BD27</f>
        <v>0</v>
      </c>
      <c r="H177" s="7" t="n">
        <f aca="false">[2]PL!BE27</f>
        <v>0</v>
      </c>
      <c r="I177" s="7" t="n">
        <f aca="false">[2]PL!BF27</f>
        <v>0</v>
      </c>
      <c r="J177" s="7" t="n">
        <f aca="false">[2]PL!BG27</f>
        <v>0</v>
      </c>
      <c r="K177" s="7" t="n">
        <f aca="false">[2]PL!BH27</f>
        <v>0</v>
      </c>
      <c r="L177" s="7" t="n">
        <f aca="false">[2]PL!BI27</f>
        <v>0</v>
      </c>
      <c r="M177" s="7" t="n">
        <f aca="false">[2]PL!BJ27</f>
        <v>0</v>
      </c>
      <c r="N177" s="24" t="n">
        <f aca="false">SUM(B177:M177)</f>
        <v>0</v>
      </c>
      <c r="O177" s="9"/>
    </row>
    <row r="178" customFormat="false" ht="12.75" hidden="false" customHeight="false" outlineLevel="0" collapsed="false">
      <c r="A178" s="17" t="s">
        <v>54</v>
      </c>
      <c r="B178" s="7" t="n">
        <f aca="false">[2]PL!AY28</f>
        <v>0</v>
      </c>
      <c r="C178" s="7" t="n">
        <f aca="false">[2]PL!AZ28</f>
        <v>0</v>
      </c>
      <c r="D178" s="7" t="n">
        <f aca="false">[2]PL!BA28</f>
        <v>0</v>
      </c>
      <c r="E178" s="7" t="n">
        <f aca="false">[2]PL!BB28</f>
        <v>0</v>
      </c>
      <c r="F178" s="7" t="n">
        <f aca="false">[2]PL!BC28</f>
        <v>0</v>
      </c>
      <c r="G178" s="7" t="n">
        <f aca="false">[2]PL!BD28</f>
        <v>132100.262653465</v>
      </c>
      <c r="H178" s="7" t="n">
        <f aca="false">[2]PL!BE28</f>
        <v>25070.027310558</v>
      </c>
      <c r="I178" s="7" t="n">
        <f aca="false">[2]PL!BF28</f>
        <v>26108.5678645808</v>
      </c>
      <c r="J178" s="7" t="n">
        <f aca="false">[2]PL!BG28</f>
        <v>0</v>
      </c>
      <c r="K178" s="7" t="n">
        <f aca="false">[2]PL!BH28</f>
        <v>0</v>
      </c>
      <c r="L178" s="7" t="n">
        <f aca="false">[2]PL!BI28</f>
        <v>0</v>
      </c>
      <c r="M178" s="7" t="n">
        <f aca="false">[2]PL!BJ28</f>
        <v>0</v>
      </c>
      <c r="N178" s="24" t="n">
        <f aca="false">SUM(B178:M178)</f>
        <v>183278.857828604</v>
      </c>
      <c r="O178" s="9"/>
    </row>
    <row r="179" customFormat="false" ht="12.75" hidden="false" customHeight="false" outlineLevel="0" collapsed="false">
      <c r="A179" s="17" t="s">
        <v>55</v>
      </c>
      <c r="B179" s="7" t="n">
        <f aca="false">SUM([2]PL!AY$29:AY$32)</f>
        <v>0</v>
      </c>
      <c r="C179" s="7" t="n">
        <f aca="false">SUM([2]PL!AZ$29:AZ$32)</f>
        <v>0</v>
      </c>
      <c r="D179" s="7" t="n">
        <f aca="false">SUM([2]PL!BA$29:BA$32)</f>
        <v>0</v>
      </c>
      <c r="E179" s="7" t="n">
        <f aca="false">SUM([2]PL!BB$29:BB$32)</f>
        <v>0</v>
      </c>
      <c r="F179" s="7" t="n">
        <f aca="false">SUM([2]PL!BC$29:BC$32)</f>
        <v>0</v>
      </c>
      <c r="G179" s="7" t="n">
        <f aca="false">SUM([2]PL!BD$29:BD$32)</f>
        <v>2172124.61881092</v>
      </c>
      <c r="H179" s="7" t="n">
        <f aca="false">SUM([2]PL!BE$29:BE$32)</f>
        <v>262357.835804983</v>
      </c>
      <c r="I179" s="7" t="n">
        <f aca="false">SUM([2]PL!BF$29:BF$32)</f>
        <v>273226.162702838</v>
      </c>
      <c r="J179" s="7" t="n">
        <f aca="false">SUM([2]PL!BG$29:BG$32)</f>
        <v>0</v>
      </c>
      <c r="K179" s="7" t="n">
        <f aca="false">SUM([2]PL!BH$29:BH$32)</f>
        <v>0</v>
      </c>
      <c r="L179" s="7" t="n">
        <f aca="false">SUM([2]PL!BI$29:BI$32)</f>
        <v>0</v>
      </c>
      <c r="M179" s="7" t="n">
        <f aca="false">SUM([2]PL!BJ$29:BJ$32)</f>
        <v>0</v>
      </c>
      <c r="N179" s="24" t="n">
        <f aca="false">SUM(B179:M179)</f>
        <v>2707708.61731874</v>
      </c>
      <c r="O179" s="9"/>
    </row>
    <row r="180" customFormat="false" ht="12.75" hidden="false" customHeight="false" outlineLevel="0" collapsed="false">
      <c r="A180" s="20" t="s">
        <v>56</v>
      </c>
      <c r="B180" s="12" t="n">
        <f aca="false">[2]PL!AY18</f>
        <v>0</v>
      </c>
      <c r="C180" s="12" t="n">
        <f aca="false">[2]PL!AZ18</f>
        <v>0</v>
      </c>
      <c r="D180" s="12" t="n">
        <f aca="false">[2]PL!BA18</f>
        <v>0</v>
      </c>
      <c r="E180" s="12" t="n">
        <f aca="false">[2]PL!BB18</f>
        <v>0</v>
      </c>
      <c r="F180" s="12" t="n">
        <f aca="false">[2]PL!BC18</f>
        <v>0</v>
      </c>
      <c r="G180" s="12" t="n">
        <f aca="false">[2]PL!BD18</f>
        <v>0</v>
      </c>
      <c r="H180" s="12" t="n">
        <f aca="false">[2]PL!BE18</f>
        <v>0</v>
      </c>
      <c r="I180" s="12" t="n">
        <f aca="false">[2]PL!BF18</f>
        <v>0</v>
      </c>
      <c r="J180" s="12" t="n">
        <f aca="false">[2]PL!BG18</f>
        <v>0</v>
      </c>
      <c r="K180" s="12" t="n">
        <f aca="false">[2]PL!BH18</f>
        <v>0</v>
      </c>
      <c r="L180" s="12" t="n">
        <f aca="false">[2]PL!BI18</f>
        <v>0</v>
      </c>
      <c r="M180" s="12" t="n">
        <f aca="false">[2]PL!BJ18</f>
        <v>0</v>
      </c>
      <c r="N180" s="53" t="n">
        <f aca="false">SUM(B180:M180)</f>
        <v>0</v>
      </c>
      <c r="O180" s="9"/>
    </row>
    <row r="181" customFormat="false" ht="12.75" hidden="false" customHeight="false" outlineLevel="0" collapsed="false">
      <c r="A181" s="13" t="s">
        <v>23</v>
      </c>
      <c r="B181" s="7" t="n">
        <f aca="false">SUM(B173:B180)</f>
        <v>-2951.1476</v>
      </c>
      <c r="C181" s="7" t="n">
        <f aca="false">SUM(C173:C180)</f>
        <v>-2950.1476</v>
      </c>
      <c r="D181" s="7" t="n">
        <f aca="false">SUM(D173:D180)</f>
        <v>-2949.1476</v>
      </c>
      <c r="E181" s="7" t="n">
        <f aca="false">SUM(E173:E180)</f>
        <v>-2948.1476</v>
      </c>
      <c r="F181" s="7" t="n">
        <f aca="false">SUM(F173:F180)</f>
        <v>-2947.1476</v>
      </c>
      <c r="G181" s="7" t="n">
        <f aca="false">SUM(G173:G180)</f>
        <v>2301278.73386438</v>
      </c>
      <c r="H181" s="7" t="n">
        <f aca="false">SUM(H173:H180)</f>
        <v>284482.715515541</v>
      </c>
      <c r="I181" s="7" t="n">
        <f aca="false">SUM(I173:I180)</f>
        <v>296390.582967419</v>
      </c>
      <c r="J181" s="7" t="n">
        <f aca="false">SUM(J173:J180)</f>
        <v>-2943.1476</v>
      </c>
      <c r="K181" s="7" t="n">
        <f aca="false">SUM(K173:K180)</f>
        <v>-2942.1476</v>
      </c>
      <c r="L181" s="7" t="n">
        <f aca="false">SUM(L173:L180)</f>
        <v>-2941.1476</v>
      </c>
      <c r="M181" s="7" t="n">
        <f aca="false">SUM(M173:M180)</f>
        <v>-2940.1476</v>
      </c>
      <c r="N181" s="24" t="n">
        <f aca="false">SUM(B181:M181)</f>
        <v>2855639.70394734</v>
      </c>
      <c r="O181" s="9"/>
    </row>
    <row r="182" customFormat="false" ht="12.75" hidden="false" customHeight="false" outlineLevel="0" collapsed="false">
      <c r="A182" s="79"/>
      <c r="B182" s="80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7"/>
      <c r="N182" s="24"/>
      <c r="O182" s="9"/>
    </row>
    <row r="183" customFormat="false" ht="12.75" hidden="false" customHeight="false" outlineLevel="0" collapsed="false">
      <c r="A183" s="9" t="s">
        <v>57</v>
      </c>
      <c r="B183" s="7" t="n">
        <f aca="false">[2]PL!AY17</f>
        <v>-3446014.33260432</v>
      </c>
      <c r="C183" s="7" t="n">
        <f aca="false">[2]PL!AZ17</f>
        <v>-3446708.91284596</v>
      </c>
      <c r="D183" s="7" t="n">
        <f aca="false">[2]PL!BA17</f>
        <v>-3446896.3782874</v>
      </c>
      <c r="E183" s="7" t="n">
        <f aca="false">[2]PL!BB17</f>
        <v>-3447267.57799926</v>
      </c>
      <c r="F183" s="7" t="n">
        <f aca="false">[2]PL!BC17</f>
        <v>-3445957.89728757</v>
      </c>
      <c r="G183" s="7" t="n">
        <f aca="false">[2]PL!BD17</f>
        <v>-3433277.57009713</v>
      </c>
      <c r="H183" s="7" t="n">
        <f aca="false">[2]PL!BE17</f>
        <v>-3414389.98560842</v>
      </c>
      <c r="I183" s="7" t="n">
        <f aca="false">[2]PL!BF17</f>
        <v>-3411674.05944648</v>
      </c>
      <c r="J183" s="7" t="n">
        <f aca="false">[2]PL!BG17</f>
        <v>-3443335.19033725</v>
      </c>
      <c r="K183" s="7" t="n">
        <f aca="false">[2]PL!BH17</f>
        <v>-3437569.06855538</v>
      </c>
      <c r="L183" s="7" t="n">
        <f aca="false">[2]PL!BI17</f>
        <v>-3437383.13757662</v>
      </c>
      <c r="M183" s="7" t="n">
        <f aca="false">[2]PL!BJ17</f>
        <v>-3435320.86119416</v>
      </c>
      <c r="N183" s="24" t="n">
        <f aca="false">SUM(B183:M183)</f>
        <v>-41245794.9718399</v>
      </c>
      <c r="O183" s="48" t="n">
        <f aca="false">(N183/12)/(2820*1000)</f>
        <v>-1.21884736914421</v>
      </c>
    </row>
    <row r="184" customFormat="false" ht="12.75" hidden="false" customHeight="false" outlineLevel="0" collapsed="false">
      <c r="A184" s="9" t="s">
        <v>58</v>
      </c>
      <c r="B184" s="7" t="n">
        <f aca="false">[2]PL!AY19</f>
        <v>-1928947.66824504</v>
      </c>
      <c r="C184" s="7" t="n">
        <f aca="false">[2]PL!AZ19</f>
        <v>-1918257.98884559</v>
      </c>
      <c r="D184" s="7" t="n">
        <f aca="false">[2]PL!BA19</f>
        <v>-1906906.38671142</v>
      </c>
      <c r="E184" s="7" t="n">
        <f aca="false">[2]PL!BB19</f>
        <v>-1895989.80190104</v>
      </c>
      <c r="F184" s="7" t="n">
        <f aca="false">[2]PL!BC19</f>
        <v>-1884776.43517956</v>
      </c>
      <c r="G184" s="7" t="n">
        <f aca="false">[2]PL!BD19</f>
        <v>-1873989.33739553</v>
      </c>
      <c r="H184" s="7" t="n">
        <f aca="false">[2]PL!BE19</f>
        <v>-1862908.96154161</v>
      </c>
      <c r="I184" s="7" t="n">
        <f aca="false">[2]PL!BF19</f>
        <v>-1851895.55304828</v>
      </c>
      <c r="J184" s="7" t="n">
        <f aca="false">[2]PL!BG19</f>
        <v>-1841300.78850463</v>
      </c>
      <c r="K184" s="7" t="n">
        <f aca="false">[2]PL!BH19</f>
        <v>-1830417.95067274</v>
      </c>
      <c r="L184" s="7" t="n">
        <f aca="false">[2]PL!BI19</f>
        <v>-1819948.77798124</v>
      </c>
      <c r="M184" s="7" t="n">
        <f aca="false">[2]PL!BJ19</f>
        <v>-1809194.93091177</v>
      </c>
      <c r="N184" s="24" t="n">
        <f aca="false">SUM(B184:M184)</f>
        <v>-22424534.5809385</v>
      </c>
      <c r="O184" s="48" t="n">
        <f aca="false">(N184/12)/(2820*1000)</f>
        <v>-0.662663551446172</v>
      </c>
    </row>
    <row r="185" customFormat="false" ht="12.75" hidden="false" customHeight="false" outlineLevel="0" collapsed="false">
      <c r="A185" s="17" t="s">
        <v>59</v>
      </c>
      <c r="B185" s="7" t="n">
        <f aca="false">[2]PL!AY20</f>
        <v>-788608.001212419</v>
      </c>
      <c r="C185" s="7" t="n">
        <f aca="false">[2]PL!AZ20</f>
        <v>-784237.759943783</v>
      </c>
      <c r="D185" s="7" t="n">
        <f aca="false">[2]PL!BA20</f>
        <v>-779596.906064254</v>
      </c>
      <c r="E185" s="7" t="n">
        <f aca="false">[2]PL!BB20</f>
        <v>-775133.899488645</v>
      </c>
      <c r="F185" s="7" t="n">
        <f aca="false">[2]PL!BC20</f>
        <v>-770549.560129594</v>
      </c>
      <c r="G185" s="7" t="n">
        <f aca="false">[2]PL!BD20</f>
        <v>-766139.491488339</v>
      </c>
      <c r="H185" s="7" t="n">
        <f aca="false">[2]PL!BE20</f>
        <v>-761609.522532371</v>
      </c>
      <c r="I185" s="7" t="n">
        <f aca="false">[2]PL!BF20</f>
        <v>-757106.931714878</v>
      </c>
      <c r="J185" s="7" t="n">
        <f aca="false">[2]PL!BG20</f>
        <v>-752775.494305958</v>
      </c>
      <c r="K185" s="7" t="n">
        <f aca="false">[2]PL!BH20</f>
        <v>-748326.284443291</v>
      </c>
      <c r="L185" s="7" t="n">
        <f aca="false">[2]PL!BI20</f>
        <v>-744046.192512078</v>
      </c>
      <c r="M185" s="7" t="n">
        <f aca="false">[2]PL!BJ20</f>
        <v>-739649.717697125</v>
      </c>
      <c r="N185" s="24" t="n">
        <f aca="false">SUM(B185:M185)</f>
        <v>-9167779.76153274</v>
      </c>
      <c r="O185" s="48" t="n">
        <f aca="false">(N185/12)/(2820*1000)</f>
        <v>-0.270915477586665</v>
      </c>
    </row>
    <row r="186" customFormat="false" ht="12.75" hidden="false" customHeight="false" outlineLevel="0" collapsed="false">
      <c r="A186" s="17" t="s">
        <v>60</v>
      </c>
      <c r="B186" s="7" t="n">
        <f aca="false">[2]PL!AY21</f>
        <v>-309034.172819992</v>
      </c>
      <c r="C186" s="7" t="n">
        <f aca="false">[2]PL!AZ21</f>
        <v>-307321.593321179</v>
      </c>
      <c r="D186" s="7" t="n">
        <f aca="false">[2]PL!BA21</f>
        <v>-305502.968050279</v>
      </c>
      <c r="E186" s="7" t="n">
        <f aca="false">[2]PL!BB21</f>
        <v>-303754.036333555</v>
      </c>
      <c r="F186" s="7" t="n">
        <f aca="false">[2]PL!BC21</f>
        <v>-301957.557576589</v>
      </c>
      <c r="G186" s="7" t="n">
        <f aca="false">[2]PL!BD21</f>
        <v>-300229.370806313</v>
      </c>
      <c r="H186" s="7" t="n">
        <f aca="false">[2]PL!BE21</f>
        <v>-298454.198341595</v>
      </c>
      <c r="I186" s="7" t="n">
        <f aca="false">[2]PL!BF21</f>
        <v>-296689.754629775</v>
      </c>
      <c r="J186" s="7" t="n">
        <f aca="false">[2]PL!BG21</f>
        <v>-294992.381315366</v>
      </c>
      <c r="K186" s="7" t="n">
        <f aca="false">[2]PL!BH21</f>
        <v>-293248.856157749</v>
      </c>
      <c r="L186" s="7" t="n">
        <f aca="false">[2]PL!BI21</f>
        <v>-291571.603749046</v>
      </c>
      <c r="M186" s="7" t="n">
        <f aca="false">[2]PL!BJ21</f>
        <v>-289848.744032084</v>
      </c>
      <c r="N186" s="24" t="n">
        <f aca="false">SUM(B186:M186)</f>
        <v>-3592605.23713352</v>
      </c>
      <c r="O186" s="48" t="n">
        <f aca="false">(N186/12)/(2820*1000)</f>
        <v>-0.106164457362102</v>
      </c>
    </row>
    <row r="187" customFormat="false" ht="12.75" hidden="false" customHeight="false" outlineLevel="0" collapsed="false">
      <c r="A187" s="17" t="s">
        <v>61</v>
      </c>
      <c r="B187" s="7" t="n">
        <f aca="false">[2]PL!AY22</f>
        <v>0</v>
      </c>
      <c r="C187" s="7" t="n">
        <f aca="false">[2]PL!AZ22</f>
        <v>0</v>
      </c>
      <c r="D187" s="7" t="n">
        <f aca="false">[2]PL!BA22</f>
        <v>0</v>
      </c>
      <c r="E187" s="7" t="n">
        <f aca="false">[2]PL!BB22</f>
        <v>0</v>
      </c>
      <c r="F187" s="7" t="n">
        <f aca="false">[2]PL!BC22</f>
        <v>0</v>
      </c>
      <c r="G187" s="7" t="n">
        <f aca="false">[2]PL!BD22</f>
        <v>0</v>
      </c>
      <c r="H187" s="7" t="n">
        <f aca="false">[2]PL!BE22</f>
        <v>0</v>
      </c>
      <c r="I187" s="7" t="n">
        <f aca="false">[2]PL!BF22</f>
        <v>0</v>
      </c>
      <c r="J187" s="7" t="n">
        <f aca="false">[2]PL!BG22</f>
        <v>0</v>
      </c>
      <c r="K187" s="7" t="n">
        <f aca="false">[2]PL!BH22</f>
        <v>0</v>
      </c>
      <c r="L187" s="7" t="n">
        <f aca="false">[2]PL!BI22</f>
        <v>0</v>
      </c>
      <c r="M187" s="7" t="n">
        <f aca="false">[2]PL!BJ22</f>
        <v>0</v>
      </c>
      <c r="N187" s="24" t="n">
        <f aca="false">SUM(B187:M187)</f>
        <v>0</v>
      </c>
      <c r="O187" s="48" t="n">
        <f aca="false">(N187/12)/(2820*1000)</f>
        <v>0</v>
      </c>
    </row>
    <row r="188" customFormat="false" ht="12.75" hidden="false" customHeight="false" outlineLevel="0" collapsed="false">
      <c r="A188" s="20" t="s">
        <v>62</v>
      </c>
      <c r="B188" s="74" t="n">
        <f aca="false">[2]PL!AY23</f>
        <v>-448607.986519641</v>
      </c>
      <c r="C188" s="12" t="n">
        <f aca="false">[2]PL!AZ23</f>
        <v>-446121.928639029</v>
      </c>
      <c r="D188" s="12" t="n">
        <f aca="false">[2]PL!BA23</f>
        <v>-443481.929917958</v>
      </c>
      <c r="E188" s="12" t="n">
        <f aca="false">[2]PL!BB23</f>
        <v>-440943.101513187</v>
      </c>
      <c r="F188" s="12" t="n">
        <f aca="false">[2]PL!BC23</f>
        <v>-438335.251673692</v>
      </c>
      <c r="G188" s="12" t="n">
        <f aca="false">[2]PL!BD23</f>
        <v>-435826.537571724</v>
      </c>
      <c r="H188" s="12" t="n">
        <f aca="false">[2]PL!BE23</f>
        <v>-433249.616909988</v>
      </c>
      <c r="I188" s="12" t="n">
        <f aca="false">[2]PL!BF23</f>
        <v>-430688.270591347</v>
      </c>
      <c r="J188" s="12" t="n">
        <f aca="false">[2]PL!BG23</f>
        <v>-428224.286695971</v>
      </c>
      <c r="K188" s="12" t="n">
        <f aca="false">[2]PL!BH23</f>
        <v>-425693.306697004</v>
      </c>
      <c r="L188" s="12" t="n">
        <f aca="false">[2]PL!BI23</f>
        <v>-423258.531218656</v>
      </c>
      <c r="M188" s="12" t="n">
        <f aca="false">[2]PL!BJ23</f>
        <v>-420757.550108284</v>
      </c>
      <c r="N188" s="53" t="n">
        <f aca="false">SUM(B188:M188)</f>
        <v>-5215188.29805648</v>
      </c>
      <c r="O188" s="77" t="n">
        <f aca="false">(N188/12)/(2820*1000)</f>
        <v>-0.154113129375192</v>
      </c>
    </row>
    <row r="189" customFormat="false" ht="12.75" hidden="false" customHeight="false" outlineLevel="0" collapsed="false">
      <c r="A189" s="23" t="s">
        <v>31</v>
      </c>
      <c r="B189" s="7" t="n">
        <f aca="false">SUM(B183:B188)</f>
        <v>-6921212.16140141</v>
      </c>
      <c r="C189" s="7" t="n">
        <f aca="false">SUM(C183:C188)</f>
        <v>-6902648.18359554</v>
      </c>
      <c r="D189" s="7" t="n">
        <f aca="false">SUM(D183:D188)</f>
        <v>-6882384.56903131</v>
      </c>
      <c r="E189" s="7" t="n">
        <f aca="false">SUM(E183:E188)</f>
        <v>-6863088.41723568</v>
      </c>
      <c r="F189" s="7" t="n">
        <f aca="false">SUM(F183:F188)</f>
        <v>-6841576.70184701</v>
      </c>
      <c r="G189" s="7" t="n">
        <f aca="false">SUM(G183:G188)</f>
        <v>-6809462.30735904</v>
      </c>
      <c r="H189" s="7" t="n">
        <f aca="false">SUM(H183:H188)</f>
        <v>-6770612.28493399</v>
      </c>
      <c r="I189" s="7" t="n">
        <f aca="false">SUM(I183:I188)</f>
        <v>-6748054.56943076</v>
      </c>
      <c r="J189" s="7" t="n">
        <f aca="false">SUM(J183:J188)</f>
        <v>-6760628.14115918</v>
      </c>
      <c r="K189" s="7" t="n">
        <f aca="false">SUM(K183:K188)</f>
        <v>-6735255.46652617</v>
      </c>
      <c r="L189" s="7" t="n">
        <f aca="false">SUM(L183:L188)</f>
        <v>-6716208.24303765</v>
      </c>
      <c r="M189" s="7" t="n">
        <f aca="false">SUM(M183:M188)</f>
        <v>-6694771.80394342</v>
      </c>
      <c r="N189" s="8" t="n">
        <f aca="false">SUM(B189:M189)</f>
        <v>-81645902.8495012</v>
      </c>
      <c r="O189" s="63" t="n">
        <f aca="false">SUM(O183:O188)</f>
        <v>-2.41270398491434</v>
      </c>
    </row>
    <row r="190" customFormat="false" ht="12.75" hidden="false" customHeight="false" outlineLevel="0" collapsed="false">
      <c r="A190" s="10"/>
      <c r="M190" s="76"/>
      <c r="N190" s="76"/>
      <c r="O190" s="10"/>
    </row>
    <row r="191" customFormat="false" ht="12.75" hidden="false" customHeight="false" outlineLevel="0" collapsed="false">
      <c r="A191" s="67" t="s">
        <v>63</v>
      </c>
      <c r="B191" s="31" t="n">
        <f aca="false">B171+B181+B189</f>
        <v>-5942372.50067721</v>
      </c>
      <c r="C191" s="31" t="n">
        <f aca="false">C171+C181+C189</f>
        <v>-5881247.9383196</v>
      </c>
      <c r="D191" s="31" t="n">
        <f aca="false">D171+D181+D189</f>
        <v>-6528646.32249702</v>
      </c>
      <c r="E191" s="31" t="n">
        <f aca="false">E171+E181+E189</f>
        <v>-6207548.0696759</v>
      </c>
      <c r="F191" s="31" t="n">
        <f aca="false">F171+F181+F189</f>
        <v>-4937293.61528775</v>
      </c>
      <c r="G191" s="31" t="n">
        <f aca="false">G171+G181+G189</f>
        <v>9015328.32579957</v>
      </c>
      <c r="H191" s="31" t="n">
        <f aca="false">H171+H181+H189</f>
        <v>26094222.4675108</v>
      </c>
      <c r="I191" s="31" t="n">
        <f aca="false">I171+I181+I189</f>
        <v>26860011.9211108</v>
      </c>
      <c r="J191" s="31" t="n">
        <f aca="false">J171+J181+J189</f>
        <v>-1778587.772328</v>
      </c>
      <c r="K191" s="31" t="n">
        <f aca="false">K171+K181+K189</f>
        <v>-6100702.98547482</v>
      </c>
      <c r="L191" s="31" t="n">
        <f aca="false">L171+L181+L189</f>
        <v>-6176354.3057169</v>
      </c>
      <c r="M191" s="31" t="n">
        <f aca="false">M171+M181+M189</f>
        <v>-6113919.60067805</v>
      </c>
      <c r="N191" s="31" t="n">
        <f aca="false">N171+N181+N189</f>
        <v>12302889.6037659</v>
      </c>
      <c r="O191" s="54"/>
    </row>
    <row r="196" customFormat="false" ht="12.75" hidden="false" customHeight="false" outlineLevel="0" collapsed="false">
      <c r="B196" s="35" t="n">
        <v>38353</v>
      </c>
      <c r="C196" s="35" t="n">
        <v>38384</v>
      </c>
      <c r="D196" s="35" t="n">
        <v>38412</v>
      </c>
      <c r="E196" s="35" t="n">
        <v>38443</v>
      </c>
      <c r="F196" s="35" t="n">
        <v>38473</v>
      </c>
      <c r="G196" s="35" t="n">
        <v>38504</v>
      </c>
      <c r="H196" s="35" t="n">
        <v>38534</v>
      </c>
      <c r="I196" s="35" t="n">
        <v>38565</v>
      </c>
      <c r="J196" s="35" t="n">
        <v>38596</v>
      </c>
      <c r="K196" s="35" t="n">
        <v>38626</v>
      </c>
      <c r="L196" s="35" t="n">
        <v>38657</v>
      </c>
      <c r="M196" s="35" t="n">
        <v>38687</v>
      </c>
      <c r="N196" s="4" t="s">
        <v>68</v>
      </c>
      <c r="O196" s="2" t="s">
        <v>42</v>
      </c>
    </row>
    <row r="197" customFormat="false" ht="12.75" hidden="false" customHeight="false" outlineLevel="0" collapsed="false">
      <c r="A197" s="5" t="s">
        <v>45</v>
      </c>
      <c r="B197" s="7" t="n">
        <f aca="false">[2]PL!BL11</f>
        <v>123290.534903922</v>
      </c>
      <c r="C197" s="7" t="n">
        <f aca="false">[2]PL!BM11</f>
        <v>130212.811914394</v>
      </c>
      <c r="D197" s="7" t="n">
        <f aca="false">[2]PL!BN11</f>
        <v>76617.8846529507</v>
      </c>
      <c r="E197" s="7" t="n">
        <f aca="false">[2]PL!BO11</f>
        <v>121715.640951642</v>
      </c>
      <c r="F197" s="7" t="n">
        <f aca="false">[2]PL!BP11</f>
        <v>281601.353998311</v>
      </c>
      <c r="G197" s="7" t="n">
        <f aca="false">[2]PL!BQ11</f>
        <v>2109464.43401772</v>
      </c>
      <c r="H197" s="7" t="n">
        <f aca="false">[2]PL!BR11</f>
        <v>4443565.15753929</v>
      </c>
      <c r="I197" s="7" t="n">
        <f aca="false">[2]PL!BS11</f>
        <v>4880660.80512086</v>
      </c>
      <c r="J197" s="7" t="n">
        <f aca="false">[2]PL!BT11</f>
        <v>827384.971087314</v>
      </c>
      <c r="K197" s="7" t="n">
        <f aca="false">[2]PL!BU11</f>
        <v>96230.4094053987</v>
      </c>
      <c r="L197" s="7" t="n">
        <f aca="false">[2]PL!BV11</f>
        <v>102879.525886469</v>
      </c>
      <c r="M197" s="7" t="n">
        <f aca="false">[2]PL!BW11</f>
        <v>82114.6322858917</v>
      </c>
      <c r="N197" s="42" t="n">
        <f aca="false">SUM(B197:M197)</f>
        <v>13275738.1617642</v>
      </c>
      <c r="O197" s="72" t="n">
        <f aca="false">(N197/12)/(465*1000)</f>
        <v>2.37916454511903</v>
      </c>
    </row>
    <row r="198" customFormat="false" ht="12.75" hidden="false" customHeight="false" outlineLevel="0" collapsed="false">
      <c r="A198" s="9" t="s">
        <v>46</v>
      </c>
      <c r="B198" s="7" t="n">
        <f aca="false">[2]PL!BL12</f>
        <v>176662.980726737</v>
      </c>
      <c r="C198" s="7" t="n">
        <f aca="false">[2]PL!BM12</f>
        <v>188700.825479752</v>
      </c>
      <c r="D198" s="7" t="n">
        <f aca="false">[2]PL!BN12</f>
        <v>104205.641377731</v>
      </c>
      <c r="E198" s="7" t="n">
        <f aca="false">[2]PL!BO12</f>
        <v>148007.47720058</v>
      </c>
      <c r="F198" s="7" t="n">
        <f aca="false">[2]PL!BP12</f>
        <v>299304.98821759</v>
      </c>
      <c r="G198" s="7" t="n">
        <f aca="false">[2]PL!BQ12</f>
        <v>2612992.13127647</v>
      </c>
      <c r="H198" s="7" t="n">
        <f aca="false">[2]PL!BR12</f>
        <v>5621295.11044357</v>
      </c>
      <c r="I198" s="7" t="n">
        <f aca="false">[2]PL!BS12</f>
        <v>6184020.54793591</v>
      </c>
      <c r="J198" s="7" t="n">
        <f aca="false">[2]PL!BT12</f>
        <v>1040530.42997543</v>
      </c>
      <c r="K198" s="7" t="n">
        <f aca="false">[2]PL!BU12</f>
        <v>103848.566199375</v>
      </c>
      <c r="L198" s="7" t="n">
        <f aca="false">[2]PL!BV12</f>
        <v>129400.990935444</v>
      </c>
      <c r="M198" s="7" t="n">
        <f aca="false">[2]PL!BW12</f>
        <v>106705.618707273</v>
      </c>
      <c r="N198" s="24" t="n">
        <f aca="false">SUM(B198:M198)</f>
        <v>16715675.3084759</v>
      </c>
      <c r="O198" s="63" t="n">
        <f aca="false">(N198/12)/(600*1000)</f>
        <v>2.32162157062165</v>
      </c>
    </row>
    <row r="199" customFormat="false" ht="12.75" hidden="false" customHeight="false" outlineLevel="0" collapsed="false">
      <c r="A199" s="9" t="s">
        <v>11</v>
      </c>
      <c r="B199" s="7" t="n">
        <f aca="false">[2]PL!BL13</f>
        <v>150843.353014798</v>
      </c>
      <c r="C199" s="7" t="n">
        <f aca="false">[2]PL!BM13</f>
        <v>155363.551525894</v>
      </c>
      <c r="D199" s="7" t="n">
        <f aca="false">[2]PL!BN13</f>
        <v>46368.0191141055</v>
      </c>
      <c r="E199" s="7" t="n">
        <f aca="false">[2]PL!BO13</f>
        <v>90972.9618929167</v>
      </c>
      <c r="F199" s="7" t="n">
        <f aca="false">[2]PL!BP13</f>
        <v>303759.66760962</v>
      </c>
      <c r="G199" s="7" t="n">
        <f aca="false">[2]PL!BQ13</f>
        <v>1814119.25738579</v>
      </c>
      <c r="H199" s="7" t="n">
        <f aca="false">[2]PL!BR13</f>
        <v>4375630.34632844</v>
      </c>
      <c r="I199" s="7" t="n">
        <f aca="false">[2]PL!BS13</f>
        <v>4705405.94866011</v>
      </c>
      <c r="J199" s="7" t="n">
        <f aca="false">[2]PL!BT13</f>
        <v>684298.698974966</v>
      </c>
      <c r="K199" s="7" t="n">
        <f aca="false">[2]PL!BU13</f>
        <v>103791.753503599</v>
      </c>
      <c r="L199" s="7" t="n">
        <f aca="false">[2]PL!BV13</f>
        <v>77114.7082737219</v>
      </c>
      <c r="M199" s="7" t="n">
        <f aca="false">[2]PL!BW13</f>
        <v>83719.0238534164</v>
      </c>
      <c r="N199" s="24" t="n">
        <f aca="false">SUM(B199:M199)</f>
        <v>12591387.2901374</v>
      </c>
      <c r="O199" s="63" t="n">
        <f aca="false">(N199/12)/(440*1000)</f>
        <v>2.3847324413139</v>
      </c>
    </row>
    <row r="200" customFormat="false" ht="12.75" hidden="false" customHeight="false" outlineLevel="0" collapsed="false">
      <c r="A200" s="9" t="s">
        <v>10</v>
      </c>
      <c r="B200" s="7" t="n">
        <f aca="false">[2]PL!BL14</f>
        <v>165596.344122196</v>
      </c>
      <c r="C200" s="7" t="n">
        <f aca="false">[2]PL!BM14</f>
        <v>170097.92426997</v>
      </c>
      <c r="D200" s="7" t="n">
        <f aca="false">[2]PL!BN14</f>
        <v>55506.8601230114</v>
      </c>
      <c r="E200" s="7" t="n">
        <f aca="false">[2]PL!BO14</f>
        <v>100933.391247022</v>
      </c>
      <c r="F200" s="7" t="n">
        <f aca="false">[2]PL!BP14</f>
        <v>326665.688501929</v>
      </c>
      <c r="G200" s="7" t="n">
        <f aca="false">[2]PL!BQ14</f>
        <v>1910548.62657079</v>
      </c>
      <c r="H200" s="7" t="n">
        <f aca="false">[2]PL!BR14</f>
        <v>4566127.2166161</v>
      </c>
      <c r="I200" s="7" t="n">
        <f aca="false">[2]PL!BS14</f>
        <v>4909062.12133777</v>
      </c>
      <c r="J200" s="7" t="n">
        <f aca="false">[2]PL!BT14</f>
        <v>733354.511538369</v>
      </c>
      <c r="K200" s="7" t="n">
        <f aca="false">[2]PL!BU14</f>
        <v>117339.83256914</v>
      </c>
      <c r="L200" s="7" t="n">
        <f aca="false">[2]PL!BV14</f>
        <v>89290.0416771109</v>
      </c>
      <c r="M200" s="7" t="n">
        <f aca="false">[2]PL!BW14</f>
        <v>95338.5764024275</v>
      </c>
      <c r="N200" s="24" t="n">
        <f aca="false">SUM(B200:M200)</f>
        <v>13239861.1349758</v>
      </c>
      <c r="O200" s="63" t="n">
        <f aca="false">(N200/12)/(450*1000)</f>
        <v>2.45182613610664</v>
      </c>
    </row>
    <row r="201" customFormat="false" ht="12.75" hidden="false" customHeight="false" outlineLevel="0" collapsed="false">
      <c r="A201" s="9" t="s">
        <v>12</v>
      </c>
      <c r="B201" s="7" t="n">
        <f aca="false">[2]PL!BL15</f>
        <v>140572.108208278</v>
      </c>
      <c r="C201" s="7" t="n">
        <f aca="false">[2]PL!BM15</f>
        <v>145333.688272286</v>
      </c>
      <c r="D201" s="7" t="n">
        <f aca="false">[2]PL!BN15</f>
        <v>42332.8325667821</v>
      </c>
      <c r="E201" s="7" t="n">
        <f aca="false">[2]PL!BO15</f>
        <v>73949.7177125306</v>
      </c>
      <c r="F201" s="7" t="n">
        <f aca="false">[2]PL!BP15</f>
        <v>265497.96885139</v>
      </c>
      <c r="G201" s="7" t="n">
        <f aca="false">[2]PL!BQ15</f>
        <v>1396229.80075451</v>
      </c>
      <c r="H201" s="7" t="n">
        <f aca="false">[2]PL!BR15</f>
        <v>3417999.6630698</v>
      </c>
      <c r="I201" s="7" t="n">
        <f aca="false">[2]PL!BS15</f>
        <v>3678639.7459605</v>
      </c>
      <c r="J201" s="7" t="n">
        <f aca="false">[2]PL!BT15</f>
        <v>509500.126621488</v>
      </c>
      <c r="K201" s="7" t="n">
        <f aca="false">[2]PL!BU15</f>
        <v>82823.1966978577</v>
      </c>
      <c r="L201" s="7" t="n">
        <f aca="false">[2]PL!BV15</f>
        <v>71189.6938765552</v>
      </c>
      <c r="M201" s="7" t="n">
        <f aca="false">[2]PL!BW15</f>
        <v>77335.1543809845</v>
      </c>
      <c r="N201" s="24" t="n">
        <f aca="false">SUM(B201:M201)</f>
        <v>9901403.69697296</v>
      </c>
      <c r="O201" s="63" t="n">
        <f aca="false">(N201/12)/(355*1000)</f>
        <v>2.32427316830351</v>
      </c>
    </row>
    <row r="202" customFormat="false" ht="12.75" hidden="false" customHeight="false" outlineLevel="0" collapsed="false">
      <c r="A202" s="10" t="s">
        <v>47</v>
      </c>
      <c r="B202" s="74" t="n">
        <f aca="false">[2]PL!BL16</f>
        <v>227378.364450574</v>
      </c>
      <c r="C202" s="12" t="n">
        <f aca="false">[2]PL!BM16</f>
        <v>231661.046228658</v>
      </c>
      <c r="D202" s="12" t="n">
        <f aca="false">[2]PL!BN16</f>
        <v>91364.420102601</v>
      </c>
      <c r="E202" s="12" t="n">
        <f aca="false">[2]PL!BO16</f>
        <v>154691.489459043</v>
      </c>
      <c r="F202" s="12" t="n">
        <f aca="false">[2]PL!BP16</f>
        <v>443071.019123348</v>
      </c>
      <c r="G202" s="12" t="n">
        <f aca="false">[2]PL!BQ16</f>
        <v>2290309.09152201</v>
      </c>
      <c r="H202" s="12" t="n">
        <f aca="false">[2]PL!BR16</f>
        <v>5342910.47187215</v>
      </c>
      <c r="I202" s="12" t="n">
        <f aca="false">[2]PL!BS16</f>
        <v>5735373.27392444</v>
      </c>
      <c r="J202" s="12" t="n">
        <f aca="false">[2]PL!BT16</f>
        <v>925847.355062278</v>
      </c>
      <c r="K202" s="12" t="n">
        <f aca="false">[2]PL!BU16</f>
        <v>184249.896401484</v>
      </c>
      <c r="L202" s="12" t="n">
        <f aca="false">[2]PL!BV16</f>
        <v>136517.907569148</v>
      </c>
      <c r="M202" s="12" t="n">
        <f aca="false">[2]PL!BW16</f>
        <v>141336.810895762</v>
      </c>
      <c r="N202" s="24" t="n">
        <f aca="false">SUM(B202:M202)</f>
        <v>15904711.1466115</v>
      </c>
      <c r="O202" s="54" t="n">
        <f aca="false">(N202/12)/(510*1000)</f>
        <v>2.59880901088423</v>
      </c>
    </row>
    <row r="203" customFormat="false" ht="12.75" hidden="false" customHeight="false" outlineLevel="0" collapsed="false">
      <c r="A203" s="13" t="s">
        <v>13</v>
      </c>
      <c r="B203" s="7" t="n">
        <f aca="false">SUM(B197:B202)</f>
        <v>984343.685426505</v>
      </c>
      <c r="C203" s="7" t="n">
        <f aca="false">SUM(C197:C202)</f>
        <v>1021369.84769095</v>
      </c>
      <c r="D203" s="7" t="n">
        <f aca="false">SUM(D197:D202)</f>
        <v>416395.657937182</v>
      </c>
      <c r="E203" s="7" t="n">
        <f aca="false">SUM(E197:E202)</f>
        <v>690270.678463734</v>
      </c>
      <c r="F203" s="7" t="n">
        <f aca="false">SUM(F197:F202)</f>
        <v>1919900.68630219</v>
      </c>
      <c r="G203" s="7" t="n">
        <f aca="false">SUM(G197:G202)</f>
        <v>12133663.3415273</v>
      </c>
      <c r="H203" s="7" t="n">
        <f aca="false">SUM(H197:H202)</f>
        <v>27767527.9658694</v>
      </c>
      <c r="I203" s="7" t="n">
        <f aca="false">SUM(I197:I202)</f>
        <v>30093162.4429396</v>
      </c>
      <c r="J203" s="7" t="n">
        <f aca="false">SUM(J197:J202)</f>
        <v>4720916.09325985</v>
      </c>
      <c r="K203" s="7" t="n">
        <f aca="false">SUM(K197:K202)</f>
        <v>688283.654776854</v>
      </c>
      <c r="L203" s="7" t="n">
        <f aca="false">SUM(L197:L202)</f>
        <v>606392.868218449</v>
      </c>
      <c r="M203" s="24" t="n">
        <f aca="false">SUM(M197:M202)</f>
        <v>586549.816525755</v>
      </c>
      <c r="N203" s="75" t="n">
        <f aca="false">SUM(N197:N202)</f>
        <v>81628776.7389377</v>
      </c>
      <c r="O203" s="48" t="n">
        <f aca="false">(SUM(N197:N202)/12)/(2833*1000)</f>
        <v>2.40112886042292</v>
      </c>
    </row>
    <row r="204" customFormat="false" ht="12.75" hidden="false" customHeight="false" outlineLevel="0" collapsed="false">
      <c r="A204" s="79"/>
      <c r="B204" s="80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8"/>
      <c r="O204" s="9"/>
    </row>
    <row r="205" customFormat="false" ht="12.75" hidden="false" customHeight="false" outlineLevel="0" collapsed="false">
      <c r="A205" s="9" t="s">
        <v>17</v>
      </c>
      <c r="B205" s="7" t="n">
        <v>-2742.1257</v>
      </c>
      <c r="C205" s="18" t="n">
        <v>-2461.33</v>
      </c>
      <c r="D205" s="18" t="n">
        <v>-2709.6935</v>
      </c>
      <c r="E205" s="18" t="n">
        <v>-2605.9986</v>
      </c>
      <c r="F205" s="18" t="n">
        <v>-66944.0234</v>
      </c>
      <c r="G205" s="18" t="n">
        <v>-64381.4697</v>
      </c>
      <c r="H205" s="18" t="n">
        <v>-66126.5536</v>
      </c>
      <c r="I205" s="18" t="n">
        <v>-65714.3883</v>
      </c>
      <c r="J205" s="18" t="n">
        <v>-63197.821</v>
      </c>
      <c r="K205" s="18" t="n">
        <v>-2595.3268</v>
      </c>
      <c r="L205" s="18" t="n">
        <v>-2495.909</v>
      </c>
      <c r="M205" s="18" t="n">
        <v>-2563.4909</v>
      </c>
      <c r="N205" s="8" t="n">
        <f aca="false">SUM(B205:M205)</f>
        <v>-344538.1305</v>
      </c>
      <c r="O205" s="9"/>
    </row>
    <row r="206" customFormat="false" ht="12.75" hidden="false" customHeight="false" outlineLevel="0" collapsed="false">
      <c r="A206" s="17" t="s">
        <v>50</v>
      </c>
      <c r="B206" s="7" t="n">
        <f aca="false">[2]PL!BL24</f>
        <v>0</v>
      </c>
      <c r="C206" s="7" t="n">
        <f aca="false">[2]PL!BM24</f>
        <v>0</v>
      </c>
      <c r="D206" s="7" t="n">
        <f aca="false">[2]PL!BN24</f>
        <v>0</v>
      </c>
      <c r="E206" s="7" t="n">
        <f aca="false">[2]PL!BO24</f>
        <v>0</v>
      </c>
      <c r="F206" s="7" t="n">
        <f aca="false">[2]PL!BP24</f>
        <v>0</v>
      </c>
      <c r="G206" s="7" t="n">
        <f aca="false">[2]PL!BQ24</f>
        <v>0</v>
      </c>
      <c r="H206" s="7" t="n">
        <f aca="false">[2]PL!BR24</f>
        <v>0</v>
      </c>
      <c r="I206" s="7" t="n">
        <f aca="false">[2]PL!BS24</f>
        <v>0</v>
      </c>
      <c r="J206" s="7" t="n">
        <f aca="false">[2]PL!BT24</f>
        <v>0</v>
      </c>
      <c r="K206" s="7" t="n">
        <f aca="false">[2]PL!BU24</f>
        <v>0</v>
      </c>
      <c r="L206" s="7" t="n">
        <f aca="false">[2]PL!BV24</f>
        <v>0</v>
      </c>
      <c r="M206" s="7" t="n">
        <f aca="false">[2]PL!BW24</f>
        <v>0</v>
      </c>
      <c r="N206" s="8" t="n">
        <f aca="false">SUM(B206:M206)</f>
        <v>0</v>
      </c>
      <c r="O206" s="9"/>
    </row>
    <row r="207" customFormat="false" ht="12.75" hidden="false" customHeight="false" outlineLevel="0" collapsed="false">
      <c r="A207" s="17" t="s">
        <v>51</v>
      </c>
      <c r="B207" s="7" t="n">
        <f aca="false">[2]PL!BL25</f>
        <v>0</v>
      </c>
      <c r="C207" s="7" t="n">
        <f aca="false">[2]PL!BM25</f>
        <v>0</v>
      </c>
      <c r="D207" s="7" t="n">
        <f aca="false">[2]PL!BN25</f>
        <v>0</v>
      </c>
      <c r="E207" s="7" t="n">
        <f aca="false">[2]PL!BO25</f>
        <v>0</v>
      </c>
      <c r="F207" s="7" t="n">
        <f aca="false">[2]PL!BP25</f>
        <v>0</v>
      </c>
      <c r="G207" s="7" t="n">
        <f aca="false">[2]PL!BQ25</f>
        <v>0</v>
      </c>
      <c r="H207" s="7" t="n">
        <f aca="false">[2]PL!BR25</f>
        <v>0</v>
      </c>
      <c r="I207" s="7" t="n">
        <f aca="false">[2]PL!BS25</f>
        <v>0</v>
      </c>
      <c r="J207" s="7" t="n">
        <f aca="false">[2]PL!BT25</f>
        <v>0</v>
      </c>
      <c r="K207" s="7" t="n">
        <f aca="false">[2]PL!BU25</f>
        <v>0</v>
      </c>
      <c r="L207" s="7" t="n">
        <f aca="false">[2]PL!BV25</f>
        <v>0</v>
      </c>
      <c r="M207" s="7" t="n">
        <f aca="false">[2]PL!BW25</f>
        <v>0</v>
      </c>
      <c r="N207" s="8" t="n">
        <f aca="false">SUM(B207:M207)</f>
        <v>0</v>
      </c>
      <c r="O207" s="9"/>
    </row>
    <row r="208" customFormat="false" ht="12.75" hidden="false" customHeight="false" outlineLevel="0" collapsed="false">
      <c r="A208" s="17" t="s">
        <v>52</v>
      </c>
      <c r="B208" s="7" t="n">
        <f aca="false">[2]PL!BL26</f>
        <v>0</v>
      </c>
      <c r="C208" s="7" t="n">
        <f aca="false">[2]PL!BM26</f>
        <v>0</v>
      </c>
      <c r="D208" s="7" t="n">
        <f aca="false">[2]PL!BN26</f>
        <v>0</v>
      </c>
      <c r="E208" s="7" t="n">
        <f aca="false">[2]PL!BO26</f>
        <v>0</v>
      </c>
      <c r="F208" s="7" t="n">
        <f aca="false">[2]PL!BP26</f>
        <v>0</v>
      </c>
      <c r="G208" s="7" t="n">
        <f aca="false">[2]PL!BQ26</f>
        <v>0</v>
      </c>
      <c r="H208" s="7" t="n">
        <f aca="false">[2]PL!BR26</f>
        <v>0</v>
      </c>
      <c r="I208" s="7" t="n">
        <f aca="false">[2]PL!BS26</f>
        <v>0</v>
      </c>
      <c r="J208" s="7" t="n">
        <f aca="false">[2]PL!BT26</f>
        <v>0</v>
      </c>
      <c r="K208" s="7" t="n">
        <f aca="false">[2]PL!BU26</f>
        <v>0</v>
      </c>
      <c r="L208" s="7" t="n">
        <f aca="false">[2]PL!BV26</f>
        <v>0</v>
      </c>
      <c r="M208" s="7" t="n">
        <f aca="false">[2]PL!BW26</f>
        <v>0</v>
      </c>
      <c r="N208" s="8" t="n">
        <f aca="false">SUM(B208:M208)</f>
        <v>0</v>
      </c>
      <c r="O208" s="9"/>
    </row>
    <row r="209" customFormat="false" ht="12.75" hidden="false" customHeight="false" outlineLevel="0" collapsed="false">
      <c r="A209" s="17" t="s">
        <v>53</v>
      </c>
      <c r="B209" s="7" t="n">
        <f aca="false">[2]PL!BL27</f>
        <v>0</v>
      </c>
      <c r="C209" s="7" t="n">
        <f aca="false">[2]PL!BM27</f>
        <v>0</v>
      </c>
      <c r="D209" s="7" t="n">
        <f aca="false">[2]PL!BN27</f>
        <v>0</v>
      </c>
      <c r="E209" s="7" t="n">
        <f aca="false">[2]PL!BO27</f>
        <v>0</v>
      </c>
      <c r="F209" s="7" t="n">
        <f aca="false">[2]PL!BP27</f>
        <v>0</v>
      </c>
      <c r="G209" s="7" t="n">
        <f aca="false">[2]PL!BQ27</f>
        <v>0</v>
      </c>
      <c r="H209" s="7" t="n">
        <f aca="false">[2]PL!BR27</f>
        <v>0</v>
      </c>
      <c r="I209" s="7" t="n">
        <f aca="false">[2]PL!BS27</f>
        <v>0</v>
      </c>
      <c r="J209" s="7" t="n">
        <f aca="false">[2]PL!BT27</f>
        <v>0</v>
      </c>
      <c r="K209" s="7" t="n">
        <f aca="false">[2]PL!BU27</f>
        <v>0</v>
      </c>
      <c r="L209" s="7" t="n">
        <f aca="false">[2]PL!BV27</f>
        <v>0</v>
      </c>
      <c r="M209" s="7" t="n">
        <f aca="false">[2]PL!BW27</f>
        <v>0</v>
      </c>
      <c r="N209" s="8" t="n">
        <f aca="false">SUM(B209:M209)</f>
        <v>0</v>
      </c>
      <c r="O209" s="9"/>
    </row>
    <row r="210" customFormat="false" ht="12.75" hidden="false" customHeight="false" outlineLevel="0" collapsed="false">
      <c r="A210" s="17" t="s">
        <v>54</v>
      </c>
      <c r="B210" s="7" t="n">
        <f aca="false">[2]PL!BL28</f>
        <v>0</v>
      </c>
      <c r="C210" s="7" t="n">
        <f aca="false">[2]PL!BM28</f>
        <v>0</v>
      </c>
      <c r="D210" s="7" t="n">
        <f aca="false">[2]PL!BN28</f>
        <v>0</v>
      </c>
      <c r="E210" s="7" t="n">
        <f aca="false">[2]PL!BO28</f>
        <v>0</v>
      </c>
      <c r="F210" s="7" t="n">
        <f aca="false">[2]PL!BP28</f>
        <v>0</v>
      </c>
      <c r="G210" s="7" t="n">
        <f aca="false">[2]PL!BQ28</f>
        <v>0</v>
      </c>
      <c r="H210" s="7" t="n">
        <f aca="false">[2]PL!BR28</f>
        <v>22260.8022324177</v>
      </c>
      <c r="I210" s="7" t="n">
        <f aca="false">[2]PL!BS28</f>
        <v>25444.8758718492</v>
      </c>
      <c r="J210" s="7" t="n">
        <f aca="false">[2]PL!BT28</f>
        <v>0</v>
      </c>
      <c r="K210" s="7" t="n">
        <f aca="false">[2]PL!BU28</f>
        <v>0</v>
      </c>
      <c r="L210" s="7" t="n">
        <f aca="false">[2]PL!BV28</f>
        <v>0</v>
      </c>
      <c r="M210" s="7" t="n">
        <f aca="false">[2]PL!BW28</f>
        <v>0</v>
      </c>
      <c r="N210" s="8" t="n">
        <f aca="false">SUM(B210:M210)</f>
        <v>47705.6781042669</v>
      </c>
      <c r="O210" s="9"/>
    </row>
    <row r="211" customFormat="false" ht="12.75" hidden="false" customHeight="false" outlineLevel="0" collapsed="false">
      <c r="A211" s="17" t="s">
        <v>55</v>
      </c>
      <c r="B211" s="7" t="n">
        <f aca="false">SUM([2]PL!BL$29:BL$32)</f>
        <v>0</v>
      </c>
      <c r="C211" s="7" t="n">
        <f aca="false">SUM([2]PL!BM$29:BM$32)</f>
        <v>0</v>
      </c>
      <c r="D211" s="7" t="n">
        <f aca="false">SUM([2]PL!BN$29:BN$32)</f>
        <v>0</v>
      </c>
      <c r="E211" s="7" t="n">
        <f aca="false">SUM([2]PL!BO$29:BO$32)</f>
        <v>0</v>
      </c>
      <c r="F211" s="7" t="n">
        <f aca="false">SUM([2]PL!BP$29:BP$32)</f>
        <v>0</v>
      </c>
      <c r="G211" s="7" t="n">
        <f aca="false">SUM([2]PL!BQ$29:BQ$32)</f>
        <v>260895.154016153</v>
      </c>
      <c r="H211" s="7" t="n">
        <f aca="false">SUM([2]PL!BR$29:BR$32)</f>
        <v>-20257.3300314997</v>
      </c>
      <c r="I211" s="7" t="n">
        <f aca="false">SUM([2]PL!BS$29:BS$32)</f>
        <v>-23154.8370433823</v>
      </c>
      <c r="J211" s="7" t="n">
        <f aca="false">SUM([2]PL!BT$29:BT$32)</f>
        <v>0</v>
      </c>
      <c r="K211" s="7" t="n">
        <f aca="false">SUM([2]PL!BU$29:BU$32)</f>
        <v>0</v>
      </c>
      <c r="L211" s="7" t="n">
        <f aca="false">SUM([2]PL!BV$29:BV$32)</f>
        <v>0</v>
      </c>
      <c r="M211" s="7" t="n">
        <f aca="false">SUM([2]PL!BW$29:BW$32)</f>
        <v>0</v>
      </c>
      <c r="N211" s="8" t="n">
        <f aca="false">SUM(B211:M211)</f>
        <v>217482.986941271</v>
      </c>
      <c r="O211" s="9"/>
      <c r="P211" s="18"/>
      <c r="Q211" s="18"/>
      <c r="R211" s="18"/>
    </row>
    <row r="212" customFormat="false" ht="12.75" hidden="false" customHeight="false" outlineLevel="0" collapsed="false">
      <c r="A212" s="20" t="s">
        <v>56</v>
      </c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53"/>
      <c r="N212" s="53" t="n">
        <f aca="false">SUM(B212:M212)</f>
        <v>0</v>
      </c>
      <c r="O212" s="9"/>
      <c r="P212" s="18"/>
      <c r="Q212" s="18"/>
      <c r="R212" s="18"/>
    </row>
    <row r="213" customFormat="false" ht="12.75" hidden="false" customHeight="false" outlineLevel="0" collapsed="false">
      <c r="A213" s="13" t="s">
        <v>23</v>
      </c>
      <c r="B213" s="7" t="n">
        <f aca="false">SUM(B205:B212)</f>
        <v>-2742.1257</v>
      </c>
      <c r="C213" s="7" t="n">
        <f aca="false">SUM(C205:C212)</f>
        <v>-2461.33</v>
      </c>
      <c r="D213" s="7" t="n">
        <f aca="false">SUM(D205:D212)</f>
        <v>-2709.6935</v>
      </c>
      <c r="E213" s="7" t="n">
        <f aca="false">SUM(E205:E212)</f>
        <v>-2605.9986</v>
      </c>
      <c r="F213" s="7" t="n">
        <f aca="false">SUM(F205:F212)</f>
        <v>-66944.0234</v>
      </c>
      <c r="G213" s="7" t="n">
        <f aca="false">SUM(G205:G212)</f>
        <v>196513.684316153</v>
      </c>
      <c r="H213" s="7" t="n">
        <f aca="false">SUM(H205:H212)</f>
        <v>-64123.081399082</v>
      </c>
      <c r="I213" s="7" t="n">
        <f aca="false">SUM(I205:I212)</f>
        <v>-63424.3494715331</v>
      </c>
      <c r="J213" s="7" t="n">
        <f aca="false">SUM(J205:J212)</f>
        <v>-63197.821</v>
      </c>
      <c r="K213" s="7" t="n">
        <f aca="false">SUM(K205:K212)</f>
        <v>-2595.3268</v>
      </c>
      <c r="L213" s="7" t="n">
        <f aca="false">SUM(L205:L212)</f>
        <v>-2495.909</v>
      </c>
      <c r="M213" s="7" t="n">
        <f aca="false">SUM(M205:M212)</f>
        <v>-2563.4909</v>
      </c>
      <c r="N213" s="24" t="n">
        <f aca="false">SUM(B213:M213)</f>
        <v>-79349.4654544621</v>
      </c>
      <c r="O213" s="9"/>
    </row>
    <row r="214" customFormat="false" ht="12.75" hidden="false" customHeight="false" outlineLevel="0" collapsed="false">
      <c r="A214" s="79"/>
      <c r="B214" s="80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7"/>
      <c r="N214" s="24"/>
      <c r="O214" s="9"/>
    </row>
    <row r="215" customFormat="false" ht="12.75" hidden="false" customHeight="false" outlineLevel="0" collapsed="false">
      <c r="A215" s="9" t="s">
        <v>57</v>
      </c>
      <c r="B215" s="7" t="n">
        <f aca="false">[2]PL!BL17</f>
        <v>-3102774.36684805</v>
      </c>
      <c r="C215" s="7" t="n">
        <f aca="false">[2]PL!BM17</f>
        <v>-3104089.29128812</v>
      </c>
      <c r="D215" s="7" t="n">
        <f aca="false">[2]PL!BN17</f>
        <v>-3104373.13499958</v>
      </c>
      <c r="E215" s="7" t="n">
        <f aca="false">[2]PL!BO17</f>
        <v>-3104922.86377941</v>
      </c>
      <c r="F215" s="7" t="n">
        <f aca="false">[2]PL!BP17</f>
        <v>-3103940.11257365</v>
      </c>
      <c r="G215" s="7" t="n">
        <f aca="false">[2]PL!BQ17</f>
        <v>-3093716.47198729</v>
      </c>
      <c r="H215" s="7" t="n">
        <f aca="false">[2]PL!BR17</f>
        <v>-3079269.99040362</v>
      </c>
      <c r="I215" s="7" t="n">
        <f aca="false">[2]PL!BS17</f>
        <v>-3075672.18842562</v>
      </c>
      <c r="J215" s="7" t="n">
        <f aca="false">[2]PL!BT17</f>
        <v>-3094888.37714457</v>
      </c>
      <c r="K215" s="7" t="n">
        <f aca="false">[2]PL!BU17</f>
        <v>-3095575.41805561</v>
      </c>
      <c r="L215" s="7" t="n">
        <f aca="false">[2]PL!BV17</f>
        <v>-3095148.66334073</v>
      </c>
      <c r="M215" s="7" t="n">
        <f aca="false">[2]PL!BW17</f>
        <v>-3092934.29080292</v>
      </c>
      <c r="N215" s="24" t="n">
        <f aca="false">SUM(B215:M215)</f>
        <v>-37147305.1696492</v>
      </c>
      <c r="O215" s="48" t="n">
        <f aca="false">(N215/12)/(2820*1000)</f>
        <v>-1.09773360430405</v>
      </c>
    </row>
    <row r="216" customFormat="false" ht="12.75" hidden="false" customHeight="false" outlineLevel="0" collapsed="false">
      <c r="A216" s="9" t="s">
        <v>58</v>
      </c>
      <c r="B216" s="7" t="n">
        <f aca="false">[2]PL!BL19</f>
        <v>-1798506.03731308</v>
      </c>
      <c r="C216" s="7" t="n">
        <f aca="false">[2]PL!BM19</f>
        <v>-1788907.04851405</v>
      </c>
      <c r="D216" s="7" t="n">
        <f aca="false">[2]PL!BN19</f>
        <v>-1778340.67175919</v>
      </c>
      <c r="E216" s="7" t="n">
        <f aca="false">[2]PL!BO19</f>
        <v>-1768175.89388676</v>
      </c>
      <c r="F216" s="7" t="n">
        <f aca="false">[2]PL!BP19</f>
        <v>-1757678.28854656</v>
      </c>
      <c r="G216" s="7" t="n">
        <f aca="false">[2]PL!BQ19</f>
        <v>-1747444.90181763</v>
      </c>
      <c r="H216" s="7" t="n">
        <f aca="false">[2]PL!BR19</f>
        <v>-1736868.48558131</v>
      </c>
      <c r="I216" s="7" t="n">
        <f aca="false">[2]PL!BS19</f>
        <v>-1726349.08973626</v>
      </c>
      <c r="J216" s="7" t="n">
        <f aca="false">[2]PL!BT19</f>
        <v>-1716223.07511137</v>
      </c>
      <c r="K216" s="7" t="n">
        <f aca="false">[2]PL!BU19</f>
        <v>-1705815.12161304</v>
      </c>
      <c r="L216" s="7" t="n">
        <f aca="false">[2]PL!BV19</f>
        <v>-1695796.46927102</v>
      </c>
      <c r="M216" s="7" t="n">
        <f aca="false">[2]PL!BW19</f>
        <v>-1685498.95717226</v>
      </c>
      <c r="N216" s="24" t="n">
        <f aca="false">SUM(B216:M216)</f>
        <v>-20905604.0403225</v>
      </c>
      <c r="O216" s="48" t="n">
        <f aca="false">(N216/12)/(2820*1000)</f>
        <v>-0.617777897172651</v>
      </c>
    </row>
    <row r="217" customFormat="false" ht="12.75" hidden="false" customHeight="false" outlineLevel="0" collapsed="false">
      <c r="A217" s="17" t="s">
        <v>59</v>
      </c>
      <c r="B217" s="7" t="n">
        <f aca="false">[2]PL!BL20</f>
        <v>-757338.681445739</v>
      </c>
      <c r="C217" s="7" t="n">
        <f aca="false">[2]PL!BM20</f>
        <v>-753296.612434323</v>
      </c>
      <c r="D217" s="7" t="n">
        <f aca="false">[2]PL!BN20</f>
        <v>-748847.182922739</v>
      </c>
      <c r="E217" s="7" t="n">
        <f aca="false">[2]PL!BO20</f>
        <v>-744566.863973907</v>
      </c>
      <c r="F217" s="7" t="n">
        <f aca="false">[2]PL!BP20</f>
        <v>-740146.393638119</v>
      </c>
      <c r="G217" s="7" t="n">
        <f aca="false">[2]PL!BQ20</f>
        <v>-735837.183965631</v>
      </c>
      <c r="H217" s="7" t="n">
        <f aca="false">[2]PL!BR20</f>
        <v>-731383.526896568</v>
      </c>
      <c r="I217" s="7" t="n">
        <f aca="false">[2]PL!BS20</f>
        <v>-726953.880727129</v>
      </c>
      <c r="J217" s="7" t="n">
        <f aca="false">[2]PL!BT20</f>
        <v>-722689.884718656</v>
      </c>
      <c r="K217" s="7" t="n">
        <f aca="false">[2]PL!BU20</f>
        <v>-718307.166164788</v>
      </c>
      <c r="L217" s="7" t="n">
        <f aca="false">[2]PL!BV20</f>
        <v>-714088.379684702</v>
      </c>
      <c r="M217" s="7" t="n">
        <f aca="false">[2]PL!BW20</f>
        <v>-709752.167254363</v>
      </c>
      <c r="N217" s="24" t="n">
        <f aca="false">SUM(B217:M217)</f>
        <v>-8803207.92382667</v>
      </c>
      <c r="O217" s="48" t="n">
        <f aca="false">(N217/12)/(2820*1000)</f>
        <v>-0.260142078127266</v>
      </c>
    </row>
    <row r="218" customFormat="false" ht="12.75" hidden="false" customHeight="false" outlineLevel="0" collapsed="false">
      <c r="A218" s="17" t="s">
        <v>60</v>
      </c>
      <c r="B218" s="7" t="n">
        <f aca="false">[2]PL!BL21</f>
        <v>-288136.290425378</v>
      </c>
      <c r="C218" s="7" t="n">
        <f aca="false">[2]PL!BM21</f>
        <v>-286598.449035355</v>
      </c>
      <c r="D218" s="7" t="n">
        <f aca="false">[2]PL!BN21</f>
        <v>-284905.62369131</v>
      </c>
      <c r="E218" s="7" t="n">
        <f aca="false">[2]PL!BO21</f>
        <v>-283277.137976835</v>
      </c>
      <c r="F218" s="7" t="n">
        <f aca="false">[2]PL!BP21</f>
        <v>-281595.330410822</v>
      </c>
      <c r="G218" s="7" t="n">
        <f aca="false">[2]PL!BQ21</f>
        <v>-279955.852961545</v>
      </c>
      <c r="H218" s="7" t="n">
        <f aca="false">[2]PL!BR21</f>
        <v>-278261.419205359</v>
      </c>
      <c r="I218" s="7" t="n">
        <f aca="false">[2]PL!BS21</f>
        <v>-276576.120611178</v>
      </c>
      <c r="J218" s="7" t="n">
        <f aca="false">[2]PL!BT21</f>
        <v>-274953.845105687</v>
      </c>
      <c r="K218" s="7" t="n">
        <f aca="false">[2]PL!BU21</f>
        <v>-273286.400543528</v>
      </c>
      <c r="L218" s="7" t="n">
        <f aca="false">[2]PL!BV21</f>
        <v>-271681.325408388</v>
      </c>
      <c r="M218" s="7" t="n">
        <f aca="false">[2]PL!BW21</f>
        <v>-270031.574517822</v>
      </c>
      <c r="N218" s="24" t="n">
        <f aca="false">SUM(B218:M218)</f>
        <v>-3349259.36989321</v>
      </c>
      <c r="O218" s="48" t="n">
        <f aca="false">(N218/12)/(2820*1000)</f>
        <v>-0.0989733856351421</v>
      </c>
    </row>
    <row r="219" customFormat="false" ht="12.75" hidden="false" customHeight="false" outlineLevel="0" collapsed="false">
      <c r="A219" s="17" t="s">
        <v>61</v>
      </c>
      <c r="B219" s="7" t="n">
        <f aca="false">[2]PL!BL22</f>
        <v>0</v>
      </c>
      <c r="C219" s="7" t="n">
        <f aca="false">[2]PL!BM22</f>
        <v>0</v>
      </c>
      <c r="D219" s="7" t="n">
        <f aca="false">[2]PL!BN22</f>
        <v>0</v>
      </c>
      <c r="E219" s="7" t="n">
        <f aca="false">[2]PL!BO22</f>
        <v>0</v>
      </c>
      <c r="F219" s="7" t="n">
        <f aca="false">[2]PL!BP22</f>
        <v>0</v>
      </c>
      <c r="G219" s="7" t="n">
        <f aca="false">[2]PL!BQ22</f>
        <v>0</v>
      </c>
      <c r="H219" s="7" t="n">
        <f aca="false">[2]PL!BR22</f>
        <v>0</v>
      </c>
      <c r="I219" s="7" t="n">
        <f aca="false">[2]PL!BS22</f>
        <v>0</v>
      </c>
      <c r="J219" s="7" t="n">
        <f aca="false">[2]PL!BT22</f>
        <v>0</v>
      </c>
      <c r="K219" s="7" t="n">
        <f aca="false">[2]PL!BU22</f>
        <v>0</v>
      </c>
      <c r="L219" s="7" t="n">
        <f aca="false">[2]PL!BV22</f>
        <v>0</v>
      </c>
      <c r="M219" s="7" t="n">
        <f aca="false">[2]PL!BW22</f>
        <v>0</v>
      </c>
      <c r="N219" s="24" t="n">
        <f aca="false">SUM(B219:M219)</f>
        <v>0</v>
      </c>
      <c r="O219" s="48" t="n">
        <f aca="false">(N219/12)/(2820*1000)</f>
        <v>0</v>
      </c>
    </row>
    <row r="220" customFormat="false" ht="12.75" hidden="false" customHeight="false" outlineLevel="0" collapsed="false">
      <c r="A220" s="20" t="s">
        <v>62</v>
      </c>
      <c r="B220" s="74" t="n">
        <f aca="false">[2]PL!BL23</f>
        <v>-430819.227347889</v>
      </c>
      <c r="C220" s="12" t="n">
        <f aca="false">[2]PL!BM23</f>
        <v>-428519.858398371</v>
      </c>
      <c r="D220" s="12" t="n">
        <f aca="false">[2]PL!BN23</f>
        <v>-425988.758599454</v>
      </c>
      <c r="E220" s="12" t="n">
        <f aca="false">[2]PL!BO23</f>
        <v>-423553.858933669</v>
      </c>
      <c r="F220" s="12" t="n">
        <f aca="false">[2]PL!BP23</f>
        <v>-421039.232834097</v>
      </c>
      <c r="G220" s="12" t="n">
        <f aca="false">[2]PL!BQ23</f>
        <v>-418587.89840861</v>
      </c>
      <c r="H220" s="12" t="n">
        <f aca="false">[2]PL!BR23</f>
        <v>-416054.393723884</v>
      </c>
      <c r="I220" s="12" t="n">
        <f aca="false">[2]PL!BS23</f>
        <v>-413534.547865094</v>
      </c>
      <c r="J220" s="12" t="n">
        <f aca="false">[2]PL!BT23</f>
        <v>-411108.933657356</v>
      </c>
      <c r="K220" s="12" t="n">
        <f aca="false">[2]PL!BU23</f>
        <v>-408615.783013769</v>
      </c>
      <c r="L220" s="12" t="n">
        <f aca="false">[2]PL!BV23</f>
        <v>-406215.886671188</v>
      </c>
      <c r="M220" s="12" t="n">
        <f aca="false">[2]PL!BW23</f>
        <v>-403749.19147309</v>
      </c>
      <c r="N220" s="53" t="n">
        <f aca="false">SUM(B220:M220)</f>
        <v>-5007787.57092647</v>
      </c>
      <c r="O220" s="77" t="n">
        <f aca="false">(N220/12)/(2820*1000)</f>
        <v>-0.147984266280333</v>
      </c>
    </row>
    <row r="221" customFormat="false" ht="12.75" hidden="false" customHeight="false" outlineLevel="0" collapsed="false">
      <c r="A221" s="13" t="s">
        <v>31</v>
      </c>
      <c r="B221" s="18" t="n">
        <f aca="false">SUM(B215:B220)</f>
        <v>-6377574.60338013</v>
      </c>
      <c r="C221" s="18" t="n">
        <f aca="false">SUM(C215:C220)</f>
        <v>-6361411.25967022</v>
      </c>
      <c r="D221" s="18" t="n">
        <f aca="false">SUM(D215:D220)</f>
        <v>-6342455.37197228</v>
      </c>
      <c r="E221" s="18" t="n">
        <f aca="false">SUM(E215:E220)</f>
        <v>-6324496.61855058</v>
      </c>
      <c r="F221" s="18" t="n">
        <f aca="false">SUM(F215:F220)</f>
        <v>-6304399.35800325</v>
      </c>
      <c r="G221" s="18" t="n">
        <f aca="false">SUM(G215:G220)</f>
        <v>-6275542.3091407</v>
      </c>
      <c r="H221" s="18" t="n">
        <f aca="false">SUM(H215:H220)</f>
        <v>-6241837.81581075</v>
      </c>
      <c r="I221" s="18" t="n">
        <f aca="false">SUM(I215:I220)</f>
        <v>-6219085.82736528</v>
      </c>
      <c r="J221" s="18" t="n">
        <f aca="false">SUM(J215:J220)</f>
        <v>-6219864.11573763</v>
      </c>
      <c r="K221" s="18" t="n">
        <f aca="false">SUM(K215:K220)</f>
        <v>-6201599.88939073</v>
      </c>
      <c r="L221" s="18" t="n">
        <f aca="false">SUM(L215:L220)</f>
        <v>-6182930.72437603</v>
      </c>
      <c r="M221" s="18" t="n">
        <f aca="false">SUM(M215:M220)</f>
        <v>-6161966.18122046</v>
      </c>
      <c r="N221" s="8" t="n">
        <f aca="false">SUM(B221:M221)</f>
        <v>-75213164.074618</v>
      </c>
      <c r="O221" s="63" t="n">
        <f aca="false">SUM(O215:O220)</f>
        <v>-2.22261123151945</v>
      </c>
    </row>
    <row r="222" customFormat="false" ht="12.75" hidden="false" customHeight="false" outlineLevel="0" collapsed="false">
      <c r="A222" s="10"/>
      <c r="M222" s="76"/>
      <c r="N222" s="10"/>
      <c r="O222" s="10"/>
    </row>
    <row r="223" customFormat="false" ht="12.75" hidden="false" customHeight="false" outlineLevel="0" collapsed="false">
      <c r="A223" s="67" t="s">
        <v>63</v>
      </c>
      <c r="B223" s="31" t="n">
        <f aca="false">B203+B213+B221</f>
        <v>-5395973.04365363</v>
      </c>
      <c r="C223" s="31" t="n">
        <f aca="false">C203+C213+C221</f>
        <v>-5342502.74197927</v>
      </c>
      <c r="D223" s="31" t="n">
        <f aca="false">D203+D213+D221</f>
        <v>-5928769.4075351</v>
      </c>
      <c r="E223" s="31" t="n">
        <f aca="false">E203+E213+E221</f>
        <v>-5636831.93868685</v>
      </c>
      <c r="F223" s="31" t="n">
        <f aca="false">F203+F213+F221</f>
        <v>-4451442.69510106</v>
      </c>
      <c r="G223" s="31" t="n">
        <f aca="false">G203+G213+G221</f>
        <v>6054634.71670274</v>
      </c>
      <c r="H223" s="31" t="n">
        <f aca="false">H203+H213+H221</f>
        <v>21461567.0686595</v>
      </c>
      <c r="I223" s="31" t="n">
        <f aca="false">I203+I213+I221</f>
        <v>23810652.2661028</v>
      </c>
      <c r="J223" s="31" t="n">
        <f aca="false">J203+J213+J221</f>
        <v>-1562145.84347779</v>
      </c>
      <c r="K223" s="31" t="n">
        <f aca="false">K203+K213+K221</f>
        <v>-5515911.56141388</v>
      </c>
      <c r="L223" s="31" t="n">
        <f aca="false">L203+L213+L221</f>
        <v>-5579033.76515758</v>
      </c>
      <c r="M223" s="31" t="n">
        <f aca="false">M203+M213+M221</f>
        <v>-5577979.8555947</v>
      </c>
      <c r="N223" s="31" t="n">
        <f aca="false">N203+N213+N221</f>
        <v>6336263.19886522</v>
      </c>
      <c r="O223" s="54"/>
    </row>
    <row r="226" customFormat="false" ht="12.75" hidden="false" customHeight="false" outlineLevel="0" collapsed="false">
      <c r="C226" s="0" t="s">
        <v>69</v>
      </c>
    </row>
    <row r="227" customFormat="false" ht="12.75" hidden="false" customHeight="false" outlineLevel="0" collapsed="false">
      <c r="B227" s="35" t="n">
        <v>38718</v>
      </c>
      <c r="C227" s="35" t="n">
        <v>38749</v>
      </c>
      <c r="D227" s="35" t="n">
        <v>38777</v>
      </c>
      <c r="E227" s="35" t="n">
        <v>38808</v>
      </c>
      <c r="F227" s="35" t="n">
        <v>38838</v>
      </c>
      <c r="G227" s="35" t="n">
        <v>38869</v>
      </c>
      <c r="H227" s="35" t="n">
        <v>38899</v>
      </c>
      <c r="I227" s="35" t="n">
        <v>38930</v>
      </c>
      <c r="J227" s="35" t="n">
        <v>38961</v>
      </c>
      <c r="K227" s="35" t="n">
        <v>38991</v>
      </c>
      <c r="L227" s="35" t="n">
        <v>39022</v>
      </c>
      <c r="M227" s="35" t="n">
        <v>39052</v>
      </c>
      <c r="N227" s="4" t="s">
        <v>70</v>
      </c>
      <c r="O227" s="2" t="s">
        <v>42</v>
      </c>
      <c r="P227" s="59"/>
      <c r="Q227" s="59"/>
      <c r="R227" s="59"/>
    </row>
    <row r="228" customFormat="false" ht="12.75" hidden="false" customHeight="false" outlineLevel="0" collapsed="false">
      <c r="A228" s="5" t="s">
        <v>45</v>
      </c>
      <c r="B228" s="7" t="n">
        <f aca="false">[2]PL!BY11</f>
        <v>130664.633595885</v>
      </c>
      <c r="C228" s="7" t="n">
        <f aca="false">[2]PL!BZ11</f>
        <v>136620.779209183</v>
      </c>
      <c r="D228" s="7" t="n">
        <f aca="false">[2]PL!CA11</f>
        <v>92506.5708824739</v>
      </c>
      <c r="E228" s="7" t="n">
        <f aca="false">[2]PL!CB11</f>
        <v>130779.943683853</v>
      </c>
      <c r="F228" s="7" t="n">
        <f aca="false">[2]PL!CC11</f>
        <v>296590.611092966</v>
      </c>
      <c r="G228" s="7" t="n">
        <f aca="false">[2]PL!CD11</f>
        <v>2035600.08463719</v>
      </c>
      <c r="H228" s="7" t="n">
        <f aca="false">[2]PL!CE11</f>
        <v>4086053.20112223</v>
      </c>
      <c r="I228" s="7" t="n">
        <f aca="false">[2]PL!CF11</f>
        <v>4491913.16313898</v>
      </c>
      <c r="J228" s="7" t="n">
        <f aca="false">[2]PL!CG11</f>
        <v>782646.329668707</v>
      </c>
      <c r="K228" s="7" t="n">
        <f aca="false">[2]PL!CH11</f>
        <v>118255.425629039</v>
      </c>
      <c r="L228" s="7" t="n">
        <f aca="false">[2]PL!CI11</f>
        <v>146155.092591998</v>
      </c>
      <c r="M228" s="7" t="n">
        <f aca="false">[2]PL!CJ11</f>
        <v>98026.0517969948</v>
      </c>
      <c r="N228" s="42" t="n">
        <f aca="false">SUM(B228:M228)</f>
        <v>12545811.8870495</v>
      </c>
      <c r="O228" s="72" t="n">
        <f aca="false">(N228/12)/(465*1000)</f>
        <v>2.2483533847759</v>
      </c>
      <c r="P228" s="7"/>
      <c r="Q228" s="7"/>
      <c r="R228" s="7"/>
    </row>
    <row r="229" customFormat="false" ht="12.75" hidden="false" customHeight="false" outlineLevel="0" collapsed="false">
      <c r="A229" s="9" t="s">
        <v>46</v>
      </c>
      <c r="B229" s="7" t="n">
        <f aca="false">[2]PL!BY12</f>
        <v>180045.318319459</v>
      </c>
      <c r="C229" s="7" t="n">
        <f aca="false">[2]PL!BZ12</f>
        <v>190981.067934156</v>
      </c>
      <c r="D229" s="7" t="n">
        <f aca="false">[2]PL!CA12</f>
        <v>117314.793823946</v>
      </c>
      <c r="E229" s="7" t="n">
        <f aca="false">[2]PL!CB12</f>
        <v>154695.268044884</v>
      </c>
      <c r="F229" s="7" t="n">
        <f aca="false">[2]PL!CC12</f>
        <v>313179.250365277</v>
      </c>
      <c r="G229" s="7" t="n">
        <f aca="false">[2]PL!CD12</f>
        <v>2509872.25997637</v>
      </c>
      <c r="H229" s="7" t="n">
        <f aca="false">[2]PL!CE12</f>
        <v>5150357.32679036</v>
      </c>
      <c r="I229" s="7" t="n">
        <f aca="false">[2]PL!CF12</f>
        <v>5671293.9856254</v>
      </c>
      <c r="J229" s="7" t="n">
        <f aca="false">[2]PL!CG12</f>
        <v>975849.312218534</v>
      </c>
      <c r="K229" s="7" t="n">
        <f aca="false">[2]PL!CH12</f>
        <v>159640.318625554</v>
      </c>
      <c r="L229" s="7" t="n">
        <f aca="false">[2]PL!CI12</f>
        <v>142153.91132261</v>
      </c>
      <c r="M229" s="7" t="n">
        <f aca="false">[2]PL!CJ12</f>
        <v>108151.602258353</v>
      </c>
      <c r="N229" s="24" t="n">
        <f aca="false">SUM(B229:M229)</f>
        <v>15673534.4153049</v>
      </c>
      <c r="O229" s="63" t="n">
        <f aca="false">(N229/12)/(600*1000)</f>
        <v>2.17687977990346</v>
      </c>
      <c r="P229" s="7"/>
      <c r="Q229" s="7"/>
      <c r="R229" s="7"/>
    </row>
    <row r="230" customFormat="false" ht="12.75" hidden="false" customHeight="false" outlineLevel="0" collapsed="false">
      <c r="A230" s="9" t="s">
        <v>11</v>
      </c>
      <c r="B230" s="7" t="n">
        <f aca="false">[2]PL!BY13</f>
        <v>139415.393166895</v>
      </c>
      <c r="C230" s="7" t="n">
        <f aca="false">[2]PL!BZ13</f>
        <v>143302.529041909</v>
      </c>
      <c r="D230" s="7" t="n">
        <f aca="false">[2]PL!CA13</f>
        <v>47996.2865466132</v>
      </c>
      <c r="E230" s="7" t="n">
        <f aca="false">[2]PL!CB13</f>
        <v>90104.8185121544</v>
      </c>
      <c r="F230" s="7" t="n">
        <f aca="false">[2]PL!CC13</f>
        <v>331175.826677013</v>
      </c>
      <c r="G230" s="7" t="n">
        <f aca="false">[2]PL!CD13</f>
        <v>1836843.82610626</v>
      </c>
      <c r="H230" s="7" t="n">
        <f aca="false">[2]PL!CE13</f>
        <v>4213063.63690883</v>
      </c>
      <c r="I230" s="7" t="n">
        <f aca="false">[2]PL!CF13</f>
        <v>4512641.19757243</v>
      </c>
      <c r="J230" s="7" t="n">
        <f aca="false">[2]PL!CG13</f>
        <v>641155.292356499</v>
      </c>
      <c r="K230" s="7" t="n">
        <f aca="false">[2]PL!CH13</f>
        <v>120799.388597456</v>
      </c>
      <c r="L230" s="7" t="n">
        <f aca="false">[2]PL!CI13</f>
        <v>81351.2858601527</v>
      </c>
      <c r="M230" s="7" t="n">
        <f aca="false">[2]PL!CJ13</f>
        <v>85687.8615087303</v>
      </c>
      <c r="N230" s="24" t="n">
        <f aca="false">SUM(B230:M230)</f>
        <v>12243537.3428549</v>
      </c>
      <c r="O230" s="63" t="n">
        <f aca="false">(N230/12)/(440*1000)</f>
        <v>2.3188517694801</v>
      </c>
      <c r="P230" s="7"/>
      <c r="Q230" s="7"/>
      <c r="R230" s="7"/>
    </row>
    <row r="231" customFormat="false" ht="12.75" hidden="false" customHeight="false" outlineLevel="0" collapsed="false">
      <c r="A231" s="9" t="s">
        <v>10</v>
      </c>
      <c r="B231" s="7" t="n">
        <f aca="false">[2]PL!BY14</f>
        <v>153536.16068956</v>
      </c>
      <c r="C231" s="7" t="n">
        <f aca="false">[2]PL!BZ14</f>
        <v>157392.053145918</v>
      </c>
      <c r="D231" s="7" t="n">
        <f aca="false">[2]PL!CA14</f>
        <v>56902.492326953</v>
      </c>
      <c r="E231" s="7" t="n">
        <f aca="false">[2]PL!CB14</f>
        <v>100351.250299664</v>
      </c>
      <c r="F231" s="7" t="n">
        <f aca="false">[2]PL!CC14</f>
        <v>355433.169123629</v>
      </c>
      <c r="G231" s="7" t="n">
        <f aca="false">[2]PL!CD14</f>
        <v>1933480.10780455</v>
      </c>
      <c r="H231" s="7" t="n">
        <f aca="false">[2]PL!CE14</f>
        <v>4396838.37393</v>
      </c>
      <c r="I231" s="7" t="n">
        <f aca="false">[2]PL!CF14</f>
        <v>4708759.87574901</v>
      </c>
      <c r="J231" s="7" t="n">
        <f aca="false">[2]PL!CG14</f>
        <v>687732.728906725</v>
      </c>
      <c r="K231" s="7" t="n">
        <f aca="false">[2]PL!CH14</f>
        <v>137243.21380729</v>
      </c>
      <c r="L231" s="7" t="n">
        <f aca="false">[2]PL!CI14</f>
        <v>90447.5550959245</v>
      </c>
      <c r="M231" s="7" t="n">
        <f aca="false">[2]PL!CJ14</f>
        <v>93655.4668552735</v>
      </c>
      <c r="N231" s="24" t="n">
        <f aca="false">SUM(B231:M231)</f>
        <v>12871772.4477345</v>
      </c>
      <c r="O231" s="63" t="n">
        <f aca="false">(N231/12)/(450*1000)</f>
        <v>2.38366156439528</v>
      </c>
      <c r="P231" s="7"/>
      <c r="Q231" s="7"/>
      <c r="R231" s="7"/>
    </row>
    <row r="232" customFormat="false" ht="12.75" hidden="false" customHeight="false" outlineLevel="0" collapsed="false">
      <c r="A232" s="9" t="s">
        <v>12</v>
      </c>
      <c r="B232" s="7" t="n">
        <f aca="false">[2]PL!BY15</f>
        <v>129882.716805819</v>
      </c>
      <c r="C232" s="7" t="n">
        <f aca="false">[2]PL!BZ15</f>
        <v>133981.421539638</v>
      </c>
      <c r="D232" s="7" t="n">
        <f aca="false">[2]PL!CA15</f>
        <v>42910.7383440045</v>
      </c>
      <c r="E232" s="7" t="n">
        <f aca="false">[2]PL!CB15</f>
        <v>73714.1764918521</v>
      </c>
      <c r="F232" s="7" t="n">
        <f aca="false">[2]PL!CC15</f>
        <v>293523.422898693</v>
      </c>
      <c r="G232" s="7" t="n">
        <f aca="false">[2]PL!CD15</f>
        <v>1419862.29509916</v>
      </c>
      <c r="H232" s="7" t="n">
        <f aca="false">[2]PL!CE15</f>
        <v>3298249.74194341</v>
      </c>
      <c r="I232" s="7" t="n">
        <f aca="false">[2]PL!CF15</f>
        <v>3535356.94635406</v>
      </c>
      <c r="J232" s="7" t="n">
        <f aca="false">[2]PL!CG15</f>
        <v>479468.298219383</v>
      </c>
      <c r="K232" s="7" t="n">
        <f aca="false">[2]PL!CH15</f>
        <v>99742.5315900323</v>
      </c>
      <c r="L232" s="7" t="n">
        <f aca="false">[2]PL!CI15</f>
        <v>82218.3265399</v>
      </c>
      <c r="M232" s="7" t="n">
        <f aca="false">[2]PL!CJ15</f>
        <v>84746.716617166</v>
      </c>
      <c r="N232" s="24" t="n">
        <f aca="false">SUM(B232:M232)</f>
        <v>9673657.33244312</v>
      </c>
      <c r="O232" s="63" t="n">
        <f aca="false">(N232/12)/(355*1000)</f>
        <v>2.27081158038571</v>
      </c>
      <c r="P232" s="7"/>
      <c r="Q232" s="7"/>
      <c r="R232" s="7"/>
    </row>
    <row r="233" customFormat="false" ht="12.75" hidden="false" customHeight="false" outlineLevel="0" collapsed="false">
      <c r="A233" s="10" t="s">
        <v>47</v>
      </c>
      <c r="B233" s="74" t="n">
        <f aca="false">[2]PL!BY16</f>
        <v>212130.117652238</v>
      </c>
      <c r="C233" s="12" t="n">
        <f aca="false">[2]PL!BZ16</f>
        <v>215712.883307484</v>
      </c>
      <c r="D233" s="12" t="n">
        <f aca="false">[2]PL!CA16</f>
        <v>93060.3913023188</v>
      </c>
      <c r="E233" s="12" t="n">
        <f aca="false">[2]PL!CB16</f>
        <v>151370.155879015</v>
      </c>
      <c r="F233" s="12" t="n">
        <f aca="false">[2]PL!CC16</f>
        <v>471026.96496462</v>
      </c>
      <c r="G233" s="12" t="n">
        <f aca="false">[2]PL!CD16</f>
        <v>2299372.23141879</v>
      </c>
      <c r="H233" s="12" t="n">
        <f aca="false">[2]PL!CE16</f>
        <v>5123143.23668625</v>
      </c>
      <c r="I233" s="12" t="n">
        <f aca="false">[2]PL!CF16</f>
        <v>5479182.18056717</v>
      </c>
      <c r="J233" s="12" t="n">
        <f aca="false">[2]PL!CG16</f>
        <v>860907.898859377</v>
      </c>
      <c r="K233" s="12" t="n">
        <f aca="false">[2]PL!CH16</f>
        <v>207114.000723176</v>
      </c>
      <c r="L233" s="12" t="n">
        <f aca="false">[2]PL!CI16</f>
        <v>137232.897894433</v>
      </c>
      <c r="M233" s="12" t="n">
        <f aca="false">[2]PL!CJ16</f>
        <v>137328.054136412</v>
      </c>
      <c r="N233" s="24" t="n">
        <f aca="false">SUM(B233:M233)</f>
        <v>15387581.0133913</v>
      </c>
      <c r="O233" s="54" t="n">
        <f aca="false">(N233/12)/(510*1000)</f>
        <v>2.51431062310315</v>
      </c>
      <c r="P233" s="7"/>
      <c r="Q233" s="7"/>
      <c r="R233" s="7"/>
    </row>
    <row r="234" customFormat="false" ht="12.75" hidden="false" customHeight="false" outlineLevel="0" collapsed="false">
      <c r="A234" s="13" t="s">
        <v>13</v>
      </c>
      <c r="B234" s="7" t="n">
        <f aca="false">SUM(B228:B233)</f>
        <v>945674.340229856</v>
      </c>
      <c r="C234" s="7" t="n">
        <f aca="false">SUM(C228:C233)</f>
        <v>977990.734178288</v>
      </c>
      <c r="D234" s="7" t="n">
        <f aca="false">SUM(D228:D233)</f>
        <v>450691.273226309</v>
      </c>
      <c r="E234" s="7" t="n">
        <f aca="false">SUM(E228:E233)</f>
        <v>701015.612911423</v>
      </c>
      <c r="F234" s="7" t="n">
        <f aca="false">SUM(F228:F233)</f>
        <v>2060929.2451222</v>
      </c>
      <c r="G234" s="7" t="n">
        <f aca="false">SUM(G228:G233)</f>
        <v>12035030.8050423</v>
      </c>
      <c r="H234" s="7" t="n">
        <f aca="false">SUM(H228:H233)</f>
        <v>26267705.5173811</v>
      </c>
      <c r="I234" s="7" t="n">
        <f aca="false">SUM(I228:I233)</f>
        <v>28399147.3490071</v>
      </c>
      <c r="J234" s="7" t="n">
        <f aca="false">SUM(J228:J233)</f>
        <v>4427759.86022923</v>
      </c>
      <c r="K234" s="7" t="n">
        <f aca="false">SUM(K228:K233)</f>
        <v>842794.878972547</v>
      </c>
      <c r="L234" s="7" t="n">
        <f aca="false">SUM(L228:L233)</f>
        <v>679559.069305018</v>
      </c>
      <c r="M234" s="7" t="n">
        <f aca="false">SUM(M228:M233)</f>
        <v>607595.75317293</v>
      </c>
      <c r="N234" s="75" t="n">
        <f aca="false">SUM(N228:N233)</f>
        <v>78395894.4387783</v>
      </c>
      <c r="O234" s="48" t="n">
        <f aca="false">(SUM(N228:N233)/12)/(2833*1000)</f>
        <v>2.30603289912867</v>
      </c>
      <c r="P234" s="18"/>
      <c r="Q234" s="18"/>
      <c r="R234" s="18"/>
    </row>
    <row r="235" customFormat="false" ht="12.75" hidden="false" customHeight="false" outlineLevel="0" collapsed="false">
      <c r="A235" s="79"/>
      <c r="B235" s="80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8"/>
      <c r="O235" s="9"/>
      <c r="P235" s="18"/>
      <c r="Q235" s="18"/>
      <c r="R235" s="18"/>
    </row>
    <row r="236" customFormat="false" ht="12.75" hidden="false" customHeight="false" outlineLevel="0" collapsed="false">
      <c r="A236" s="9" t="s">
        <v>17</v>
      </c>
      <c r="B236" s="7" t="n">
        <v>-2547.4401</v>
      </c>
      <c r="C236" s="7" t="n">
        <v>-2286.4937</v>
      </c>
      <c r="D236" s="7" t="n">
        <v>-2517.1288</v>
      </c>
      <c r="E236" s="7" t="n">
        <v>-2420.6385</v>
      </c>
      <c r="F236" s="7" t="n">
        <v>-62178.3228</v>
      </c>
      <c r="G236" s="7" t="n">
        <v>-59794.1311</v>
      </c>
      <c r="H236" s="7" t="n">
        <v>-61410.8338</v>
      </c>
      <c r="I236" s="7" t="n">
        <v>-61023.9136</v>
      </c>
      <c r="J236" s="7" t="n">
        <v>-58682.9819</v>
      </c>
      <c r="K236" s="7" t="n">
        <v>-2420.6385</v>
      </c>
      <c r="L236" s="7" t="n">
        <v>-2420.6385</v>
      </c>
      <c r="M236" s="7" t="n">
        <v>-2420.6385</v>
      </c>
      <c r="N236" s="8" t="n">
        <f aca="false">SUM(B236:M236)</f>
        <v>-320123.7998</v>
      </c>
      <c r="O236" s="9"/>
    </row>
    <row r="237" customFormat="false" ht="12.75" hidden="false" customHeight="false" outlineLevel="0" collapsed="false">
      <c r="A237" s="17" t="s">
        <v>50</v>
      </c>
      <c r="B237" s="7" t="n">
        <f aca="false">[2]PL!BY24</f>
        <v>0</v>
      </c>
      <c r="C237" s="7" t="n">
        <f aca="false">[2]PL!BZ24</f>
        <v>0</v>
      </c>
      <c r="D237" s="7" t="n">
        <f aca="false">[2]PL!CA24</f>
        <v>0</v>
      </c>
      <c r="E237" s="7" t="n">
        <f aca="false">[2]PL!CB24</f>
        <v>0</v>
      </c>
      <c r="F237" s="7" t="n">
        <f aca="false">[2]PL!CC24</f>
        <v>0</v>
      </c>
      <c r="G237" s="7" t="n">
        <f aca="false">[2]PL!CD24</f>
        <v>0</v>
      </c>
      <c r="H237" s="7" t="n">
        <f aca="false">[2]PL!CE24</f>
        <v>0</v>
      </c>
      <c r="I237" s="7" t="n">
        <f aca="false">[2]PL!CF24</f>
        <v>0</v>
      </c>
      <c r="J237" s="7" t="n">
        <f aca="false">[2]PL!CG24</f>
        <v>0</v>
      </c>
      <c r="K237" s="7" t="n">
        <f aca="false">[2]PL!CH24</f>
        <v>0</v>
      </c>
      <c r="L237" s="7" t="n">
        <f aca="false">[2]PL!CI24</f>
        <v>0</v>
      </c>
      <c r="M237" s="7" t="n">
        <f aca="false">[2]PL!CJ24</f>
        <v>0</v>
      </c>
      <c r="N237" s="8" t="n">
        <f aca="false">SUM(B237:M237)</f>
        <v>0</v>
      </c>
      <c r="O237" s="9"/>
    </row>
    <row r="238" customFormat="false" ht="12.75" hidden="false" customHeight="false" outlineLevel="0" collapsed="false">
      <c r="A238" s="17" t="s">
        <v>51</v>
      </c>
      <c r="B238" s="7" t="n">
        <f aca="false">[2]PL!BY25</f>
        <v>0</v>
      </c>
      <c r="C238" s="7" t="n">
        <f aca="false">[2]PL!BZ25</f>
        <v>0</v>
      </c>
      <c r="D238" s="7" t="n">
        <f aca="false">[2]PL!CA25</f>
        <v>0</v>
      </c>
      <c r="E238" s="7" t="n">
        <f aca="false">[2]PL!CB25</f>
        <v>0</v>
      </c>
      <c r="F238" s="7" t="n">
        <f aca="false">[2]PL!CC25</f>
        <v>0</v>
      </c>
      <c r="G238" s="7" t="n">
        <f aca="false">[2]PL!CD25</f>
        <v>0</v>
      </c>
      <c r="H238" s="7" t="n">
        <f aca="false">[2]PL!CE25</f>
        <v>0</v>
      </c>
      <c r="I238" s="7" t="n">
        <f aca="false">[2]PL!CF25</f>
        <v>0</v>
      </c>
      <c r="J238" s="7" t="n">
        <f aca="false">[2]PL!CG25</f>
        <v>0</v>
      </c>
      <c r="K238" s="7" t="n">
        <f aca="false">[2]PL!CH25</f>
        <v>0</v>
      </c>
      <c r="L238" s="7" t="n">
        <f aca="false">[2]PL!CI25</f>
        <v>0</v>
      </c>
      <c r="M238" s="7" t="n">
        <f aca="false">[2]PL!CJ25</f>
        <v>0</v>
      </c>
      <c r="N238" s="8" t="n">
        <f aca="false">SUM(B238:M238)</f>
        <v>0</v>
      </c>
      <c r="O238" s="9"/>
    </row>
    <row r="239" customFormat="false" ht="12.75" hidden="false" customHeight="false" outlineLevel="0" collapsed="false">
      <c r="A239" s="17" t="s">
        <v>52</v>
      </c>
      <c r="B239" s="7" t="n">
        <f aca="false">[2]PL!BY26</f>
        <v>0</v>
      </c>
      <c r="C239" s="7" t="n">
        <f aca="false">[2]PL!BZ26</f>
        <v>0</v>
      </c>
      <c r="D239" s="7" t="n">
        <f aca="false">[2]PL!CA26</f>
        <v>0</v>
      </c>
      <c r="E239" s="7" t="n">
        <f aca="false">[2]PL!CB26</f>
        <v>0</v>
      </c>
      <c r="F239" s="7" t="n">
        <f aca="false">[2]PL!CC26</f>
        <v>0</v>
      </c>
      <c r="G239" s="7" t="n">
        <f aca="false">[2]PL!CD26</f>
        <v>0</v>
      </c>
      <c r="H239" s="7" t="n">
        <f aca="false">[2]PL!CE26</f>
        <v>0</v>
      </c>
      <c r="I239" s="7" t="n">
        <f aca="false">[2]PL!CF26</f>
        <v>0</v>
      </c>
      <c r="J239" s="7" t="n">
        <f aca="false">[2]PL!CG26</f>
        <v>0</v>
      </c>
      <c r="K239" s="7" t="n">
        <f aca="false">[2]PL!CH26</f>
        <v>0</v>
      </c>
      <c r="L239" s="7" t="n">
        <f aca="false">[2]PL!CI26</f>
        <v>0</v>
      </c>
      <c r="M239" s="7" t="n">
        <f aca="false">[2]PL!CJ26</f>
        <v>0</v>
      </c>
      <c r="N239" s="8" t="n">
        <f aca="false">SUM(B239:M239)</f>
        <v>0</v>
      </c>
      <c r="O239" s="9"/>
    </row>
    <row r="240" customFormat="false" ht="12.75" hidden="false" customHeight="false" outlineLevel="0" collapsed="false">
      <c r="A240" s="17" t="s">
        <v>53</v>
      </c>
      <c r="B240" s="7" t="n">
        <f aca="false">[2]PL!BY27</f>
        <v>0</v>
      </c>
      <c r="C240" s="7" t="n">
        <f aca="false">[2]PL!BZ27</f>
        <v>0</v>
      </c>
      <c r="D240" s="7" t="n">
        <f aca="false">[2]PL!CA27</f>
        <v>0</v>
      </c>
      <c r="E240" s="7" t="n">
        <f aca="false">[2]PL!CB27</f>
        <v>0</v>
      </c>
      <c r="F240" s="7" t="n">
        <f aca="false">[2]PL!CC27</f>
        <v>0</v>
      </c>
      <c r="G240" s="7" t="n">
        <f aca="false">[2]PL!CD27</f>
        <v>0</v>
      </c>
      <c r="H240" s="7" t="n">
        <f aca="false">[2]PL!CE27</f>
        <v>0</v>
      </c>
      <c r="I240" s="7" t="n">
        <f aca="false">[2]PL!CF27</f>
        <v>0</v>
      </c>
      <c r="J240" s="7" t="n">
        <f aca="false">[2]PL!CG27</f>
        <v>0</v>
      </c>
      <c r="K240" s="7" t="n">
        <f aca="false">[2]PL!CH27</f>
        <v>0</v>
      </c>
      <c r="L240" s="7" t="n">
        <f aca="false">[2]PL!CI27</f>
        <v>0</v>
      </c>
      <c r="M240" s="7" t="n">
        <f aca="false">[2]PL!CJ27</f>
        <v>0</v>
      </c>
      <c r="N240" s="8" t="n">
        <f aca="false">SUM(B240:M240)</f>
        <v>0</v>
      </c>
      <c r="O240" s="9"/>
    </row>
    <row r="241" customFormat="false" ht="12.75" hidden="false" customHeight="false" outlineLevel="0" collapsed="false">
      <c r="A241" s="17" t="s">
        <v>54</v>
      </c>
      <c r="B241" s="7" t="n">
        <f aca="false">[2]PL!BY28</f>
        <v>0</v>
      </c>
      <c r="C241" s="7" t="n">
        <f aca="false">[2]PL!BZ28</f>
        <v>0</v>
      </c>
      <c r="D241" s="7" t="n">
        <f aca="false">[2]PL!CA28</f>
        <v>0</v>
      </c>
      <c r="E241" s="7" t="n">
        <f aca="false">[2]PL!CB28</f>
        <v>0</v>
      </c>
      <c r="F241" s="7" t="n">
        <f aca="false">[2]PL!CC28</f>
        <v>0</v>
      </c>
      <c r="G241" s="7" t="n">
        <f aca="false">[2]PL!CD28</f>
        <v>0</v>
      </c>
      <c r="H241" s="7" t="n">
        <f aca="false">[2]PL!CE28</f>
        <v>0</v>
      </c>
      <c r="I241" s="7" t="n">
        <f aca="false">[2]PL!CF28</f>
        <v>0</v>
      </c>
      <c r="J241" s="7" t="n">
        <f aca="false">[2]PL!CG28</f>
        <v>0</v>
      </c>
      <c r="K241" s="7" t="n">
        <f aca="false">[2]PL!CH28</f>
        <v>0</v>
      </c>
      <c r="L241" s="7" t="n">
        <f aca="false">[2]PL!CI28</f>
        <v>0</v>
      </c>
      <c r="M241" s="7" t="n">
        <f aca="false">[2]PL!CJ28</f>
        <v>0</v>
      </c>
      <c r="N241" s="8" t="n">
        <f aca="false">SUM(B241:M241)</f>
        <v>0</v>
      </c>
      <c r="O241" s="9"/>
    </row>
    <row r="242" customFormat="false" ht="12.75" hidden="false" customHeight="false" outlineLevel="0" collapsed="false">
      <c r="A242" s="17" t="s">
        <v>55</v>
      </c>
      <c r="B242" s="7" t="n">
        <f aca="false">SUM([2]PL!BY$29:BY$32)</f>
        <v>0</v>
      </c>
      <c r="C242" s="7" t="n">
        <f aca="false">SUM([2]PL!BZ$29:BZ$32)</f>
        <v>0</v>
      </c>
      <c r="D242" s="7" t="n">
        <f aca="false">SUM([2]PL!CA$29:CA$32)</f>
        <v>0</v>
      </c>
      <c r="E242" s="7" t="n">
        <f aca="false">SUM([2]PL!CB$29:CB$32)</f>
        <v>0</v>
      </c>
      <c r="F242" s="7" t="n">
        <f aca="false">SUM([2]PL!CC$29:CC$32)</f>
        <v>0</v>
      </c>
      <c r="G242" s="7" t="n">
        <f aca="false">SUM([2]PL!CD$29:CD$32)</f>
        <v>0</v>
      </c>
      <c r="H242" s="7" t="n">
        <f aca="false">SUM([2]PL!CE$29:CE$32)</f>
        <v>0</v>
      </c>
      <c r="I242" s="7" t="n">
        <f aca="false">SUM([2]PL!CF$29:CF$32)</f>
        <v>0</v>
      </c>
      <c r="J242" s="7" t="n">
        <f aca="false">SUM([2]PL!CG$29:CG$32)</f>
        <v>0</v>
      </c>
      <c r="K242" s="7" t="n">
        <f aca="false">SUM([2]PL!CH$29:CH$32)</f>
        <v>0</v>
      </c>
      <c r="L242" s="7" t="n">
        <f aca="false">SUM([2]PL!CI$29:CI$32)</f>
        <v>0</v>
      </c>
      <c r="M242" s="7" t="n">
        <f aca="false">SUM([2]PL!CJ$29:CJ$32)</f>
        <v>0</v>
      </c>
      <c r="N242" s="8" t="n">
        <f aca="false">SUM(B242:M242)</f>
        <v>0</v>
      </c>
      <c r="O242" s="9"/>
      <c r="P242" s="18"/>
      <c r="Q242" s="18"/>
      <c r="R242" s="18"/>
    </row>
    <row r="243" customFormat="false" ht="12.75" hidden="false" customHeight="false" outlineLevel="0" collapsed="false">
      <c r="A243" s="20" t="s">
        <v>56</v>
      </c>
      <c r="B243" s="74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53"/>
      <c r="N243" s="22" t="n">
        <f aca="false">SUM(B243:M243)</f>
        <v>0</v>
      </c>
      <c r="O243" s="9"/>
      <c r="P243" s="18"/>
      <c r="Q243" s="18"/>
      <c r="R243" s="18"/>
    </row>
    <row r="244" customFormat="false" ht="12.75" hidden="false" customHeight="false" outlineLevel="0" collapsed="false">
      <c r="A244" s="13" t="s">
        <v>23</v>
      </c>
      <c r="B244" s="7" t="n">
        <f aca="false">SUM(B236:B243)</f>
        <v>-2547.4401</v>
      </c>
      <c r="C244" s="7" t="n">
        <f aca="false">SUM(C236:C243)</f>
        <v>-2286.4937</v>
      </c>
      <c r="D244" s="7" t="n">
        <f aca="false">SUM(D236:D243)</f>
        <v>-2517.1288</v>
      </c>
      <c r="E244" s="7" t="n">
        <f aca="false">SUM(E236:E243)</f>
        <v>-2420.6385</v>
      </c>
      <c r="F244" s="7" t="n">
        <f aca="false">SUM(F236:F243)</f>
        <v>-62178.3228</v>
      </c>
      <c r="G244" s="7" t="n">
        <f aca="false">SUM(G236:G243)</f>
        <v>-59794.1311</v>
      </c>
      <c r="H244" s="7" t="n">
        <f aca="false">SUM(H236:H243)</f>
        <v>-61410.8338</v>
      </c>
      <c r="I244" s="7" t="n">
        <f aca="false">SUM(I236:I243)</f>
        <v>-61023.9136</v>
      </c>
      <c r="J244" s="7" t="n">
        <f aca="false">SUM(J236:J243)</f>
        <v>-58682.9819</v>
      </c>
      <c r="K244" s="7" t="n">
        <f aca="false">SUM(K236:K243)</f>
        <v>-2420.6385</v>
      </c>
      <c r="L244" s="7" t="n">
        <f aca="false">SUM(L236:L243)</f>
        <v>-2420.6385</v>
      </c>
      <c r="M244" s="7" t="n">
        <f aca="false">SUM(M236:M243)</f>
        <v>-2420.6385</v>
      </c>
      <c r="N244" s="8" t="n">
        <f aca="false">SUM(B244:M244)</f>
        <v>-320123.7998</v>
      </c>
      <c r="O244" s="9"/>
      <c r="P244" s="18"/>
      <c r="Q244" s="18"/>
      <c r="R244" s="18"/>
    </row>
    <row r="245" customFormat="false" ht="12.75" hidden="false" customHeight="false" outlineLevel="0" collapsed="false">
      <c r="A245" s="79"/>
      <c r="B245" s="80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8"/>
      <c r="O245" s="9"/>
      <c r="P245" s="18"/>
      <c r="Q245" s="18"/>
      <c r="R245" s="18"/>
    </row>
    <row r="246" customFormat="false" ht="12.75" hidden="false" customHeight="false" outlineLevel="0" collapsed="false">
      <c r="A246" s="9" t="s">
        <v>57</v>
      </c>
      <c r="B246" s="7" t="n">
        <f aca="false">[2]PL!BY17</f>
        <v>-2788639.13133458</v>
      </c>
      <c r="C246" s="7" t="n">
        <f aca="false">[2]PL!BZ17</f>
        <v>-2789438.23571353</v>
      </c>
      <c r="D246" s="7" t="n">
        <f aca="false">[2]PL!CA17</f>
        <v>-2789283.25704844</v>
      </c>
      <c r="E246" s="7" t="n">
        <f aca="false">[2]PL!CB17</f>
        <v>-2788821.54062995</v>
      </c>
      <c r="F246" s="7" t="n">
        <f aca="false">[2]PL!CC17</f>
        <v>-2788483.9947821</v>
      </c>
      <c r="G246" s="7" t="n">
        <f aca="false">[2]PL!CD17</f>
        <v>-2779555.71184461</v>
      </c>
      <c r="H246" s="7" t="n">
        <f aca="false">[2]PL!CE17</f>
        <v>-2769496.81601199</v>
      </c>
      <c r="I246" s="7" t="n">
        <f aca="false">[2]PL!CF17</f>
        <v>-2766719.64507645</v>
      </c>
      <c r="J246" s="7" t="n">
        <f aca="false">[2]PL!CG17</f>
        <v>-2781164.31420833</v>
      </c>
      <c r="K246" s="7" t="n">
        <f aca="false">[2]PL!CH17</f>
        <v>-2781597.27202661</v>
      </c>
      <c r="L246" s="7" t="n">
        <f aca="false">[2]PL!CI17</f>
        <v>-2781253.97667887</v>
      </c>
      <c r="M246" s="7" t="n">
        <f aca="false">[2]PL!CJ17</f>
        <v>-2780342.02882963</v>
      </c>
      <c r="N246" s="8" t="n">
        <f aca="false">SUM(B246:M246)</f>
        <v>-33384795.9241851</v>
      </c>
      <c r="O246" s="48" t="n">
        <f aca="false">(N246/9)/(2820*1000)</f>
        <v>-1.31539779055103</v>
      </c>
      <c r="P246" s="18"/>
      <c r="Q246" s="18"/>
      <c r="R246" s="18"/>
    </row>
    <row r="247" customFormat="false" ht="12.75" hidden="false" customHeight="false" outlineLevel="0" collapsed="false">
      <c r="A247" s="17" t="s">
        <v>58</v>
      </c>
      <c r="B247" s="7" t="n">
        <f aca="false">[2]PL!BY19</f>
        <v>-1675257.18959594</v>
      </c>
      <c r="C247" s="7" t="n">
        <f aca="false">[2]PL!BZ19</f>
        <v>-1666054.26156031</v>
      </c>
      <c r="D247" s="7" t="n">
        <f aca="false">[2]PL!CA19</f>
        <v>-1655917.88217982</v>
      </c>
      <c r="E247" s="7" t="n">
        <f aca="false">[2]PL!CB19</f>
        <v>-1646160.85656477</v>
      </c>
      <c r="F247" s="7" t="n">
        <f aca="false">[2]PL!CC19</f>
        <v>-1636132.46976062</v>
      </c>
      <c r="G247" s="7" t="n">
        <f aca="false">[2]PL!CD19</f>
        <v>-1626479.4792363</v>
      </c>
      <c r="H247" s="7" t="n">
        <f aca="false">[2]PL!CE19</f>
        <v>-1616558.10738923</v>
      </c>
      <c r="I247" s="7" t="n">
        <f aca="false">[2]PL!CF19</f>
        <v>-1606690.74767741</v>
      </c>
      <c r="J247" s="7" t="n">
        <f aca="false">[2]PL!CG19</f>
        <v>-1597192.88126473</v>
      </c>
      <c r="K247" s="7" t="n">
        <f aca="false">[2]PL!CH19</f>
        <v>-1587431.07467978</v>
      </c>
      <c r="L247" s="7" t="n">
        <f aca="false">[2]PL!CI19</f>
        <v>-1578034.89068509</v>
      </c>
      <c r="M247" s="7" t="n">
        <f aca="false">[2]PL!CJ19</f>
        <v>-1568377.67630434</v>
      </c>
      <c r="N247" s="8" t="n">
        <f aca="false">SUM(B247:M247)</f>
        <v>-19460287.5168984</v>
      </c>
      <c r="O247" s="48" t="n">
        <f aca="false">(N247/9)/(2820*1000)</f>
        <v>-0.766756797356122</v>
      </c>
      <c r="P247" s="18"/>
      <c r="Q247" s="18"/>
      <c r="R247" s="18"/>
    </row>
    <row r="248" customFormat="false" ht="12.75" hidden="false" customHeight="false" outlineLevel="0" collapsed="false">
      <c r="A248" s="17" t="s">
        <v>59</v>
      </c>
      <c r="B248" s="7" t="n">
        <f aca="false">[2]PL!BY20</f>
        <v>-726603.946555186</v>
      </c>
      <c r="C248" s="7" t="n">
        <f aca="false">[2]PL!BZ20</f>
        <v>-722612.389991764</v>
      </c>
      <c r="D248" s="7" t="n">
        <f aca="false">[2]PL!CA20</f>
        <v>-718215.970559939</v>
      </c>
      <c r="E248" s="7" t="n">
        <f aca="false">[2]PL!CB20</f>
        <v>-713984.087024347</v>
      </c>
      <c r="F248" s="7" t="n">
        <f aca="false">[2]PL!CC20</f>
        <v>-709634.506867503</v>
      </c>
      <c r="G248" s="7" t="n">
        <f aca="false">[2]PL!CD20</f>
        <v>-705447.746139303</v>
      </c>
      <c r="H248" s="7" t="n">
        <f aca="false">[2]PL!CE20</f>
        <v>-701144.581237764</v>
      </c>
      <c r="I248" s="7" t="n">
        <f aca="false">[2]PL!CF20</f>
        <v>-696864.842847016</v>
      </c>
      <c r="J248" s="7" t="n">
        <f aca="false">[2]PL!CG20</f>
        <v>-692745.363603969</v>
      </c>
      <c r="K248" s="7" t="n">
        <f aca="false">[2]PL!CH20</f>
        <v>-688511.406433577</v>
      </c>
      <c r="L248" s="7" t="n">
        <f aca="false">[2]PL!CI20</f>
        <v>-684436.029580701</v>
      </c>
      <c r="M248" s="7" t="n">
        <f aca="false">[2]PL!CJ20</f>
        <v>-680247.436852755</v>
      </c>
      <c r="N248" s="8" t="n">
        <f aca="false">SUM(B248:M248)</f>
        <v>-8440448.30769382</v>
      </c>
      <c r="O248" s="48" t="n">
        <f aca="false">(N248/9)/(2820*1000)</f>
        <v>-0.332562975086439</v>
      </c>
      <c r="P248" s="18"/>
      <c r="Q248" s="18"/>
      <c r="R248" s="18"/>
    </row>
    <row r="249" customFormat="false" ht="12.75" hidden="false" customHeight="false" outlineLevel="0" collapsed="false">
      <c r="A249" s="17" t="s">
        <v>60</v>
      </c>
      <c r="B249" s="7" t="n">
        <f aca="false">[2]PL!BY21</f>
        <v>-268390.754383991</v>
      </c>
      <c r="C249" s="7" t="n">
        <f aca="false">[2]PL!BZ21</f>
        <v>-266916.365368762</v>
      </c>
      <c r="D249" s="7" t="n">
        <f aca="false">[2]PL!CA21</f>
        <v>-265292.429339388</v>
      </c>
      <c r="E249" s="7" t="n">
        <f aca="false">[2]PL!CB21</f>
        <v>-263729.269078605</v>
      </c>
      <c r="F249" s="7" t="n">
        <f aca="false">[2]PL!CC21</f>
        <v>-262122.634398071</v>
      </c>
      <c r="G249" s="7" t="n">
        <f aca="false">[2]PL!CD21</f>
        <v>-260576.141462553</v>
      </c>
      <c r="H249" s="7" t="n">
        <f aca="false">[2]PL!CE21</f>
        <v>-258986.65150776</v>
      </c>
      <c r="I249" s="7" t="n">
        <f aca="false">[2]PL!CF21</f>
        <v>-257405.814766225</v>
      </c>
      <c r="J249" s="7" t="n">
        <f aca="false">[2]PL!CG21</f>
        <v>-255884.174060924</v>
      </c>
      <c r="K249" s="7" t="n">
        <f aca="false">[2]PL!CH21</f>
        <v>-254320.24784723</v>
      </c>
      <c r="L249" s="7" t="n">
        <f aca="false">[2]PL!CI21</f>
        <v>-252814.897548586</v>
      </c>
      <c r="M249" s="7" t="n">
        <f aca="false">[2]PL!CJ21</f>
        <v>-251267.727914578</v>
      </c>
      <c r="N249" s="8" t="n">
        <f aca="false">SUM(B249:M249)</f>
        <v>-3117707.10767667</v>
      </c>
      <c r="O249" s="48" t="n">
        <f aca="false">(N249/9)/(2820*1000)</f>
        <v>-0.12284109959325</v>
      </c>
      <c r="P249" s="18"/>
      <c r="Q249" s="18"/>
      <c r="R249" s="18"/>
    </row>
    <row r="250" customFormat="false" ht="12.75" hidden="false" customHeight="false" outlineLevel="0" collapsed="false">
      <c r="A250" s="17" t="s">
        <v>61</v>
      </c>
      <c r="B250" s="7" t="n">
        <f aca="false">[2]PL!BY22</f>
        <v>0</v>
      </c>
      <c r="C250" s="7" t="n">
        <f aca="false">[2]PL!BZ22</f>
        <v>0</v>
      </c>
      <c r="D250" s="7" t="n">
        <f aca="false">[2]PL!CA22</f>
        <v>0</v>
      </c>
      <c r="E250" s="7" t="n">
        <f aca="false">[2]PL!CB22</f>
        <v>0</v>
      </c>
      <c r="F250" s="7" t="n">
        <f aca="false">[2]PL!CC22</f>
        <v>0</v>
      </c>
      <c r="G250" s="7" t="n">
        <f aca="false">[2]PL!CD22</f>
        <v>0</v>
      </c>
      <c r="H250" s="7" t="n">
        <f aca="false">[2]PL!CE22</f>
        <v>0</v>
      </c>
      <c r="I250" s="7" t="n">
        <f aca="false">[2]PL!CF22</f>
        <v>0</v>
      </c>
      <c r="J250" s="7" t="n">
        <f aca="false">[2]PL!CG22</f>
        <v>0</v>
      </c>
      <c r="K250" s="7" t="n">
        <f aca="false">[2]PL!CH22</f>
        <v>0</v>
      </c>
      <c r="L250" s="7" t="n">
        <f aca="false">[2]PL!CI22</f>
        <v>0</v>
      </c>
      <c r="M250" s="7" t="n">
        <f aca="false">[2]PL!CJ22</f>
        <v>0</v>
      </c>
      <c r="N250" s="8" t="n">
        <f aca="false">SUM(B250:M250)</f>
        <v>0</v>
      </c>
      <c r="O250" s="48" t="n">
        <f aca="false">(N250/9)/(2820*1000)</f>
        <v>0</v>
      </c>
      <c r="P250" s="18"/>
      <c r="Q250" s="18"/>
      <c r="R250" s="18"/>
    </row>
    <row r="251" customFormat="false" ht="12.75" hidden="false" customHeight="false" outlineLevel="0" collapsed="false">
      <c r="A251" s="20" t="s">
        <v>62</v>
      </c>
      <c r="B251" s="12" t="n">
        <f aca="false">[2]PL!BY23</f>
        <v>-413334.456570555</v>
      </c>
      <c r="C251" s="12" t="n">
        <f aca="false">[2]PL!BZ23</f>
        <v>-411063.82774885</v>
      </c>
      <c r="D251" s="12" t="n">
        <f aca="false">[2]PL!CA23</f>
        <v>-408562.889451824</v>
      </c>
      <c r="E251" s="12" t="n">
        <f aca="false">[2]PL!CB23</f>
        <v>-406155.548713108</v>
      </c>
      <c r="F251" s="12" t="n">
        <f aca="false">[2]PL!CC23</f>
        <v>-403681.255311644</v>
      </c>
      <c r="G251" s="12" t="n">
        <f aca="false">[2]PL!CD23</f>
        <v>-401299.583042197</v>
      </c>
      <c r="H251" s="12" t="n">
        <f aca="false">[2]PL!CE23</f>
        <v>-398851.693329316</v>
      </c>
      <c r="I251" s="12" t="n">
        <f aca="false">[2]PL!CF23</f>
        <v>-396417.129974148</v>
      </c>
      <c r="J251" s="12" t="n">
        <f aca="false">[2]PL!CG23</f>
        <v>-394073.731314739</v>
      </c>
      <c r="K251" s="12" t="n">
        <f aca="false">[2]PL!CH23</f>
        <v>-391665.210972311</v>
      </c>
      <c r="L251" s="12" t="n">
        <f aca="false">[2]PL!CI23</f>
        <v>-389346.900309686</v>
      </c>
      <c r="M251" s="12" t="n">
        <f aca="false">[2]PL!CJ23</f>
        <v>-386964.185892556</v>
      </c>
      <c r="N251" s="22" t="n">
        <f aca="false">SUM(B251:M251)</f>
        <v>-4801416.41263094</v>
      </c>
      <c r="O251" s="54" t="n">
        <f aca="false">(N251/9)/(2820*1000)</f>
        <v>-0.189181103728563</v>
      </c>
      <c r="P251" s="18"/>
      <c r="Q251" s="18"/>
      <c r="R251" s="18"/>
    </row>
    <row r="252" customFormat="false" ht="12.75" hidden="false" customHeight="false" outlineLevel="0" collapsed="false">
      <c r="A252" s="13" t="s">
        <v>31</v>
      </c>
      <c r="B252" s="18" t="n">
        <f aca="false">SUM(B246:B251)</f>
        <v>-5872225.47844026</v>
      </c>
      <c r="C252" s="18" t="n">
        <f aca="false">SUM(C246:C251)</f>
        <v>-5856085.08038321</v>
      </c>
      <c r="D252" s="18" t="n">
        <f aca="false">SUM(D246:D251)</f>
        <v>-5837272.42857941</v>
      </c>
      <c r="E252" s="18" t="n">
        <f aca="false">SUM(E246:E251)</f>
        <v>-5818851.30201078</v>
      </c>
      <c r="F252" s="18" t="n">
        <f aca="false">SUM(F246:F251)</f>
        <v>-5800054.86111994</v>
      </c>
      <c r="G252" s="18" t="n">
        <f aca="false">SUM(G246:G251)</f>
        <v>-5773358.66172496</v>
      </c>
      <c r="H252" s="18" t="n">
        <f aca="false">SUM(H246:H251)</f>
        <v>-5745037.84947606</v>
      </c>
      <c r="I252" s="18" t="n">
        <f aca="false">SUM(I246:I251)</f>
        <v>-5724098.18034125</v>
      </c>
      <c r="J252" s="18" t="n">
        <f aca="false">SUM(J246:J251)</f>
        <v>-5721060.4644527</v>
      </c>
      <c r="K252" s="18" t="n">
        <f aca="false">SUM(K246:K251)</f>
        <v>-5703525.2119595</v>
      </c>
      <c r="L252" s="18" t="n">
        <f aca="false">SUM(L246:L251)</f>
        <v>-5685886.69480293</v>
      </c>
      <c r="M252" s="18" t="n">
        <f aca="false">SUM(M246:M251)</f>
        <v>-5667199.05579387</v>
      </c>
      <c r="N252" s="75" t="n">
        <f aca="false">SUM(B252:M252)</f>
        <v>-69204655.2690849</v>
      </c>
      <c r="O252" s="63" t="n">
        <f aca="false">SUM(O246:O251)</f>
        <v>-2.7267397663154</v>
      </c>
    </row>
    <row r="253" customFormat="false" ht="12.75" hidden="false" customHeight="false" outlineLevel="0" collapsed="false">
      <c r="A253" s="10"/>
      <c r="B253" s="1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76"/>
      <c r="N253" s="10"/>
      <c r="O253" s="10"/>
    </row>
    <row r="254" customFormat="false" ht="12.75" hidden="false" customHeight="false" outlineLevel="0" collapsed="false">
      <c r="A254" s="67" t="s">
        <v>63</v>
      </c>
      <c r="B254" s="22" t="n">
        <f aca="false">B234+B244+B252</f>
        <v>-4929098.5783104</v>
      </c>
      <c r="C254" s="22" t="n">
        <f aca="false">C234+C244+C252</f>
        <v>-4880380.83990492</v>
      </c>
      <c r="D254" s="22" t="n">
        <f aca="false">D234+D244+D252</f>
        <v>-5389098.2841531</v>
      </c>
      <c r="E254" s="22" t="n">
        <f aca="false">E234+E244+E252</f>
        <v>-5120256.32759936</v>
      </c>
      <c r="F254" s="22" t="n">
        <f aca="false">F234+F244+F252</f>
        <v>-3801303.93879775</v>
      </c>
      <c r="G254" s="22" t="n">
        <f aca="false">G234+G244+G252</f>
        <v>6201878.01221736</v>
      </c>
      <c r="H254" s="22" t="n">
        <f aca="false">H234+H244+H252</f>
        <v>20461256.834105</v>
      </c>
      <c r="I254" s="22" t="n">
        <f aca="false">I234+I244+I252</f>
        <v>22614025.2550658</v>
      </c>
      <c r="J254" s="22" t="n">
        <f aca="false">J234+J244+J252</f>
        <v>-1351983.58612347</v>
      </c>
      <c r="K254" s="22" t="n">
        <f aca="false">K234+K244+K252</f>
        <v>-4863150.97148696</v>
      </c>
      <c r="L254" s="22" t="n">
        <f aca="false">L234+L244+L252</f>
        <v>-5008748.26399792</v>
      </c>
      <c r="M254" s="22" t="n">
        <f aca="false">M234+M244+M252</f>
        <v>-5062023.94112094</v>
      </c>
      <c r="N254" s="22" t="n">
        <f aca="false">N234+N244+N252</f>
        <v>8871115.36989337</v>
      </c>
      <c r="O254" s="54"/>
    </row>
    <row r="256" customFormat="false" ht="12.75" hidden="false" customHeight="false" outlineLevel="0" collapsed="false">
      <c r="A256" s="59"/>
      <c r="B256" s="59"/>
      <c r="C256" s="59"/>
      <c r="D256" s="59"/>
      <c r="E256" s="59"/>
      <c r="F256" s="59"/>
      <c r="G256" s="59"/>
      <c r="H256" s="59"/>
      <c r="I256" s="59"/>
      <c r="J256" s="59"/>
      <c r="K256" s="59"/>
    </row>
    <row r="257" customFormat="false" ht="12.75" hidden="false" customHeight="false" outlineLevel="0" collapsed="false">
      <c r="A257" s="59"/>
      <c r="B257" s="59"/>
      <c r="C257" s="59"/>
      <c r="D257" s="59"/>
      <c r="E257" s="59"/>
      <c r="F257" s="59"/>
      <c r="G257" s="59"/>
      <c r="H257" s="59"/>
      <c r="I257" s="59"/>
      <c r="J257" s="59"/>
      <c r="K257" s="59"/>
    </row>
    <row r="258" customFormat="false" ht="12.75" hidden="false" customHeight="false" outlineLevel="0" collapsed="false">
      <c r="A258" s="59"/>
      <c r="B258" s="59"/>
      <c r="C258" s="59"/>
      <c r="D258" s="59"/>
      <c r="E258" s="59"/>
      <c r="F258" s="59"/>
      <c r="G258" s="59"/>
      <c r="H258" s="59"/>
      <c r="I258" s="59"/>
      <c r="J258" s="59"/>
      <c r="K258" s="59"/>
    </row>
    <row r="259" customFormat="false" ht="12.75" hidden="false" customHeight="false" outlineLevel="0" collapsed="false">
      <c r="A259" s="59"/>
      <c r="B259" s="59"/>
      <c r="C259" s="59"/>
      <c r="D259" s="59"/>
      <c r="E259" s="59"/>
      <c r="F259" s="59"/>
      <c r="G259" s="59"/>
      <c r="H259" s="59"/>
      <c r="I259" s="81"/>
      <c r="J259" s="81"/>
      <c r="K259" s="59"/>
    </row>
    <row r="260" customFormat="false" ht="12.75" hidden="false" customHeight="false" outlineLevel="0" collapsed="false">
      <c r="A260" s="59"/>
      <c r="B260" s="7"/>
      <c r="C260" s="7"/>
      <c r="D260" s="7"/>
      <c r="E260" s="7"/>
      <c r="F260" s="7"/>
      <c r="G260" s="7"/>
      <c r="H260" s="7"/>
      <c r="I260" s="7"/>
      <c r="J260" s="7"/>
      <c r="K260" s="59"/>
    </row>
    <row r="261" customFormat="false" ht="12.75" hidden="false" customHeight="false" outlineLevel="0" collapsed="false">
      <c r="A261" s="59"/>
      <c r="B261" s="7"/>
      <c r="C261" s="7"/>
      <c r="D261" s="7"/>
      <c r="E261" s="7"/>
      <c r="F261" s="7"/>
      <c r="G261" s="7"/>
      <c r="H261" s="7"/>
      <c r="I261" s="7"/>
      <c r="J261" s="7"/>
      <c r="K261" s="59"/>
    </row>
    <row r="262" customFormat="false" ht="12.75" hidden="false" customHeight="false" outlineLevel="0" collapsed="false">
      <c r="A262" s="59"/>
      <c r="B262" s="7"/>
      <c r="C262" s="7"/>
      <c r="D262" s="7"/>
      <c r="E262" s="7"/>
      <c r="F262" s="7"/>
      <c r="G262" s="7"/>
      <c r="H262" s="7"/>
      <c r="I262" s="7"/>
      <c r="J262" s="7"/>
      <c r="K262" s="59"/>
    </row>
    <row r="263" customFormat="false" ht="12.75" hidden="false" customHeight="false" outlineLevel="0" collapsed="false">
      <c r="A263" s="59"/>
      <c r="B263" s="7"/>
      <c r="C263" s="7"/>
      <c r="D263" s="7"/>
      <c r="E263" s="7"/>
      <c r="F263" s="7"/>
      <c r="G263" s="7"/>
      <c r="H263" s="7"/>
      <c r="I263" s="7"/>
      <c r="J263" s="7"/>
      <c r="K263" s="59"/>
    </row>
    <row r="264" customFormat="false" ht="12.75" hidden="false" customHeight="false" outlineLevel="0" collapsed="false">
      <c r="A264" s="59"/>
      <c r="B264" s="7"/>
      <c r="C264" s="7"/>
      <c r="D264" s="7"/>
      <c r="E264" s="7"/>
      <c r="F264" s="7"/>
      <c r="G264" s="7"/>
      <c r="H264" s="7"/>
      <c r="I264" s="7"/>
      <c r="J264" s="7"/>
      <c r="K264" s="59"/>
    </row>
    <row r="265" customFormat="false" ht="12.75" hidden="false" customHeight="false" outlineLevel="0" collapsed="false">
      <c r="A265" s="59"/>
      <c r="B265" s="7"/>
      <c r="C265" s="7"/>
      <c r="D265" s="7"/>
      <c r="E265" s="7"/>
      <c r="F265" s="7"/>
      <c r="G265" s="7"/>
      <c r="H265" s="7"/>
      <c r="I265" s="7"/>
      <c r="J265" s="7"/>
      <c r="K265" s="59"/>
    </row>
    <row r="266" customFormat="false" ht="12.75" hidden="false" customHeight="false" outlineLevel="0" collapsed="false">
      <c r="A266" s="82"/>
      <c r="B266" s="7"/>
      <c r="C266" s="7"/>
      <c r="D266" s="7"/>
      <c r="E266" s="7"/>
      <c r="F266" s="7"/>
      <c r="G266" s="7"/>
      <c r="H266" s="7"/>
      <c r="I266" s="7"/>
      <c r="J266" s="7"/>
      <c r="K266" s="59"/>
    </row>
    <row r="267" customFormat="false" ht="12.75" hidden="false" customHeight="false" outlineLevel="0" collapsed="false">
      <c r="A267" s="59"/>
      <c r="B267" s="7"/>
      <c r="C267" s="7"/>
      <c r="D267" s="7"/>
      <c r="E267" s="7"/>
      <c r="F267" s="7"/>
      <c r="G267" s="7"/>
      <c r="H267" s="7"/>
      <c r="I267" s="7"/>
      <c r="J267" s="7"/>
      <c r="K267" s="59"/>
    </row>
    <row r="268" customFormat="false" ht="12.75" hidden="false" customHeight="false" outlineLevel="0" collapsed="false">
      <c r="A268" s="59"/>
      <c r="B268" s="7"/>
      <c r="C268" s="7"/>
      <c r="D268" s="7"/>
      <c r="E268" s="7"/>
      <c r="F268" s="7"/>
      <c r="G268" s="7"/>
      <c r="H268" s="7"/>
      <c r="I268" s="7"/>
      <c r="J268" s="7"/>
      <c r="K268" s="59"/>
    </row>
    <row r="269" customFormat="false" ht="12.75" hidden="false" customHeight="false" outlineLevel="0" collapsed="false">
      <c r="A269" s="83"/>
      <c r="B269" s="7"/>
      <c r="C269" s="7"/>
      <c r="D269" s="7"/>
      <c r="E269" s="7"/>
      <c r="F269" s="7"/>
      <c r="G269" s="7"/>
      <c r="H269" s="7"/>
      <c r="I269" s="7"/>
      <c r="J269" s="7"/>
      <c r="K269" s="59"/>
    </row>
    <row r="270" customFormat="false" ht="12.75" hidden="false" customHeight="false" outlineLevel="0" collapsed="false">
      <c r="A270" s="59"/>
      <c r="B270" s="7"/>
      <c r="C270" s="7"/>
      <c r="D270" s="7"/>
      <c r="E270" s="7"/>
      <c r="F270" s="7"/>
      <c r="G270" s="7"/>
      <c r="H270" s="7"/>
      <c r="I270" s="7"/>
      <c r="J270" s="7"/>
      <c r="K270" s="59"/>
    </row>
    <row r="271" customFormat="false" ht="12.75" hidden="false" customHeight="false" outlineLevel="0" collapsed="false">
      <c r="A271" s="83"/>
      <c r="B271" s="7"/>
      <c r="C271" s="7"/>
      <c r="D271" s="7"/>
      <c r="E271" s="7"/>
      <c r="F271" s="7"/>
      <c r="G271" s="7"/>
      <c r="H271" s="7"/>
      <c r="I271" s="7"/>
      <c r="J271" s="7"/>
      <c r="K271" s="59"/>
    </row>
    <row r="272" customFormat="false" ht="12.75" hidden="false" customHeight="false" outlineLevel="0" collapsed="false">
      <c r="A272" s="83"/>
      <c r="B272" s="7"/>
      <c r="C272" s="7"/>
      <c r="D272" s="7"/>
      <c r="E272" s="7"/>
      <c r="F272" s="7"/>
      <c r="G272" s="7"/>
      <c r="H272" s="7"/>
      <c r="I272" s="7"/>
      <c r="J272" s="7"/>
      <c r="K272" s="59"/>
    </row>
    <row r="273" customFormat="false" ht="12.75" hidden="false" customHeight="false" outlineLevel="0" collapsed="false">
      <c r="A273" s="83"/>
      <c r="B273" s="7"/>
      <c r="C273" s="7"/>
      <c r="D273" s="7"/>
      <c r="E273" s="7"/>
      <c r="F273" s="7"/>
      <c r="G273" s="7"/>
      <c r="H273" s="7"/>
      <c r="I273" s="7"/>
      <c r="J273" s="7"/>
      <c r="K273" s="59"/>
    </row>
    <row r="274" customFormat="false" ht="12.75" hidden="false" customHeight="false" outlineLevel="0" collapsed="false">
      <c r="A274" s="83"/>
      <c r="B274" s="7"/>
      <c r="C274" s="7"/>
      <c r="D274" s="7"/>
      <c r="E274" s="7"/>
      <c r="F274" s="7"/>
      <c r="G274" s="7"/>
      <c r="H274" s="7"/>
      <c r="I274" s="7"/>
      <c r="J274" s="7"/>
      <c r="K274" s="59"/>
    </row>
    <row r="275" customFormat="false" ht="12.75" hidden="false" customHeight="false" outlineLevel="0" collapsed="false">
      <c r="A275" s="82"/>
      <c r="B275" s="7"/>
      <c r="C275" s="7"/>
      <c r="D275" s="7"/>
      <c r="E275" s="7"/>
      <c r="F275" s="7"/>
      <c r="G275" s="7"/>
      <c r="H275" s="7"/>
      <c r="I275" s="7"/>
      <c r="J275" s="7"/>
      <c r="K275" s="59"/>
    </row>
    <row r="276" customFormat="false" ht="12.75" hidden="false" customHeight="false" outlineLevel="0" collapsed="false">
      <c r="A276" s="59"/>
      <c r="B276" s="7"/>
      <c r="C276" s="7"/>
      <c r="D276" s="7"/>
      <c r="E276" s="7"/>
      <c r="F276" s="7"/>
      <c r="G276" s="7"/>
      <c r="H276" s="7"/>
      <c r="I276" s="7"/>
      <c r="J276" s="7"/>
      <c r="K276" s="59"/>
    </row>
    <row r="277" customFormat="false" ht="12.75" hidden="false" customHeight="false" outlineLevel="0" collapsed="false">
      <c r="A277" s="59"/>
      <c r="B277" s="7"/>
      <c r="C277" s="7"/>
      <c r="D277" s="7"/>
      <c r="E277" s="7"/>
      <c r="F277" s="7"/>
      <c r="G277" s="7"/>
      <c r="H277" s="7"/>
      <c r="I277" s="7"/>
      <c r="J277" s="7"/>
      <c r="K277" s="59"/>
    </row>
    <row r="278" customFormat="false" ht="12.75" hidden="false" customHeight="false" outlineLevel="0" collapsed="false">
      <c r="A278" s="83"/>
      <c r="B278" s="7"/>
      <c r="C278" s="7"/>
      <c r="D278" s="7"/>
      <c r="E278" s="7"/>
      <c r="F278" s="7"/>
      <c r="G278" s="7"/>
      <c r="H278" s="7"/>
      <c r="I278" s="7"/>
      <c r="J278" s="7"/>
      <c r="K278" s="59"/>
    </row>
    <row r="279" customFormat="false" ht="12.75" hidden="false" customHeight="false" outlineLevel="0" collapsed="false">
      <c r="A279" s="83"/>
      <c r="B279" s="7"/>
      <c r="C279" s="7"/>
      <c r="D279" s="7"/>
      <c r="E279" s="7"/>
      <c r="F279" s="7"/>
      <c r="G279" s="7"/>
      <c r="H279" s="7"/>
      <c r="I279" s="7"/>
      <c r="J279" s="7"/>
      <c r="K279" s="59"/>
    </row>
    <row r="280" customFormat="false" ht="12.75" hidden="false" customHeight="false" outlineLevel="0" collapsed="false">
      <c r="A280" s="83"/>
      <c r="B280" s="7"/>
      <c r="C280" s="7"/>
      <c r="D280" s="7"/>
      <c r="E280" s="7"/>
      <c r="F280" s="7"/>
      <c r="G280" s="7"/>
      <c r="H280" s="7"/>
      <c r="I280" s="7"/>
      <c r="J280" s="7"/>
      <c r="K280" s="59"/>
    </row>
    <row r="281" customFormat="false" ht="12.75" hidden="false" customHeight="false" outlineLevel="0" collapsed="false">
      <c r="A281" s="83"/>
      <c r="B281" s="7"/>
      <c r="C281" s="7"/>
      <c r="D281" s="7"/>
      <c r="E281" s="7"/>
      <c r="F281" s="7"/>
      <c r="G281" s="7"/>
      <c r="H281" s="7"/>
      <c r="I281" s="7"/>
      <c r="J281" s="7"/>
      <c r="K281" s="59"/>
    </row>
    <row r="282" customFormat="false" ht="12.75" hidden="false" customHeight="false" outlineLevel="0" collapsed="false">
      <c r="A282" s="83"/>
      <c r="B282" s="7"/>
      <c r="C282" s="7"/>
      <c r="D282" s="7"/>
      <c r="E282" s="7"/>
      <c r="F282" s="7"/>
      <c r="G282" s="7"/>
      <c r="H282" s="7"/>
      <c r="I282" s="7"/>
      <c r="J282" s="7"/>
      <c r="K282" s="59"/>
    </row>
    <row r="283" customFormat="false" ht="12.75" hidden="false" customHeight="false" outlineLevel="0" collapsed="false">
      <c r="A283" s="82"/>
      <c r="B283" s="7"/>
      <c r="C283" s="7"/>
      <c r="D283" s="7"/>
      <c r="E283" s="7"/>
      <c r="F283" s="7"/>
      <c r="G283" s="7"/>
      <c r="H283" s="7"/>
      <c r="I283" s="7"/>
      <c r="J283" s="7"/>
      <c r="K283" s="59"/>
    </row>
    <row r="284" customFormat="false" ht="12.75" hidden="false" customHeight="false" outlineLevel="0" collapsed="false">
      <c r="A284" s="59"/>
      <c r="B284" s="7"/>
      <c r="C284" s="7"/>
      <c r="D284" s="7"/>
      <c r="E284" s="7"/>
      <c r="F284" s="7"/>
      <c r="G284" s="7"/>
      <c r="H284" s="7"/>
      <c r="I284" s="7"/>
      <c r="J284" s="7"/>
      <c r="K284" s="59"/>
    </row>
    <row r="285" customFormat="false" ht="12.75" hidden="false" customHeight="false" outlineLevel="0" collapsed="false">
      <c r="A285" s="82"/>
      <c r="B285" s="7"/>
      <c r="C285" s="7"/>
      <c r="D285" s="7"/>
      <c r="E285" s="7"/>
      <c r="F285" s="7"/>
      <c r="G285" s="7"/>
      <c r="H285" s="7"/>
      <c r="I285" s="7"/>
      <c r="J285" s="7"/>
      <c r="K285" s="59"/>
    </row>
    <row r="286" customFormat="false" ht="12.75" hidden="false" customHeight="false" outlineLevel="0" collapsed="false">
      <c r="A286" s="59"/>
      <c r="B286" s="59"/>
      <c r="C286" s="59"/>
      <c r="D286" s="59"/>
      <c r="E286" s="59"/>
      <c r="F286" s="59"/>
      <c r="G286" s="59"/>
      <c r="H286" s="59"/>
      <c r="I286" s="59"/>
      <c r="J286" s="59"/>
      <c r="K286" s="59"/>
    </row>
  </sheetData>
  <printOptions headings="false" gridLines="false" gridLinesSet="true" horizontalCentered="false" verticalCentered="false"/>
  <pageMargins left="0.190277777777778" right="0.170138888888889" top="0.4" bottom="0.170138888888889" header="0.270138888888889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>&amp;CGenco Monthly Profit/Loss</oddHeader>
    <oddFooter/>
  </headerFooter>
  <rowBreaks count="4" manualBreakCount="4">
    <brk id="67" man="true" max="16383" min="0"/>
    <brk id="130" man="true" max="16383" min="0"/>
    <brk id="192" man="true" max="16383" min="0"/>
    <brk id="255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1999-06-04T17:51:12Z</dcterms:created>
  <dc:creator>jsimpso</dc:creator>
  <dc:description/>
  <dc:language>en-US</dc:language>
  <cp:lastModifiedBy>clau</cp:lastModifiedBy>
  <cp:lastPrinted>2000-06-01T23:41:13Z</cp:lastPrinted>
  <cp:revision>0</cp:revision>
  <dc:subject/>
  <dc:title/>
</cp:coreProperties>
</file>