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4.xml" ContentType="application/vnd.ms-excel.controlpropertie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13.xml" ContentType="application/vnd.openxmlformats-officedocument.drawing+xml"/>
  <Override PartName="/xl/drawings/vmlDrawing3.vml" ContentType="application/vnd.openxmlformats-officedocument.vmlDrawing"/>
  <Override PartName="/xl/drawings/drawing5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YTD Mgmt Summary" sheetId="1" state="hidden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hidden" r:id="rId10"/>
    <sheet name="GrossMargin" sheetId="9" state="hidden" r:id="rId11"/>
    <sheet name="Expenses" sheetId="10" state="hidden" r:id="rId12"/>
    <sheet name="Expense Weekly Change" sheetId="11" state="hidden" r:id="rId13"/>
    <sheet name="CapChrg-AllocExp" sheetId="12" state="hidden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'CapChrg-AllocExp'!$B$2:$P$57</definedName>
    <definedName function="false" hidden="false" localSheetId="9" name="_xlnm.Print_Area" vbProcedure="false">Expenses!$B$2:$K$61</definedName>
    <definedName function="false" hidden="false" localSheetId="7" name="_xlnm.Print_Area" vbProcedure="false">'GM-WklyChnge'!$A$1:$K$63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GrossMargin!$B$2:$O$58</definedName>
    <definedName function="false" hidden="false" localSheetId="12" name="_xlnm.Print_Area" vbProcedure="false">Headcount!$B$1:$N$52</definedName>
    <definedName function="false" hidden="false" localSheetId="4" name="_xlnm.Print_Area" vbProcedure="false">'Old Mgmt Summary'!$A$1:$V$66</definedName>
    <definedName function="false" hidden="false" localSheetId="1" name="_xlnm.Print_Area" vbProcedure="false">'Q1 Mgmt Summary'!$A$1:$N$50</definedName>
    <definedName function="false" hidden="false" localSheetId="2" name="_xlnm.Print_Area" vbProcedure="false">'QTD Mgmt Summary'!$A$1:$N$67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false" hidden="false" name="nr_MgmtSummary" vbProcedure="false">'QTD Mgmt Summary'!$A$1:$N$68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64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64</xdr:row>
                <xdr:rowOff>4</xdr:rowOff>
              </xdr:from>
              <xdr:to>
                <xdr:col>9</xdr:col>
                <xdr:colOff>37</xdr:colOff>
                <xdr:row>69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<sst xmlns="http://schemas.openxmlformats.org/spreadsheetml/2006/main" count="1152" uniqueCount="312">
  <si>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</si>
  <si>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</si>
  <si>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</si>
  <si>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</si>
  <si>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</si>
  <si>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</si>
  <si>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</si>
  <si>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</si>
  <si>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</si>
  <si>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</si>
  <si>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</si>
  <si>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Cap Chrg</t>
  </si>
  <si>
    <t xml:space="preserve">Cash Exp</t>
  </si>
  <si>
    <t xml:space="preserve">Gas Trading</t>
  </si>
  <si>
    <t xml:space="preserve">Texas Trading</t>
  </si>
  <si>
    <t xml:space="preserve">Power Trading</t>
  </si>
  <si>
    <t xml:space="preserve">Financial Drift</t>
  </si>
  <si>
    <t xml:space="preserve">Financial Trading</t>
  </si>
  <si>
    <t xml:space="preserve">Canada Trading</t>
  </si>
  <si>
    <t xml:space="preserve">Coal-Trading</t>
  </si>
  <si>
    <t xml:space="preserve">GRM -  Weather</t>
  </si>
  <si>
    <t xml:space="preserve">Emissions (Coal)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</si>
  <si>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</si>
  <si>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</si>
  <si>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</si>
  <si>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</si>
  <si>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Generation Investments/IPP</t>
  </si>
  <si>
    <t xml:space="preserve">Coal Origination &amp; Finance</t>
  </si>
  <si>
    <t xml:space="preserve">Canada Origination &amp; Finance</t>
  </si>
  <si>
    <t xml:space="preserve">ENA Upstream Assets</t>
  </si>
  <si>
    <t xml:space="preserve">HPL</t>
  </si>
  <si>
    <t xml:space="preserve">LRC</t>
  </si>
  <si>
    <t xml:space="preserve">GRM - New Products</t>
  </si>
  <si>
    <t xml:space="preserve">Mexico</t>
  </si>
  <si>
    <t xml:space="preserve">Total Origination</t>
  </si>
  <si>
    <t xml:space="preserve">Principal Investing</t>
  </si>
  <si>
    <t xml:space="preserve">Energy Capital Services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</si>
  <si>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</si>
  <si>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</si>
  <si>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</si>
  <si>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</si>
  <si>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</si>
  <si>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</si>
  <si>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</si>
  <si>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</si>
  <si>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</si>
  <si>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</si>
  <si>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</si>
  <si>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</si>
  <si>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</si>
  <si>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</si>
  <si>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1ST QTR 2000 EARNINGS</t>
  </si>
  <si>
    <t xml:space="preserve">Results based on Activity through March 31, 2000</t>
  </si>
  <si>
    <t xml:space="preserve">Cap Charge</t>
  </si>
  <si>
    <t xml:space="preserve">Texas Desk</t>
  </si>
  <si>
    <t xml:space="preserve">3RD QTR 2000 EARNINGS ESTIMATE</t>
  </si>
  <si>
    <r>
      <rPr>
        <b val="true"/>
        <sz val="8"/>
        <rFont val="Arial Narrow"/>
        <family val="2"/>
      </rPr>
      <t xml:space="preserve">Plan</t>
    </r>
    <r>
      <rPr>
        <b val="true"/>
        <vertAlign val="superscript"/>
        <sz val="8"/>
        <rFont val="Arial Narrow"/>
        <family val="2"/>
      </rPr>
      <t xml:space="preserve">(1)</t>
    </r>
  </si>
  <si>
    <r>
      <rPr>
        <sz val="8"/>
        <rFont val="Arial Narrow"/>
        <family val="2"/>
      </rPr>
      <t xml:space="preserve">East Power Trading </t>
    </r>
    <r>
      <rPr>
        <vertAlign val="superscript"/>
        <sz val="8"/>
        <rFont val="Arial Narrow"/>
        <family val="2"/>
      </rPr>
      <t xml:space="preserve">(3)</t>
    </r>
  </si>
  <si>
    <t xml:space="preserve">West Power Trading</t>
  </si>
  <si>
    <t xml:space="preserve">Coal Trading</t>
  </si>
  <si>
    <t xml:space="preserve">Weather Trading</t>
  </si>
  <si>
    <r>
      <rPr>
        <sz val="8"/>
        <rFont val="Arial Narrow"/>
        <family val="2"/>
      </rPr>
      <t xml:space="preserve">Cross Commodity Trading</t>
    </r>
    <r>
      <rPr>
        <vertAlign val="superscript"/>
        <sz val="8"/>
        <rFont val="Arial Narrow"/>
        <family val="2"/>
      </rPr>
      <t xml:space="preserve"> (2)</t>
    </r>
  </si>
  <si>
    <t xml:space="preserve">Total Trading &amp; Risk Mgmt.</t>
  </si>
  <si>
    <t xml:space="preserve">Generation Investments</t>
  </si>
  <si>
    <t xml:space="preserve">Upstream Originations</t>
  </si>
  <si>
    <t xml:space="preserve">Energy Capital Resources</t>
  </si>
  <si>
    <t xml:space="preserve">Group Allocated to Teams/BU's</t>
  </si>
  <si>
    <t xml:space="preserve">(1) Includes Capital Charge &amp; Operating, Direct, and Allocated Expenses</t>
  </si>
  <si>
    <t xml:space="preserve">(2) Cross Commodity Trading numbers are as of 7/26/2000</t>
  </si>
  <si>
    <t xml:space="preserve">(3) Includes Merrill Lynch reclass to Office of the Chair</t>
  </si>
  <si>
    <t xml:space="preserve">Margin change from: 07/21/00</t>
  </si>
  <si>
    <t xml:space="preserve">Expense changes from: 07/21/00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</si>
  <si>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</si>
  <si>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</si>
  <si>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</si>
  <si>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</si>
  <si>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</si>
  <si>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</si>
  <si>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</si>
  <si>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 </t>
  </si>
  <si>
    <t xml:space="preserve">Prior Week:</t>
  </si>
  <si>
    <t xml:space="preserve">This Week:</t>
  </si>
  <si>
    <t xml:space="preserve">Change: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</si>
  <si>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</si>
  <si>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</si>
  <si>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</si>
  <si>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</si>
  <si>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</si>
  <si>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</si>
  <si>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</si>
  <si>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</si>
  <si>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</si>
  <si>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Canada</t>
  </si>
  <si>
    <t xml:space="preserve">Coal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</si>
  <si>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</si>
  <si>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</si>
  <si>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</si>
  <si>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</si>
  <si>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</si>
  <si>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</si>
  <si>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</si>
  <si>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</si>
  <si>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</si>
  <si>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</si>
  <si>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</si>
  <si>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</si>
  <si>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</si>
  <si>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</si>
  <si>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</si>
  <si>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</si>
  <si>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</si>
  <si>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</si>
  <si>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</si>
  <si>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</si>
  <si>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</si>
  <si>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</si>
  <si>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</si>
  <si>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</si>
  <si>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Midstream IPP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</si>
  <si>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</si>
  <si>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</si>
  <si>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</si>
  <si>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</si>
  <si>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</si>
  <si>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</si>
  <si>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</si>
  <si>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</si>
  <si>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Gas Assets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</si>
  <si>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</si>
  <si>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</si>
  <si>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</si>
  <si>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</si>
  <si>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</si>
  <si>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</si>
  <si>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</si>
  <si>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</si>
  <si>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</si>
  <si>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</si>
  <si>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</si>
  <si>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</si>
  <si>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</si>
  <si>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</si>
  <si>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</si>
  <si>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</si>
  <si>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</si>
  <si>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</si>
  <si>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</si>
  <si>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</si>
  <si>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</si>
  <si>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</si>
  <si>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Energy Investments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</si>
  <si>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</si>
  <si>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</si>
  <si>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</si>
  <si>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</si>
  <si>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</si>
  <si>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</si>
  <si>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</si>
  <si>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</si>
  <si>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</si>
  <si>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</si>
  <si>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</si>
  <si>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</si>
  <si>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</si>
  <si>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</si>
  <si>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</si>
  <si>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</si>
  <si>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</si>
  <si>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</si>
  <si>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</si>
  <si>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3RD QUARTER 2000 EARNINGS ESTIMATE</t>
  </si>
  <si>
    <t xml:space="preserve">Results based on Activity through July 27,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</si>
  <si>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</si>
  <si>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</si>
  <si>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</si>
  <si>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</si>
  <si>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</si>
  <si>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</si>
  <si>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</si>
  <si>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r>
      <rPr>
        <b val="true"/>
        <sz val="8"/>
        <rFont val="Arial Narrow"/>
        <family val="2"/>
      </rPr>
      <t xml:space="preserve">Expenses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</si>
  <si>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EBT</t>
  </si>
  <si>
    <t xml:space="preserve">Identified</t>
  </si>
  <si>
    <t xml:space="preserve">Charge</t>
  </si>
  <si>
    <t xml:space="preserve">CanadaTrading</t>
  </si>
  <si>
    <t xml:space="preserve">East Power Trading</t>
  </si>
  <si>
    <t xml:space="preserve">Weather</t>
  </si>
  <si>
    <t xml:space="preserve">Cross Commodity Trading</t>
  </si>
  <si>
    <t xml:space="preserve">Trading</t>
  </si>
  <si>
    <t xml:space="preserve">Group</t>
  </si>
  <si>
    <t xml:space="preserve">Other Expenses:</t>
  </si>
  <si>
    <t xml:space="preserve">MPR Change: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</si>
  <si>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</si>
  <si>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</si>
  <si>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</si>
  <si>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</si>
  <si>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</si>
  <si>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2ND QUARTER 2000 EARNINGS ESTIMATE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</si>
  <si>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</si>
  <si>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</si>
  <si>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</si>
  <si>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</si>
  <si>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</si>
  <si>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Expenses*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</si>
  <si>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</si>
  <si>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</si>
  <si>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</si>
  <si>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</si>
  <si>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</si>
  <si>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</si>
  <si>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</si>
  <si>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Emissions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</si>
  <si>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</si>
  <si>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</si>
  <si>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</si>
  <si>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</si>
  <si>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</si>
  <si>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</si>
  <si>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</si>
  <si>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</si>
  <si>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</si>
  <si>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</si>
  <si>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</si>
  <si>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</si>
  <si>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</si>
  <si>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</si>
  <si>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</si>
  <si>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Gas Assets - Trading</t>
  </si>
  <si>
    <t xml:space="preserve">ASST_TRD</t>
  </si>
  <si>
    <t xml:space="preserve">Total Assets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</si>
  <si>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</si>
  <si>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</si>
  <si>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</si>
  <si>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</si>
  <si>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</si>
  <si>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</si>
  <si>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</si>
  <si>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</si>
  <si>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</si>
  <si>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</si>
  <si>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</si>
  <si>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</si>
  <si>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</si>
  <si>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</si>
  <si>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</si>
  <si>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</si>
  <si>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</si>
  <si>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</si>
  <si>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3RD QUARTER 2000 DETAIL OF GROSS MARGIN</t>
  </si>
  <si>
    <t xml:space="preserve">DEALS IDENTIFIED</t>
  </si>
  <si>
    <t xml:space="preserve">WEEKLY CHANGE</t>
  </si>
  <si>
    <r>
      <rPr>
        <b val="true"/>
        <sz val="8"/>
        <rFont val="Arial Narrow"/>
        <family val="2"/>
      </rPr>
      <t xml:space="preserve">DPR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</si>
  <si>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MPR</t>
  </si>
  <si>
    <t xml:space="preserve">Accruals</t>
  </si>
  <si>
    <t xml:space="preserve">FTA</t>
  </si>
  <si>
    <t xml:space="preserve">Industrial Downstream</t>
  </si>
  <si>
    <t xml:space="preserve">Coal-Origination &amp; Finance</t>
  </si>
  <si>
    <t xml:space="preserve">(1)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</si>
  <si>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</si>
  <si>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</si>
  <si>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</si>
  <si>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</si>
  <si>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</si>
  <si>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</si>
  <si>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</si>
  <si>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t xml:space="preserve">Other </t>
  </si>
  <si>
    <t xml:space="preserve">GAS_trad</t>
  </si>
  <si>
    <t xml:space="preserve">TRD_MKT</t>
  </si>
  <si>
    <t xml:space="preserve">E_PWR_TR_AND_GENCO</t>
  </si>
  <si>
    <t xml:space="preserve">W_PWR_TR</t>
  </si>
  <si>
    <t xml:space="preserve">CROSS_COMM</t>
  </si>
  <si>
    <t xml:space="preserve">DWNSTRM_IND_ORIG</t>
  </si>
  <si>
    <t xml:space="preserve">fin</t>
  </si>
  <si>
    <t xml:space="preserve">Check Figures</t>
  </si>
  <si>
    <t xml:space="preserve">Emerging Businesses</t>
  </si>
  <si>
    <t xml:space="preserve">3RD QUARTER 2000 EXPENSES</t>
  </si>
  <si>
    <t xml:space="preserve">Direct Expenses</t>
  </si>
  <si>
    <t xml:space="preserve">Variance Explanation</t>
  </si>
  <si>
    <t xml:space="preserve">trd_mkt</t>
  </si>
  <si>
    <t xml:space="preserve">Turbine interest accrual</t>
  </si>
  <si>
    <t xml:space="preserve">Additional teams added not in plan</t>
  </si>
  <si>
    <t xml:space="preserve">Increase in headcount</t>
  </si>
  <si>
    <t xml:space="preserve">Headcount is over by 31 FTE's</t>
  </si>
  <si>
    <t xml:space="preserve">Intercompany billings treated as allocations in SAP</t>
  </si>
  <si>
    <t xml:space="preserve">Operating Expenses</t>
  </si>
  <si>
    <t xml:space="preserve">Bammel write-off</t>
  </si>
  <si>
    <t xml:space="preserve">3RD QUARTER 2000 EXPENSES-Weekly Change</t>
  </si>
  <si>
    <t xml:space="preserve">gas_combined</t>
  </si>
  <si>
    <t xml:space="preserve">sum</t>
  </si>
  <si>
    <t xml:space="preserve">E_PWR_TR</t>
  </si>
  <si>
    <t xml:space="preserve">Exec_trd</t>
  </si>
  <si>
    <t xml:space="preserve">3RD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</si>
  <si>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</si>
  <si>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</si>
  <si>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</si>
  <si>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Sum</t>
  </si>
  <si>
    <t xml:space="preserve">cross_comm</t>
  </si>
  <si>
    <t xml:space="preserve">Total Trading &amp; Risk Mgmt</t>
  </si>
  <si>
    <t xml:space="preserve">coal</t>
  </si>
  <si>
    <t xml:space="preserve">canada</t>
  </si>
  <si>
    <t xml:space="preserve">HPl</t>
  </si>
  <si>
    <t xml:space="preserve">lrc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</si>
  <si>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</si>
  <si>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</si>
  <si>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</si>
  <si>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</si>
  <si>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</si>
  <si>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</si>
  <si>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</si>
  <si>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GAS_combined</t>
  </si>
  <si>
    <t xml:space="preserve">EQU_TRD</t>
  </si>
  <si>
    <t xml:space="preserve">exec_trd</t>
  </si>
  <si>
    <t xml:space="preserve">Coal Origination &amp; Trading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</si>
</sst>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_(\$* #,##0_);_(\$* \(#,##0\);_(\$* \-_);_(@_)"/>
    <numFmt numFmtId="172" formatCode="[$-409]mmm\-yy"/>
    <numFmt numFmtId="173" formatCode="@"/>
    <numFmt numFmtId="174" formatCode="_(* #,##0.0_);_(* \(#,##0.0\);_(* \-??_);_(@_)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vertAlign val="superscript"/>
      <sz val="8"/>
      <name val="Arial Narrow"/>
      <family val="2"/>
    </font>
    <font>
      <b val="true"/>
      <i val="true"/>
      <sz val="8"/>
      <name val="Arial Narrow"/>
      <family val="2"/>
    </font>
    <font>
      <vertAlign val="superscript"/>
      <sz val="8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i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6"/>
      <name val="Arial"/>
      <family val="2"/>
    </font>
    <font>
      <b val="true"/>
      <i val="true"/>
      <sz val="8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  <font>
      <b val="true"/>
      <sz val="6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19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3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3" borderId="2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3" borderId="2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3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3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3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3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1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20" fillId="0" borderId="4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3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3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3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3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6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0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4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3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0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3" borderId="17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mpleted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51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7</xdr:col>
      <xdr:colOff>523080</xdr:colOff>
      <xdr:row>0</xdr:row>
      <xdr:rowOff>47880</xdr:rowOff>
    </xdr:to>
    <xdr:sp>
      <xdr:nvSpPr>
        <xdr:cNvPr id="2" name="Line 5"/>
        <xdr:cNvSpPr/>
      </xdr:nvSpPr>
      <xdr:spPr>
        <a:xfrm flipH="1">
          <a:off x="10080" y="47880"/>
          <a:ext cx="46760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202840" y="812520"/>
          <a:ext cx="5479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251640</xdr:colOff>
      <xdr:row>1</xdr:row>
      <xdr:rowOff>76680</xdr:rowOff>
    </xdr:from>
    <xdr:to>
      <xdr:col>14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641628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18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19" name="Text 1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1037880</xdr:colOff>
      <xdr:row>3</xdr:row>
      <xdr:rowOff>47520</xdr:rowOff>
    </xdr:to>
    <xdr:sp>
      <xdr:nvSpPr>
        <xdr:cNvPr id="20" name="Text 8"/>
        <xdr:cNvSpPr/>
      </xdr:nvSpPr>
      <xdr:spPr>
        <a:xfrm>
          <a:off x="680040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76680</xdr:rowOff>
    </xdr:from>
    <xdr:to>
      <xdr:col>15</xdr:col>
      <xdr:colOff>542880</xdr:colOff>
      <xdr:row>3</xdr:row>
      <xdr:rowOff>56880</xdr:rowOff>
    </xdr:to>
    <xdr:sp>
      <xdr:nvSpPr>
        <xdr:cNvPr id="21" name="Text 1"/>
        <xdr:cNvSpPr/>
      </xdr:nvSpPr>
      <xdr:spPr>
        <a:xfrm>
          <a:off x="7210440" y="76680"/>
          <a:ext cx="1990800" cy="37080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360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4535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960" y="812520"/>
          <a:ext cx="547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8" name="Line 2"/>
        <xdr:cNvSpPr/>
      </xdr:nvSpPr>
      <xdr:spPr>
        <a:xfrm flipH="1">
          <a:off x="9360" y="47880"/>
          <a:ext cx="373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9" name="Line 4"/>
        <xdr:cNvSpPr/>
      </xdr:nvSpPr>
      <xdr:spPr>
        <a:xfrm flipH="1">
          <a:off x="2263320" y="812520"/>
          <a:ext cx="565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9360</xdr:colOff>
      <xdr:row>0</xdr:row>
      <xdr:rowOff>47880</xdr:rowOff>
    </xdr:from>
    <xdr:to>
      <xdr:col>9</xdr:col>
      <xdr:colOff>10440</xdr:colOff>
      <xdr:row>0</xdr:row>
      <xdr:rowOff>47880</xdr:rowOff>
    </xdr:to>
    <xdr:sp>
      <xdr:nvSpPr>
        <xdr:cNvPr id="10" name="Line 7"/>
        <xdr:cNvSpPr/>
      </xdr:nvSpPr>
      <xdr:spPr>
        <a:xfrm flipH="1">
          <a:off x="9360" y="47880"/>
          <a:ext cx="5502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3</xdr:row>
      <xdr:rowOff>114480</xdr:rowOff>
    </xdr:from>
    <xdr:to>
      <xdr:col>13</xdr:col>
      <xdr:colOff>603720</xdr:colOff>
      <xdr:row>3</xdr:row>
      <xdr:rowOff>114480</xdr:rowOff>
    </xdr:to>
    <xdr:sp>
      <xdr:nvSpPr>
        <xdr:cNvPr id="11" name="Line 8"/>
        <xdr:cNvSpPr/>
      </xdr:nvSpPr>
      <xdr:spPr>
        <a:xfrm flipH="1">
          <a:off x="2263320" y="812520"/>
          <a:ext cx="56505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1076040</xdr:colOff>
          <xdr:row>69</xdr:row>
          <xdr:rowOff>28440</xdr:rowOff>
        </xdr:from>
        <xdr:to>
          <xdr:col>3</xdr:col>
          <xdr:colOff>352800</xdr:colOff>
          <xdr:row>71</xdr:row>
          <xdr:rowOff>123840</xdr:rowOff>
        </xdr:to>
        <xdr:sp>
          <xdr:nvSpPr>
            <xdr:cNvPr id="1001" name="Button 20" descr="Management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Management Summary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66720" y="76680"/>
          <a:ext cx="26748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H:/Mgmt%20Summary/quarter%202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3-07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>
        <row r="51">
          <cell r="C51">
            <v>7258</v>
          </cell>
        </row>
        <row r="51">
          <cell r="G51">
            <v>229130</v>
          </cell>
        </row>
      </sheetData>
      <sheetData sheetId="3"/>
      <sheetData sheetId="4"/>
      <sheetData sheetId="5"/>
      <sheetData sheetId="6"/>
      <sheetData sheetId="7"/>
      <sheetData sheetId="8">
        <row r="10">
          <cell r="D10">
            <v>10417</v>
          </cell>
        </row>
        <row r="11">
          <cell r="D11">
            <v>-4967</v>
          </cell>
        </row>
        <row r="13">
          <cell r="D13">
            <v>-4045</v>
          </cell>
        </row>
        <row r="14">
          <cell r="D14">
            <v>19029</v>
          </cell>
        </row>
        <row r="15">
          <cell r="D15">
            <v>6753</v>
          </cell>
        </row>
        <row r="16">
          <cell r="D16">
            <v>6227</v>
          </cell>
        </row>
        <row r="17">
          <cell r="D17">
            <v>-1136</v>
          </cell>
        </row>
        <row r="18">
          <cell r="D18">
            <v>-1531</v>
          </cell>
        </row>
        <row r="19">
          <cell r="D19">
            <v>1645</v>
          </cell>
        </row>
        <row r="20">
          <cell r="D20">
            <v>-117</v>
          </cell>
        </row>
        <row r="21">
          <cell r="D21">
            <v>-8553</v>
          </cell>
        </row>
        <row r="25">
          <cell r="H25">
            <v>-270</v>
          </cell>
        </row>
        <row r="26">
          <cell r="E26">
            <v>512</v>
          </cell>
          <cell r="F26">
            <v>1</v>
          </cell>
        </row>
        <row r="27">
          <cell r="D27">
            <v>-64</v>
          </cell>
          <cell r="E27">
            <v>0</v>
          </cell>
        </row>
        <row r="28">
          <cell r="E28">
            <v>3553</v>
          </cell>
        </row>
        <row r="29">
          <cell r="E29">
            <v>-13</v>
          </cell>
          <cell r="F29">
            <v>119</v>
          </cell>
        </row>
        <row r="30">
          <cell r="E30">
            <v>-1097</v>
          </cell>
        </row>
        <row r="31">
          <cell r="D31">
            <v>-21</v>
          </cell>
          <cell r="E31">
            <v>136</v>
          </cell>
          <cell r="F31">
            <v>8302</v>
          </cell>
        </row>
        <row r="31">
          <cell r="H31">
            <v>140</v>
          </cell>
        </row>
        <row r="32">
          <cell r="F32">
            <v>7259</v>
          </cell>
        </row>
        <row r="32">
          <cell r="H32">
            <v>1599</v>
          </cell>
        </row>
        <row r="33">
          <cell r="F33">
            <v>1559</v>
          </cell>
        </row>
        <row r="40">
          <cell r="E40">
            <v>-20524</v>
          </cell>
        </row>
        <row r="41">
          <cell r="E41">
            <v>-103</v>
          </cell>
        </row>
        <row r="42">
          <cell r="E42">
            <v>1663</v>
          </cell>
        </row>
        <row r="42">
          <cell r="K42">
            <v>0</v>
          </cell>
        </row>
        <row r="43">
          <cell r="E43">
            <v>-9081</v>
          </cell>
          <cell r="F43">
            <v>3373</v>
          </cell>
        </row>
        <row r="44">
          <cell r="D44">
            <v>0</v>
          </cell>
          <cell r="E44">
            <v>-7418</v>
          </cell>
          <cell r="F44">
            <v>3373</v>
          </cell>
        </row>
        <row r="44">
          <cell r="H44">
            <v>0</v>
          </cell>
        </row>
        <row r="50">
          <cell r="D50">
            <v>0</v>
          </cell>
        </row>
        <row r="52">
          <cell r="F52">
            <v>-13507</v>
          </cell>
        </row>
      </sheetData>
      <sheetData sheetId="9">
        <row r="9">
          <cell r="D9">
            <v>3594</v>
          </cell>
          <cell r="E9">
            <v>3594</v>
          </cell>
        </row>
        <row r="10">
          <cell r="D10">
            <v>724</v>
          </cell>
          <cell r="E10">
            <v>724</v>
          </cell>
        </row>
        <row r="11">
          <cell r="D11">
            <v>4318</v>
          </cell>
          <cell r="E11">
            <v>4318</v>
          </cell>
        </row>
        <row r="12">
          <cell r="D12">
            <v>1824</v>
          </cell>
          <cell r="E12">
            <v>1824</v>
          </cell>
        </row>
        <row r="13">
          <cell r="D13">
            <v>2895</v>
          </cell>
          <cell r="E13">
            <v>2895</v>
          </cell>
        </row>
        <row r="14">
          <cell r="D14">
            <v>1901</v>
          </cell>
          <cell r="E14">
            <v>1901</v>
          </cell>
        </row>
        <row r="15">
          <cell r="D15">
            <v>661</v>
          </cell>
          <cell r="E15">
            <v>661</v>
          </cell>
        </row>
        <row r="16">
          <cell r="D16">
            <v>894</v>
          </cell>
          <cell r="E16">
            <v>894</v>
          </cell>
        </row>
        <row r="17">
          <cell r="D17">
            <v>1228.5</v>
          </cell>
          <cell r="E17">
            <v>1228.5</v>
          </cell>
        </row>
        <row r="18">
          <cell r="D18">
            <v>104</v>
          </cell>
          <cell r="E18">
            <v>104</v>
          </cell>
        </row>
        <row r="19">
          <cell r="D19">
            <v>883</v>
          </cell>
          <cell r="E19">
            <v>883</v>
          </cell>
        </row>
        <row r="20">
          <cell r="D20">
            <v>0</v>
          </cell>
          <cell r="E20">
            <v>0</v>
          </cell>
        </row>
        <row r="23">
          <cell r="D23">
            <v>5373</v>
          </cell>
          <cell r="E23">
            <v>4873</v>
          </cell>
        </row>
        <row r="24">
          <cell r="D24">
            <v>4864</v>
          </cell>
          <cell r="E24">
            <v>4364</v>
          </cell>
        </row>
        <row r="25">
          <cell r="D25">
            <v>5036</v>
          </cell>
          <cell r="E25">
            <v>5036</v>
          </cell>
        </row>
        <row r="26">
          <cell r="D26">
            <v>1891</v>
          </cell>
          <cell r="E26">
            <v>1391</v>
          </cell>
        </row>
        <row r="27">
          <cell r="D27">
            <v>1228.5</v>
          </cell>
          <cell r="E27">
            <v>1228.5</v>
          </cell>
        </row>
        <row r="28">
          <cell r="D28">
            <v>329</v>
          </cell>
          <cell r="E28">
            <v>329</v>
          </cell>
        </row>
        <row r="29">
          <cell r="D29">
            <v>2733</v>
          </cell>
          <cell r="E29">
            <v>2164</v>
          </cell>
        </row>
        <row r="30">
          <cell r="D30">
            <v>3041</v>
          </cell>
          <cell r="E30">
            <v>3217</v>
          </cell>
        </row>
        <row r="31">
          <cell r="D31">
            <v>98</v>
          </cell>
          <cell r="E31">
            <v>98</v>
          </cell>
        </row>
        <row r="32">
          <cell r="D32">
            <v>1582</v>
          </cell>
          <cell r="E32">
            <v>1582</v>
          </cell>
        </row>
        <row r="33">
          <cell r="D33">
            <v>1845</v>
          </cell>
          <cell r="E33">
            <v>1845</v>
          </cell>
        </row>
        <row r="37">
          <cell r="D37">
            <v>701</v>
          </cell>
          <cell r="E37">
            <v>735</v>
          </cell>
        </row>
        <row r="38">
          <cell r="D38">
            <v>1477</v>
          </cell>
          <cell r="E38">
            <v>1275</v>
          </cell>
        </row>
        <row r="39">
          <cell r="D39">
            <v>865</v>
          </cell>
          <cell r="E39">
            <v>865</v>
          </cell>
        </row>
        <row r="40">
          <cell r="D40">
            <v>0</v>
          </cell>
          <cell r="E40">
            <v>0</v>
          </cell>
        </row>
        <row r="41">
          <cell r="D41">
            <v>865</v>
          </cell>
          <cell r="E41">
            <v>865</v>
          </cell>
        </row>
        <row r="44">
          <cell r="D44">
            <v>6250</v>
          </cell>
          <cell r="E44">
            <v>4780</v>
          </cell>
        </row>
        <row r="46">
          <cell r="D46">
            <v>2368</v>
          </cell>
          <cell r="E46">
            <v>2368</v>
          </cell>
        </row>
        <row r="50">
          <cell r="D50">
            <v>79675</v>
          </cell>
          <cell r="E50">
            <v>75275</v>
          </cell>
        </row>
        <row r="52">
          <cell r="D52">
            <v>26912</v>
          </cell>
          <cell r="E52">
            <v>26912</v>
          </cell>
        </row>
        <row r="59">
          <cell r="D59">
            <v>12886</v>
          </cell>
          <cell r="E59">
            <v>12886</v>
          </cell>
        </row>
        <row r="60">
          <cell r="D60">
            <v>34710</v>
          </cell>
          <cell r="E60">
            <v>33458</v>
          </cell>
        </row>
        <row r="61">
          <cell r="D61">
            <v>6056</v>
          </cell>
          <cell r="E61">
            <v>4878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9.56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14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July 27,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1" t="n">
        <f aca="false">'Q1 Mgmt Summary'!C8+'QTD Mgmt Summary'!C8</f>
        <v>49818</v>
      </c>
      <c r="D8" s="32" t="e">
        <f aca="false">'Q1 Mgmt Summary'!D8+'QTD Mgmt Summary'!D8</f>
        <v>#NAME?</v>
      </c>
      <c r="E8" s="33" t="e">
        <f aca="false">+C8-D8</f>
        <v>#NAME?</v>
      </c>
      <c r="F8" s="34"/>
      <c r="G8" s="31" t="e">
        <f aca="false">'Q1 Mgmt Summary'!G8+'QTD Mgmt Summary'!G8</f>
        <v>#NAME?</v>
      </c>
      <c r="H8" s="32" t="e">
        <f aca="false">'Q1 Mgmt Summary'!H8+'QTD Mgmt Summary'!H8</f>
        <v>#NAME?</v>
      </c>
      <c r="I8" s="35" t="e">
        <f aca="false">'QTD Mgmt Summary'!I8+'Q1 Mgmt Summary'!I8</f>
        <v>#NAME?</v>
      </c>
      <c r="J8" s="33" t="e">
        <f aca="false">'QTD Mgmt Summary'!J8+'Q1 Mgmt Summary'!J8</f>
        <v>#NAME?</v>
      </c>
      <c r="K8" s="34"/>
      <c r="L8" s="36" t="e">
        <f aca="false">+C8-G8</f>
        <v>#NAME?</v>
      </c>
      <c r="M8" s="37" t="e">
        <f aca="false">+D8-H8</f>
        <v>#NAME?</v>
      </c>
      <c r="N8" s="33" t="e">
        <f aca="false">+L8-M8</f>
        <v>#NAME?</v>
      </c>
    </row>
    <row r="9" customFormat="false" ht="12" hidden="false" customHeight="true" outlineLevel="0" collapsed="false">
      <c r="A9" s="23" t="s">
        <v>14</v>
      </c>
      <c r="B9" s="18"/>
      <c r="C9" s="38" t="n">
        <f aca="false">+'Q1 Mgmt Summary'!C9+'QTD Mgmt Summary'!C9</f>
        <v>14097</v>
      </c>
      <c r="D9" s="39" t="e">
        <f aca="false">+'Q1 Mgmt Summary'!D9+'QTD Mgmt Summary'!D9</f>
        <v>#NAME?</v>
      </c>
      <c r="E9" s="40" t="e">
        <f aca="false">+C9-D9</f>
        <v>#NAME?</v>
      </c>
      <c r="F9" s="34"/>
      <c r="G9" s="38" t="e">
        <f aca="false">+'Q1 Mgmt Summary'!G9+'QTD Mgmt Summary'!G9</f>
        <v>#NAME?</v>
      </c>
      <c r="H9" s="39" t="e">
        <f aca="false">+'Q1 Mgmt Summary'!H9+'QTD Mgmt Summary'!H9</f>
        <v>#NAME?</v>
      </c>
      <c r="I9" s="41" t="e">
        <f aca="false">'QTD Mgmt Summary'!I9+'Q1 Mgmt Summary'!I9</f>
        <v>#NAME?</v>
      </c>
      <c r="J9" s="40" t="e">
        <f aca="false">'QTD Mgmt Summary'!J9+'Q1 Mgmt Summary'!J9</f>
        <v>#NAME?</v>
      </c>
      <c r="K9" s="34"/>
      <c r="L9" s="42" t="e">
        <f aca="false">+C9-G9</f>
        <v>#NAME?</v>
      </c>
      <c r="M9" s="43" t="e">
        <f aca="false">+D9-H9</f>
        <v>#NAME?</v>
      </c>
      <c r="N9" s="40" t="e">
        <f aca="false">+L9-M9</f>
        <v>#NAME?</v>
      </c>
    </row>
    <row r="10" customFormat="false" ht="12" hidden="false" customHeight="true" outlineLevel="0" collapsed="false">
      <c r="A10" s="23" t="s">
        <v>15</v>
      </c>
      <c r="B10" s="18"/>
      <c r="C10" s="38" t="n">
        <f aca="false">+'Q1 Mgmt Summary'!C10+'QTD Mgmt Summary'!C12</f>
        <v>163674</v>
      </c>
      <c r="D10" s="39" t="e">
        <f aca="false">+'Q1 Mgmt Summary'!D10+'QTD Mgmt Summary'!D12</f>
        <v>#NAME?</v>
      </c>
      <c r="E10" s="40" t="e">
        <f aca="false">+C10-D10</f>
        <v>#NAME?</v>
      </c>
      <c r="F10" s="34"/>
      <c r="G10" s="38" t="e">
        <f aca="false">+'Q1 Mgmt Summary'!G10+'QTD Mgmt Summary'!G12</f>
        <v>#NAME?</v>
      </c>
      <c r="H10" s="39" t="e">
        <f aca="false">+'Q1 Mgmt Summary'!H10+'QTD Mgmt Summary'!H12</f>
        <v>#NAME?</v>
      </c>
      <c r="I10" s="41" t="e">
        <f aca="false">'QTD Mgmt Summary'!I12+'Q1 Mgmt Summary'!I10</f>
        <v>#NAME?</v>
      </c>
      <c r="J10" s="40" t="e">
        <f aca="false">'QTD Mgmt Summary'!J12+'Q1 Mgmt Summary'!J10</f>
        <v>#NAME?</v>
      </c>
      <c r="K10" s="34"/>
      <c r="L10" s="42" t="e">
        <f aca="false">+C10-G10</f>
        <v>#NAME?</v>
      </c>
      <c r="M10" s="43" t="e">
        <f aca="false">+D10-H10</f>
        <v>#NAME?</v>
      </c>
      <c r="N10" s="40" t="e">
        <f aca="false">+L10-M10</f>
        <v>#NAME?</v>
      </c>
    </row>
    <row r="11" customFormat="false" ht="12" hidden="false" customHeight="true" outlineLevel="0" collapsed="false">
      <c r="A11" s="23" t="s">
        <v>16</v>
      </c>
      <c r="B11" s="18"/>
      <c r="C11" s="38" t="n">
        <f aca="false">+'Q1 Mgmt Summary'!C11+'QTD Mgmt Summary'!C14</f>
        <v>34319</v>
      </c>
      <c r="D11" s="39" t="e">
        <f aca="false">+'Q1 Mgmt Summary'!D11+'QTD Mgmt Summary'!D14</f>
        <v>#NAME?</v>
      </c>
      <c r="E11" s="40" t="e">
        <f aca="false">+C11-D11</f>
        <v>#NAME?</v>
      </c>
      <c r="F11" s="34"/>
      <c r="G11" s="38" t="e">
        <f aca="false">+'Q1 Mgmt Summary'!G11+'QTD Mgmt Summary'!G14</f>
        <v>#NAME?</v>
      </c>
      <c r="H11" s="39" t="e">
        <f aca="false">+'Q1 Mgmt Summary'!H11+'QTD Mgmt Summary'!H14</f>
        <v>#NAME?</v>
      </c>
      <c r="I11" s="41" t="e">
        <f aca="false">'QTD Mgmt Summary'!I14+'Q1 Mgmt Summary'!I11</f>
        <v>#NAME?</v>
      </c>
      <c r="J11" s="40" t="e">
        <f aca="false">'QTD Mgmt Summary'!J14+'Q1 Mgmt Summary'!J11</f>
        <v>#NAME?</v>
      </c>
      <c r="K11" s="34"/>
      <c r="L11" s="42" t="e">
        <f aca="false">+C11-G11</f>
        <v>#NAME?</v>
      </c>
      <c r="M11" s="43" t="e">
        <f aca="false">+D11-H11</f>
        <v>#NAME?</v>
      </c>
      <c r="N11" s="40" t="e">
        <f aca="false">+L11-M11</f>
        <v>#NAME?</v>
      </c>
    </row>
    <row r="12" customFormat="false" ht="12" hidden="false" customHeight="true" outlineLevel="0" collapsed="false">
      <c r="A12" s="23" t="s">
        <v>17</v>
      </c>
      <c r="B12" s="18"/>
      <c r="C12" s="38" t="n">
        <f aca="false">+'Q1 Mgmt Summary'!C12+'QTD Mgmt Summary'!C15</f>
        <v>32380</v>
      </c>
      <c r="D12" s="39" t="e">
        <f aca="false">+'Q1 Mgmt Summary'!D12+'QTD Mgmt Summary'!D15</f>
        <v>#NAME?</v>
      </c>
      <c r="E12" s="40" t="e">
        <f aca="false">+C12-D12</f>
        <v>#NAME?</v>
      </c>
      <c r="F12" s="34"/>
      <c r="G12" s="38" t="e">
        <f aca="false">+'Q1 Mgmt Summary'!G12+'QTD Mgmt Summary'!G15</f>
        <v>#NAME?</v>
      </c>
      <c r="H12" s="39" t="e">
        <f aca="false">+'Q1 Mgmt Summary'!H12+'QTD Mgmt Summary'!H15</f>
        <v>#NAME?</v>
      </c>
      <c r="I12" s="41" t="e">
        <f aca="false">'QTD Mgmt Summary'!I15+'Q1 Mgmt Summary'!I12</f>
        <v>#NAME?</v>
      </c>
      <c r="J12" s="40" t="e">
        <f aca="false">'QTD Mgmt Summary'!J15+'Q1 Mgmt Summary'!J12</f>
        <v>#NAME?</v>
      </c>
      <c r="K12" s="34"/>
      <c r="L12" s="42" t="e">
        <f aca="false">+C12-G12</f>
        <v>#NAME?</v>
      </c>
      <c r="M12" s="43" t="e">
        <f aca="false">+D12-H12</f>
        <v>#NAME?</v>
      </c>
      <c r="N12" s="40" t="e">
        <f aca="false">+L12-M12</f>
        <v>#NAME?</v>
      </c>
    </row>
    <row r="13" customFormat="false" ht="12" hidden="false" customHeight="true" outlineLevel="0" collapsed="false">
      <c r="A13" s="23" t="s">
        <v>18</v>
      </c>
      <c r="B13" s="18"/>
      <c r="C13" s="38" t="e">
        <f aca="false">+'Q1 Mgmt Summary'!C13+#REF!</f>
        <v>#REF!</v>
      </c>
      <c r="D13" s="39" t="e">
        <f aca="false">+'Q1 Mgmt Summary'!D13+#REF!</f>
        <v>#REF!</v>
      </c>
      <c r="E13" s="40" t="e">
        <f aca="false">+C13-D13</f>
        <v>#REF!</v>
      </c>
      <c r="F13" s="34"/>
      <c r="G13" s="38" t="e">
        <f aca="false">+'Q1 Mgmt Summary'!G13+#REF!</f>
        <v>#REF!</v>
      </c>
      <c r="H13" s="39" t="e">
        <f aca="false">+'Q1 Mgmt Summary'!H13+#REF!</f>
        <v>#REF!</v>
      </c>
      <c r="I13" s="41" t="e">
        <f aca="false">#REF!+'Q1 Mgmt Summary'!I13</f>
        <v>#REF!</v>
      </c>
      <c r="J13" s="40" t="e">
        <f aca="false">#REF!+'Q1 Mgmt Summary'!J13</f>
        <v>#REF!</v>
      </c>
      <c r="K13" s="34"/>
      <c r="L13" s="42" t="e">
        <f aca="false">+C13-G13</f>
        <v>#REF!</v>
      </c>
      <c r="M13" s="43" t="e">
        <f aca="false">+D13-H13</f>
        <v>#REF!</v>
      </c>
      <c r="N13" s="40" t="e">
        <f aca="false">+L13-M13</f>
        <v>#REF!</v>
      </c>
    </row>
    <row r="14" customFormat="false" ht="12" hidden="false" customHeight="true" outlineLevel="0" collapsed="false">
      <c r="A14" s="23" t="s">
        <v>19</v>
      </c>
      <c r="B14" s="18"/>
      <c r="C14" s="38" t="n">
        <f aca="false">+'Q1 Mgmt Summary'!C14+'QTD Mgmt Summary'!C16</f>
        <v>592</v>
      </c>
      <c r="D14" s="39" t="e">
        <f aca="false">+'Q1 Mgmt Summary'!D14+'QTD Mgmt Summary'!D16</f>
        <v>#NAME?</v>
      </c>
      <c r="E14" s="40" t="e">
        <f aca="false">+C14-D14</f>
        <v>#NAME?</v>
      </c>
      <c r="F14" s="34"/>
      <c r="G14" s="38" t="e">
        <f aca="false">+'Q1 Mgmt Summary'!G14+'QTD Mgmt Summary'!G16</f>
        <v>#NAME?</v>
      </c>
      <c r="H14" s="39" t="e">
        <f aca="false">+'Q1 Mgmt Summary'!H14+'QTD Mgmt Summary'!H16</f>
        <v>#NAME?</v>
      </c>
      <c r="I14" s="41" t="n">
        <f aca="false">'QTD Mgmt Summary'!I16+'Q1 Mgmt Summary'!I14</f>
        <v>0</v>
      </c>
      <c r="J14" s="40" t="e">
        <f aca="false">'QTD Mgmt Summary'!J16+'Q1 Mgmt Summary'!J14</f>
        <v>#NAME?</v>
      </c>
      <c r="K14" s="34"/>
      <c r="L14" s="42" t="e">
        <f aca="false">+C14-G14</f>
        <v>#NAME?</v>
      </c>
      <c r="M14" s="43" t="e">
        <f aca="false">+D14-H14</f>
        <v>#NAME?</v>
      </c>
      <c r="N14" s="40" t="e">
        <f aca="false">+L14-M14</f>
        <v>#NAME?</v>
      </c>
    </row>
    <row r="15" customFormat="false" ht="12" hidden="false" customHeight="true" outlineLevel="0" collapsed="false">
      <c r="A15" s="23" t="s">
        <v>20</v>
      </c>
      <c r="B15" s="18"/>
      <c r="C15" s="38" t="n">
        <f aca="false">+'Q1 Mgmt Summary'!C15+'QTD Mgmt Summary'!C18</f>
        <v>5433</v>
      </c>
      <c r="D15" s="39" t="e">
        <f aca="false">+'Q1 Mgmt Summary'!D15+'QTD Mgmt Summary'!D18</f>
        <v>#NAME?</v>
      </c>
      <c r="E15" s="40" t="e">
        <f aca="false">+C15-D15</f>
        <v>#NAME?</v>
      </c>
      <c r="F15" s="34"/>
      <c r="G15" s="38" t="e">
        <f aca="false">+'Q1 Mgmt Summary'!G15+'QTD Mgmt Summary'!G18</f>
        <v>#NAME?</v>
      </c>
      <c r="H15" s="39" t="e">
        <f aca="false">+'Q1 Mgmt Summary'!H15+'QTD Mgmt Summary'!H18</f>
        <v>#NAME?</v>
      </c>
      <c r="I15" s="41" t="e">
        <f aca="false">'QTD Mgmt Summary'!I18+'Q1 Mgmt Summary'!I15</f>
        <v>#NAME?</v>
      </c>
      <c r="J15" s="40" t="e">
        <f aca="false">'QTD Mgmt Summary'!J18+'Q1 Mgmt Summary'!J15</f>
        <v>#NAME?</v>
      </c>
      <c r="K15" s="34"/>
      <c r="L15" s="42" t="e">
        <f aca="false">+C15-G15</f>
        <v>#NAME?</v>
      </c>
      <c r="M15" s="43" t="e">
        <f aca="false">+D15-H15</f>
        <v>#NAME?</v>
      </c>
      <c r="N15" s="40" t="e">
        <f aca="false">+L15-M15</f>
        <v>#NAME?</v>
      </c>
    </row>
    <row r="16" customFormat="false" ht="12" hidden="false" customHeight="true" outlineLevel="0" collapsed="false">
      <c r="A16" s="23" t="s">
        <v>21</v>
      </c>
      <c r="B16" s="18"/>
      <c r="C16" s="38" t="n">
        <f aca="false">+'Q1 Mgmt Summary'!C16+'QTD Mgmt Summary'!C19</f>
        <v>-4561</v>
      </c>
      <c r="D16" s="39" t="e">
        <f aca="false">+'Q1 Mgmt Summary'!D16+'QTD Mgmt Summary'!D19</f>
        <v>#NAME?</v>
      </c>
      <c r="E16" s="40" t="e">
        <f aca="false">+C16-D16</f>
        <v>#NAME?</v>
      </c>
      <c r="F16" s="34"/>
      <c r="G16" s="38" t="e">
        <f aca="false">+'Q1 Mgmt Summary'!G16+'QTD Mgmt Summary'!G19</f>
        <v>#NAME?</v>
      </c>
      <c r="H16" s="39" t="e">
        <f aca="false">+'Q1 Mgmt Summary'!H16+'QTD Mgmt Summary'!H19</f>
        <v>#NAME?</v>
      </c>
      <c r="I16" s="41" t="e">
        <f aca="false">'QTD Mgmt Summary'!I19+'Q1 Mgmt Summary'!I16</f>
        <v>#NAME?</v>
      </c>
      <c r="J16" s="40" t="e">
        <f aca="false">'QTD Mgmt Summary'!J19+'Q1 Mgmt Summary'!J16</f>
        <v>#NAME?</v>
      </c>
      <c r="K16" s="34"/>
      <c r="L16" s="42" t="e">
        <f aca="false">+C16-G16</f>
        <v>#NAME?</v>
      </c>
      <c r="M16" s="43" t="e">
        <f aca="false">+D16-H16</f>
        <v>#NAME?</v>
      </c>
      <c r="N16" s="40" t="e">
        <f aca="false">+L16-M16</f>
        <v>#NAME?</v>
      </c>
    </row>
    <row r="17" customFormat="false" ht="12" hidden="false" customHeight="true" outlineLevel="0" collapsed="false">
      <c r="A17" s="44" t="s">
        <v>22</v>
      </c>
      <c r="B17" s="45"/>
      <c r="C17" s="46" t="e">
        <f aca="false">SUM(C8:C16)</f>
        <v>#REF!</v>
      </c>
      <c r="D17" s="46" t="e">
        <f aca="false">SUM(D8:D16)</f>
        <v>#NAME?</v>
      </c>
      <c r="E17" s="47" t="e">
        <f aca="false">SUM(E8:E16)</f>
        <v>#NAME?</v>
      </c>
      <c r="F17" s="48" t="n">
        <v>129970</v>
      </c>
      <c r="G17" s="46" t="e">
        <f aca="false">SUM(G8:G16)</f>
        <v>#NAME?</v>
      </c>
      <c r="H17" s="46" t="e">
        <f aca="false">SUM(H8:H16)</f>
        <v>#NAME?</v>
      </c>
      <c r="I17" s="46" t="e">
        <f aca="false">SUM(I8:I16)</f>
        <v>#NAME?</v>
      </c>
      <c r="J17" s="47" t="e">
        <f aca="false">SUM(J8:J16)</f>
        <v>#NAME?</v>
      </c>
      <c r="K17" s="48"/>
      <c r="L17" s="49" t="e">
        <f aca="false">SUM(L8:L16)</f>
        <v>#NAME?</v>
      </c>
      <c r="M17" s="50" t="e">
        <f aca="false">SUM(M8:M16)</f>
        <v>#NAME?</v>
      </c>
      <c r="N17" s="47" t="e">
        <f aca="false">SUM(N8:N16)</f>
        <v>#NAME?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18"/>
      <c r="C18" s="42"/>
      <c r="D18" s="52"/>
      <c r="E18" s="40"/>
      <c r="F18" s="34"/>
      <c r="G18" s="4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18"/>
      <c r="C19" s="38" t="n">
        <f aca="false">+'Q1 Mgmt Summary'!C19+'QTD Mgmt Summary'!C22</f>
        <v>2968</v>
      </c>
      <c r="D19" s="39" t="e">
        <f aca="false">+'Q1 Mgmt Summary'!D19+'QTD Mgmt Summary'!D22</f>
        <v>#NAME?</v>
      </c>
      <c r="E19" s="40" t="e">
        <f aca="false">+C19-D19</f>
        <v>#NAME?</v>
      </c>
      <c r="F19" s="34"/>
      <c r="G19" s="38" t="e">
        <f aca="false">+'Q1 Mgmt Summary'!G19+'QTD Mgmt Summary'!G22</f>
        <v>#NAME?</v>
      </c>
      <c r="H19" s="39" t="e">
        <f aca="false">+'Q1 Mgmt Summary'!H19+'QTD Mgmt Summary'!H22</f>
        <v>#NAME?</v>
      </c>
      <c r="I19" s="41" t="e">
        <f aca="false">'QTD Mgmt Summary'!I22+'Q1 Mgmt Summary'!I19</f>
        <v>#NAME?</v>
      </c>
      <c r="J19" s="40" t="e">
        <f aca="false">'QTD Mgmt Summary'!J22+'Q1 Mgmt Summary'!J19</f>
        <v>#NAME?</v>
      </c>
      <c r="K19" s="34"/>
      <c r="L19" s="42" t="e">
        <f aca="false">+C19-G19</f>
        <v>#NAME?</v>
      </c>
      <c r="M19" s="43" t="e">
        <f aca="false">+D19-H19</f>
        <v>#NAME?</v>
      </c>
      <c r="N19" s="40" t="e">
        <f aca="false">+L19-M19</f>
        <v>#NAME?</v>
      </c>
    </row>
    <row r="20" customFormat="false" ht="12" hidden="false" customHeight="true" outlineLevel="0" collapsed="false">
      <c r="A20" s="23" t="s">
        <v>24</v>
      </c>
      <c r="B20" s="18"/>
      <c r="C20" s="38" t="n">
        <f aca="false">+'Q1 Mgmt Summary'!C20+'QTD Mgmt Summary'!C23</f>
        <v>16768</v>
      </c>
      <c r="D20" s="39" t="e">
        <f aca="false">+'Q1 Mgmt Summary'!D20+'QTD Mgmt Summary'!D23</f>
        <v>#NAME?</v>
      </c>
      <c r="E20" s="40" t="e">
        <f aca="false">+C20-D20</f>
        <v>#NAME?</v>
      </c>
      <c r="F20" s="34"/>
      <c r="G20" s="38" t="e">
        <f aca="false">+'Q1 Mgmt Summary'!G20+'QTD Mgmt Summary'!G23</f>
        <v>#NAME?</v>
      </c>
      <c r="H20" s="39" t="e">
        <f aca="false">+'Q1 Mgmt Summary'!H20+'QTD Mgmt Summary'!H23</f>
        <v>#NAME?</v>
      </c>
      <c r="I20" s="41" t="e">
        <f aca="false">'QTD Mgmt Summary'!I23+'Q1 Mgmt Summary'!I20</f>
        <v>#NAME?</v>
      </c>
      <c r="J20" s="40" t="e">
        <f aca="false">'QTD Mgmt Summary'!J23+'Q1 Mgmt Summary'!J20</f>
        <v>#NAME?</v>
      </c>
      <c r="K20" s="34"/>
      <c r="L20" s="42" t="e">
        <f aca="false">+C20-G20</f>
        <v>#NAME?</v>
      </c>
      <c r="M20" s="43" t="e">
        <f aca="false">+D20-H20</f>
        <v>#NAME?</v>
      </c>
      <c r="N20" s="40" t="e">
        <f aca="false">+L20-M20</f>
        <v>#NAME?</v>
      </c>
    </row>
    <row r="21" customFormat="false" ht="12" hidden="false" customHeight="true" outlineLevel="0" collapsed="false">
      <c r="A21" s="23" t="s">
        <v>25</v>
      </c>
      <c r="B21" s="18"/>
      <c r="C21" s="38" t="n">
        <f aca="false">+'Q1 Mgmt Summary'!C21+'QTD Mgmt Summary'!C24</f>
        <v>3635</v>
      </c>
      <c r="D21" s="39" t="e">
        <f aca="false">+'Q1 Mgmt Summary'!D21+'QTD Mgmt Summary'!D24</f>
        <v>#NAME?</v>
      </c>
      <c r="E21" s="40" t="e">
        <f aca="false">+C21-D21</f>
        <v>#NAME?</v>
      </c>
      <c r="F21" s="34"/>
      <c r="G21" s="38" t="e">
        <f aca="false">+'Q1 Mgmt Summary'!G21+'QTD Mgmt Summary'!G24</f>
        <v>#NAME?</v>
      </c>
      <c r="H21" s="39" t="e">
        <f aca="false">+'Q1 Mgmt Summary'!H21+'QTD Mgmt Summary'!H24</f>
        <v>#NAME?</v>
      </c>
      <c r="I21" s="41" t="e">
        <f aca="false">'QTD Mgmt Summary'!I24+'Q1 Mgmt Summary'!I21</f>
        <v>#NAME?</v>
      </c>
      <c r="J21" s="40" t="e">
        <f aca="false">'QTD Mgmt Summary'!J24+'Q1 Mgmt Summary'!J21</f>
        <v>#NAME?</v>
      </c>
      <c r="K21" s="34"/>
      <c r="L21" s="42" t="e">
        <f aca="false">+C21-G21</f>
        <v>#NAME?</v>
      </c>
      <c r="M21" s="43" t="e">
        <f aca="false">+D21-H21</f>
        <v>#NAME?</v>
      </c>
      <c r="N21" s="40" t="e">
        <f aca="false">+L21-M21</f>
        <v>#NAME?</v>
      </c>
    </row>
    <row r="22" customFormat="false" ht="12" hidden="false" customHeight="true" outlineLevel="0" collapsed="false">
      <c r="A22" s="23" t="s">
        <v>26</v>
      </c>
      <c r="B22" s="18"/>
      <c r="C22" s="38" t="n">
        <f aca="false">+'Q1 Mgmt Summary'!C22+'QTD Mgmt Summary'!C25</f>
        <v>10772</v>
      </c>
      <c r="D22" s="39" t="e">
        <f aca="false">+'Q1 Mgmt Summary'!D22+'QTD Mgmt Summary'!D25</f>
        <v>#NAME?</v>
      </c>
      <c r="E22" s="40" t="e">
        <f aca="false">+C22-D22</f>
        <v>#NAME?</v>
      </c>
      <c r="F22" s="34"/>
      <c r="G22" s="38" t="e">
        <f aca="false">+'Q1 Mgmt Summary'!G22+'QTD Mgmt Summary'!G25</f>
        <v>#NAME?</v>
      </c>
      <c r="H22" s="39" t="e">
        <f aca="false">+'Q1 Mgmt Summary'!H22+'QTD Mgmt Summary'!H25</f>
        <v>#NAME?</v>
      </c>
      <c r="I22" s="41" t="e">
        <f aca="false">'QTD Mgmt Summary'!I25+'Q1 Mgmt Summary'!I22</f>
        <v>#NAME?</v>
      </c>
      <c r="J22" s="40" t="e">
        <f aca="false">'QTD Mgmt Summary'!J25+'Q1 Mgmt Summary'!J22</f>
        <v>#NAME?</v>
      </c>
      <c r="K22" s="34"/>
      <c r="L22" s="42" t="e">
        <f aca="false">+C22-G22</f>
        <v>#NAME?</v>
      </c>
      <c r="M22" s="43" t="e">
        <f aca="false">+D22-H22</f>
        <v>#NAME?</v>
      </c>
      <c r="N22" s="40" t="e">
        <f aca="false">+L22-M22</f>
        <v>#NAME?</v>
      </c>
    </row>
    <row r="23" customFormat="false" ht="12" hidden="false" customHeight="true" outlineLevel="0" collapsed="false">
      <c r="A23" s="23" t="s">
        <v>27</v>
      </c>
      <c r="B23" s="18"/>
      <c r="C23" s="38" t="n">
        <f aca="false">+'Q1 Mgmt Summary'!C23+'QTD Mgmt Summary'!C26</f>
        <v>-1028</v>
      </c>
      <c r="D23" s="39" t="e">
        <f aca="false">+'Q1 Mgmt Summary'!D23+'QTD Mgmt Summary'!D26</f>
        <v>#NAME?</v>
      </c>
      <c r="E23" s="40" t="e">
        <f aca="false">+C23-D23</f>
        <v>#NAME?</v>
      </c>
      <c r="F23" s="34"/>
      <c r="G23" s="38" t="e">
        <f aca="false">+'Q1 Mgmt Summary'!G23+'QTD Mgmt Summary'!G26</f>
        <v>#NAME?</v>
      </c>
      <c r="H23" s="39" t="e">
        <f aca="false">+'Q1 Mgmt Summary'!H23+'QTD Mgmt Summary'!H26</f>
        <v>#NAME?</v>
      </c>
      <c r="I23" s="41" t="e">
        <f aca="false">'QTD Mgmt Summary'!I26+'Q1 Mgmt Summary'!I23</f>
        <v>#NAME?</v>
      </c>
      <c r="J23" s="40" t="e">
        <f aca="false">'QTD Mgmt Summary'!J26+'Q1 Mgmt Summary'!J23</f>
        <v>#NAME?</v>
      </c>
      <c r="K23" s="34"/>
      <c r="L23" s="42" t="e">
        <f aca="false">+C23-G23</f>
        <v>#NAME?</v>
      </c>
      <c r="M23" s="43" t="e">
        <f aca="false">+D23-H23</f>
        <v>#NAME?</v>
      </c>
      <c r="N23" s="40" t="e">
        <f aca="false">+L23-M23</f>
        <v>#NAME?</v>
      </c>
    </row>
    <row r="24" customFormat="false" ht="12" hidden="false" customHeight="true" outlineLevel="0" collapsed="false">
      <c r="A24" s="23" t="s">
        <v>28</v>
      </c>
      <c r="B24" s="18"/>
      <c r="C24" s="38" t="n">
        <f aca="false">+'Q1 Mgmt Summary'!C24+'QTD Mgmt Summary'!C27</f>
        <v>9178</v>
      </c>
      <c r="D24" s="39" t="n">
        <f aca="false">+'Q1 Mgmt Summary'!D24+'QTD Mgmt Summary'!D27</f>
        <v>23112</v>
      </c>
      <c r="E24" s="40" t="n">
        <f aca="false">+C24-D24</f>
        <v>-13934</v>
      </c>
      <c r="F24" s="34"/>
      <c r="G24" s="38" t="e">
        <f aca="false">+'Q1 Mgmt Summary'!G24+'QTD Mgmt Summary'!G27</f>
        <v>#NAME?</v>
      </c>
      <c r="H24" s="39" t="e">
        <f aca="false">+'Q1 Mgmt Summary'!H24+'QTD Mgmt Summary'!H27</f>
        <v>#NAME?</v>
      </c>
      <c r="I24" s="41" t="e">
        <f aca="false">'QTD Mgmt Summary'!I27+'Q1 Mgmt Summary'!I24</f>
        <v>#NAME?</v>
      </c>
      <c r="J24" s="40" t="e">
        <f aca="false">'QTD Mgmt Summary'!J27+'Q1 Mgmt Summary'!J24</f>
        <v>#NAME?</v>
      </c>
      <c r="K24" s="34"/>
      <c r="L24" s="42" t="e">
        <f aca="false">+C24-G24</f>
        <v>#NAME?</v>
      </c>
      <c r="M24" s="43" t="e">
        <f aca="false">+D24-H24</f>
        <v>#NAME?</v>
      </c>
      <c r="N24" s="40" t="e">
        <f aca="false">+L24-M24</f>
        <v>#NAME?</v>
      </c>
    </row>
    <row r="25" customFormat="false" ht="12" hidden="false" customHeight="true" outlineLevel="0" collapsed="false">
      <c r="A25" s="23" t="s">
        <v>29</v>
      </c>
      <c r="B25" s="18"/>
      <c r="C25" s="38" t="n">
        <f aca="false">+'Q1 Mgmt Summary'!C25+'QTD Mgmt Summary'!C28</f>
        <v>30676</v>
      </c>
      <c r="D25" s="39" t="e">
        <f aca="false">+'Q1 Mgmt Summary'!D25+'QTD Mgmt Summary'!D28</f>
        <v>#NAME?</v>
      </c>
      <c r="E25" s="40" t="e">
        <f aca="false">+C25-D25</f>
        <v>#NAME?</v>
      </c>
      <c r="F25" s="34"/>
      <c r="G25" s="38" t="n">
        <f aca="false">+'Q1 Mgmt Summary'!G25+'QTD Mgmt Summary'!G28</f>
        <v>75115</v>
      </c>
      <c r="H25" s="39" t="e">
        <f aca="false">+'Q1 Mgmt Summary'!H25+'QTD Mgmt Summary'!H28</f>
        <v>#NAME?</v>
      </c>
      <c r="I25" s="41" t="e">
        <f aca="false">'QTD Mgmt Summary'!I28+'Q1 Mgmt Summary'!I25</f>
        <v>#NAME?</v>
      </c>
      <c r="J25" s="40" t="e">
        <f aca="false">'QTD Mgmt Summary'!J28+'Q1 Mgmt Summary'!J25</f>
        <v>#NAME?</v>
      </c>
      <c r="K25" s="34"/>
      <c r="L25" s="42" t="n">
        <f aca="false">+C25-G25</f>
        <v>-44439</v>
      </c>
      <c r="M25" s="43" t="e">
        <f aca="false">+D25-H25</f>
        <v>#NAME?</v>
      </c>
      <c r="N25" s="40" t="e">
        <f aca="false">+L25-M25</f>
        <v>#NAME?</v>
      </c>
    </row>
    <row r="26" customFormat="false" ht="12" hidden="false" customHeight="true" outlineLevel="0" collapsed="false">
      <c r="A26" s="23" t="s">
        <v>30</v>
      </c>
      <c r="B26" s="18"/>
      <c r="C26" s="38"/>
      <c r="D26" s="39"/>
      <c r="E26" s="40" t="n">
        <f aca="false">+C26-D26</f>
        <v>0</v>
      </c>
      <c r="F26" s="34"/>
      <c r="G26" s="38"/>
      <c r="H26" s="39"/>
      <c r="I26" s="41" t="n">
        <f aca="false">'QTD Mgmt Summary'!I29+'Q1 Mgmt Summary'!I26</f>
        <v>-829</v>
      </c>
      <c r="J26" s="40" t="e">
        <f aca="false">'QTD Mgmt Summary'!J29+'Q1 Mgmt Summary'!J26</f>
        <v>#NAME?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18"/>
      <c r="C27" s="38"/>
      <c r="D27" s="39"/>
      <c r="E27" s="40" t="n">
        <f aca="false">+C27-D27</f>
        <v>0</v>
      </c>
      <c r="F27" s="34"/>
      <c r="G27" s="38"/>
      <c r="H27" s="39"/>
      <c r="I27" s="41" t="n">
        <f aca="false">'QTD Mgmt Summary'!I30+'Q1 Mgmt Summary'!I27</f>
        <v>200</v>
      </c>
      <c r="J27" s="40" t="e">
        <f aca="false">'QTD Mgmt Summary'!J30+'Q1 Mgmt Summary'!J27</f>
        <v>#NAME?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38" t="n">
        <f aca="false">+'Q1 Mgmt Summary'!C28+'QTD Mgmt Summary'!C31</f>
        <v>0</v>
      </c>
      <c r="D28" s="39" t="e">
        <f aca="false">+'Q1 Mgmt Summary'!D28+'QTD Mgmt Summary'!D31</f>
        <v>#NAME?</v>
      </c>
      <c r="E28" s="40" t="e">
        <f aca="false">+C28-D28</f>
        <v>#NAME?</v>
      </c>
      <c r="F28" s="34"/>
      <c r="G28" s="38" t="e">
        <f aca="false">+'Q1 Mgmt Summary'!G28+'QTD Mgmt Summary'!G31</f>
        <v>#NAME?</v>
      </c>
      <c r="H28" s="39" t="e">
        <f aca="false">+'Q1 Mgmt Summary'!H28+'QTD Mgmt Summary'!H31</f>
        <v>#NAME?</v>
      </c>
      <c r="I28" s="41" t="e">
        <f aca="false">'QTD Mgmt Summary'!I31+'Q1 Mgmt Summary'!I28</f>
        <v>#NAME?</v>
      </c>
      <c r="J28" s="40" t="e">
        <f aca="false">'QTD Mgmt Summary'!J31+'Q1 Mgmt Summary'!J28</f>
        <v>#NAME?</v>
      </c>
      <c r="K28" s="34"/>
      <c r="L28" s="42" t="e">
        <f aca="false">+C28-G28</f>
        <v>#NAME?</v>
      </c>
      <c r="M28" s="43" t="e">
        <f aca="false">+D28-H28</f>
        <v>#NAME?</v>
      </c>
      <c r="N28" s="40" t="e">
        <f aca="false">+L28-M28</f>
        <v>#NAME?</v>
      </c>
    </row>
    <row r="29" customFormat="false" ht="12" hidden="false" customHeight="true" outlineLevel="0" collapsed="false">
      <c r="A29" s="23" t="s">
        <v>33</v>
      </c>
      <c r="B29" s="18"/>
      <c r="C29" s="53" t="n">
        <f aca="false">+'Q1 Mgmt Summary'!C29+'QTD Mgmt Summary'!C32</f>
        <v>11</v>
      </c>
      <c r="D29" s="39" t="e">
        <f aca="false">+'Q1 Mgmt Summary'!D29+'QTD Mgmt Summary'!D32</f>
        <v>#NAME?</v>
      </c>
      <c r="E29" s="40" t="e">
        <f aca="false">+C29-D29</f>
        <v>#NAME?</v>
      </c>
      <c r="F29" s="34"/>
      <c r="G29" s="53" t="e">
        <f aca="false">+'Q1 Mgmt Summary'!G29+'QTD Mgmt Summary'!G32</f>
        <v>#NAME?</v>
      </c>
      <c r="H29" s="39" t="e">
        <f aca="false">+'Q1 Mgmt Summary'!H29+'QTD Mgmt Summary'!H32</f>
        <v>#NAME?</v>
      </c>
      <c r="I29" s="41" t="e">
        <f aca="false">'QTD Mgmt Summary'!I32+'Q1 Mgmt Summary'!I29</f>
        <v>#NAME?</v>
      </c>
      <c r="J29" s="40" t="e">
        <f aca="false">'QTD Mgmt Summary'!J32+'Q1 Mgmt Summary'!J29</f>
        <v>#NAME?</v>
      </c>
      <c r="K29" s="34"/>
      <c r="L29" s="42" t="e">
        <f aca="false">+C29-G29</f>
        <v>#NAME?</v>
      </c>
      <c r="M29" s="43" t="e">
        <f aca="false">+D29-H29</f>
        <v>#NAME?</v>
      </c>
      <c r="N29" s="40" t="e">
        <f aca="false">+L29-M29</f>
        <v>#NAME?</v>
      </c>
    </row>
    <row r="30" customFormat="false" ht="12" hidden="false" customHeight="true" outlineLevel="0" collapsed="false">
      <c r="A30" s="44" t="s">
        <v>34</v>
      </c>
      <c r="B30" s="45"/>
      <c r="C30" s="46" t="n">
        <f aca="false">SUM(C19:C29)</f>
        <v>72980</v>
      </c>
      <c r="D30" s="46" t="e">
        <f aca="false">SUM(D19:D29)</f>
        <v>#NAME?</v>
      </c>
      <c r="E30" s="54" t="e">
        <f aca="false">SUM(E19:E29)</f>
        <v>#NAME?</v>
      </c>
      <c r="F30" s="48" t="n">
        <v>0</v>
      </c>
      <c r="G30" s="46" t="e">
        <f aca="false">SUM(G19:G29)</f>
        <v>#NAME?</v>
      </c>
      <c r="H30" s="46" t="e">
        <f aca="false">SUM(H19:H29)</f>
        <v>#NAME?</v>
      </c>
      <c r="I30" s="46" t="e">
        <f aca="false">SUM(I19:I29)</f>
        <v>#NAME?</v>
      </c>
      <c r="J30" s="54" t="e">
        <f aca="false">SUM(J19:J29)</f>
        <v>#NAME?</v>
      </c>
      <c r="K30" s="48"/>
      <c r="L30" s="49" t="e">
        <f aca="false">SUM(L19:L29)</f>
        <v>#NAME?</v>
      </c>
      <c r="M30" s="50" t="e">
        <f aca="false">SUM(M19:M29)</f>
        <v>#NAME?</v>
      </c>
      <c r="N30" s="54" t="e">
        <f aca="false">SUM(N19:N29)</f>
        <v>#NAME?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18"/>
      <c r="C31" s="42"/>
      <c r="D31" s="52"/>
      <c r="E31" s="40"/>
      <c r="F31" s="34"/>
      <c r="G31" s="4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18"/>
      <c r="C32" s="38" t="n">
        <f aca="false">+'Q1 Mgmt Summary'!C32+'QTD Mgmt Summary'!C35</f>
        <v>75340</v>
      </c>
      <c r="D32" s="39" t="e">
        <f aca="false">+'Q1 Mgmt Summary'!D32+'QTD Mgmt Summary'!D35</f>
        <v>#NAME?</v>
      </c>
      <c r="E32" s="40" t="e">
        <f aca="false">+C32-D32</f>
        <v>#NAME?</v>
      </c>
      <c r="F32" s="34"/>
      <c r="G32" s="38" t="e">
        <f aca="false">+'Q1 Mgmt Summary'!G32+'QTD Mgmt Summary'!G35</f>
        <v>#NAME?</v>
      </c>
      <c r="H32" s="39" t="e">
        <f aca="false">+'Q1 Mgmt Summary'!H32+'QTD Mgmt Summary'!H35</f>
        <v>#NAME?</v>
      </c>
      <c r="I32" s="41" t="e">
        <f aca="false">'QTD Mgmt Summary'!I35+'Q1 Mgmt Summary'!I32</f>
        <v>#NAME?</v>
      </c>
      <c r="J32" s="40" t="e">
        <f aca="false">'QTD Mgmt Summary'!J35+'Q1 Mgmt Summary'!J32</f>
        <v>#NAME?</v>
      </c>
      <c r="K32" s="34"/>
      <c r="L32" s="42" t="e">
        <f aca="false">+C32-G32</f>
        <v>#NAME?</v>
      </c>
      <c r="M32" s="43" t="e">
        <f aca="false">+D32-H32</f>
        <v>#NAME?</v>
      </c>
      <c r="N32" s="40" t="e">
        <f aca="false">+L32-M32</f>
        <v>#NAME?</v>
      </c>
    </row>
    <row r="33" customFormat="false" ht="12" hidden="false" customHeight="true" outlineLevel="0" collapsed="false">
      <c r="A33" s="23" t="s">
        <v>36</v>
      </c>
      <c r="B33" s="18"/>
      <c r="C33" s="38" t="n">
        <f aca="false">+'Q1 Mgmt Summary'!C33+'QTD Mgmt Summary'!C36</f>
        <v>-4</v>
      </c>
      <c r="D33" s="39" t="e">
        <f aca="false">+'Q1 Mgmt Summary'!D33+'QTD Mgmt Summary'!D36</f>
        <v>#NAME?</v>
      </c>
      <c r="E33" s="40" t="e">
        <f aca="false">+C33-D33</f>
        <v>#NAME?</v>
      </c>
      <c r="F33" s="34"/>
      <c r="G33" s="38" t="e">
        <f aca="false">+'Q1 Mgmt Summary'!G33+'QTD Mgmt Summary'!G36</f>
        <v>#NAME?</v>
      </c>
      <c r="H33" s="39" t="e">
        <f aca="false">+'Q1 Mgmt Summary'!H33+'QTD Mgmt Summary'!H36</f>
        <v>#NAME?</v>
      </c>
      <c r="I33" s="41" t="e">
        <f aca="false">'QTD Mgmt Summary'!I36+'Q1 Mgmt Summary'!I33</f>
        <v>#NAME?</v>
      </c>
      <c r="J33" s="40" t="e">
        <f aca="false">'QTD Mgmt Summary'!J36+'Q1 Mgmt Summary'!J33</f>
        <v>#NAME?</v>
      </c>
      <c r="K33" s="34"/>
      <c r="L33" s="42" t="e">
        <f aca="false">+C33-G33</f>
        <v>#NAME?</v>
      </c>
      <c r="M33" s="43" t="e">
        <f aca="false">+D33-H33</f>
        <v>#NAME?</v>
      </c>
      <c r="N33" s="40" t="e">
        <f aca="false">+L33-M33</f>
        <v>#NAME?</v>
      </c>
    </row>
    <row r="34" customFormat="false" ht="12.75" hidden="false" customHeight="false" outlineLevel="0" collapsed="false">
      <c r="A34" s="23" t="s">
        <v>37</v>
      </c>
      <c r="B34" s="18"/>
      <c r="C34" s="53" t="n">
        <f aca="false">+'Q1 Mgmt Summary'!C34+'QTD Mgmt Summary'!C37</f>
        <v>-25823</v>
      </c>
      <c r="D34" s="55" t="e">
        <f aca="false">+'Q1 Mgmt Summary'!D34+'QTD Mgmt Summary'!D37</f>
        <v>#NAME?</v>
      </c>
      <c r="E34" s="40" t="e">
        <f aca="false">+C34-D34</f>
        <v>#NAME?</v>
      </c>
      <c r="F34" s="30"/>
      <c r="G34" s="53" t="e">
        <f aca="false">+'Q1 Mgmt Summary'!G34+'QTD Mgmt Summary'!G37</f>
        <v>#NAME?</v>
      </c>
      <c r="H34" s="55" t="e">
        <f aca="false">+'Q1 Mgmt Summary'!H34+'QTD Mgmt Summary'!H37</f>
        <v>#NAME?</v>
      </c>
      <c r="I34" s="41" t="e">
        <f aca="false">'QTD Mgmt Summary'!I37+'Q1 Mgmt Summary'!I34</f>
        <v>#NAME?</v>
      </c>
      <c r="J34" s="40" t="e">
        <f aca="false">'QTD Mgmt Summary'!J37+'Q1 Mgmt Summary'!J34</f>
        <v>#NAME?</v>
      </c>
      <c r="K34" s="30"/>
      <c r="L34" s="42" t="e">
        <f aca="false">+C34-G34</f>
        <v>#NAME?</v>
      </c>
      <c r="M34" s="43" t="e">
        <f aca="false">+D34-H34</f>
        <v>#NAME?</v>
      </c>
      <c r="N34" s="40" t="e">
        <f aca="false">+L34-M34</f>
        <v>#NAME?</v>
      </c>
    </row>
    <row r="35" customFormat="false" ht="12" hidden="false" customHeight="true" outlineLevel="0" collapsed="false">
      <c r="A35" s="44" t="s">
        <v>38</v>
      </c>
      <c r="B35" s="45"/>
      <c r="C35" s="46" t="n">
        <f aca="false">SUM(C32:C34)</f>
        <v>49513</v>
      </c>
      <c r="D35" s="46" t="e">
        <f aca="false">SUM(D32:D34)</f>
        <v>#NAME?</v>
      </c>
      <c r="E35" s="54" t="e">
        <f aca="false">SUM(E32:E34)</f>
        <v>#NAME?</v>
      </c>
      <c r="F35" s="48"/>
      <c r="G35" s="46" t="e">
        <f aca="false">SUM(G32:G34)</f>
        <v>#NAME?</v>
      </c>
      <c r="H35" s="46" t="e">
        <f aca="false">SUM(H32:H34)</f>
        <v>#NAME?</v>
      </c>
      <c r="I35" s="46" t="e">
        <f aca="false">SUM(I32:I34)</f>
        <v>#NAME?</v>
      </c>
      <c r="J35" s="54" t="e">
        <f aca="false">SUM(J32:J34)</f>
        <v>#NAME?</v>
      </c>
      <c r="K35" s="48"/>
      <c r="L35" s="49" t="e">
        <f aca="false">SUM(L32:L34)</f>
        <v>#NAME?</v>
      </c>
      <c r="M35" s="50" t="e">
        <f aca="false">SUM(M32:M34)</f>
        <v>#NAME?</v>
      </c>
      <c r="N35" s="54" t="e">
        <f aca="false">SUM(N32:N34)</f>
        <v>#NAME?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18"/>
      <c r="C36" s="42"/>
      <c r="D36" s="52"/>
      <c r="E36" s="40"/>
      <c r="F36" s="34"/>
      <c r="G36" s="4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18"/>
      <c r="C37" s="38" t="n">
        <f aca="false">+'Q1 Mgmt Summary'!C37+'QTD Mgmt Summary'!C40</f>
        <v>1400</v>
      </c>
      <c r="D37" s="39" t="e">
        <f aca="false">+'Q1 Mgmt Summary'!D37+'QTD Mgmt Summary'!D40</f>
        <v>#NAME?</v>
      </c>
      <c r="E37" s="40" t="e">
        <f aca="false">+C37-D37</f>
        <v>#NAME?</v>
      </c>
      <c r="F37" s="34"/>
      <c r="G37" s="38" t="e">
        <f aca="false">+'Q1 Mgmt Summary'!G37+'QTD Mgmt Summary'!G40</f>
        <v>#NAME?</v>
      </c>
      <c r="H37" s="39" t="e">
        <f aca="false">+'Q1 Mgmt Summary'!H37+'QTD Mgmt Summary'!H40</f>
        <v>#NAME?</v>
      </c>
      <c r="I37" s="41" t="e">
        <f aca="false">'QTD Mgmt Summary'!I40+'Q1 Mgmt Summary'!I37</f>
        <v>#NAME?</v>
      </c>
      <c r="J37" s="40" t="e">
        <f aca="false">'QTD Mgmt Summary'!J40+'Q1 Mgmt Summary'!J37</f>
        <v>#NAME?</v>
      </c>
      <c r="K37" s="34"/>
      <c r="L37" s="42" t="e">
        <f aca="false">+C37-G37</f>
        <v>#NAME?</v>
      </c>
      <c r="M37" s="43" t="e">
        <f aca="false">+D37-H37</f>
        <v>#NAME?</v>
      </c>
      <c r="N37" s="40" t="e">
        <f aca="false">+L37-M37</f>
        <v>#NAME?</v>
      </c>
    </row>
    <row r="38" customFormat="false" ht="12" hidden="false" customHeight="true" outlineLevel="0" collapsed="false">
      <c r="A38" s="56" t="s">
        <v>40</v>
      </c>
      <c r="B38" s="18"/>
      <c r="C38" s="38" t="n">
        <f aca="false">+'Q1 Mgmt Summary'!C38+'QTD Mgmt Summary'!C41</f>
        <v>-55573</v>
      </c>
      <c r="D38" s="39" t="n">
        <f aca="false">+'Q1 Mgmt Summary'!D38+'QTD Mgmt Summary'!D41</f>
        <v>0</v>
      </c>
      <c r="E38" s="40" t="n">
        <f aca="false">+C38-D38</f>
        <v>-55573</v>
      </c>
      <c r="F38" s="34"/>
      <c r="G38" s="38" t="e">
        <f aca="false">+'Q1 Mgmt Summary'!G38+'QTD Mgmt Summary'!G41</f>
        <v>#NAME?</v>
      </c>
      <c r="H38" s="39" t="e">
        <f aca="false">+'Q1 Mgmt Summary'!H38+'QTD Mgmt Summary'!H41</f>
        <v>#NAME?</v>
      </c>
      <c r="I38" s="41" t="e">
        <f aca="false">'QTD Mgmt Summary'!I41+'Q1 Mgmt Summary'!I38</f>
        <v>#NAME?</v>
      </c>
      <c r="J38" s="40" t="e">
        <f aca="false">'QTD Mgmt Summary'!J41+'Q1 Mgmt Summary'!J38</f>
        <v>#NAME?</v>
      </c>
      <c r="K38" s="34"/>
      <c r="L38" s="42" t="e">
        <f aca="false">+C38-G38</f>
        <v>#NAME?</v>
      </c>
      <c r="M38" s="43" t="e">
        <f aca="false">+D38-H38</f>
        <v>#NAME?</v>
      </c>
      <c r="N38" s="40" t="e">
        <f aca="false">+L38-M38</f>
        <v>#NAME?</v>
      </c>
    </row>
    <row r="39" customFormat="false" ht="12" hidden="false" customHeight="true" outlineLevel="0" collapsed="false">
      <c r="A39" s="56" t="s">
        <v>41</v>
      </c>
      <c r="B39" s="18"/>
      <c r="C39" s="53" t="n">
        <f aca="false">+'Q1 Mgmt Summary'!C39+'QTD Mgmt Summary'!C42</f>
        <v>0</v>
      </c>
      <c r="D39" s="55" t="n">
        <f aca="false">+'Q1 Mgmt Summary'!D39+'QTD Mgmt Summary'!D42</f>
        <v>91378</v>
      </c>
      <c r="E39" s="40" t="n">
        <f aca="false">+C39-D39</f>
        <v>-91378</v>
      </c>
      <c r="F39" s="34"/>
      <c r="G39" s="53" t="n">
        <f aca="false">+'Q1 Mgmt Summary'!G39+'QTD Mgmt Summary'!G42</f>
        <v>0</v>
      </c>
      <c r="H39" s="55" t="n">
        <f aca="false">+'Q1 Mgmt Summary'!H39+'QTD Mgmt Summary'!H42</f>
        <v>0</v>
      </c>
      <c r="I39" s="41" t="n">
        <f aca="false">'QTD Mgmt Summary'!I42+'Q1 Mgmt Summary'!I39</f>
        <v>0</v>
      </c>
      <c r="J39" s="40" t="n">
        <f aca="false">'QTD Mgmt Summary'!J42+'Q1 Mgmt Summary'!J39</f>
        <v>0</v>
      </c>
      <c r="K39" s="34"/>
      <c r="L39" s="42" t="n">
        <f aca="false">+C39-G39</f>
        <v>0</v>
      </c>
      <c r="M39" s="43" t="n">
        <f aca="false">+D39-H39</f>
        <v>91378</v>
      </c>
      <c r="N39" s="40" t="n">
        <f aca="false">+L39-M39</f>
        <v>-91378</v>
      </c>
    </row>
    <row r="40" customFormat="false" ht="12" hidden="false" customHeight="true" outlineLevel="0" collapsed="false">
      <c r="A40" s="44" t="s">
        <v>42</v>
      </c>
      <c r="B40" s="45"/>
      <c r="C40" s="46" t="e">
        <f aca="false">C39+C38+C37+C35+C30+C17</f>
        <v>#REF!</v>
      </c>
      <c r="D40" s="46" t="e">
        <f aca="false">D39+D38+D37+D35+D30+D17</f>
        <v>#NAME?</v>
      </c>
      <c r="E40" s="54" t="e">
        <f aca="false">E39+E38+E37+E35+E30+E17</f>
        <v>#NAME?</v>
      </c>
      <c r="F40" s="48"/>
      <c r="G40" s="46" t="e">
        <f aca="false">G39+G38+G37+G35+G30+G17</f>
        <v>#NAME?</v>
      </c>
      <c r="H40" s="46" t="e">
        <f aca="false">H39+H38+H37+H35+H30+H17</f>
        <v>#NAME?</v>
      </c>
      <c r="I40" s="46" t="e">
        <f aca="false">I39+I38+I37+I35+I30+I17</f>
        <v>#NAME?</v>
      </c>
      <c r="J40" s="54" t="e">
        <f aca="false">J39+J38+J37+J35+J30+J17</f>
        <v>#NAME?</v>
      </c>
      <c r="K40" s="48"/>
      <c r="L40" s="46" t="e">
        <f aca="false">L39+L38+L37+L35+L30+L17</f>
        <v>#NAME?</v>
      </c>
      <c r="M40" s="46" t="e">
        <f aca="false">M39+M38+M37+M35+M30+M17</f>
        <v>#NAME?</v>
      </c>
      <c r="N40" s="54" t="e">
        <f aca="false">N39+N38+N37+N35+N30+N17</f>
        <v>#NAME?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18"/>
      <c r="C41" s="42"/>
      <c r="D41" s="52"/>
      <c r="E41" s="40"/>
      <c r="F41" s="34"/>
      <c r="G41" s="4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18"/>
      <c r="C42" s="38" t="n">
        <f aca="false">+'Q1 Mgmt Summary'!C42+'QTD Mgmt Summary'!C45</f>
        <v>0</v>
      </c>
      <c r="D42" s="39" t="n">
        <f aca="false">+'Q1 Mgmt Summary'!D42+'QTD Mgmt Summary'!D45</f>
        <v>0</v>
      </c>
      <c r="E42" s="40" t="n">
        <f aca="false">+C42-D42</f>
        <v>0</v>
      </c>
      <c r="F42" s="34"/>
      <c r="G42" s="38" t="n">
        <f aca="false">+'Q1 Mgmt Summary'!G42+'QTD Mgmt Summary'!G45</f>
        <v>158843</v>
      </c>
      <c r="H42" s="39" t="e">
        <f aca="false">+'Q1 Mgmt Summary'!H42+'QTD Mgmt Summary'!H45</f>
        <v>#NAME?</v>
      </c>
      <c r="I42" s="41" t="n">
        <f aca="false">'QTD Mgmt Summary'!I45+'Q1 Mgmt Summary'!I42</f>
        <v>0</v>
      </c>
      <c r="J42" s="40" t="e">
        <f aca="false">'QTD Mgmt Summary'!J45+'Q1 Mgmt Summary'!J42</f>
        <v>#NAME?</v>
      </c>
      <c r="K42" s="34"/>
      <c r="L42" s="42" t="n">
        <f aca="false">+C42-G42</f>
        <v>-158843</v>
      </c>
      <c r="M42" s="43" t="e">
        <f aca="false">+D42-H42</f>
        <v>#NAME?</v>
      </c>
      <c r="N42" s="40" t="e">
        <f aca="false">+L42-M42</f>
        <v>#NAME?</v>
      </c>
    </row>
    <row r="43" customFormat="false" ht="12" hidden="false" customHeight="true" outlineLevel="0" collapsed="false">
      <c r="A43" s="56" t="s">
        <v>44</v>
      </c>
      <c r="B43" s="18"/>
      <c r="C43" s="38" t="n">
        <f aca="false">+'Q1 Mgmt Summary'!C43+'QTD Mgmt Summary'!C46</f>
        <v>0</v>
      </c>
      <c r="D43" s="39" t="n">
        <f aca="false">+'Q1 Mgmt Summary'!D43+'QTD Mgmt Summary'!D46</f>
        <v>0</v>
      </c>
      <c r="E43" s="40" t="n">
        <f aca="false">+C43-D43</f>
        <v>0</v>
      </c>
      <c r="F43" s="34"/>
      <c r="G43" s="38" t="n">
        <f aca="false">+'Q1 Mgmt Summary'!G43+'QTD Mgmt Summary'!G46</f>
        <v>-109063</v>
      </c>
      <c r="H43" s="39" t="e">
        <f aca="false">+'Q1 Mgmt Summary'!H43+'QTD Mgmt Summary'!H46</f>
        <v>#NAME?</v>
      </c>
      <c r="I43" s="41" t="n">
        <f aca="false">'QTD Mgmt Summary'!I46+'Q1 Mgmt Summary'!I43</f>
        <v>0</v>
      </c>
      <c r="J43" s="40" t="e">
        <f aca="false">'QTD Mgmt Summary'!J46+'Q1 Mgmt Summary'!J43</f>
        <v>#NAME?</v>
      </c>
      <c r="K43" s="34"/>
      <c r="L43" s="42" t="n">
        <f aca="false">+C43-G43</f>
        <v>109063</v>
      </c>
      <c r="M43" s="43" t="e">
        <f aca="false">+D43-H43</f>
        <v>#NAME?</v>
      </c>
      <c r="N43" s="40" t="e">
        <f aca="false">+L43-M43</f>
        <v>#NAME?</v>
      </c>
    </row>
    <row r="44" customFormat="false" ht="12" hidden="false" customHeight="true" outlineLevel="0" collapsed="false">
      <c r="A44" s="56" t="s">
        <v>45</v>
      </c>
      <c r="B44" s="18"/>
      <c r="C44" s="38" t="n">
        <f aca="false">+'Q1 Mgmt Summary'!C44+'QTD Mgmt Summary'!C47</f>
        <v>-35665</v>
      </c>
      <c r="D44" s="39" t="e">
        <f aca="false">+'Q1 Mgmt Summary'!D44+'QTD Mgmt Summary'!D47</f>
        <v>#NAME?</v>
      </c>
      <c r="E44" s="40" t="e">
        <f aca="false">+C44-D44</f>
        <v>#NAME?</v>
      </c>
      <c r="F44" s="57"/>
      <c r="G44" s="38" t="e">
        <f aca="false">+'Q1 Mgmt Summary'!G44+'QTD Mgmt Summary'!G47</f>
        <v>#NAME?</v>
      </c>
      <c r="H44" s="39" t="e">
        <f aca="false">+'Q1 Mgmt Summary'!H44+'QTD Mgmt Summary'!H47</f>
        <v>#NAME?</v>
      </c>
      <c r="I44" s="41" t="n">
        <f aca="false">'QTD Mgmt Summary'!I47+'Q1 Mgmt Summary'!I44</f>
        <v>0</v>
      </c>
      <c r="J44" s="40" t="e">
        <f aca="false">'QTD Mgmt Summary'!J47+'Q1 Mgmt Summary'!J44</f>
        <v>#NAME?</v>
      </c>
      <c r="K44" s="34"/>
      <c r="L44" s="42" t="e">
        <f aca="false">+C44-G44</f>
        <v>#NAME?</v>
      </c>
      <c r="M44" s="43" t="e">
        <f aca="false">+D44-H44</f>
        <v>#NAME?</v>
      </c>
      <c r="N44" s="40" t="e">
        <f aca="false">+L44-M44</f>
        <v>#NAME?</v>
      </c>
    </row>
    <row r="45" customFormat="false" ht="12" hidden="false" customHeight="true" outlineLevel="0" collapsed="false">
      <c r="A45" s="56" t="s">
        <v>46</v>
      </c>
      <c r="B45" s="18"/>
      <c r="C45" s="38" t="n">
        <f aca="false">+'Q1 Mgmt Summary'!C45+'QTD Mgmt Summary'!C48</f>
        <v>0</v>
      </c>
      <c r="D45" s="39" t="n">
        <f aca="false">+'Q1 Mgmt Summary'!D45+'QTD Mgmt Summary'!D48</f>
        <v>0</v>
      </c>
      <c r="E45" s="40" t="n">
        <f aca="false">+C45-D45</f>
        <v>0</v>
      </c>
      <c r="F45" s="34"/>
      <c r="G45" s="38" t="e">
        <f aca="false">+'Q1 Mgmt Summary'!G45+'QTD Mgmt Summary'!G48</f>
        <v>#NAME?</v>
      </c>
      <c r="H45" s="39" t="e">
        <f aca="false">+'Q1 Mgmt Summary'!H45+'QTD Mgmt Summary'!H48</f>
        <v>#NAME?</v>
      </c>
      <c r="I45" s="41" t="e">
        <f aca="false">'QTD Mgmt Summary'!I48+'Q1 Mgmt Summary'!I45</f>
        <v>#NAME?</v>
      </c>
      <c r="J45" s="40" t="e">
        <f aca="false">'QTD Mgmt Summary'!J48+'Q1 Mgmt Summary'!J45</f>
        <v>#NAME?</v>
      </c>
      <c r="K45" s="34"/>
      <c r="L45" s="42" t="e">
        <f aca="false">+C45-G45</f>
        <v>#NAME?</v>
      </c>
      <c r="M45" s="43" t="e">
        <f aca="false">+D45-H45</f>
        <v>#NAME?</v>
      </c>
      <c r="N45" s="40" t="e">
        <f aca="false">+L45-M45</f>
        <v>#NAME?</v>
      </c>
    </row>
    <row r="46" customFormat="false" ht="12" hidden="false" customHeight="true" outlineLevel="0" collapsed="false">
      <c r="A46" s="44" t="s">
        <v>47</v>
      </c>
      <c r="B46" s="45"/>
      <c r="C46" s="46" t="e">
        <f aca="false">SUM(C40:C45)</f>
        <v>#REF!</v>
      </c>
      <c r="D46" s="46" t="e">
        <f aca="false">SUM(D40:D45)</f>
        <v>#NAME?</v>
      </c>
      <c r="E46" s="58" t="e">
        <f aca="false">SUM(E40:E45)</f>
        <v>#NAME?</v>
      </c>
      <c r="F46" s="48"/>
      <c r="G46" s="46" t="e">
        <f aca="false">SUM(G40:G45)</f>
        <v>#NAME?</v>
      </c>
      <c r="H46" s="46" t="e">
        <f aca="false">SUM(H40:H45)</f>
        <v>#NAME?</v>
      </c>
      <c r="I46" s="46" t="e">
        <f aca="false">SUM(I40:I45)</f>
        <v>#NAME?</v>
      </c>
      <c r="J46" s="58" t="e">
        <f aca="false">SUM(J40:J45)</f>
        <v>#NAME?</v>
      </c>
      <c r="K46" s="48"/>
      <c r="L46" s="46" t="e">
        <f aca="false">SUM(L40:L45)</f>
        <v>#NAME?</v>
      </c>
      <c r="M46" s="46" t="e">
        <f aca="false">SUM(M40:M45)</f>
        <v>#NAME?</v>
      </c>
      <c r="N46" s="58" t="e">
        <f aca="false">SUM(N40:N45)</f>
        <v>#NAME?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18"/>
      <c r="C47" s="42" t="n">
        <f aca="false">+[1]1Q!C46+[1]2QTD!C46</f>
        <v>0</v>
      </c>
      <c r="D47" s="52" t="n">
        <f aca="false">+[1]1Q!D46+[1]2QTD!D46</f>
        <v>0</v>
      </c>
      <c r="E47" s="40" t="n">
        <f aca="false">+C47-D47</f>
        <v>0</v>
      </c>
      <c r="F47" s="34"/>
      <c r="G47" s="42" t="n">
        <f aca="false">+[1]1Q!G46+[1]2QTD!G46</f>
        <v>9823</v>
      </c>
      <c r="H47" s="52" t="n">
        <f aca="false">+[1]1Q!H46+[1]2QTD!H46</f>
        <v>20600</v>
      </c>
      <c r="I47" s="41" t="n">
        <f aca="false">'QTD Mgmt Summary'!I50+'Q1 Mgmt Summary'!I47</f>
        <v>0</v>
      </c>
      <c r="J47" s="40" t="n">
        <f aca="false">'QTD Mgmt Summary'!J50+'Q1 Mgmt Summary'!J47</f>
        <v>10777</v>
      </c>
      <c r="K47" s="34"/>
      <c r="L47" s="42" t="n">
        <f aca="false">+C47-G47</f>
        <v>-9823</v>
      </c>
      <c r="M47" s="43" t="n">
        <f aca="false">+D47-H47</f>
        <v>-20600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60"/>
      <c r="C48" s="61" t="e">
        <f aca="false">SUM(C46:C47)</f>
        <v>#REF!</v>
      </c>
      <c r="D48" s="61" t="e">
        <f aca="false">SUM(D46:D47)</f>
        <v>#NAME?</v>
      </c>
      <c r="E48" s="62" t="e">
        <f aca="false">SUM(E46:E47)</f>
        <v>#NAME?</v>
      </c>
      <c r="F48" s="63"/>
      <c r="G48" s="61" t="e">
        <f aca="false">SUM(G46:G47)</f>
        <v>#NAME?</v>
      </c>
      <c r="H48" s="61" t="e">
        <f aca="false">SUM(H46:H47)</f>
        <v>#NAME?</v>
      </c>
      <c r="I48" s="61" t="e">
        <f aca="false">SUM(I46:I47)</f>
        <v>#NAME?</v>
      </c>
      <c r="J48" s="62" t="e">
        <f aca="false">SUM(J46:J47)</f>
        <v>#NAME?</v>
      </c>
      <c r="K48" s="63"/>
      <c r="L48" s="61" t="e">
        <f aca="false">SUM(L46:L47)</f>
        <v>#NAME?</v>
      </c>
      <c r="M48" s="61" t="e">
        <f aca="false">SUM(M46:M47)</f>
        <v>#NAME?</v>
      </c>
      <c r="N48" s="62" t="e">
        <f aca="false">SUM(N46:N47)</f>
        <v>#NAME?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  <row r="51" customFormat="false" ht="13.5" hidden="false" customHeight="true" outlineLevel="0" collapsed="false">
      <c r="D51" s="68"/>
      <c r="E51" s="68"/>
      <c r="F51" s="68"/>
      <c r="G51" s="68"/>
      <c r="H51" s="68"/>
      <c r="I51" s="68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379861111111111" right="0.4" top="0.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7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3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32" t="s">
        <v>191</v>
      </c>
    </row>
    <row r="2" customFormat="false" ht="15.75" hidden="false" customHeight="false" outlineLevel="0" collapsed="false">
      <c r="A2" s="232" t="s">
        <v>194</v>
      </c>
      <c r="B2" s="233" t="s">
        <v>83</v>
      </c>
      <c r="C2" s="233"/>
      <c r="D2" s="233"/>
      <c r="E2" s="233"/>
      <c r="F2" s="233"/>
      <c r="G2" s="233"/>
      <c r="H2" s="233"/>
      <c r="I2" s="233"/>
      <c r="J2" s="233"/>
      <c r="K2" s="233"/>
      <c r="Q2" s="0" t="s">
        <v>248</v>
      </c>
    </row>
    <row r="3" customFormat="false" ht="15" hidden="false" customHeight="false" outlineLevel="0" collapsed="false">
      <c r="A3" s="234" t="n">
        <v>36770</v>
      </c>
      <c r="B3" s="235" t="s">
        <v>274</v>
      </c>
      <c r="C3" s="235"/>
      <c r="D3" s="235"/>
      <c r="E3" s="235"/>
      <c r="F3" s="235"/>
      <c r="G3" s="235"/>
      <c r="H3" s="235"/>
      <c r="I3" s="235"/>
      <c r="J3" s="235"/>
      <c r="K3" s="235"/>
    </row>
    <row r="4" customFormat="false" ht="12.75" hidden="false" customHeight="false" outlineLevel="0" collapsed="false">
      <c r="A4" s="232" t="s">
        <v>261</v>
      </c>
      <c r="B4" s="236" t="str">
        <f aca="false">'Old Mgmt Summary'!A3</f>
        <v>Results based on Activity through July 27, 2000</v>
      </c>
      <c r="C4" s="236"/>
      <c r="D4" s="236"/>
      <c r="E4" s="236"/>
      <c r="F4" s="236"/>
      <c r="G4" s="236"/>
      <c r="H4" s="236"/>
      <c r="I4" s="236"/>
      <c r="J4" s="236"/>
      <c r="K4" s="236"/>
    </row>
    <row r="5" customFormat="false" ht="3" hidden="false" customHeight="true" outlineLevel="0" collapsed="false"/>
    <row r="6" customFormat="false" ht="12.75" hidden="false" customHeight="false" outlineLevel="0" collapsed="false">
      <c r="A6" s="232" t="s">
        <v>200</v>
      </c>
      <c r="B6" s="237"/>
      <c r="D6" s="238" t="s">
        <v>275</v>
      </c>
      <c r="E6" s="238"/>
      <c r="F6" s="238"/>
      <c r="G6" s="239"/>
      <c r="H6" s="240"/>
      <c r="I6" s="241"/>
      <c r="J6" s="241"/>
      <c r="K6" s="242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</row>
    <row r="7" customFormat="false" ht="12.75" hidden="false" customHeight="false" outlineLevel="0" collapsed="false">
      <c r="B7" s="243" t="s">
        <v>5</v>
      </c>
      <c r="D7" s="244" t="s">
        <v>9</v>
      </c>
      <c r="E7" s="245" t="s">
        <v>7</v>
      </c>
      <c r="F7" s="246" t="s">
        <v>8</v>
      </c>
      <c r="G7" s="239"/>
      <c r="H7" s="247" t="s">
        <v>276</v>
      </c>
      <c r="I7" s="247"/>
      <c r="J7" s="247"/>
      <c r="K7" s="247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</row>
    <row r="8" customFormat="false" ht="3" hidden="false" customHeight="true" outlineLevel="0" collapsed="false">
      <c r="B8" s="237"/>
      <c r="D8" s="240"/>
      <c r="E8" s="241"/>
      <c r="F8" s="242"/>
      <c r="G8" s="239"/>
      <c r="H8" s="240"/>
      <c r="I8" s="241"/>
      <c r="J8" s="241"/>
      <c r="K8" s="242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</row>
    <row r="9" customFormat="false" ht="11.25" hidden="true" customHeight="true" outlineLevel="0" collapsed="false">
      <c r="A9" s="248" t="s">
        <v>265</v>
      </c>
      <c r="B9" s="249" t="s">
        <v>13</v>
      </c>
      <c r="C9" s="250"/>
      <c r="D9" s="251" t="e">
        <f aca="false">E9</f>
        <v>#NAME?</v>
      </c>
      <c r="E9" s="252" t="e">
        <f aca="false">ROUND(HPVAL($A9,$A$1,$A$2,$A$3,$A$4,$A$6)/1000,0)</f>
        <v>#NAME?</v>
      </c>
      <c r="F9" s="253" t="e">
        <f aca="false">E9-D9</f>
        <v>#NAME?</v>
      </c>
      <c r="G9" s="254"/>
      <c r="H9" s="255"/>
      <c r="I9" s="256"/>
      <c r="J9" s="256"/>
      <c r="K9" s="257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</row>
    <row r="10" customFormat="false" ht="11.25" hidden="true" customHeight="true" outlineLevel="0" collapsed="false">
      <c r="A10" s="259" t="s">
        <v>227</v>
      </c>
      <c r="B10" s="166" t="s">
        <v>54</v>
      </c>
      <c r="C10" s="260"/>
      <c r="D10" s="261" t="e">
        <f aca="false">E10</f>
        <v>#NAME?</v>
      </c>
      <c r="E10" s="254" t="e">
        <f aca="false">ROUND(HPVAL($A10,$A$1,$A$2,$A$3,$A$4,$A$6)/1000,0)</f>
        <v>#NAME?</v>
      </c>
      <c r="F10" s="262" t="e">
        <f aca="false">E10-D10</f>
        <v>#NAME?</v>
      </c>
      <c r="G10" s="254"/>
      <c r="H10" s="263"/>
      <c r="I10" s="256"/>
      <c r="J10" s="256"/>
      <c r="K10" s="257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</row>
    <row r="11" customFormat="false" ht="11.25" hidden="false" customHeight="true" outlineLevel="0" collapsed="false">
      <c r="A11" s="264"/>
      <c r="B11" s="154" t="s">
        <v>13</v>
      </c>
      <c r="C11" s="265"/>
      <c r="D11" s="266" t="e">
        <f aca="false">SUM(D9:D10)</f>
        <v>#NAME?</v>
      </c>
      <c r="E11" s="267" t="e">
        <f aca="false">SUM(E9:E10)</f>
        <v>#NAME?</v>
      </c>
      <c r="F11" s="268" t="e">
        <f aca="false">SUM(F9:F10)</f>
        <v>#NAME?</v>
      </c>
      <c r="G11" s="267"/>
      <c r="H11" s="269"/>
      <c r="I11" s="270"/>
      <c r="J11" s="270"/>
      <c r="K11" s="271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</row>
    <row r="12" customFormat="false" ht="11.25" hidden="false" customHeight="true" outlineLevel="0" collapsed="false">
      <c r="A12" s="232" t="s">
        <v>277</v>
      </c>
      <c r="B12" s="272" t="s">
        <v>18</v>
      </c>
      <c r="C12" s="265"/>
      <c r="D12" s="266" t="e">
        <f aca="false">E12</f>
        <v>#NAME?</v>
      </c>
      <c r="E12" s="267" t="e">
        <f aca="false">ROUND(HPVAL($A12,$A$1,$A$2,$A$3,$A$4,$A$6)/1000,0)</f>
        <v>#NAME?</v>
      </c>
      <c r="F12" s="273" t="e">
        <f aca="false">E12-D12</f>
        <v>#NAME?</v>
      </c>
      <c r="G12" s="267"/>
      <c r="H12" s="269"/>
      <c r="I12" s="270"/>
      <c r="J12" s="270"/>
      <c r="K12" s="271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</row>
    <row r="13" customFormat="false" ht="11.25" hidden="false" customHeight="true" outlineLevel="0" collapsed="false">
      <c r="A13" s="232" t="s">
        <v>267</v>
      </c>
      <c r="B13" s="272" t="s">
        <v>184</v>
      </c>
      <c r="D13" s="266" t="e">
        <f aca="false">E13</f>
        <v>#NAME?</v>
      </c>
      <c r="E13" s="267" t="e">
        <f aca="false">ROUND(HPVAL($A13,$A$1,$A$2,$A$3,$A$4,$A$6)/1000,0)</f>
        <v>#NAME?</v>
      </c>
      <c r="F13" s="273" t="e">
        <f aca="false">E13-D13</f>
        <v>#NAME?</v>
      </c>
      <c r="G13" s="267"/>
      <c r="H13" s="269"/>
      <c r="I13" s="270"/>
      <c r="J13" s="270"/>
      <c r="K13" s="271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</row>
    <row r="14" customFormat="false" ht="11.25" hidden="false" customHeight="true" outlineLevel="0" collapsed="false">
      <c r="A14" s="232" t="s">
        <v>268</v>
      </c>
      <c r="B14" s="272" t="s">
        <v>58</v>
      </c>
      <c r="D14" s="266" t="e">
        <f aca="false">E14</f>
        <v>#NAME?</v>
      </c>
      <c r="E14" s="267" t="e">
        <f aca="false">ROUND(HPVAL($A14,$A$1,$A$2,$A$3,$A$4,$A$6)/1000,0)</f>
        <v>#NAME?</v>
      </c>
      <c r="F14" s="273" t="e">
        <f aca="false">E14-D14</f>
        <v>#NAME?</v>
      </c>
      <c r="G14" s="267"/>
      <c r="H14" s="269"/>
      <c r="I14" s="270"/>
      <c r="J14" s="270"/>
      <c r="K14" s="271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</row>
    <row r="15" customFormat="false" ht="11.25" hidden="false" customHeight="true" outlineLevel="0" collapsed="false">
      <c r="A15" s="232" t="s">
        <v>205</v>
      </c>
      <c r="B15" s="272" t="s">
        <v>16</v>
      </c>
      <c r="D15" s="266" t="e">
        <f aca="false">E15</f>
        <v>#NAME?</v>
      </c>
      <c r="E15" s="267" t="e">
        <f aca="false">ROUND(HPVAL($A15,$A$1,$A$2,$A$3,$A$4,$A$6)*0.8577/1000,0)</f>
        <v>#NAME?</v>
      </c>
      <c r="F15" s="273" t="e">
        <f aca="false">E15-D15</f>
        <v>#NAME?</v>
      </c>
      <c r="G15" s="267"/>
      <c r="H15" s="269"/>
      <c r="I15" s="270"/>
      <c r="J15" s="270"/>
      <c r="K15" s="271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</row>
    <row r="16" customFormat="false" ht="11.25" hidden="false" customHeight="true" outlineLevel="0" collapsed="false">
      <c r="A16" s="232" t="s">
        <v>206</v>
      </c>
      <c r="B16" s="272" t="s">
        <v>17</v>
      </c>
      <c r="D16" s="266" t="e">
        <f aca="false">E16</f>
        <v>#NAME?</v>
      </c>
      <c r="E16" s="267" t="e">
        <f aca="false">ROUND(HPVAL($A16,$A$1,$A$2,$A$3,$A$4,$A$6)/1000,0)-E15-501</f>
        <v>#NAME?</v>
      </c>
      <c r="F16" s="273" t="e">
        <f aca="false">E16-D16</f>
        <v>#NAME?</v>
      </c>
      <c r="G16" s="267"/>
      <c r="H16" s="269"/>
      <c r="I16" s="270"/>
      <c r="J16" s="270"/>
      <c r="K16" s="271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</row>
    <row r="17" customFormat="false" ht="11.25" hidden="false" customHeight="true" outlineLevel="0" collapsed="false">
      <c r="A17" s="232" t="s">
        <v>208</v>
      </c>
      <c r="B17" s="272" t="s">
        <v>59</v>
      </c>
      <c r="D17" s="266" t="e">
        <f aca="false">E17</f>
        <v>#NAME?</v>
      </c>
      <c r="E17" s="267" t="e">
        <f aca="false">ROUND(HPVAL($A17,$A$1,$A$2,$A$3,$A$4,$A$6)/1000,0)/2</f>
        <v>#NAME?</v>
      </c>
      <c r="F17" s="273" t="e">
        <f aca="false">E17-D17</f>
        <v>#NAME?</v>
      </c>
      <c r="G17" s="267"/>
      <c r="H17" s="269"/>
      <c r="I17" s="270"/>
      <c r="J17" s="270"/>
      <c r="K17" s="271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</row>
    <row r="18" customFormat="false" ht="11.25" hidden="false" customHeight="true" outlineLevel="0" collapsed="false">
      <c r="A18" s="232" t="s">
        <v>211</v>
      </c>
      <c r="B18" s="272" t="s">
        <v>21</v>
      </c>
      <c r="D18" s="266" t="e">
        <f aca="false">E18</f>
        <v>#NAME?</v>
      </c>
      <c r="E18" s="267" t="e">
        <f aca="false">ROUND(HPVAL($A18,$A$1,$A$2,$A$3,$A$4,$A$6)/1000,0)</f>
        <v>#NAME?</v>
      </c>
      <c r="F18" s="273" t="e">
        <f aca="false">E18-D18</f>
        <v>#NAME?</v>
      </c>
      <c r="G18" s="267"/>
      <c r="H18" s="269"/>
      <c r="I18" s="270"/>
      <c r="J18" s="270"/>
      <c r="K18" s="271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</row>
    <row r="19" customFormat="false" ht="11.25" hidden="false" customHeight="true" outlineLevel="0" collapsed="false">
      <c r="A19" s="232" t="s">
        <v>209</v>
      </c>
      <c r="B19" s="272" t="s">
        <v>185</v>
      </c>
      <c r="D19" s="266" t="e">
        <f aca="false">E19</f>
        <v>#NAME?</v>
      </c>
      <c r="E19" s="267" t="e">
        <f aca="false">ROUND(HPVAL($A19,$A$1,$A$2,$A$3,$A$4,$A$6)/1000,0)</f>
        <v>#NAME?</v>
      </c>
      <c r="F19" s="273" t="e">
        <f aca="false">E19-D19</f>
        <v>#NAME?</v>
      </c>
      <c r="G19" s="267"/>
      <c r="H19" s="269"/>
      <c r="I19" s="270"/>
      <c r="J19" s="270"/>
      <c r="K19" s="271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</row>
    <row r="20" customFormat="false" ht="11.25" hidden="false" customHeight="true" outlineLevel="0" collapsed="false">
      <c r="A20" s="232" t="s">
        <v>269</v>
      </c>
      <c r="B20" s="272" t="s">
        <v>186</v>
      </c>
      <c r="D20" s="266" t="e">
        <f aca="false">E20</f>
        <v>#NAME?</v>
      </c>
      <c r="E20" s="267" t="e">
        <f aca="false">ROUND(HPVAL($A20,$A$1,$A$2,$A$3,$A$4,$A$6)/1000,0)</f>
        <v>#NAME?</v>
      </c>
      <c r="F20" s="273" t="e">
        <f aca="false">E20-D20</f>
        <v>#NAME?</v>
      </c>
      <c r="G20" s="267"/>
      <c r="H20" s="269"/>
      <c r="I20" s="270"/>
      <c r="J20" s="270"/>
      <c r="K20" s="271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</row>
    <row r="21" customFormat="false" ht="11.25" hidden="false" customHeight="true" outlineLevel="0" collapsed="false">
      <c r="B21" s="274" t="s">
        <v>245</v>
      </c>
      <c r="C21" s="275"/>
      <c r="D21" s="276" t="e">
        <f aca="false">SUM(D11:D20)</f>
        <v>#NAME?</v>
      </c>
      <c r="E21" s="277" t="e">
        <f aca="false">SUM(E11:E20)</f>
        <v>#NAME?</v>
      </c>
      <c r="F21" s="278" t="e">
        <f aca="false">SUM(F11:F20)</f>
        <v>#NAME?</v>
      </c>
      <c r="G21" s="279"/>
      <c r="H21" s="280"/>
      <c r="I21" s="281"/>
      <c r="J21" s="281"/>
      <c r="K21" s="282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</row>
    <row r="22" customFormat="false" ht="3" hidden="false" customHeight="true" outlineLevel="0" collapsed="false">
      <c r="B22" s="272"/>
      <c r="D22" s="266"/>
      <c r="E22" s="267"/>
      <c r="F22" s="273"/>
      <c r="G22" s="267"/>
      <c r="H22" s="269"/>
      <c r="I22" s="270"/>
      <c r="J22" s="270"/>
      <c r="K22" s="271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</row>
    <row r="23" customFormat="false" ht="11.25" hidden="false" customHeight="true" outlineLevel="0" collapsed="false">
      <c r="A23" s="232" t="s">
        <v>215</v>
      </c>
      <c r="B23" s="272" t="s">
        <v>23</v>
      </c>
      <c r="D23" s="266" t="e">
        <f aca="false">E23+500</f>
        <v>#NAME?</v>
      </c>
      <c r="E23" s="267" t="e">
        <f aca="false">ROUND(HPVAL($A23,$A$1,$A$2,$A$3,$A$4,$A$6)/1000,0)</f>
        <v>#NAME?</v>
      </c>
      <c r="F23" s="273" t="e">
        <f aca="false">E23-D23</f>
        <v>#NAME?</v>
      </c>
      <c r="G23" s="267"/>
      <c r="H23" s="269" t="s">
        <v>278</v>
      </c>
      <c r="I23" s="270"/>
      <c r="J23" s="270"/>
      <c r="K23" s="271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</row>
    <row r="24" customFormat="false" ht="11.25" hidden="false" customHeight="true" outlineLevel="0" collapsed="false">
      <c r="A24" s="232" t="s">
        <v>216</v>
      </c>
      <c r="B24" s="272" t="s">
        <v>24</v>
      </c>
      <c r="D24" s="266" t="e">
        <f aca="false">E24+500</f>
        <v>#NAME?</v>
      </c>
      <c r="E24" s="267" t="e">
        <f aca="false">ROUND(HPVAL($A24,$A$1,$A$2,$A$3,$A$4,$A$6)/1000,0)</f>
        <v>#NAME?</v>
      </c>
      <c r="F24" s="273" t="e">
        <f aca="false">E24-D24</f>
        <v>#NAME?</v>
      </c>
      <c r="G24" s="267"/>
      <c r="H24" s="269" t="s">
        <v>278</v>
      </c>
      <c r="I24" s="270"/>
      <c r="J24" s="270"/>
      <c r="K24" s="271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</row>
    <row r="25" customFormat="false" ht="11.25" hidden="false" customHeight="true" outlineLevel="0" collapsed="false">
      <c r="A25" s="232" t="s">
        <v>270</v>
      </c>
      <c r="B25" s="272" t="s">
        <v>254</v>
      </c>
      <c r="D25" s="266" t="e">
        <f aca="false">E25</f>
        <v>#NAME?</v>
      </c>
      <c r="E25" s="267" t="e">
        <f aca="false">ROUND(HPVAL($A25,$A$1,$A$2,$A$3,$A$4,$A$6)/1000,0)</f>
        <v>#NAME?</v>
      </c>
      <c r="F25" s="273" t="e">
        <f aca="false">E25-D25</f>
        <v>#NAME?</v>
      </c>
      <c r="G25" s="267"/>
      <c r="H25" s="269"/>
      <c r="I25" s="270"/>
      <c r="J25" s="270"/>
      <c r="K25" s="271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</row>
    <row r="26" customFormat="false" ht="12" hidden="false" customHeight="true" outlineLevel="0" collapsed="false">
      <c r="A26" s="232" t="s">
        <v>224</v>
      </c>
      <c r="B26" s="272" t="s">
        <v>63</v>
      </c>
      <c r="D26" s="266" t="e">
        <f aca="false">E26+500</f>
        <v>#NAME?</v>
      </c>
      <c r="E26" s="267" t="e">
        <f aca="false">ROUND(HPVAL($A26,$A$1,$A$2,$A$3,$A$4,$A$6)/1000,0)</f>
        <v>#NAME?</v>
      </c>
      <c r="F26" s="273" t="e">
        <f aca="false">E26-D26</f>
        <v>#NAME?</v>
      </c>
      <c r="G26" s="267"/>
      <c r="H26" s="269" t="s">
        <v>278</v>
      </c>
      <c r="I26" s="270"/>
      <c r="J26" s="270"/>
      <c r="K26" s="271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</row>
    <row r="27" customFormat="false" ht="11.25" hidden="false" customHeight="true" outlineLevel="0" collapsed="false">
      <c r="B27" s="272" t="s">
        <v>27</v>
      </c>
      <c r="D27" s="266" t="e">
        <f aca="false">E27</f>
        <v>#NAME?</v>
      </c>
      <c r="E27" s="267" t="e">
        <f aca="false">E17</f>
        <v>#NAME?</v>
      </c>
      <c r="F27" s="273" t="e">
        <f aca="false">E27-D27</f>
        <v>#NAME?</v>
      </c>
      <c r="G27" s="267"/>
      <c r="H27" s="269"/>
      <c r="I27" s="270"/>
      <c r="J27" s="270"/>
      <c r="K27" s="271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</row>
    <row r="28" customFormat="false" ht="11.25" hidden="false" customHeight="true" outlineLevel="0" collapsed="false">
      <c r="A28" s="232" t="s">
        <v>271</v>
      </c>
      <c r="B28" s="272" t="s">
        <v>28</v>
      </c>
      <c r="D28" s="266" t="e">
        <f aca="false">E28</f>
        <v>#NAME?</v>
      </c>
      <c r="E28" s="267" t="e">
        <f aca="false">ROUND(HPVAL($A28,$A$1,$A$2,$A$3,$A$4,$A$6)/1000,0)</f>
        <v>#NAME?</v>
      </c>
      <c r="F28" s="273" t="e">
        <f aca="false">E28-D28</f>
        <v>#NAME?</v>
      </c>
      <c r="G28" s="267"/>
      <c r="H28" s="269"/>
      <c r="I28" s="270"/>
      <c r="J28" s="270"/>
      <c r="K28" s="271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</row>
    <row r="29" customFormat="false" ht="11.25" hidden="false" customHeight="true" outlineLevel="0" collapsed="false">
      <c r="A29" s="283" t="s">
        <v>225</v>
      </c>
      <c r="B29" s="272" t="s">
        <v>64</v>
      </c>
      <c r="C29" s="265"/>
      <c r="D29" s="266" t="n">
        <v>2733</v>
      </c>
      <c r="E29" s="267" t="e">
        <f aca="false">ROUND(HPVAL($A29,$A$1,$A$2,$A$3,$A$4,$A$6)/1000,0)-E30-E31</f>
        <v>#NAME?</v>
      </c>
      <c r="F29" s="273" t="e">
        <f aca="false">E29-D29</f>
        <v>#NAME?</v>
      </c>
      <c r="G29" s="267"/>
      <c r="H29" s="269" t="s">
        <v>279</v>
      </c>
      <c r="I29" s="270"/>
      <c r="J29" s="270"/>
      <c r="K29" s="271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</row>
    <row r="30" customFormat="false" ht="11.25" hidden="false" customHeight="true" outlineLevel="0" collapsed="false">
      <c r="A30" s="264" t="s">
        <v>30</v>
      </c>
      <c r="B30" s="272" t="s">
        <v>30</v>
      </c>
      <c r="C30" s="265"/>
      <c r="D30" s="266" t="n">
        <v>3041</v>
      </c>
      <c r="E30" s="267" t="n">
        <f aca="false">3340-724+601</f>
        <v>3217</v>
      </c>
      <c r="F30" s="273" t="n">
        <f aca="false">E30-D30</f>
        <v>176</v>
      </c>
      <c r="G30" s="267"/>
      <c r="H30" s="269"/>
      <c r="I30" s="270"/>
      <c r="J30" s="270"/>
      <c r="K30" s="271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</row>
    <row r="31" customFormat="false" ht="11.25" hidden="false" customHeight="true" outlineLevel="0" collapsed="false">
      <c r="A31" s="264" t="s">
        <v>31</v>
      </c>
      <c r="B31" s="272" t="s">
        <v>31</v>
      </c>
      <c r="C31" s="265"/>
      <c r="D31" s="266" t="n">
        <f aca="false">E31</f>
        <v>98</v>
      </c>
      <c r="E31" s="267" t="n">
        <v>98</v>
      </c>
      <c r="F31" s="273" t="n">
        <f aca="false">E31-D31</f>
        <v>0</v>
      </c>
      <c r="G31" s="267"/>
      <c r="H31" s="269"/>
      <c r="I31" s="270"/>
      <c r="J31" s="270"/>
      <c r="K31" s="271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</row>
    <row r="32" customFormat="false" ht="11.25" hidden="false" customHeight="true" outlineLevel="0" collapsed="false">
      <c r="A32" s="232" t="s">
        <v>212</v>
      </c>
      <c r="B32" s="272" t="s">
        <v>32</v>
      </c>
      <c r="D32" s="266" t="e">
        <f aca="false">E32</f>
        <v>#NAME?</v>
      </c>
      <c r="E32" s="267" t="e">
        <f aca="false">ROUND(HPVAL($A32,$A$1,$A$2,$A$3,$A$4,$A$6)/1000,0)</f>
        <v>#NAME?</v>
      </c>
      <c r="F32" s="273" t="e">
        <f aca="false">E32-D32</f>
        <v>#NAME?</v>
      </c>
      <c r="G32" s="267"/>
      <c r="H32" s="269"/>
      <c r="I32" s="270"/>
      <c r="J32" s="270"/>
      <c r="K32" s="271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</row>
    <row r="33" customFormat="false" ht="11.25" hidden="false" customHeight="true" outlineLevel="0" collapsed="false">
      <c r="A33" s="232" t="s">
        <v>221</v>
      </c>
      <c r="B33" s="272" t="s">
        <v>33</v>
      </c>
      <c r="D33" s="266" t="e">
        <f aca="false">E33</f>
        <v>#NAME?</v>
      </c>
      <c r="E33" s="267" t="e">
        <f aca="false">ROUND(HPVAL($A33,$A$1,$A$2,$A$3,$A$4,$A$6)/1000,0)</f>
        <v>#NAME?</v>
      </c>
      <c r="F33" s="273" t="e">
        <f aca="false">E33-D33</f>
        <v>#NAME?</v>
      </c>
      <c r="G33" s="267"/>
      <c r="H33" s="269"/>
      <c r="I33" s="270"/>
      <c r="J33" s="270"/>
      <c r="K33" s="271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</row>
    <row r="34" customFormat="false" ht="11.25" hidden="false" customHeight="true" outlineLevel="0" collapsed="false">
      <c r="B34" s="274" t="s">
        <v>34</v>
      </c>
      <c r="C34" s="275"/>
      <c r="D34" s="276" t="e">
        <f aca="false">D23+D24+D25+D26+D27+D28+D33+D32+D29+D30+D31</f>
        <v>#NAME?</v>
      </c>
      <c r="E34" s="277" t="e">
        <f aca="false">E23+E24+E25+E26+E27+E28+E33+E32+E29+E30+E31</f>
        <v>#NAME?</v>
      </c>
      <c r="F34" s="278" t="e">
        <f aca="false">F23+F24+F25+F26+F27+F28+F29+F32+F33+F30+F31</f>
        <v>#NAME?</v>
      </c>
      <c r="G34" s="279"/>
      <c r="H34" s="280"/>
      <c r="I34" s="281"/>
      <c r="J34" s="281"/>
      <c r="K34" s="282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</row>
    <row r="35" customFormat="false" ht="3" hidden="false" customHeight="true" outlineLevel="0" collapsed="false">
      <c r="B35" s="272"/>
      <c r="D35" s="266"/>
      <c r="E35" s="267"/>
      <c r="F35" s="273"/>
      <c r="G35" s="267"/>
      <c r="H35" s="269"/>
      <c r="I35" s="270"/>
      <c r="J35" s="270"/>
      <c r="K35" s="271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</row>
    <row r="36" customFormat="false" ht="3" hidden="false" customHeight="true" outlineLevel="0" collapsed="false">
      <c r="B36" s="272"/>
      <c r="D36" s="266"/>
      <c r="E36" s="267"/>
      <c r="F36" s="273"/>
      <c r="G36" s="267"/>
      <c r="H36" s="269"/>
      <c r="I36" s="270"/>
      <c r="J36" s="270"/>
      <c r="K36" s="271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</row>
    <row r="37" customFormat="false" ht="11.25" hidden="false" customHeight="true" outlineLevel="0" collapsed="false">
      <c r="A37" s="232" t="s">
        <v>229</v>
      </c>
      <c r="B37" s="272" t="s">
        <v>35</v>
      </c>
      <c r="D37" s="266" t="n">
        <v>701</v>
      </c>
      <c r="E37" s="267" t="e">
        <f aca="false">ROUND(HPVAL($A37,$A$1,$A$2,$A$3,$A$4,$A$6)/1000,0)</f>
        <v>#NAME?</v>
      </c>
      <c r="F37" s="273" t="e">
        <f aca="false">E37-D37</f>
        <v>#NAME?</v>
      </c>
      <c r="G37" s="267"/>
      <c r="H37" s="269"/>
      <c r="I37" s="270"/>
      <c r="J37" s="270"/>
      <c r="K37" s="271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</row>
    <row r="38" customFormat="false" ht="11.25" hidden="false" customHeight="true" outlineLevel="0" collapsed="false">
      <c r="A38" s="232" t="s">
        <v>230</v>
      </c>
      <c r="B38" s="272" t="s">
        <v>65</v>
      </c>
      <c r="D38" s="266" t="n">
        <v>1477</v>
      </c>
      <c r="E38" s="267" t="e">
        <f aca="false">ROUND(HPVAL($A38,$A$1,$A$2,$A$3,$A$4,$A$6)/1000,0)</f>
        <v>#NAME?</v>
      </c>
      <c r="F38" s="273" t="e">
        <f aca="false">E38-D38</f>
        <v>#NAME?</v>
      </c>
      <c r="G38" s="267"/>
      <c r="H38" s="269" t="s">
        <v>280</v>
      </c>
      <c r="I38" s="270"/>
      <c r="J38" s="270"/>
      <c r="K38" s="271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</row>
    <row r="39" customFormat="false" ht="11.25" hidden="true" customHeight="true" outlineLevel="0" collapsed="false">
      <c r="A39" s="232" t="s">
        <v>231</v>
      </c>
      <c r="B39" s="249" t="s">
        <v>151</v>
      </c>
      <c r="D39" s="266" t="e">
        <f aca="false">E39</f>
        <v>#NAME?</v>
      </c>
      <c r="E39" s="267" t="e">
        <f aca="false">ROUND(HPVAL($A39,$A$1,$A$2,$A$3,$A$4,$A$6)/1000,0)</f>
        <v>#NAME?</v>
      </c>
      <c r="F39" s="273" t="e">
        <f aca="false">E39-D39</f>
        <v>#NAME?</v>
      </c>
      <c r="G39" s="267"/>
      <c r="H39" s="269"/>
      <c r="I39" s="270"/>
      <c r="J39" s="270"/>
      <c r="K39" s="271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</row>
    <row r="40" customFormat="false" ht="11.25" hidden="true" customHeight="true" outlineLevel="0" collapsed="false">
      <c r="A40" s="232" t="s">
        <v>232</v>
      </c>
      <c r="B40" s="249" t="s">
        <v>37</v>
      </c>
      <c r="D40" s="266" t="e">
        <f aca="false">E40</f>
        <v>#NAME?</v>
      </c>
      <c r="E40" s="267" t="e">
        <f aca="false">ROUND(HPVAL($A40,$A$1,$A$2,$A$3,$A$4,$A$6)/1000,0)</f>
        <v>#NAME?</v>
      </c>
      <c r="F40" s="273" t="e">
        <f aca="false">E40-D40</f>
        <v>#NAME?</v>
      </c>
      <c r="G40" s="267"/>
      <c r="H40" s="269"/>
      <c r="I40" s="270"/>
      <c r="J40" s="270"/>
      <c r="K40" s="271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</row>
    <row r="41" customFormat="false" ht="12.75" hidden="false" customHeight="false" outlineLevel="0" collapsed="false">
      <c r="B41" s="272" t="s">
        <v>37</v>
      </c>
      <c r="D41" s="266" t="e">
        <f aca="false">E41</f>
        <v>#NAME?</v>
      </c>
      <c r="E41" s="284" t="e">
        <f aca="false">SUM(E39:E40)</f>
        <v>#NAME?</v>
      </c>
      <c r="F41" s="285" t="e">
        <f aca="false">SUM(F39:F40)</f>
        <v>#NAME?</v>
      </c>
      <c r="G41" s="286"/>
      <c r="K41" s="287"/>
    </row>
    <row r="42" customFormat="false" ht="11.25" hidden="false" customHeight="true" outlineLevel="0" collapsed="false">
      <c r="B42" s="274" t="s">
        <v>38</v>
      </c>
      <c r="C42" s="275"/>
      <c r="D42" s="276" t="e">
        <f aca="false">SUM(D37:D40)</f>
        <v>#NAME?</v>
      </c>
      <c r="E42" s="277" t="e">
        <f aca="false">SUM(E37:E40)</f>
        <v>#NAME?</v>
      </c>
      <c r="F42" s="278" t="e">
        <f aca="false">SUM(F37:F40)</f>
        <v>#NAME?</v>
      </c>
      <c r="G42" s="279"/>
      <c r="H42" s="280"/>
      <c r="I42" s="281"/>
      <c r="J42" s="281"/>
      <c r="K42" s="282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</row>
    <row r="43" customFormat="false" ht="3" hidden="false" customHeight="true" outlineLevel="0" collapsed="false">
      <c r="B43" s="272"/>
      <c r="D43" s="266"/>
      <c r="E43" s="267"/>
      <c r="F43" s="273"/>
      <c r="G43" s="267"/>
      <c r="H43" s="269"/>
      <c r="I43" s="270"/>
      <c r="J43" s="270"/>
      <c r="K43" s="271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</row>
    <row r="44" customFormat="false" ht="11.25" hidden="false" customHeight="true" outlineLevel="0" collapsed="false">
      <c r="A44" s="232" t="s">
        <v>233</v>
      </c>
      <c r="B44" s="272" t="s">
        <v>39</v>
      </c>
      <c r="C44" s="265"/>
      <c r="D44" s="266" t="n">
        <v>6250</v>
      </c>
      <c r="E44" s="267" t="e">
        <f aca="false">ROUND(HPVAL($A44,$A$1,$A$2,$A$3,$A$4,$A$6)/1000,0)</f>
        <v>#NAME?</v>
      </c>
      <c r="F44" s="273" t="e">
        <f aca="false">E44-D44</f>
        <v>#NAME?</v>
      </c>
      <c r="G44" s="267"/>
      <c r="H44" s="269" t="s">
        <v>281</v>
      </c>
      <c r="I44" s="270"/>
      <c r="J44" s="270"/>
      <c r="K44" s="271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</row>
    <row r="45" customFormat="false" ht="3" hidden="false" customHeight="true" outlineLevel="0" collapsed="false">
      <c r="B45" s="272"/>
      <c r="C45" s="265"/>
      <c r="D45" s="266"/>
      <c r="E45" s="267"/>
      <c r="F45" s="273"/>
      <c r="G45" s="267"/>
      <c r="H45" s="269"/>
      <c r="I45" s="270"/>
      <c r="J45" s="270"/>
      <c r="K45" s="271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</row>
    <row r="46" customFormat="false" ht="11.25" hidden="false" customHeight="true" outlineLevel="0" collapsed="false">
      <c r="A46" s="232" t="s">
        <v>234</v>
      </c>
      <c r="B46" s="272" t="s">
        <v>40</v>
      </c>
      <c r="C46" s="265"/>
      <c r="D46" s="266" t="e">
        <f aca="false">E46</f>
        <v>#NAME?</v>
      </c>
      <c r="E46" s="267" t="e">
        <f aca="false">ROUND(HPVAL($A46,$A$1,$A$2,$A$3,$A$4,$A$6)/1000,0)</f>
        <v>#NAME?</v>
      </c>
      <c r="F46" s="273" t="e">
        <f aca="false">E46-D46</f>
        <v>#NAME?</v>
      </c>
      <c r="G46" s="267"/>
      <c r="H46" s="269"/>
      <c r="I46" s="270"/>
      <c r="J46" s="270"/>
      <c r="K46" s="271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</row>
    <row r="47" customFormat="false" ht="3" hidden="false" customHeight="true" outlineLevel="0" collapsed="false">
      <c r="B47" s="272"/>
      <c r="D47" s="266"/>
      <c r="E47" s="267"/>
      <c r="F47" s="273"/>
      <c r="G47" s="267"/>
      <c r="H47" s="269"/>
      <c r="I47" s="270"/>
      <c r="J47" s="270"/>
      <c r="K47" s="271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</row>
    <row r="48" customFormat="false" ht="11.25" hidden="false" customHeight="true" outlineLevel="0" collapsed="false">
      <c r="B48" s="274" t="s">
        <v>42</v>
      </c>
      <c r="C48" s="275"/>
      <c r="D48" s="276" t="e">
        <f aca="false">SUM(D42:D46)+D21+D34</f>
        <v>#NAME?</v>
      </c>
      <c r="E48" s="277" t="e">
        <f aca="false">SUM(E42:E46)+E21+E34</f>
        <v>#NAME?</v>
      </c>
      <c r="F48" s="278" t="e">
        <f aca="false">SUM(F42:F46)+F21+F34</f>
        <v>#NAME?</v>
      </c>
      <c r="G48" s="279"/>
      <c r="H48" s="280"/>
      <c r="I48" s="281"/>
      <c r="J48" s="281"/>
      <c r="K48" s="282"/>
    </row>
    <row r="49" customFormat="false" ht="3" hidden="false" customHeight="true" outlineLevel="0" collapsed="false">
      <c r="B49" s="272"/>
      <c r="D49" s="266"/>
      <c r="E49" s="267"/>
      <c r="F49" s="273"/>
      <c r="G49" s="267"/>
      <c r="H49" s="269"/>
      <c r="I49" s="270"/>
      <c r="J49" s="270"/>
      <c r="K49" s="271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</row>
    <row r="50" customFormat="false" ht="11.25" hidden="false" customHeight="true" outlineLevel="0" collapsed="false">
      <c r="A50" s="232" t="s">
        <v>235</v>
      </c>
      <c r="B50" s="272" t="s">
        <v>188</v>
      </c>
      <c r="C50" s="265"/>
      <c r="D50" s="266" t="n">
        <f aca="false">79476+199</f>
        <v>79675</v>
      </c>
      <c r="E50" s="267" t="e">
        <f aca="false">ROUND(HPVAL($A50,$A$1,$A$2,$A$3,$A$4,$A$6)/1000,0)</f>
        <v>#NAME?</v>
      </c>
      <c r="F50" s="273" t="e">
        <f aca="false">E50-D50</f>
        <v>#NAME?</v>
      </c>
      <c r="G50" s="267"/>
      <c r="H50" s="269" t="s">
        <v>282</v>
      </c>
      <c r="I50" s="270"/>
      <c r="J50" s="270"/>
      <c r="K50" s="271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</row>
    <row r="51" customFormat="false" ht="3" hidden="false" customHeight="true" outlineLevel="0" collapsed="false">
      <c r="B51" s="272"/>
      <c r="D51" s="266"/>
      <c r="E51" s="267"/>
      <c r="F51" s="273"/>
      <c r="G51" s="267"/>
      <c r="H51" s="269"/>
      <c r="I51" s="270"/>
      <c r="J51" s="270"/>
      <c r="K51" s="271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</row>
    <row r="52" customFormat="false" ht="11.25" hidden="false" customHeight="true" outlineLevel="0" collapsed="false">
      <c r="A52" s="232" t="s">
        <v>236</v>
      </c>
      <c r="B52" s="272" t="s">
        <v>45</v>
      </c>
      <c r="C52" s="265"/>
      <c r="D52" s="266" t="e">
        <f aca="false">E52</f>
        <v>#NAME?</v>
      </c>
      <c r="E52" s="267" t="e">
        <f aca="false">ROUND(HPVAL($A52,$A$1,$A$2,$A$3,$A$4,$A$6)/1000,0)</f>
        <v>#NAME?</v>
      </c>
      <c r="F52" s="273" t="e">
        <f aca="false">E52-D52</f>
        <v>#NAME?</v>
      </c>
      <c r="G52" s="267"/>
      <c r="H52" s="269"/>
      <c r="I52" s="270"/>
      <c r="J52" s="270"/>
      <c r="K52" s="271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</row>
    <row r="53" customFormat="false" ht="3" hidden="false" customHeight="true" outlineLevel="0" collapsed="false">
      <c r="B53" s="272"/>
      <c r="D53" s="266"/>
      <c r="E53" s="267"/>
      <c r="F53" s="273"/>
      <c r="G53" s="267"/>
      <c r="H53" s="269"/>
      <c r="I53" s="270"/>
      <c r="J53" s="270"/>
      <c r="K53" s="271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</row>
    <row r="54" customFormat="false" ht="11.25" hidden="false" customHeight="true" outlineLevel="0" collapsed="false">
      <c r="A54" s="275"/>
      <c r="B54" s="274" t="s">
        <v>90</v>
      </c>
      <c r="C54" s="275"/>
      <c r="D54" s="288" t="e">
        <f aca="false">D48+D50+D52</f>
        <v>#NAME?</v>
      </c>
      <c r="E54" s="289" t="e">
        <f aca="false">E48+E50+E52</f>
        <v>#NAME?</v>
      </c>
      <c r="F54" s="290" t="e">
        <f aca="false">F48+F50+F52</f>
        <v>#NAME?</v>
      </c>
      <c r="G54" s="279"/>
      <c r="H54" s="280"/>
      <c r="I54" s="281"/>
      <c r="J54" s="281"/>
      <c r="K54" s="282"/>
    </row>
    <row r="55" customFormat="false" ht="3" hidden="false" customHeight="true" outlineLevel="0" collapsed="false">
      <c r="B55" s="291"/>
      <c r="D55" s="292"/>
      <c r="E55" s="293"/>
      <c r="F55" s="294"/>
      <c r="G55" s="239"/>
      <c r="H55" s="292"/>
      <c r="I55" s="293"/>
      <c r="J55" s="293"/>
      <c r="K55" s="294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3" hidden="false" customHeight="true" outlineLevel="0" collapsed="false">
      <c r="A56" s="264"/>
      <c r="B56" s="270"/>
      <c r="C56" s="295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</row>
    <row r="57" customFormat="false" ht="12.75" hidden="false" customHeight="false" outlineLevel="0" collapsed="false">
      <c r="B57" s="237"/>
      <c r="D57" s="238" t="s">
        <v>283</v>
      </c>
      <c r="E57" s="238"/>
      <c r="F57" s="238"/>
      <c r="G57" s="239"/>
      <c r="H57" s="240"/>
      <c r="I57" s="241"/>
      <c r="J57" s="241"/>
      <c r="K57" s="242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</row>
    <row r="58" customFormat="false" ht="12.75" hidden="false" customHeight="false" outlineLevel="0" collapsed="false">
      <c r="B58" s="247" t="s">
        <v>5</v>
      </c>
      <c r="D58" s="244" t="s">
        <v>9</v>
      </c>
      <c r="E58" s="245" t="s">
        <v>7</v>
      </c>
      <c r="F58" s="246" t="s">
        <v>8</v>
      </c>
      <c r="G58" s="239"/>
      <c r="H58" s="247" t="s">
        <v>276</v>
      </c>
      <c r="I58" s="247"/>
      <c r="J58" s="247"/>
      <c r="K58" s="247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</row>
    <row r="59" customFormat="false" ht="12.75" hidden="false" customHeight="false" outlineLevel="0" collapsed="false">
      <c r="B59" s="237" t="s">
        <v>222</v>
      </c>
      <c r="D59" s="296" t="n">
        <f aca="false">E59</f>
        <v>12886</v>
      </c>
      <c r="E59" s="297" t="n">
        <v>12886</v>
      </c>
      <c r="F59" s="298" t="n">
        <f aca="false">E59-D59</f>
        <v>0</v>
      </c>
      <c r="G59" s="239"/>
      <c r="H59" s="240"/>
      <c r="I59" s="241"/>
      <c r="J59" s="241"/>
      <c r="K59" s="242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</row>
    <row r="60" customFormat="false" ht="12.75" hidden="false" customHeight="false" outlineLevel="0" collapsed="false">
      <c r="B60" s="272" t="s">
        <v>30</v>
      </c>
      <c r="D60" s="266" t="n">
        <v>34710</v>
      </c>
      <c r="E60" s="267" t="n">
        <v>33458</v>
      </c>
      <c r="F60" s="273" t="n">
        <f aca="false">E60-D60</f>
        <v>-1252</v>
      </c>
      <c r="G60" s="239"/>
      <c r="H60" s="269" t="s">
        <v>284</v>
      </c>
      <c r="I60" s="270"/>
      <c r="J60" s="270"/>
      <c r="K60" s="271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</row>
    <row r="61" customFormat="false" ht="12.75" hidden="false" customHeight="false" outlineLevel="0" collapsed="false">
      <c r="B61" s="291" t="s">
        <v>29</v>
      </c>
      <c r="D61" s="299" t="n">
        <v>6056</v>
      </c>
      <c r="E61" s="300" t="n">
        <v>4878</v>
      </c>
      <c r="F61" s="301" t="n">
        <f aca="false">E61-D61</f>
        <v>-1178</v>
      </c>
      <c r="G61" s="239"/>
      <c r="H61" s="292" t="s">
        <v>284</v>
      </c>
      <c r="I61" s="293"/>
      <c r="J61" s="293"/>
      <c r="K61" s="294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</row>
    <row r="62" customFormat="false" ht="12.75" hidden="false" customHeight="false" outlineLevel="0" collapsed="false">
      <c r="D62" s="302" t="n">
        <f aca="false">SUM(D59:D61)</f>
        <v>53652</v>
      </c>
      <c r="E62" s="302" t="n">
        <f aca="false">SUM(E59:E61)</f>
        <v>51222</v>
      </c>
      <c r="F62" s="239"/>
      <c r="G62" s="239"/>
      <c r="H62" s="239"/>
      <c r="I62" s="239"/>
      <c r="J62" s="239"/>
      <c r="K62" s="239"/>
      <c r="L62" s="239"/>
      <c r="M62" s="239" t="s">
        <v>79</v>
      </c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</row>
    <row r="63" customFormat="false" ht="12.75" hidden="false" customHeight="false" outlineLevel="0" collapsed="false"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</row>
    <row r="64" customFormat="false" ht="12.75" hidden="false" customHeight="false" outlineLevel="0" collapsed="false"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</row>
    <row r="65" customFormat="false" ht="12.75" hidden="false" customHeight="false" outlineLevel="0" collapsed="false"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</row>
    <row r="66" customFormat="false" ht="12.75" hidden="false" customHeight="false" outlineLevel="0" collapsed="false"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</row>
    <row r="67" customFormat="false" ht="12.75" hidden="false" customHeight="false" outlineLevel="0" collapsed="false"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</row>
    <row r="68" customFormat="false" ht="12.75" hidden="false" customHeight="false" outlineLevel="0" collapsed="false"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</row>
    <row r="69" customFormat="false" ht="12.75" hidden="false" customHeight="false" outlineLevel="0" collapsed="false"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</row>
    <row r="70" customFormat="false" ht="12.75" hidden="false" customHeight="false" outlineLevel="0" collapsed="false"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</row>
    <row r="71" customFormat="false" ht="12.75" hidden="false" customHeight="false" outlineLevel="0" collapsed="false"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</row>
    <row r="72" customFormat="false" ht="12.75" hidden="false" customHeight="false" outlineLevel="0" collapsed="false"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</row>
    <row r="73" customFormat="false" ht="12.75" hidden="false" customHeight="false" outlineLevel="0" collapsed="false">
      <c r="D73" s="239"/>
      <c r="E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</row>
    <row r="74" customFormat="false" ht="12.75" hidden="false" customHeight="false" outlineLevel="0" collapsed="false">
      <c r="D74" s="239"/>
      <c r="E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</row>
    <row r="75" customFormat="false" ht="12.75" hidden="false" customHeight="false" outlineLevel="0" collapsed="false">
      <c r="D75" s="239"/>
      <c r="E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</row>
    <row r="76" customFormat="false" ht="12.75" hidden="false" customHeight="false" outlineLevel="0" collapsed="false">
      <c r="D76" s="239"/>
      <c r="E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</row>
    <row r="77" customFormat="false" ht="12.75" hidden="false" customHeight="false" outlineLevel="0" collapsed="false">
      <c r="D77" s="239"/>
      <c r="E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</row>
    <row r="78" customFormat="false" ht="12.75" hidden="false" customHeight="false" outlineLevel="0" collapsed="false">
      <c r="D78" s="239"/>
      <c r="E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</row>
    <row r="79" customFormat="false" ht="12.75" hidden="false" customHeight="false" outlineLevel="0" collapsed="false"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</row>
    <row r="80" customFormat="false" ht="12.75" hidden="false" customHeight="false" outlineLevel="0" collapsed="false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</row>
    <row r="81" customFormat="false" ht="12.75" hidden="false" customHeight="false" outlineLevel="0" collapsed="false">
      <c r="A81" s="239"/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</row>
    <row r="82" customFormat="false" ht="12.75" hidden="false" customHeight="false" outlineLevel="0" collapsed="false">
      <c r="A82" s="239"/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</row>
    <row r="83" customFormat="false" ht="12.75" hidden="false" customHeight="false" outlineLevel="0" collapsed="false">
      <c r="A83" s="239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</row>
    <row r="84" customFormat="false" ht="12.75" hidden="false" customHeight="false" outlineLevel="0" collapsed="false">
      <c r="A84" s="239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</row>
    <row r="85" customFormat="false" ht="12.75" hidden="false" customHeight="false" outlineLevel="0" collapsed="false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</row>
    <row r="86" customFormat="false" ht="12.75" hidden="false" customHeight="false" outlineLevel="0" collapsed="false"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</row>
    <row r="87" customFormat="false" ht="12.75" hidden="false" customHeight="false" outlineLevel="0" collapsed="false"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</row>
    <row r="88" customFormat="false" ht="12.75" hidden="false" customHeight="false" outlineLevel="0" collapsed="false"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</row>
    <row r="89" customFormat="false" ht="12.75" hidden="false" customHeight="false" outlineLevel="0" collapsed="false"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</row>
    <row r="90" customFormat="false" ht="12.75" hidden="false" customHeight="false" outlineLevel="0" collapsed="false"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</row>
    <row r="91" customFormat="false" ht="12.75" hidden="false" customHeight="false" outlineLevel="0" collapsed="false"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</row>
    <row r="92" customFormat="false" ht="12.75" hidden="false" customHeight="false" outlineLevel="0" collapsed="false"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</row>
    <row r="93" customFormat="false" ht="12.75" hidden="false" customHeight="false" outlineLevel="0" collapsed="false"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</row>
    <row r="94" customFormat="false" ht="12.75" hidden="false" customHeight="false" outlineLevel="0" collapsed="false"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</row>
    <row r="95" customFormat="false" ht="12.75" hidden="false" customHeight="false" outlineLevel="0" collapsed="false"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</row>
    <row r="96" customFormat="false" ht="12.75" hidden="false" customHeight="false" outlineLevel="0" collapsed="false"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</row>
    <row r="97" customFormat="false" ht="12.75" hidden="false" customHeight="false" outlineLevel="0" collapsed="false"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</row>
    <row r="98" customFormat="false" ht="12.75" hidden="false" customHeight="false" outlineLevel="0" collapsed="false"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</row>
    <row r="99" customFormat="false" ht="12.75" hidden="false" customHeight="false" outlineLevel="0" collapsed="false"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</row>
    <row r="100" customFormat="false" ht="12.75" hidden="false" customHeight="false" outlineLevel="0" collapsed="false"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</row>
    <row r="101" customFormat="false" ht="12.75" hidden="false" customHeight="false" outlineLevel="0" collapsed="false"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</row>
    <row r="102" customFormat="false" ht="12.75" hidden="false" customHeight="false" outlineLevel="0" collapsed="false"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</row>
    <row r="103" customFormat="false" ht="12.75" hidden="false" customHeight="false" outlineLevel="0" collapsed="false"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</row>
    <row r="104" customFormat="false" ht="12.75" hidden="false" customHeight="false" outlineLevel="0" collapsed="false"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</row>
    <row r="105" customFormat="false" ht="12.75" hidden="false" customHeight="false" outlineLevel="0" collapsed="false"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</row>
    <row r="106" customFormat="false" ht="12.75" hidden="false" customHeight="false" outlineLevel="0" collapsed="false"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</row>
    <row r="107" customFormat="false" ht="12.75" hidden="false" customHeight="false" outlineLevel="0" collapsed="false"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</row>
    <row r="108" customFormat="false" ht="12.75" hidden="false" customHeight="false" outlineLevel="0" collapsed="false"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</row>
    <row r="109" customFormat="false" ht="12.75" hidden="false" customHeight="false" outlineLevel="0" collapsed="false"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</row>
    <row r="110" customFormat="false" ht="12.75" hidden="false" customHeight="false" outlineLevel="0" collapsed="false"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</row>
    <row r="111" customFormat="false" ht="12.75" hidden="false" customHeight="false" outlineLevel="0" collapsed="false">
      <c r="D111" s="239"/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</row>
    <row r="112" customFormat="false" ht="12.75" hidden="false" customHeight="false" outlineLevel="0" collapsed="false"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</row>
    <row r="113" customFormat="false" ht="12.75" hidden="false" customHeight="false" outlineLevel="0" collapsed="false"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</row>
    <row r="114" customFormat="false" ht="12.75" hidden="false" customHeight="false" outlineLevel="0" collapsed="false"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</row>
    <row r="115" customFormat="false" ht="12.75" hidden="false" customHeight="false" outlineLevel="0" collapsed="false"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</row>
    <row r="116" customFormat="false" ht="12.75" hidden="false" customHeight="false" outlineLevel="0" collapsed="false"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</row>
    <row r="117" customFormat="false" ht="12.75" hidden="false" customHeight="false" outlineLevel="0" collapsed="false"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</row>
    <row r="118" customFormat="false" ht="12.75" hidden="false" customHeight="false" outlineLevel="0" collapsed="false"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</row>
    <row r="119" customFormat="false" ht="12.75" hidden="false" customHeight="false" outlineLevel="0" collapsed="false"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</row>
    <row r="120" customFormat="false" ht="12.75" hidden="false" customHeight="false" outlineLevel="0" collapsed="false"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</row>
    <row r="121" customFormat="false" ht="12.75" hidden="false" customHeight="false" outlineLevel="0" collapsed="false">
      <c r="D121" s="239"/>
      <c r="E121" s="239"/>
      <c r="F121" s="239"/>
      <c r="G121" s="239"/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</row>
    <row r="122" customFormat="false" ht="12.75" hidden="false" customHeight="false" outlineLevel="0" collapsed="false"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</row>
    <row r="123" customFormat="false" ht="12.75" hidden="false" customHeight="false" outlineLevel="0" collapsed="false">
      <c r="D123" s="239"/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</row>
    <row r="125" customFormat="false" ht="12.75" hidden="false" customHeight="false" outlineLevel="0" collapsed="false">
      <c r="D125" s="239"/>
      <c r="E125" s="239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</row>
    <row r="126" customFormat="false" ht="12.75" hidden="false" customHeight="false" outlineLevel="0" collapsed="false"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</row>
    <row r="127" customFormat="false" ht="12.75" hidden="false" customHeight="false" outlineLevel="0" collapsed="false"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</row>
    <row r="128" customFormat="false" ht="12.75" hidden="false" customHeight="false" outlineLevel="0" collapsed="false"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</row>
    <row r="129" customFormat="false" ht="12.75" hidden="false" customHeight="false" outlineLevel="0" collapsed="false"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</row>
    <row r="130" customFormat="false" ht="12.75" hidden="false" customHeight="false" outlineLevel="0" collapsed="false"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</row>
    <row r="131" customFormat="false" ht="12.75" hidden="false" customHeight="false" outlineLevel="0" collapsed="false"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</row>
    <row r="132" customFormat="false" ht="12.75" hidden="false" customHeight="false" outlineLevel="0" collapsed="false"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</row>
    <row r="133" customFormat="false" ht="12.75" hidden="false" customHeight="false" outlineLevel="0" collapsed="false">
      <c r="D133" s="239"/>
      <c r="E133" s="239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</row>
    <row r="134" customFormat="false" ht="12.75" hidden="false" customHeight="false" outlineLevel="0" collapsed="false"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</row>
    <row r="135" customFormat="false" ht="12.75" hidden="false" customHeight="false" outlineLevel="0" collapsed="false"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</row>
    <row r="136" customFormat="false" ht="12.75" hidden="false" customHeight="false" outlineLevel="0" collapsed="false"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</row>
    <row r="137" customFormat="false" ht="12.75" hidden="false" customHeight="false" outlineLevel="0" collapsed="false"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</row>
    <row r="138" customFormat="false" ht="12.75" hidden="false" customHeight="false" outlineLevel="0" collapsed="false"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</row>
    <row r="139" customFormat="false" ht="12.75" hidden="false" customHeight="false" outlineLevel="0" collapsed="false"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</row>
    <row r="140" customFormat="false" ht="12.75" hidden="false" customHeight="false" outlineLevel="0" collapsed="false"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</row>
    <row r="141" customFormat="false" ht="12.75" hidden="false" customHeight="false" outlineLevel="0" collapsed="false">
      <c r="D141" s="239"/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</row>
    <row r="142" customFormat="false" ht="12.75" hidden="false" customHeight="false" outlineLevel="0" collapsed="false"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</row>
    <row r="144" customFormat="false" ht="12.75" hidden="false" customHeight="false" outlineLevel="0" collapsed="false"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</row>
    <row r="145" customFormat="false" ht="12.75" hidden="false" customHeight="false" outlineLevel="0" collapsed="false"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</row>
    <row r="146" customFormat="false" ht="12.75" hidden="false" customHeight="false" outlineLevel="0" collapsed="false"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</row>
    <row r="148" customFormat="false" ht="12.75" hidden="false" customHeight="false" outlineLevel="0" collapsed="false"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</row>
    <row r="149" customFormat="false" ht="12.75" hidden="false" customHeight="false" outlineLevel="0" collapsed="false"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</row>
    <row r="150" customFormat="false" ht="12.75" hidden="false" customHeight="false" outlineLevel="0" collapsed="false"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</row>
  </sheetData>
  <mergeCells count="7">
    <mergeCell ref="B2:K2"/>
    <mergeCell ref="B3:K3"/>
    <mergeCell ref="B4:K4"/>
    <mergeCell ref="D6:F6"/>
    <mergeCell ref="H7:K7"/>
    <mergeCell ref="D57:F57"/>
    <mergeCell ref="H58:K58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57"/>
  <sheetViews>
    <sheetView showFormulas="false" showGridLines="true" showRowColHeaders="true" showZeros="true" rightToLeft="false" tabSelected="false" showOutlineSymbols="true" defaultGridColor="true" view="normal" topLeftCell="B4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32" width="13.1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232" t="s">
        <v>191</v>
      </c>
    </row>
    <row r="2" customFormat="false" ht="15.75" hidden="false" customHeight="false" outlineLevel="0" collapsed="false">
      <c r="A2" s="232" t="s">
        <v>194</v>
      </c>
      <c r="B2" s="233" t="s">
        <v>83</v>
      </c>
      <c r="C2" s="233"/>
      <c r="D2" s="233"/>
      <c r="E2" s="233"/>
      <c r="F2" s="233"/>
      <c r="G2" s="233"/>
      <c r="H2" s="233"/>
      <c r="I2" s="233"/>
      <c r="J2" s="233"/>
      <c r="K2" s="233"/>
    </row>
    <row r="3" customFormat="false" ht="15" hidden="false" customHeight="false" outlineLevel="0" collapsed="false">
      <c r="A3" s="234" t="n">
        <v>36770</v>
      </c>
      <c r="B3" s="235" t="s">
        <v>285</v>
      </c>
      <c r="C3" s="235"/>
      <c r="D3" s="235"/>
      <c r="E3" s="235"/>
      <c r="F3" s="235"/>
      <c r="G3" s="235"/>
      <c r="H3" s="235"/>
      <c r="I3" s="235"/>
      <c r="J3" s="235"/>
      <c r="K3" s="235"/>
    </row>
    <row r="4" customFormat="false" ht="12.75" hidden="false" customHeight="false" outlineLevel="0" collapsed="false">
      <c r="A4" s="232" t="s">
        <v>261</v>
      </c>
      <c r="B4" s="236" t="str">
        <f aca="false">Expenses!B4</f>
        <v>Results based on Activity through July 27, 2000</v>
      </c>
      <c r="C4" s="236"/>
      <c r="D4" s="236"/>
      <c r="E4" s="236"/>
      <c r="F4" s="236"/>
      <c r="G4" s="236"/>
      <c r="H4" s="236"/>
      <c r="I4" s="236"/>
      <c r="J4" s="236"/>
      <c r="K4" s="236"/>
    </row>
    <row r="5" customFormat="false" ht="3" hidden="false" customHeight="true" outlineLevel="0" collapsed="false"/>
    <row r="6" customFormat="false" ht="12.75" hidden="false" customHeight="false" outlineLevel="0" collapsed="false">
      <c r="A6" s="232" t="s">
        <v>200</v>
      </c>
      <c r="B6" s="237"/>
      <c r="D6" s="238" t="s">
        <v>275</v>
      </c>
      <c r="E6" s="238"/>
      <c r="F6" s="238"/>
      <c r="G6" s="239"/>
      <c r="H6" s="240"/>
      <c r="I6" s="241"/>
      <c r="J6" s="241"/>
      <c r="K6" s="242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</row>
    <row r="7" customFormat="false" ht="12.75" hidden="false" customHeight="false" outlineLevel="0" collapsed="false">
      <c r="B7" s="243" t="s">
        <v>5</v>
      </c>
      <c r="D7" s="244" t="s">
        <v>9</v>
      </c>
      <c r="E7" s="245" t="s">
        <v>7</v>
      </c>
      <c r="F7" s="246" t="s">
        <v>8</v>
      </c>
      <c r="G7" s="239"/>
      <c r="H7" s="247" t="s">
        <v>276</v>
      </c>
      <c r="I7" s="247"/>
      <c r="J7" s="247"/>
      <c r="K7" s="247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</row>
    <row r="8" customFormat="false" ht="3" hidden="false" customHeight="true" outlineLevel="0" collapsed="false">
      <c r="B8" s="237"/>
      <c r="D8" s="240"/>
      <c r="E8" s="241"/>
      <c r="F8" s="242"/>
      <c r="G8" s="239"/>
      <c r="H8" s="240"/>
      <c r="I8" s="241"/>
      <c r="J8" s="241"/>
      <c r="K8" s="242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</row>
    <row r="9" customFormat="false" ht="11.25" hidden="true" customHeight="true" outlineLevel="0" collapsed="false">
      <c r="A9" s="248" t="s">
        <v>286</v>
      </c>
      <c r="B9" s="249" t="s">
        <v>13</v>
      </c>
      <c r="C9" s="250"/>
      <c r="D9" s="251" t="e">
        <f aca="false">Expenses!D9-[2]Expenses!D9</f>
        <v>#NAME?</v>
      </c>
      <c r="E9" s="252" t="e">
        <f aca="false">Expenses!E9-[2]Expenses!E9</f>
        <v>#NAME?</v>
      </c>
      <c r="F9" s="253" t="e">
        <f aca="false">E9-D9</f>
        <v>#NAME?</v>
      </c>
      <c r="G9" s="254"/>
      <c r="H9" s="255"/>
      <c r="I9" s="256"/>
      <c r="J9" s="256"/>
      <c r="K9" s="257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</row>
    <row r="10" customFormat="false" ht="11.25" hidden="true" customHeight="true" outlineLevel="0" collapsed="false">
      <c r="A10" s="248" t="s">
        <v>227</v>
      </c>
      <c r="B10" s="166" t="s">
        <v>54</v>
      </c>
      <c r="C10" s="260"/>
      <c r="D10" s="303" t="e">
        <f aca="false">Expenses!D10-[2]Expenses!D10</f>
        <v>#NAME?</v>
      </c>
      <c r="E10" s="304" t="e">
        <f aca="false">Expenses!E10-[2]Expenses!E10</f>
        <v>#NAME?</v>
      </c>
      <c r="F10" s="305" t="e">
        <f aca="false">E10-D10</f>
        <v>#NAME?</v>
      </c>
      <c r="G10" s="254"/>
      <c r="H10" s="263"/>
      <c r="I10" s="256"/>
      <c r="J10" s="256"/>
      <c r="K10" s="257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</row>
    <row r="11" customFormat="false" ht="11.25" hidden="false" customHeight="true" outlineLevel="0" collapsed="false">
      <c r="A11" s="232" t="s">
        <v>287</v>
      </c>
      <c r="B11" s="154" t="s">
        <v>13</v>
      </c>
      <c r="C11" s="265"/>
      <c r="D11" s="306" t="e">
        <f aca="false">Expenses!D11-[2]Expenses!D11</f>
        <v>#NAME?</v>
      </c>
      <c r="E11" s="307" t="e">
        <f aca="false">Expenses!E11-[2]Expenses!E11</f>
        <v>#NAME?</v>
      </c>
      <c r="F11" s="308" t="e">
        <f aca="false">E11-D11</f>
        <v>#NAME?</v>
      </c>
      <c r="G11" s="267"/>
      <c r="H11" s="269"/>
      <c r="I11" s="270"/>
      <c r="J11" s="270"/>
      <c r="K11" s="271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</row>
    <row r="12" customFormat="false" ht="11.25" hidden="false" customHeight="true" outlineLevel="0" collapsed="false">
      <c r="A12" s="232" t="s">
        <v>207</v>
      </c>
      <c r="B12" s="272" t="s">
        <v>18</v>
      </c>
      <c r="C12" s="265"/>
      <c r="D12" s="306" t="e">
        <f aca="false">Expenses!D12-[2]Expenses!D12</f>
        <v>#NAME?</v>
      </c>
      <c r="E12" s="307" t="e">
        <f aca="false">Expenses!E12-[2]Expenses!E12</f>
        <v>#NAME?</v>
      </c>
      <c r="F12" s="308" t="e">
        <f aca="false">E12-D12</f>
        <v>#NAME?</v>
      </c>
      <c r="G12" s="267"/>
      <c r="H12" s="269"/>
      <c r="I12" s="270"/>
      <c r="J12" s="270"/>
      <c r="K12" s="271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</row>
    <row r="13" customFormat="false" ht="11.25" hidden="false" customHeight="true" outlineLevel="0" collapsed="false">
      <c r="A13" s="232" t="s">
        <v>288</v>
      </c>
      <c r="B13" s="272" t="s">
        <v>184</v>
      </c>
      <c r="D13" s="306" t="e">
        <f aca="false">Expenses!D13-[2]Expenses!D13</f>
        <v>#NAME?</v>
      </c>
      <c r="E13" s="307" t="e">
        <f aca="false">Expenses!E13-[2]Expenses!E13</f>
        <v>#NAME?</v>
      </c>
      <c r="F13" s="308" t="e">
        <f aca="false">E13-D13</f>
        <v>#NAME?</v>
      </c>
      <c r="G13" s="267"/>
      <c r="H13" s="269"/>
      <c r="I13" s="270"/>
      <c r="J13" s="270"/>
      <c r="K13" s="271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</row>
    <row r="14" customFormat="false" ht="11.25" hidden="false" customHeight="true" outlineLevel="0" collapsed="false">
      <c r="A14" s="232" t="s">
        <v>268</v>
      </c>
      <c r="B14" s="272" t="s">
        <v>58</v>
      </c>
      <c r="D14" s="306" t="e">
        <f aca="false">Expenses!D14-[2]Expenses!D14</f>
        <v>#NAME?</v>
      </c>
      <c r="E14" s="307" t="e">
        <f aca="false">Expenses!E14-[2]Expenses!E14</f>
        <v>#NAME?</v>
      </c>
      <c r="F14" s="308" t="e">
        <f aca="false">E14-D14</f>
        <v>#NAME?</v>
      </c>
      <c r="G14" s="267"/>
      <c r="H14" s="269"/>
      <c r="I14" s="270"/>
      <c r="J14" s="270"/>
      <c r="K14" s="271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</row>
    <row r="15" customFormat="false" ht="11.25" hidden="false" customHeight="true" outlineLevel="0" collapsed="false">
      <c r="A15" s="232" t="s">
        <v>205</v>
      </c>
      <c r="B15" s="272" t="s">
        <v>16</v>
      </c>
      <c r="D15" s="306" t="e">
        <f aca="false">Expenses!D15-[2]Expenses!D15</f>
        <v>#NAME?</v>
      </c>
      <c r="E15" s="307" t="e">
        <f aca="false">Expenses!E15-[2]Expenses!E15</f>
        <v>#NAME?</v>
      </c>
      <c r="F15" s="308" t="e">
        <f aca="false">E15-D15</f>
        <v>#NAME?</v>
      </c>
      <c r="G15" s="267"/>
      <c r="H15" s="269"/>
      <c r="I15" s="270"/>
      <c r="J15" s="270"/>
      <c r="K15" s="271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</row>
    <row r="16" customFormat="false" ht="11.25" hidden="false" customHeight="true" outlineLevel="0" collapsed="false">
      <c r="A16" s="232" t="s">
        <v>206</v>
      </c>
      <c r="B16" s="272" t="s">
        <v>17</v>
      </c>
      <c r="D16" s="306" t="e">
        <f aca="false">Expenses!D16-[2]Expenses!D16</f>
        <v>#NAME?</v>
      </c>
      <c r="E16" s="307" t="e">
        <f aca="false">Expenses!E16-[2]Expenses!E16</f>
        <v>#NAME?</v>
      </c>
      <c r="F16" s="308" t="e">
        <f aca="false">E16-D16</f>
        <v>#NAME?</v>
      </c>
      <c r="G16" s="267"/>
      <c r="H16" s="269"/>
      <c r="I16" s="270"/>
      <c r="J16" s="270"/>
      <c r="K16" s="271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</row>
    <row r="17" customFormat="false" ht="11.25" hidden="false" customHeight="true" outlineLevel="0" collapsed="false">
      <c r="A17" s="232" t="s">
        <v>208</v>
      </c>
      <c r="B17" s="272" t="s">
        <v>19</v>
      </c>
      <c r="D17" s="306" t="e">
        <f aca="false">Expenses!D17-[2]Expenses!D17</f>
        <v>#NAME?</v>
      </c>
      <c r="E17" s="307" t="e">
        <f aca="false">Expenses!E17-[2]Expenses!E17</f>
        <v>#NAME?</v>
      </c>
      <c r="F17" s="308" t="e">
        <f aca="false">E17-D17</f>
        <v>#NAME?</v>
      </c>
      <c r="G17" s="267"/>
      <c r="H17" s="269"/>
      <c r="I17" s="270"/>
      <c r="J17" s="270"/>
      <c r="K17" s="271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</row>
    <row r="18" customFormat="false" ht="11.25" hidden="false" customHeight="true" outlineLevel="0" collapsed="false">
      <c r="A18" s="232" t="s">
        <v>211</v>
      </c>
      <c r="B18" s="272" t="s">
        <v>21</v>
      </c>
      <c r="D18" s="306" t="e">
        <f aca="false">Expenses!D18-[2]Expenses!D18</f>
        <v>#NAME?</v>
      </c>
      <c r="E18" s="307" t="e">
        <f aca="false">Expenses!E18-[2]Expenses!E18</f>
        <v>#NAME?</v>
      </c>
      <c r="F18" s="308" t="e">
        <f aca="false">E18-D18</f>
        <v>#NAME?</v>
      </c>
      <c r="G18" s="267"/>
      <c r="H18" s="269"/>
      <c r="I18" s="270"/>
      <c r="J18" s="270"/>
      <c r="K18" s="271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</row>
    <row r="19" customFormat="false" ht="11.25" hidden="false" customHeight="true" outlineLevel="0" collapsed="false">
      <c r="A19" s="232" t="s">
        <v>209</v>
      </c>
      <c r="B19" s="272" t="s">
        <v>185</v>
      </c>
      <c r="D19" s="306" t="e">
        <f aca="false">Expenses!D19-[2]Expenses!D19</f>
        <v>#NAME?</v>
      </c>
      <c r="E19" s="307" t="e">
        <f aca="false">Expenses!E19-[2]Expenses!E19</f>
        <v>#NAME?</v>
      </c>
      <c r="F19" s="308" t="e">
        <f aca="false">E19-D19</f>
        <v>#NAME?</v>
      </c>
      <c r="G19" s="267"/>
      <c r="H19" s="269"/>
      <c r="I19" s="270"/>
      <c r="J19" s="270"/>
      <c r="K19" s="271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</row>
    <row r="20" customFormat="false" ht="11.25" hidden="false" customHeight="true" outlineLevel="0" collapsed="false">
      <c r="A20" s="232" t="s">
        <v>289</v>
      </c>
      <c r="B20" s="272" t="s">
        <v>186</v>
      </c>
      <c r="D20" s="306" t="e">
        <f aca="false">Expenses!D20-[2]Expenses!D20</f>
        <v>#NAME?</v>
      </c>
      <c r="E20" s="307" t="e">
        <f aca="false">Expenses!E20-[2]Expenses!E20</f>
        <v>#NAME?</v>
      </c>
      <c r="F20" s="308" t="e">
        <f aca="false">E20-D20</f>
        <v>#NAME?</v>
      </c>
      <c r="G20" s="267"/>
      <c r="H20" s="269"/>
      <c r="I20" s="270"/>
      <c r="J20" s="270"/>
      <c r="K20" s="271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</row>
    <row r="21" customFormat="false" ht="11.25" hidden="false" customHeight="true" outlineLevel="0" collapsed="false">
      <c r="B21" s="274" t="s">
        <v>245</v>
      </c>
      <c r="C21" s="275"/>
      <c r="D21" s="276" t="e">
        <f aca="false">SUM(D11:D20)</f>
        <v>#NAME?</v>
      </c>
      <c r="E21" s="277" t="e">
        <f aca="false">SUM(E11:E20)</f>
        <v>#NAME?</v>
      </c>
      <c r="F21" s="278" t="e">
        <f aca="false">SUM(F11:F20)</f>
        <v>#NAME?</v>
      </c>
      <c r="G21" s="279"/>
      <c r="H21" s="280"/>
      <c r="I21" s="281"/>
      <c r="J21" s="281"/>
      <c r="K21" s="282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</row>
    <row r="22" customFormat="false" ht="3" hidden="false" customHeight="true" outlineLevel="0" collapsed="false">
      <c r="B22" s="272"/>
      <c r="D22" s="266"/>
      <c r="E22" s="267"/>
      <c r="F22" s="273"/>
      <c r="G22" s="267"/>
      <c r="H22" s="269"/>
      <c r="I22" s="270"/>
      <c r="J22" s="270"/>
      <c r="K22" s="271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</row>
    <row r="23" customFormat="false" ht="11.25" hidden="false" customHeight="true" outlineLevel="0" collapsed="false">
      <c r="A23" s="232" t="s">
        <v>215</v>
      </c>
      <c r="B23" s="272" t="s">
        <v>23</v>
      </c>
      <c r="D23" s="306" t="e">
        <f aca="false">Expenses!D23-[2]Expenses!D23</f>
        <v>#NAME?</v>
      </c>
      <c r="E23" s="307" t="e">
        <f aca="false">Expenses!E23-[2]Expenses!E23</f>
        <v>#NAME?</v>
      </c>
      <c r="F23" s="308" t="e">
        <f aca="false">E23-D23</f>
        <v>#NAME?</v>
      </c>
      <c r="G23" s="267"/>
      <c r="H23" s="269"/>
      <c r="I23" s="270"/>
      <c r="J23" s="270"/>
      <c r="K23" s="271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</row>
    <row r="24" customFormat="false" ht="11.25" hidden="false" customHeight="true" outlineLevel="0" collapsed="false">
      <c r="A24" s="232" t="s">
        <v>216</v>
      </c>
      <c r="B24" s="272" t="s">
        <v>24</v>
      </c>
      <c r="D24" s="306" t="e">
        <f aca="false">Expenses!D24-[2]Expenses!D24</f>
        <v>#NAME?</v>
      </c>
      <c r="E24" s="307" t="e">
        <f aca="false">Expenses!E24-[2]Expenses!E24</f>
        <v>#NAME?</v>
      </c>
      <c r="F24" s="308" t="e">
        <f aca="false">E24-D24</f>
        <v>#NAME?</v>
      </c>
      <c r="G24" s="267"/>
      <c r="H24" s="269"/>
      <c r="I24" s="270"/>
      <c r="J24" s="270"/>
      <c r="K24" s="271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</row>
    <row r="25" customFormat="false" ht="11.25" hidden="false" customHeight="true" outlineLevel="0" collapsed="false">
      <c r="A25" s="232" t="s">
        <v>270</v>
      </c>
      <c r="B25" s="272" t="s">
        <v>254</v>
      </c>
      <c r="D25" s="306" t="e">
        <f aca="false">Expenses!D25-[2]Expenses!D25</f>
        <v>#NAME?</v>
      </c>
      <c r="E25" s="307" t="e">
        <f aca="false">Expenses!E25-[2]Expenses!E25</f>
        <v>#NAME?</v>
      </c>
      <c r="F25" s="308" t="e">
        <f aca="false">E25-D25</f>
        <v>#NAME?</v>
      </c>
      <c r="G25" s="267"/>
      <c r="H25" s="269"/>
      <c r="I25" s="270"/>
      <c r="J25" s="270"/>
      <c r="K25" s="271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</row>
    <row r="26" customFormat="false" ht="11.25" hidden="false" customHeight="true" outlineLevel="0" collapsed="false">
      <c r="A26" s="232" t="s">
        <v>224</v>
      </c>
      <c r="B26" s="272" t="s">
        <v>63</v>
      </c>
      <c r="D26" s="306" t="e">
        <f aca="false">Expenses!D26-[2]Expenses!D26</f>
        <v>#NAME?</v>
      </c>
      <c r="E26" s="307" t="e">
        <f aca="false">Expenses!E26-[2]Expenses!E26</f>
        <v>#NAME?</v>
      </c>
      <c r="F26" s="308" t="e">
        <f aca="false">E26-D26</f>
        <v>#NAME?</v>
      </c>
      <c r="G26" s="267"/>
      <c r="H26" s="269"/>
      <c r="I26" s="270"/>
      <c r="J26" s="270"/>
      <c r="K26" s="271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</row>
    <row r="27" customFormat="false" ht="11.25" hidden="false" customHeight="true" outlineLevel="0" collapsed="false">
      <c r="B27" s="272" t="s">
        <v>27</v>
      </c>
      <c r="D27" s="306" t="e">
        <f aca="false">Expenses!D27-[2]Expenses!D27</f>
        <v>#NAME?</v>
      </c>
      <c r="E27" s="307" t="e">
        <f aca="false">Expenses!E27-[2]Expenses!E27</f>
        <v>#NAME?</v>
      </c>
      <c r="F27" s="308" t="e">
        <f aca="false">E27-D27</f>
        <v>#NAME?</v>
      </c>
      <c r="G27" s="267"/>
      <c r="H27" s="269"/>
      <c r="I27" s="270"/>
      <c r="J27" s="270"/>
      <c r="K27" s="271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</row>
    <row r="28" customFormat="false" ht="11.25" hidden="false" customHeight="true" outlineLevel="0" collapsed="false">
      <c r="B28" s="272" t="s">
        <v>28</v>
      </c>
      <c r="D28" s="306" t="e">
        <f aca="false">Expenses!D28-[2]Expenses!D28</f>
        <v>#NAME?</v>
      </c>
      <c r="E28" s="307" t="e">
        <f aca="false">Expenses!E28-[2]Expenses!E28</f>
        <v>#NAME?</v>
      </c>
      <c r="F28" s="308" t="e">
        <f aca="false">E28-D28</f>
        <v>#NAME?</v>
      </c>
      <c r="G28" s="267"/>
      <c r="H28" s="269"/>
      <c r="I28" s="270"/>
      <c r="J28" s="270"/>
      <c r="K28" s="271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</row>
    <row r="29" customFormat="false" ht="11.25" hidden="false" customHeight="true" outlineLevel="0" collapsed="false">
      <c r="A29" s="232" t="s">
        <v>225</v>
      </c>
      <c r="B29" s="272" t="s">
        <v>64</v>
      </c>
      <c r="C29" s="265"/>
      <c r="D29" s="306" t="n">
        <f aca="false">Expenses!D29-[2]Expenses!D29</f>
        <v>0</v>
      </c>
      <c r="E29" s="307" t="e">
        <f aca="false">Expenses!E29-[2]Expenses!E29</f>
        <v>#NAME?</v>
      </c>
      <c r="F29" s="308" t="e">
        <f aca="false">E29-D29</f>
        <v>#NAME?</v>
      </c>
      <c r="G29" s="267"/>
      <c r="H29" s="269"/>
      <c r="I29" s="270"/>
      <c r="J29" s="270"/>
      <c r="K29" s="271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</row>
    <row r="30" customFormat="false" ht="11.25" hidden="false" customHeight="true" outlineLevel="0" collapsed="false">
      <c r="B30" s="154" t="s">
        <v>30</v>
      </c>
      <c r="C30" s="265"/>
      <c r="D30" s="306" t="n">
        <f aca="false">Expenses!D30-[2]Expenses!D30</f>
        <v>0</v>
      </c>
      <c r="E30" s="307" t="n">
        <f aca="false">Expenses!E30-[2]Expenses!E30</f>
        <v>0</v>
      </c>
      <c r="F30" s="308" t="n">
        <f aca="false">E30-D30</f>
        <v>0</v>
      </c>
      <c r="G30" s="267"/>
      <c r="H30" s="269"/>
      <c r="I30" s="270"/>
      <c r="J30" s="270"/>
      <c r="K30" s="271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</row>
    <row r="31" customFormat="false" ht="11.25" hidden="false" customHeight="true" outlineLevel="0" collapsed="false">
      <c r="B31" s="154" t="s">
        <v>31</v>
      </c>
      <c r="C31" s="265"/>
      <c r="D31" s="306" t="n">
        <f aca="false">Expenses!D31-[2]Expenses!D31</f>
        <v>0</v>
      </c>
      <c r="E31" s="307" t="n">
        <f aca="false">Expenses!E31-[2]Expenses!E31</f>
        <v>0</v>
      </c>
      <c r="F31" s="308" t="n">
        <f aca="false">E31-D31</f>
        <v>0</v>
      </c>
      <c r="G31" s="267"/>
      <c r="H31" s="269"/>
      <c r="I31" s="270"/>
      <c r="J31" s="270"/>
      <c r="K31" s="271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</row>
    <row r="32" customFormat="false" ht="11.25" hidden="false" customHeight="true" outlineLevel="0" collapsed="false">
      <c r="A32" s="232" t="s">
        <v>212</v>
      </c>
      <c r="B32" s="272" t="s">
        <v>32</v>
      </c>
      <c r="D32" s="306" t="e">
        <f aca="false">Expenses!D32-[2]Expenses!D32</f>
        <v>#NAME?</v>
      </c>
      <c r="E32" s="307" t="e">
        <f aca="false">Expenses!E32-[2]Expenses!E32</f>
        <v>#NAME?</v>
      </c>
      <c r="F32" s="308" t="e">
        <f aca="false">E32-D32</f>
        <v>#NAME?</v>
      </c>
      <c r="G32" s="267"/>
      <c r="H32" s="269"/>
      <c r="I32" s="270"/>
      <c r="J32" s="270"/>
      <c r="K32" s="271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</row>
    <row r="33" customFormat="false" ht="11.25" hidden="false" customHeight="true" outlineLevel="0" collapsed="false">
      <c r="A33" s="232" t="s">
        <v>221</v>
      </c>
      <c r="B33" s="272" t="s">
        <v>33</v>
      </c>
      <c r="D33" s="306" t="e">
        <f aca="false">Expenses!D33-[2]Expenses!D33</f>
        <v>#NAME?</v>
      </c>
      <c r="E33" s="307" t="e">
        <f aca="false">Expenses!E33-[2]Expenses!E33</f>
        <v>#NAME?</v>
      </c>
      <c r="F33" s="308" t="e">
        <f aca="false">E33-D33</f>
        <v>#NAME?</v>
      </c>
      <c r="G33" s="267"/>
      <c r="H33" s="269"/>
      <c r="I33" s="270"/>
      <c r="J33" s="270"/>
      <c r="K33" s="271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</row>
    <row r="34" customFormat="false" ht="11.25" hidden="false" customHeight="true" outlineLevel="0" collapsed="false">
      <c r="B34" s="274" t="s">
        <v>34</v>
      </c>
      <c r="C34" s="275"/>
      <c r="D34" s="276" t="e">
        <f aca="false">SUM(D23:D33)</f>
        <v>#NAME?</v>
      </c>
      <c r="E34" s="277" t="e">
        <f aca="false">SUM(E23:E33)</f>
        <v>#NAME?</v>
      </c>
      <c r="F34" s="278" t="e">
        <f aca="false">SUM(F23:F33)</f>
        <v>#NAME?</v>
      </c>
      <c r="G34" s="279"/>
      <c r="H34" s="280"/>
      <c r="I34" s="281"/>
      <c r="J34" s="281"/>
      <c r="K34" s="282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</row>
    <row r="35" customFormat="false" ht="3" hidden="false" customHeight="true" outlineLevel="0" collapsed="false">
      <c r="B35" s="272"/>
      <c r="D35" s="266"/>
      <c r="E35" s="267"/>
      <c r="F35" s="273"/>
      <c r="G35" s="267"/>
      <c r="H35" s="269"/>
      <c r="I35" s="270"/>
      <c r="J35" s="270"/>
      <c r="K35" s="271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</row>
    <row r="36" customFormat="false" ht="3" hidden="false" customHeight="true" outlineLevel="0" collapsed="false">
      <c r="B36" s="272"/>
      <c r="D36" s="266"/>
      <c r="E36" s="267"/>
      <c r="F36" s="273"/>
      <c r="G36" s="267"/>
      <c r="H36" s="269"/>
      <c r="I36" s="270"/>
      <c r="J36" s="270"/>
      <c r="K36" s="271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</row>
    <row r="37" customFormat="false" ht="11.25" hidden="false" customHeight="true" outlineLevel="0" collapsed="false">
      <c r="A37" s="232" t="s">
        <v>229</v>
      </c>
      <c r="B37" s="272" t="s">
        <v>35</v>
      </c>
      <c r="D37" s="306" t="n">
        <f aca="false">Expenses!D37-[2]Expenses!D37</f>
        <v>0</v>
      </c>
      <c r="E37" s="307" t="e">
        <f aca="false">Expenses!E37-[2]Expenses!E37</f>
        <v>#NAME?</v>
      </c>
      <c r="F37" s="308" t="e">
        <f aca="false">E37-D37</f>
        <v>#NAME?</v>
      </c>
      <c r="G37" s="267"/>
      <c r="H37" s="269"/>
      <c r="I37" s="270"/>
      <c r="J37" s="270"/>
      <c r="K37" s="271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</row>
    <row r="38" customFormat="false" ht="11.25" hidden="false" customHeight="true" outlineLevel="0" collapsed="false">
      <c r="A38" s="232" t="s">
        <v>230</v>
      </c>
      <c r="B38" s="272" t="s">
        <v>65</v>
      </c>
      <c r="D38" s="306" t="n">
        <f aca="false">Expenses!D38-[2]Expenses!D38</f>
        <v>0</v>
      </c>
      <c r="E38" s="307" t="e">
        <f aca="false">Expenses!E38-[2]Expenses!E38</f>
        <v>#NAME?</v>
      </c>
      <c r="F38" s="308" t="e">
        <f aca="false">E38-D38</f>
        <v>#NAME?</v>
      </c>
      <c r="G38" s="267"/>
      <c r="H38" s="269"/>
      <c r="I38" s="270"/>
      <c r="J38" s="270"/>
      <c r="K38" s="271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</row>
    <row r="39" customFormat="false" ht="11.25" hidden="false" customHeight="true" outlineLevel="0" collapsed="false">
      <c r="A39" s="232" t="s">
        <v>231</v>
      </c>
      <c r="B39" s="249" t="s">
        <v>151</v>
      </c>
      <c r="D39" s="306" t="e">
        <f aca="false">Expenses!D39-[2]Expenses!D39</f>
        <v>#NAME?</v>
      </c>
      <c r="E39" s="307" t="e">
        <f aca="false">Expenses!E39-[2]Expenses!E39</f>
        <v>#NAME?</v>
      </c>
      <c r="F39" s="308" t="e">
        <f aca="false">E39-D39</f>
        <v>#NAME?</v>
      </c>
      <c r="G39" s="267"/>
      <c r="H39" s="269"/>
      <c r="I39" s="270"/>
      <c r="J39" s="270"/>
      <c r="K39" s="271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</row>
    <row r="40" customFormat="false" ht="11.25" hidden="false" customHeight="true" outlineLevel="0" collapsed="false">
      <c r="A40" s="232" t="s">
        <v>232</v>
      </c>
      <c r="B40" s="249" t="s">
        <v>37</v>
      </c>
      <c r="D40" s="306" t="e">
        <f aca="false">Expenses!D40-[2]Expenses!D40</f>
        <v>#NAME?</v>
      </c>
      <c r="E40" s="307" t="e">
        <f aca="false">Expenses!E40-[2]Expenses!E40</f>
        <v>#NAME?</v>
      </c>
      <c r="F40" s="308" t="e">
        <f aca="false">E40-D40</f>
        <v>#NAME?</v>
      </c>
      <c r="G40" s="267"/>
      <c r="H40" s="269"/>
      <c r="I40" s="270"/>
      <c r="J40" s="270"/>
      <c r="K40" s="271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</row>
    <row r="41" customFormat="false" ht="12.75" hidden="false" customHeight="false" outlineLevel="0" collapsed="false">
      <c r="B41" s="272" t="s">
        <v>37</v>
      </c>
      <c r="D41" s="306" t="e">
        <f aca="false">Expenses!D41-[2]Expenses!D41</f>
        <v>#NAME?</v>
      </c>
      <c r="E41" s="307" t="e">
        <f aca="false">Expenses!E41-[2]Expenses!E41</f>
        <v>#NAME?</v>
      </c>
      <c r="F41" s="308" t="e">
        <f aca="false">E41-D41</f>
        <v>#NAME?</v>
      </c>
      <c r="G41" s="286"/>
      <c r="H41" s="239"/>
      <c r="K41" s="287"/>
    </row>
    <row r="42" customFormat="false" ht="11.25" hidden="false" customHeight="true" outlineLevel="0" collapsed="false">
      <c r="B42" s="274" t="s">
        <v>38</v>
      </c>
      <c r="C42" s="275"/>
      <c r="D42" s="276" t="e">
        <f aca="false">SUM(D37:D40)</f>
        <v>#NAME?</v>
      </c>
      <c r="E42" s="277" t="e">
        <f aca="false">SUM(E37:E40)</f>
        <v>#NAME?</v>
      </c>
      <c r="F42" s="278" t="e">
        <f aca="false">SUM(F37:F40)</f>
        <v>#NAME?</v>
      </c>
      <c r="G42" s="279"/>
      <c r="H42" s="280"/>
      <c r="I42" s="281"/>
      <c r="J42" s="281"/>
      <c r="K42" s="282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</row>
    <row r="43" customFormat="false" ht="3" hidden="false" customHeight="true" outlineLevel="0" collapsed="false">
      <c r="B43" s="272"/>
      <c r="D43" s="266"/>
      <c r="E43" s="267"/>
      <c r="F43" s="273"/>
      <c r="G43" s="267"/>
      <c r="H43" s="269"/>
      <c r="I43" s="270"/>
      <c r="J43" s="270"/>
      <c r="K43" s="271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</row>
    <row r="44" customFormat="false" ht="11.25" hidden="false" customHeight="true" outlineLevel="0" collapsed="false">
      <c r="A44" s="232" t="s">
        <v>233</v>
      </c>
      <c r="B44" s="272" t="s">
        <v>39</v>
      </c>
      <c r="C44" s="265"/>
      <c r="D44" s="306" t="n">
        <f aca="false">Expenses!D44-[2]Expenses!D44</f>
        <v>0</v>
      </c>
      <c r="E44" s="307" t="e">
        <f aca="false">Expenses!E44-[2]Expenses!E44</f>
        <v>#NAME?</v>
      </c>
      <c r="F44" s="308" t="e">
        <f aca="false">E44-D44</f>
        <v>#NAME?</v>
      </c>
      <c r="G44" s="267"/>
      <c r="H44" s="269"/>
      <c r="I44" s="270"/>
      <c r="J44" s="270"/>
      <c r="K44" s="271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</row>
    <row r="45" customFormat="false" ht="3" hidden="false" customHeight="true" outlineLevel="0" collapsed="false">
      <c r="B45" s="272"/>
      <c r="C45" s="265"/>
      <c r="D45" s="266"/>
      <c r="E45" s="267"/>
      <c r="F45" s="273"/>
      <c r="G45" s="267"/>
      <c r="H45" s="269"/>
      <c r="I45" s="270"/>
      <c r="J45" s="270"/>
      <c r="K45" s="271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</row>
    <row r="46" customFormat="false" ht="11.25" hidden="false" customHeight="true" outlineLevel="0" collapsed="false">
      <c r="A46" s="232" t="s">
        <v>234</v>
      </c>
      <c r="B46" s="272" t="s">
        <v>40</v>
      </c>
      <c r="C46" s="265"/>
      <c r="D46" s="306" t="e">
        <f aca="false">Expenses!D46-[2]Expenses!D46</f>
        <v>#NAME?</v>
      </c>
      <c r="E46" s="307" t="e">
        <f aca="false">Expenses!E46-[2]Expenses!E46</f>
        <v>#NAME?</v>
      </c>
      <c r="F46" s="308" t="e">
        <f aca="false">E46-D46</f>
        <v>#NAME?</v>
      </c>
      <c r="G46" s="267"/>
      <c r="H46" s="269"/>
      <c r="I46" s="270"/>
      <c r="J46" s="270"/>
      <c r="K46" s="271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</row>
    <row r="47" customFormat="false" ht="3" hidden="false" customHeight="true" outlineLevel="0" collapsed="false">
      <c r="B47" s="272"/>
      <c r="D47" s="266"/>
      <c r="E47" s="267"/>
      <c r="F47" s="273"/>
      <c r="G47" s="267"/>
      <c r="H47" s="269"/>
      <c r="I47" s="270"/>
      <c r="J47" s="270"/>
      <c r="K47" s="271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</row>
    <row r="48" customFormat="false" ht="11.25" hidden="false" customHeight="true" outlineLevel="0" collapsed="false">
      <c r="B48" s="274" t="s">
        <v>42</v>
      </c>
      <c r="C48" s="275"/>
      <c r="D48" s="276" t="e">
        <f aca="false">SUM(D42:D46)+D21+D34</f>
        <v>#NAME?</v>
      </c>
      <c r="E48" s="277" t="e">
        <f aca="false">SUM(E42:E46)+E21+E34</f>
        <v>#NAME?</v>
      </c>
      <c r="F48" s="278" t="e">
        <f aca="false">SUM(F42:F46)+F21+F34</f>
        <v>#NAME?</v>
      </c>
      <c r="G48" s="279"/>
      <c r="H48" s="280"/>
      <c r="I48" s="281"/>
      <c r="J48" s="281"/>
      <c r="K48" s="282"/>
    </row>
    <row r="49" customFormat="false" ht="3" hidden="false" customHeight="true" outlineLevel="0" collapsed="false">
      <c r="B49" s="272"/>
      <c r="D49" s="266"/>
      <c r="E49" s="267"/>
      <c r="F49" s="273"/>
      <c r="G49" s="267"/>
      <c r="H49" s="269"/>
      <c r="I49" s="270"/>
      <c r="J49" s="270"/>
      <c r="K49" s="271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</row>
    <row r="50" customFormat="false" ht="11.25" hidden="false" customHeight="true" outlineLevel="0" collapsed="false">
      <c r="A50" s="232" t="s">
        <v>235</v>
      </c>
      <c r="B50" s="272" t="s">
        <v>188</v>
      </c>
      <c r="C50" s="265"/>
      <c r="D50" s="306" t="n">
        <f aca="false">Expenses!D50-[2]Expenses!D50</f>
        <v>0</v>
      </c>
      <c r="E50" s="307" t="e">
        <f aca="false">Expenses!E50-[2]Expenses!E50</f>
        <v>#NAME?</v>
      </c>
      <c r="F50" s="308" t="e">
        <f aca="false">E50-D50</f>
        <v>#NAME?</v>
      </c>
      <c r="G50" s="267"/>
      <c r="H50" s="269"/>
      <c r="I50" s="270"/>
      <c r="J50" s="270"/>
      <c r="K50" s="271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</row>
    <row r="51" customFormat="false" ht="3" hidden="false" customHeight="true" outlineLevel="0" collapsed="false">
      <c r="B51" s="272"/>
      <c r="D51" s="266"/>
      <c r="E51" s="267"/>
      <c r="F51" s="273"/>
      <c r="G51" s="267"/>
      <c r="H51" s="269"/>
      <c r="I51" s="270"/>
      <c r="J51" s="270"/>
      <c r="K51" s="271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</row>
    <row r="52" customFormat="false" ht="11.25" hidden="false" customHeight="true" outlineLevel="0" collapsed="false">
      <c r="A52" s="232" t="s">
        <v>236</v>
      </c>
      <c r="B52" s="272" t="s">
        <v>45</v>
      </c>
      <c r="C52" s="265"/>
      <c r="D52" s="306" t="e">
        <f aca="false">Expenses!D52-[2]Expenses!D52</f>
        <v>#NAME?</v>
      </c>
      <c r="E52" s="307" t="e">
        <f aca="false">Expenses!E52-[2]Expenses!E52</f>
        <v>#NAME?</v>
      </c>
      <c r="F52" s="308" t="e">
        <f aca="false">E52-D52</f>
        <v>#NAME?</v>
      </c>
      <c r="G52" s="267"/>
      <c r="H52" s="269"/>
      <c r="I52" s="270"/>
      <c r="J52" s="270"/>
      <c r="K52" s="271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</row>
    <row r="53" customFormat="false" ht="3" hidden="false" customHeight="true" outlineLevel="0" collapsed="false">
      <c r="B53" s="272"/>
      <c r="D53" s="266"/>
      <c r="E53" s="267"/>
      <c r="F53" s="273"/>
      <c r="G53" s="267"/>
      <c r="H53" s="269"/>
      <c r="I53" s="270"/>
      <c r="J53" s="270"/>
      <c r="K53" s="271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</row>
    <row r="54" customFormat="false" ht="11.25" hidden="false" customHeight="true" outlineLevel="0" collapsed="false">
      <c r="A54" s="275"/>
      <c r="B54" s="274" t="s">
        <v>90</v>
      </c>
      <c r="C54" s="275"/>
      <c r="D54" s="288" t="e">
        <f aca="false">D48+D50+D52</f>
        <v>#NAME?</v>
      </c>
      <c r="E54" s="289" t="e">
        <f aca="false">E48+E50+E52</f>
        <v>#NAME?</v>
      </c>
      <c r="F54" s="290" t="e">
        <f aca="false">F48+F50+F52</f>
        <v>#NAME?</v>
      </c>
      <c r="G54" s="279"/>
      <c r="H54" s="280"/>
      <c r="I54" s="281"/>
      <c r="J54" s="281"/>
      <c r="K54" s="282"/>
    </row>
    <row r="55" customFormat="false" ht="3" hidden="false" customHeight="true" outlineLevel="0" collapsed="false">
      <c r="B55" s="291"/>
      <c r="D55" s="292"/>
      <c r="E55" s="293"/>
      <c r="F55" s="294"/>
      <c r="G55" s="239"/>
      <c r="H55" s="292"/>
      <c r="I55" s="293"/>
      <c r="J55" s="293"/>
      <c r="K55" s="294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</row>
    <row r="56" customFormat="false" ht="3" hidden="false" customHeight="true" outlineLevel="0" collapsed="false">
      <c r="A56" s="264"/>
      <c r="B56" s="270"/>
      <c r="C56" s="295"/>
      <c r="D56" s="270"/>
      <c r="E56" s="270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</row>
    <row r="57" customFormat="false" ht="12.75" hidden="false" customHeight="false" outlineLevel="0" collapsed="false">
      <c r="B57" s="237"/>
      <c r="D57" s="238" t="s">
        <v>283</v>
      </c>
      <c r="E57" s="238"/>
      <c r="F57" s="238"/>
      <c r="G57" s="239"/>
      <c r="H57" s="240"/>
      <c r="I57" s="241"/>
      <c r="J57" s="241"/>
      <c r="K57" s="242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</row>
    <row r="58" customFormat="false" ht="12.75" hidden="false" customHeight="false" outlineLevel="0" collapsed="false">
      <c r="B58" s="247" t="s">
        <v>5</v>
      </c>
      <c r="D58" s="244" t="s">
        <v>9</v>
      </c>
      <c r="E58" s="245" t="s">
        <v>7</v>
      </c>
      <c r="F58" s="246" t="s">
        <v>8</v>
      </c>
      <c r="G58" s="239"/>
      <c r="H58" s="247" t="s">
        <v>276</v>
      </c>
      <c r="I58" s="247"/>
      <c r="J58" s="247"/>
      <c r="K58" s="247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</row>
    <row r="59" customFormat="false" ht="12.75" hidden="false" customHeight="false" outlineLevel="0" collapsed="false">
      <c r="B59" s="237" t="s">
        <v>222</v>
      </c>
      <c r="D59" s="306" t="n">
        <f aca="false">Expenses!D59-[2]Expenses!D59</f>
        <v>0</v>
      </c>
      <c r="E59" s="307" t="n">
        <f aca="false">Expenses!E59-[2]Expenses!E59</f>
        <v>0</v>
      </c>
      <c r="F59" s="308" t="n">
        <f aca="false">E59-D59</f>
        <v>0</v>
      </c>
      <c r="G59" s="239"/>
      <c r="H59" s="240"/>
      <c r="I59" s="241"/>
      <c r="J59" s="241"/>
      <c r="K59" s="242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</row>
    <row r="60" customFormat="false" ht="12.75" hidden="false" customHeight="false" outlineLevel="0" collapsed="false">
      <c r="B60" s="272" t="s">
        <v>30</v>
      </c>
      <c r="D60" s="306" t="n">
        <f aca="false">Expenses!D60-[2]Expenses!D60</f>
        <v>0</v>
      </c>
      <c r="E60" s="307" t="n">
        <f aca="false">Expenses!E60-[2]Expenses!E60</f>
        <v>0</v>
      </c>
      <c r="F60" s="308" t="n">
        <f aca="false">E60-D60</f>
        <v>0</v>
      </c>
      <c r="G60" s="239"/>
      <c r="H60" s="269"/>
      <c r="I60" s="270"/>
      <c r="J60" s="270"/>
      <c r="K60" s="271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</row>
    <row r="61" customFormat="false" ht="12.75" hidden="false" customHeight="false" outlineLevel="0" collapsed="false">
      <c r="B61" s="291" t="s">
        <v>29</v>
      </c>
      <c r="D61" s="309" t="n">
        <f aca="false">Expenses!D61-[2]Expenses!D61</f>
        <v>0</v>
      </c>
      <c r="E61" s="310" t="n">
        <f aca="false">Expenses!E61-[2]Expenses!E61</f>
        <v>0</v>
      </c>
      <c r="F61" s="311" t="n">
        <f aca="false">E61-D61</f>
        <v>0</v>
      </c>
      <c r="G61" s="239"/>
      <c r="H61" s="292"/>
      <c r="I61" s="293"/>
      <c r="J61" s="293"/>
      <c r="K61" s="294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</row>
    <row r="62" customFormat="false" ht="12.75" hidden="false" customHeight="false" outlineLevel="0" collapsed="false">
      <c r="D62" s="239"/>
      <c r="E62" s="239"/>
      <c r="F62" s="239"/>
      <c r="G62" s="239"/>
      <c r="H62" s="239"/>
      <c r="I62" s="239"/>
      <c r="J62" s="239"/>
      <c r="K62" s="239"/>
      <c r="L62" s="239"/>
      <c r="M62" s="239" t="s">
        <v>79</v>
      </c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</row>
    <row r="63" customFormat="false" ht="12.75" hidden="false" customHeight="false" outlineLevel="0" collapsed="false"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</row>
    <row r="64" customFormat="false" ht="12.75" hidden="false" customHeight="false" outlineLevel="0" collapsed="false"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</row>
    <row r="65" customFormat="false" ht="12.75" hidden="false" customHeight="false" outlineLevel="0" collapsed="false"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</row>
    <row r="66" customFormat="false" ht="12.75" hidden="false" customHeight="false" outlineLevel="0" collapsed="false"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</row>
    <row r="67" customFormat="false" ht="12.75" hidden="false" customHeight="false" outlineLevel="0" collapsed="false"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</row>
    <row r="68" customFormat="false" ht="12.75" hidden="false" customHeight="false" outlineLevel="0" collapsed="false"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</row>
    <row r="69" customFormat="false" ht="12.75" hidden="false" customHeight="false" outlineLevel="0" collapsed="false"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</row>
    <row r="70" customFormat="false" ht="12.75" hidden="false" customHeight="false" outlineLevel="0" collapsed="false"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</row>
    <row r="71" customFormat="false" ht="12.75" hidden="false" customHeight="false" outlineLevel="0" collapsed="false"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</row>
    <row r="72" customFormat="false" ht="12.75" hidden="false" customHeight="false" outlineLevel="0" collapsed="false"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</row>
    <row r="73" customFormat="false" ht="12.75" hidden="false" customHeight="false" outlineLevel="0" collapsed="false">
      <c r="D73" s="239"/>
      <c r="E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</row>
    <row r="74" customFormat="false" ht="12.75" hidden="false" customHeight="false" outlineLevel="0" collapsed="false">
      <c r="D74" s="239"/>
      <c r="E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</row>
    <row r="75" customFormat="false" ht="12.75" hidden="false" customHeight="false" outlineLevel="0" collapsed="false">
      <c r="D75" s="239"/>
      <c r="E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</row>
    <row r="76" customFormat="false" ht="12.75" hidden="false" customHeight="false" outlineLevel="0" collapsed="false">
      <c r="D76" s="239"/>
      <c r="E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</row>
    <row r="77" customFormat="false" ht="12.75" hidden="false" customHeight="false" outlineLevel="0" collapsed="false">
      <c r="D77" s="239"/>
      <c r="E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</row>
    <row r="78" customFormat="false" ht="12.75" hidden="false" customHeight="false" outlineLevel="0" collapsed="false">
      <c r="D78" s="239"/>
      <c r="E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</row>
    <row r="79" customFormat="false" ht="12.75" hidden="false" customHeight="false" outlineLevel="0" collapsed="false"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</row>
    <row r="80" customFormat="false" ht="12.75" hidden="false" customHeight="false" outlineLevel="0" collapsed="false">
      <c r="A80" s="239"/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</row>
    <row r="81" customFormat="false" ht="12.75" hidden="false" customHeight="false" outlineLevel="0" collapsed="false">
      <c r="A81" s="239"/>
      <c r="B81" s="239"/>
      <c r="C81" s="239"/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</row>
    <row r="82" customFormat="false" ht="12.75" hidden="false" customHeight="false" outlineLevel="0" collapsed="false">
      <c r="A82" s="239"/>
      <c r="B82" s="239"/>
      <c r="C82" s="239"/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</row>
    <row r="83" customFormat="false" ht="12.75" hidden="false" customHeight="false" outlineLevel="0" collapsed="false">
      <c r="A83" s="239"/>
      <c r="B83" s="239"/>
      <c r="C83" s="239"/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</row>
    <row r="84" customFormat="false" ht="12.75" hidden="false" customHeight="false" outlineLevel="0" collapsed="false">
      <c r="A84" s="239"/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</row>
    <row r="85" customFormat="false" ht="12.75" hidden="false" customHeight="false" outlineLevel="0" collapsed="false">
      <c r="A85" s="239"/>
      <c r="B85" s="239"/>
      <c r="C85" s="239"/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</row>
    <row r="86" customFormat="false" ht="12.75" hidden="false" customHeight="false" outlineLevel="0" collapsed="false"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</row>
    <row r="87" customFormat="false" ht="12.75" hidden="false" customHeight="false" outlineLevel="0" collapsed="false"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</row>
    <row r="88" customFormat="false" ht="12.75" hidden="false" customHeight="false" outlineLevel="0" collapsed="false"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</row>
    <row r="89" customFormat="false" ht="12.75" hidden="false" customHeight="false" outlineLevel="0" collapsed="false"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</row>
    <row r="90" customFormat="false" ht="12.75" hidden="false" customHeight="false" outlineLevel="0" collapsed="false"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</row>
    <row r="91" customFormat="false" ht="12.75" hidden="false" customHeight="false" outlineLevel="0" collapsed="false"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</row>
    <row r="92" customFormat="false" ht="12.75" hidden="false" customHeight="false" outlineLevel="0" collapsed="false"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</row>
    <row r="93" customFormat="false" ht="12.75" hidden="false" customHeight="false" outlineLevel="0" collapsed="false"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</row>
    <row r="94" customFormat="false" ht="12.75" hidden="false" customHeight="false" outlineLevel="0" collapsed="false"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</row>
    <row r="95" customFormat="false" ht="12.75" hidden="false" customHeight="false" outlineLevel="0" collapsed="false"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</row>
    <row r="96" customFormat="false" ht="12.75" hidden="false" customHeight="false" outlineLevel="0" collapsed="false"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</row>
    <row r="97" customFormat="false" ht="12.75" hidden="false" customHeight="false" outlineLevel="0" collapsed="false"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</row>
    <row r="98" customFormat="false" ht="12.75" hidden="false" customHeight="false" outlineLevel="0" collapsed="false"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</row>
    <row r="99" customFormat="false" ht="12.75" hidden="false" customHeight="false" outlineLevel="0" collapsed="false"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</row>
    <row r="100" customFormat="false" ht="12.75" hidden="false" customHeight="false" outlineLevel="0" collapsed="false"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</row>
    <row r="101" customFormat="false" ht="12.75" hidden="false" customHeight="false" outlineLevel="0" collapsed="false"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</row>
    <row r="102" customFormat="false" ht="12.75" hidden="false" customHeight="false" outlineLevel="0" collapsed="false"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</row>
    <row r="103" customFormat="false" ht="12.75" hidden="false" customHeight="false" outlineLevel="0" collapsed="false"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</row>
    <row r="104" customFormat="false" ht="12.75" hidden="false" customHeight="false" outlineLevel="0" collapsed="false"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</row>
    <row r="105" customFormat="false" ht="12.75" hidden="false" customHeight="false" outlineLevel="0" collapsed="false"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</row>
    <row r="106" customFormat="false" ht="12.75" hidden="false" customHeight="false" outlineLevel="0" collapsed="false"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</row>
    <row r="107" customFormat="false" ht="12.75" hidden="false" customHeight="false" outlineLevel="0" collapsed="false"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</row>
    <row r="108" customFormat="false" ht="12.75" hidden="false" customHeight="false" outlineLevel="0" collapsed="false"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</row>
    <row r="109" customFormat="false" ht="12.75" hidden="false" customHeight="false" outlineLevel="0" collapsed="false"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</row>
    <row r="110" customFormat="false" ht="12.75" hidden="false" customHeight="false" outlineLevel="0" collapsed="false"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</row>
    <row r="111" customFormat="false" ht="12.75" hidden="false" customHeight="false" outlineLevel="0" collapsed="false">
      <c r="D111" s="239"/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</row>
    <row r="112" customFormat="false" ht="12.75" hidden="false" customHeight="false" outlineLevel="0" collapsed="false"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</row>
    <row r="113" customFormat="false" ht="12.75" hidden="false" customHeight="false" outlineLevel="0" collapsed="false"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</row>
    <row r="114" customFormat="false" ht="12.75" hidden="false" customHeight="false" outlineLevel="0" collapsed="false"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</row>
    <row r="115" customFormat="false" ht="12.75" hidden="false" customHeight="false" outlineLevel="0" collapsed="false"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</row>
    <row r="116" customFormat="false" ht="12.75" hidden="false" customHeight="false" outlineLevel="0" collapsed="false"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</row>
    <row r="117" customFormat="false" ht="12.75" hidden="false" customHeight="false" outlineLevel="0" collapsed="false"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</row>
    <row r="118" customFormat="false" ht="12.75" hidden="false" customHeight="false" outlineLevel="0" collapsed="false"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</row>
    <row r="119" customFormat="false" ht="12.75" hidden="false" customHeight="false" outlineLevel="0" collapsed="false"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</row>
    <row r="120" customFormat="false" ht="12.75" hidden="false" customHeight="false" outlineLevel="0" collapsed="false"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</row>
    <row r="121" customFormat="false" ht="12.75" hidden="false" customHeight="false" outlineLevel="0" collapsed="false">
      <c r="D121" s="239"/>
      <c r="E121" s="239"/>
      <c r="F121" s="239"/>
      <c r="G121" s="239"/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</row>
    <row r="122" customFormat="false" ht="12.75" hidden="false" customHeight="false" outlineLevel="0" collapsed="false"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</row>
    <row r="123" customFormat="false" ht="12.75" hidden="false" customHeight="false" outlineLevel="0" collapsed="false">
      <c r="D123" s="239"/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</row>
    <row r="125" customFormat="false" ht="12.75" hidden="false" customHeight="false" outlineLevel="0" collapsed="false">
      <c r="D125" s="239"/>
      <c r="E125" s="239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</row>
    <row r="126" customFormat="false" ht="12.75" hidden="false" customHeight="false" outlineLevel="0" collapsed="false"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</row>
    <row r="127" customFormat="false" ht="12.75" hidden="false" customHeight="false" outlineLevel="0" collapsed="false"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</row>
    <row r="128" customFormat="false" ht="12.75" hidden="false" customHeight="false" outlineLevel="0" collapsed="false"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</row>
    <row r="129" customFormat="false" ht="12.75" hidden="false" customHeight="false" outlineLevel="0" collapsed="false"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</row>
    <row r="130" customFormat="false" ht="12.75" hidden="false" customHeight="false" outlineLevel="0" collapsed="false"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</row>
    <row r="131" customFormat="false" ht="12.75" hidden="false" customHeight="false" outlineLevel="0" collapsed="false"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</row>
    <row r="132" customFormat="false" ht="12.75" hidden="false" customHeight="false" outlineLevel="0" collapsed="false"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</row>
    <row r="133" customFormat="false" ht="12.75" hidden="false" customHeight="false" outlineLevel="0" collapsed="false">
      <c r="D133" s="239"/>
      <c r="E133" s="239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</row>
    <row r="134" customFormat="false" ht="12.75" hidden="false" customHeight="false" outlineLevel="0" collapsed="false"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</row>
    <row r="135" customFormat="false" ht="12.75" hidden="false" customHeight="false" outlineLevel="0" collapsed="false"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</row>
    <row r="136" customFormat="false" ht="12.75" hidden="false" customHeight="false" outlineLevel="0" collapsed="false"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</row>
    <row r="137" customFormat="false" ht="12.75" hidden="false" customHeight="false" outlineLevel="0" collapsed="false"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</row>
    <row r="138" customFormat="false" ht="12.75" hidden="false" customHeight="false" outlineLevel="0" collapsed="false"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</row>
    <row r="139" customFormat="false" ht="12.75" hidden="false" customHeight="false" outlineLevel="0" collapsed="false"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</row>
    <row r="140" customFormat="false" ht="12.75" hidden="false" customHeight="false" outlineLevel="0" collapsed="false"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</row>
    <row r="141" customFormat="false" ht="12.75" hidden="false" customHeight="false" outlineLevel="0" collapsed="false">
      <c r="D141" s="239"/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</row>
    <row r="142" customFormat="false" ht="12.75" hidden="false" customHeight="false" outlineLevel="0" collapsed="false"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</row>
    <row r="144" customFormat="false" ht="12.75" hidden="false" customHeight="false" outlineLevel="0" collapsed="false"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</row>
    <row r="145" customFormat="false" ht="12.75" hidden="false" customHeight="false" outlineLevel="0" collapsed="false"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</row>
    <row r="146" customFormat="false" ht="12.75" hidden="false" customHeight="false" outlineLevel="0" collapsed="false"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</row>
    <row r="148" customFormat="false" ht="12.75" hidden="false" customHeight="false" outlineLevel="0" collapsed="false"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</row>
    <row r="149" customFormat="false" ht="12.75" hidden="false" customHeight="false" outlineLevel="0" collapsed="false"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</row>
    <row r="150" customFormat="false" ht="12.75" hidden="false" customHeight="false" outlineLevel="0" collapsed="false"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</row>
  </sheetData>
  <mergeCells count="7">
    <mergeCell ref="B2:K2"/>
    <mergeCell ref="B3:K3"/>
    <mergeCell ref="B4:K4"/>
    <mergeCell ref="D6:F6"/>
    <mergeCell ref="H7:K7"/>
    <mergeCell ref="D57:F57"/>
    <mergeCell ref="H58:K58"/>
  </mergeCells>
  <printOptions headings="false" gridLines="false" gridLinesSet="true" horizontalCentered="true" verticalCentered="tru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9" topLeftCell="D10" activePane="bottomRight" state="frozen"/>
      <selection pane="topLeft" activeCell="A1" activeCellId="0" sqref="A1"/>
      <selection pane="topRight" activeCell="D1" activeCellId="0" sqref="D1"/>
      <selection pane="bottomLeft" activeCell="A10" activeCellId="0" sqref="A10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232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true" customHeight="false" outlineLevel="0" collapsed="false">
      <c r="A1" s="232" t="s">
        <v>191</v>
      </c>
    </row>
    <row r="2" customFormat="false" ht="15.75" hidden="false" customHeight="false" outlineLevel="0" collapsed="false">
      <c r="A2" s="232" t="s">
        <v>193</v>
      </c>
      <c r="B2" s="233" t="s">
        <v>83</v>
      </c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0" t="s">
        <v>248</v>
      </c>
    </row>
    <row r="3" customFormat="false" ht="15" hidden="false" customHeight="false" outlineLevel="0" collapsed="false">
      <c r="A3" s="232" t="s">
        <v>195</v>
      </c>
      <c r="B3" s="235" t="s">
        <v>290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</row>
    <row r="4" customFormat="false" ht="12.75" hidden="false" customHeight="false" outlineLevel="0" collapsed="false">
      <c r="A4" s="234" t="n">
        <v>36770</v>
      </c>
      <c r="B4" s="236" t="str">
        <f aca="false">'Old Mgmt Summary'!A3</f>
        <v>Results based on Activity through July 27, 2000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</row>
    <row r="5" customFormat="false" ht="3" hidden="false" customHeight="true" outlineLevel="0" collapsed="false">
      <c r="A5" s="232" t="s">
        <v>261</v>
      </c>
    </row>
    <row r="6" customFormat="false" ht="12.75" hidden="false" customHeight="false" outlineLevel="0" collapsed="false">
      <c r="A6" s="232" t="s">
        <v>200</v>
      </c>
      <c r="B6" s="237"/>
      <c r="D6" s="240"/>
      <c r="E6" s="241"/>
      <c r="F6" s="241"/>
      <c r="G6" s="241"/>
      <c r="H6" s="241"/>
      <c r="I6" s="242"/>
      <c r="J6" s="239"/>
      <c r="K6" s="240"/>
      <c r="L6" s="241"/>
      <c r="M6" s="241"/>
      <c r="N6" s="241"/>
      <c r="O6" s="241"/>
      <c r="P6" s="242"/>
      <c r="Q6" s="239"/>
      <c r="R6" s="239"/>
      <c r="S6" s="239"/>
      <c r="T6" s="239"/>
    </row>
    <row r="7" customFormat="false" ht="12.75" hidden="false" customHeight="false" outlineLevel="0" collapsed="false">
      <c r="B7" s="272"/>
      <c r="D7" s="247" t="s">
        <v>291</v>
      </c>
      <c r="E7" s="247"/>
      <c r="F7" s="247"/>
      <c r="G7" s="247"/>
      <c r="H7" s="247"/>
      <c r="I7" s="247"/>
      <c r="J7" s="239"/>
      <c r="K7" s="247" t="s">
        <v>292</v>
      </c>
      <c r="L7" s="247"/>
      <c r="M7" s="247"/>
      <c r="N7" s="247"/>
      <c r="O7" s="247"/>
      <c r="P7" s="247"/>
      <c r="Q7" s="239"/>
      <c r="R7" s="239"/>
      <c r="S7" s="239"/>
      <c r="T7" s="239"/>
    </row>
    <row r="8" customFormat="false" ht="12.75" hidden="false" customHeight="false" outlineLevel="0" collapsed="false">
      <c r="B8" s="243" t="s">
        <v>5</v>
      </c>
      <c r="D8" s="244" t="s">
        <v>9</v>
      </c>
      <c r="E8" s="245" t="s">
        <v>7</v>
      </c>
      <c r="F8" s="246" t="s">
        <v>8</v>
      </c>
      <c r="G8" s="238" t="s">
        <v>293</v>
      </c>
      <c r="H8" s="238"/>
      <c r="I8" s="238"/>
      <c r="J8" s="239"/>
      <c r="K8" s="244" t="s">
        <v>9</v>
      </c>
      <c r="L8" s="245" t="s">
        <v>7</v>
      </c>
      <c r="M8" s="246" t="s">
        <v>8</v>
      </c>
      <c r="N8" s="238" t="s">
        <v>293</v>
      </c>
      <c r="O8" s="238"/>
      <c r="P8" s="238"/>
      <c r="Q8" s="239"/>
      <c r="R8" s="239"/>
      <c r="S8" s="239"/>
      <c r="T8" s="239"/>
    </row>
    <row r="9" customFormat="false" ht="13.5" hidden="false" customHeight="true" outlineLevel="0" collapsed="false">
      <c r="B9" s="237"/>
      <c r="D9" s="240"/>
      <c r="E9" s="241"/>
      <c r="F9" s="241"/>
      <c r="G9" s="241"/>
      <c r="H9" s="241"/>
      <c r="I9" s="242"/>
      <c r="J9" s="239"/>
      <c r="K9" s="240"/>
      <c r="L9" s="241"/>
      <c r="M9" s="241"/>
      <c r="N9" s="241"/>
      <c r="O9" s="241"/>
      <c r="P9" s="242"/>
      <c r="Q9" s="239"/>
      <c r="R9" s="239"/>
      <c r="S9" s="239"/>
      <c r="T9" s="239"/>
    </row>
    <row r="10" customFormat="false" ht="13.5" hidden="false" customHeight="true" outlineLevel="0" collapsed="false">
      <c r="A10" s="248" t="s">
        <v>265</v>
      </c>
      <c r="B10" s="249" t="s">
        <v>13</v>
      </c>
      <c r="C10" s="250"/>
      <c r="D10" s="251" t="n">
        <v>0</v>
      </c>
      <c r="E10" s="252" t="e">
        <f aca="false">ROUND(HPVAL($A10,$A$1,$A$2,$A$4,$A$5,$A$6)/1000,0)</f>
        <v>#NAME?</v>
      </c>
      <c r="F10" s="252" t="e">
        <f aca="false">E10-D10</f>
        <v>#NAME?</v>
      </c>
      <c r="G10" s="256"/>
      <c r="H10" s="256"/>
      <c r="I10" s="257"/>
      <c r="J10" s="258"/>
      <c r="K10" s="251" t="n">
        <v>11752</v>
      </c>
      <c r="L10" s="252" t="e">
        <f aca="false">ROUND(HPVAL($A10,$A$1,$A$3,$A$4,$A$5,$A$6)/1000,0)</f>
        <v>#NAME?</v>
      </c>
      <c r="M10" s="252" t="e">
        <f aca="false">ROUND(L10-K10,0)</f>
        <v>#NAME?</v>
      </c>
      <c r="N10" s="256"/>
      <c r="O10" s="256"/>
      <c r="P10" s="257"/>
      <c r="Q10" s="258"/>
      <c r="R10" s="258"/>
      <c r="S10" s="258"/>
      <c r="T10" s="258"/>
    </row>
    <row r="11" customFormat="false" ht="13.5" hidden="false" customHeight="true" outlineLevel="0" collapsed="false">
      <c r="A11" s="248" t="s">
        <v>227</v>
      </c>
      <c r="B11" s="166" t="s">
        <v>54</v>
      </c>
      <c r="C11" s="260"/>
      <c r="D11" s="261" t="e">
        <f aca="false">E11</f>
        <v>#NAME?</v>
      </c>
      <c r="E11" s="254" t="e">
        <f aca="false">ROUND(HPVAL($A11,$A$1,$A$2,$A$4,$A$5,$A$6)/1000,0)</f>
        <v>#NAME?</v>
      </c>
      <c r="F11" s="254" t="e">
        <f aca="false">E11-D11</f>
        <v>#NAME?</v>
      </c>
      <c r="G11" s="256"/>
      <c r="H11" s="256"/>
      <c r="I11" s="257"/>
      <c r="J11" s="258"/>
      <c r="K11" s="261" t="e">
        <f aca="false">L11</f>
        <v>#NAME?</v>
      </c>
      <c r="L11" s="254" t="e">
        <f aca="false">ROUND(HPVAL($A11,$A$1,$A$3,$A$4,$A$5,$A$6)/1000,0)</f>
        <v>#NAME?</v>
      </c>
      <c r="M11" s="254" t="e">
        <f aca="false">ROUND(L11-K11,0)</f>
        <v>#NAME?</v>
      </c>
      <c r="N11" s="256"/>
      <c r="O11" s="256"/>
      <c r="P11" s="257"/>
      <c r="Q11" s="258"/>
      <c r="R11" s="258"/>
      <c r="S11" s="258"/>
      <c r="T11" s="258"/>
    </row>
    <row r="12" customFormat="false" ht="11.25" hidden="false" customHeight="true" outlineLevel="0" collapsed="false">
      <c r="A12" s="232" t="s">
        <v>294</v>
      </c>
      <c r="B12" s="154" t="s">
        <v>13</v>
      </c>
      <c r="C12" s="265"/>
      <c r="D12" s="266" t="e">
        <f aca="false">SUM(D10:D11)</f>
        <v>#NAME?</v>
      </c>
      <c r="E12" s="267" t="e">
        <f aca="false">SUM(E10:E11)</f>
        <v>#NAME?</v>
      </c>
      <c r="F12" s="267" t="e">
        <f aca="false">SUM(F10:F11)</f>
        <v>#NAME?</v>
      </c>
      <c r="G12" s="270"/>
      <c r="H12" s="270"/>
      <c r="I12" s="271"/>
      <c r="J12" s="239"/>
      <c r="K12" s="266" t="e">
        <f aca="false">SUM(K10:K11)</f>
        <v>#NAME?</v>
      </c>
      <c r="L12" s="267" t="e">
        <f aca="false">SUM(L10:L11)</f>
        <v>#NAME?</v>
      </c>
      <c r="M12" s="267" t="e">
        <f aca="false">ROUND(L12-K12,0)</f>
        <v>#NAME?</v>
      </c>
      <c r="N12" s="270"/>
      <c r="O12" s="270"/>
      <c r="P12" s="271"/>
      <c r="Q12" s="239"/>
      <c r="R12" s="239"/>
      <c r="S12" s="239"/>
      <c r="T12" s="239"/>
    </row>
    <row r="13" customFormat="false" ht="11.25" hidden="false" customHeight="true" outlineLevel="0" collapsed="false">
      <c r="A13" s="232" t="s">
        <v>207</v>
      </c>
      <c r="B13" s="272" t="s">
        <v>18</v>
      </c>
      <c r="C13" s="265"/>
      <c r="D13" s="266" t="n">
        <v>0</v>
      </c>
      <c r="E13" s="267" t="n">
        <v>0</v>
      </c>
      <c r="F13" s="312" t="n">
        <f aca="false">E13-D13</f>
        <v>0</v>
      </c>
      <c r="G13" s="270"/>
      <c r="H13" s="270"/>
      <c r="I13" s="271"/>
      <c r="J13" s="239"/>
      <c r="K13" s="266" t="e">
        <f aca="false">L13</f>
        <v>#NAME?</v>
      </c>
      <c r="L13" s="267" t="e">
        <f aca="false">ROUND(HPVAL($A13,$A$1,$A$3,$A$4,$A$5,$A$6)/1000,0)/2</f>
        <v>#NAME?</v>
      </c>
      <c r="M13" s="312" t="e">
        <f aca="false">ROUND(L13-K13,0)</f>
        <v>#NAME?</v>
      </c>
      <c r="N13" s="270"/>
      <c r="O13" s="270"/>
      <c r="P13" s="271"/>
      <c r="Q13" s="239"/>
      <c r="R13" s="239"/>
      <c r="S13" s="239"/>
      <c r="T13" s="239"/>
    </row>
    <row r="14" customFormat="false" ht="11.25" hidden="false" customHeight="true" outlineLevel="0" collapsed="false">
      <c r="A14" s="232" t="s">
        <v>267</v>
      </c>
      <c r="B14" s="272" t="s">
        <v>184</v>
      </c>
      <c r="D14" s="266" t="n">
        <v>12882</v>
      </c>
      <c r="E14" s="267" t="e">
        <f aca="false">ROUND(HPVAL($A14,$A$1,$A$2,$A$4,$A$5,$A$6)/1000,0)</f>
        <v>#NAME?</v>
      </c>
      <c r="F14" s="267" t="e">
        <f aca="false">E14-D14</f>
        <v>#NAME?</v>
      </c>
      <c r="G14" s="270"/>
      <c r="H14" s="270"/>
      <c r="I14" s="271"/>
      <c r="J14" s="239"/>
      <c r="K14" s="266" t="n">
        <v>3481</v>
      </c>
      <c r="L14" s="267" t="e">
        <f aca="false">ROUND(HPVAL($A14,$A$1,$A$3,$A$4,$A$5,$A$6)/1000,0)</f>
        <v>#NAME?</v>
      </c>
      <c r="M14" s="312" t="e">
        <f aca="false">ROUND(L14-K14,0)</f>
        <v>#NAME?</v>
      </c>
      <c r="N14" s="270"/>
      <c r="O14" s="270"/>
      <c r="P14" s="271"/>
      <c r="Q14" s="239"/>
      <c r="R14" s="239"/>
      <c r="S14" s="239"/>
      <c r="T14" s="239"/>
    </row>
    <row r="15" customFormat="false" ht="11.25" hidden="false" customHeight="true" outlineLevel="0" collapsed="false">
      <c r="A15" s="232" t="s">
        <v>268</v>
      </c>
      <c r="B15" s="272" t="s">
        <v>58</v>
      </c>
      <c r="D15" s="266" t="n">
        <v>0</v>
      </c>
      <c r="E15" s="267" t="e">
        <f aca="false">ROUND(HPVAL($A15,$A$1,$A$2,$A$4,$A$5,$A$6)/1000,0)</f>
        <v>#NAME?</v>
      </c>
      <c r="F15" s="267" t="e">
        <f aca="false">E15-D15</f>
        <v>#NAME?</v>
      </c>
      <c r="G15" s="270"/>
      <c r="H15" s="270"/>
      <c r="I15" s="271"/>
      <c r="J15" s="239"/>
      <c r="K15" s="266" t="e">
        <f aca="false">L15</f>
        <v>#NAME?</v>
      </c>
      <c r="L15" s="267" t="e">
        <f aca="false">ROUND(HPVAL($A15,$A$1,$A$3,$A$4,$A$5,$A$6)/1000,0)</f>
        <v>#NAME?</v>
      </c>
      <c r="M15" s="312" t="e">
        <f aca="false">ROUND(L15-K15,0)</f>
        <v>#NAME?</v>
      </c>
      <c r="N15" s="270"/>
      <c r="O15" s="270"/>
      <c r="P15" s="271"/>
      <c r="Q15" s="239"/>
      <c r="R15" s="239"/>
      <c r="S15" s="239"/>
      <c r="T15" s="239"/>
    </row>
    <row r="16" customFormat="false" ht="11.25" hidden="false" customHeight="true" outlineLevel="0" collapsed="false">
      <c r="A16" s="232" t="s">
        <v>205</v>
      </c>
      <c r="B16" s="272" t="s">
        <v>16</v>
      </c>
      <c r="D16" s="266" t="e">
        <f aca="false">E16</f>
        <v>#NAME?</v>
      </c>
      <c r="E16" s="267" t="e">
        <f aca="false">ROUND(HPVAL($A16,$A$1,$A$2,$A$4,$A$5,$A$6)/1000,0)</f>
        <v>#NAME?</v>
      </c>
      <c r="F16" s="312" t="e">
        <f aca="false">E16-D16</f>
        <v>#NAME?</v>
      </c>
      <c r="G16" s="270"/>
      <c r="H16" s="270"/>
      <c r="I16" s="271"/>
      <c r="J16" s="239"/>
      <c r="K16" s="266" t="n">
        <v>961</v>
      </c>
      <c r="L16" s="267" t="e">
        <f aca="false">ROUND(HPVAL($A16,$A$1,$A$3,$A$4,$A$5,$A$6)*0.8577/1000,0)</f>
        <v>#NAME?</v>
      </c>
      <c r="M16" s="312" t="e">
        <f aca="false">ROUND(L16-K16,0)</f>
        <v>#NAME?</v>
      </c>
      <c r="N16" s="270"/>
      <c r="O16" s="270"/>
      <c r="P16" s="271"/>
      <c r="Q16" s="239"/>
      <c r="R16" s="239"/>
      <c r="S16" s="239"/>
      <c r="T16" s="239"/>
    </row>
    <row r="17" customFormat="false" ht="11.25" hidden="false" customHeight="true" outlineLevel="0" collapsed="false">
      <c r="A17" s="232" t="s">
        <v>206</v>
      </c>
      <c r="B17" s="272" t="s">
        <v>17</v>
      </c>
      <c r="D17" s="266" t="e">
        <f aca="false">E17</f>
        <v>#NAME?</v>
      </c>
      <c r="E17" s="267" t="e">
        <f aca="false">ROUND(HPVAL($A17,$A$1,$A$2,$A$4,$A$5,$A$6)/1000,0)</f>
        <v>#NAME?</v>
      </c>
      <c r="F17" s="312" t="e">
        <f aca="false">E17-D17</f>
        <v>#NAME?</v>
      </c>
      <c r="G17" s="270"/>
      <c r="H17" s="270"/>
      <c r="I17" s="271"/>
      <c r="J17" s="239"/>
      <c r="K17" s="266" t="n">
        <f aca="false">703+159</f>
        <v>862</v>
      </c>
      <c r="L17" s="267" t="e">
        <f aca="false">ROUND(HPVAL("ECT_INV_IRFX",$A$1,$A$3,$A$4,$A$5,$A$6)/1000,0)-L16-199</f>
        <v>#NAME?</v>
      </c>
      <c r="M17" s="312" t="e">
        <f aca="false">ROUND(L17-K17,0)</f>
        <v>#NAME?</v>
      </c>
      <c r="N17" s="270"/>
      <c r="O17" s="270"/>
      <c r="P17" s="271"/>
      <c r="Q17" s="239"/>
      <c r="R17" s="239"/>
      <c r="S17" s="239"/>
      <c r="T17" s="239"/>
    </row>
    <row r="18" customFormat="false" ht="11.25" hidden="false" customHeight="true" outlineLevel="0" collapsed="false">
      <c r="A18" s="232" t="s">
        <v>208</v>
      </c>
      <c r="B18" s="272" t="s">
        <v>19</v>
      </c>
      <c r="D18" s="266" t="n">
        <v>0</v>
      </c>
      <c r="E18" s="267" t="n">
        <v>0</v>
      </c>
      <c r="F18" s="312" t="n">
        <f aca="false">E18-D18</f>
        <v>0</v>
      </c>
      <c r="G18" s="270"/>
      <c r="H18" s="270"/>
      <c r="I18" s="271"/>
      <c r="J18" s="239"/>
      <c r="K18" s="266" t="e">
        <f aca="false">L18</f>
        <v>#NAME?</v>
      </c>
      <c r="L18" s="267" t="e">
        <f aca="false">ROUND(HPVAL($A18,$A$1,$A$3,$A$4,$A$5,$A$6)/1000,0)/2</f>
        <v>#NAME?</v>
      </c>
      <c r="M18" s="312" t="e">
        <f aca="false">ROUND(L18-K18,0)</f>
        <v>#NAME?</v>
      </c>
      <c r="N18" s="270"/>
      <c r="O18" s="270"/>
      <c r="P18" s="271"/>
      <c r="Q18" s="239"/>
      <c r="R18" s="239"/>
      <c r="S18" s="239"/>
      <c r="T18" s="239"/>
    </row>
    <row r="19" customFormat="false" ht="11.25" hidden="false" customHeight="true" outlineLevel="0" collapsed="false">
      <c r="A19" s="232" t="s">
        <v>211</v>
      </c>
      <c r="B19" s="272" t="s">
        <v>21</v>
      </c>
      <c r="D19" s="266" t="e">
        <f aca="false">E19</f>
        <v>#NAME?</v>
      </c>
      <c r="E19" s="267" t="e">
        <f aca="false">ROUND(HPVAL($A19,$A$1,$A$2,$A$4,$A$5,$A$6)/1000,0)</f>
        <v>#NAME?</v>
      </c>
      <c r="F19" s="312" t="e">
        <f aca="false">E19-D19</f>
        <v>#NAME?</v>
      </c>
      <c r="G19" s="270"/>
      <c r="H19" s="270"/>
      <c r="I19" s="271"/>
      <c r="J19" s="239"/>
      <c r="K19" s="266" t="e">
        <f aca="false">L19</f>
        <v>#NAME?</v>
      </c>
      <c r="L19" s="267" t="e">
        <f aca="false">ROUND(HPVAL($A19,$A$1,$A$3,$A$4,$A$5,$A$6)/1000,0)</f>
        <v>#NAME?</v>
      </c>
      <c r="M19" s="312" t="e">
        <f aca="false">ROUND(L19-K19,0)</f>
        <v>#NAME?</v>
      </c>
      <c r="N19" s="270"/>
      <c r="O19" s="270"/>
      <c r="P19" s="271"/>
      <c r="Q19" s="239"/>
      <c r="R19" s="239"/>
      <c r="S19" s="239"/>
      <c r="T19" s="239"/>
    </row>
    <row r="20" customFormat="false" ht="11.25" hidden="false" customHeight="true" outlineLevel="0" collapsed="false">
      <c r="A20" s="232" t="s">
        <v>209</v>
      </c>
      <c r="B20" s="272" t="s">
        <v>185</v>
      </c>
      <c r="D20" s="266" t="e">
        <f aca="false">E20</f>
        <v>#NAME?</v>
      </c>
      <c r="E20" s="267" t="e">
        <f aca="false">ROUND(HPVAL($A20,$A$1,$A$2,$A$4,$A$5,$A$6)/1000,0)</f>
        <v>#NAME?</v>
      </c>
      <c r="F20" s="312" t="e">
        <f aca="false">E20-D20</f>
        <v>#NAME?</v>
      </c>
      <c r="G20" s="270"/>
      <c r="H20" s="270"/>
      <c r="I20" s="271"/>
      <c r="J20" s="239"/>
      <c r="K20" s="266" t="e">
        <f aca="false">L20</f>
        <v>#NAME?</v>
      </c>
      <c r="L20" s="267" t="e">
        <f aca="false">ROUND(HPVAL($A20,$A$1,$A$3,$A$4,$A$5,$A$6)/1000,0)</f>
        <v>#NAME?</v>
      </c>
      <c r="M20" s="312" t="e">
        <f aca="false">ROUND(L20-K20,0)</f>
        <v>#NAME?</v>
      </c>
      <c r="N20" s="270"/>
      <c r="O20" s="270"/>
      <c r="P20" s="271"/>
      <c r="Q20" s="239"/>
      <c r="R20" s="239"/>
      <c r="S20" s="239"/>
      <c r="T20" s="239"/>
    </row>
    <row r="21" customFormat="false" ht="11.25" hidden="false" customHeight="true" outlineLevel="0" collapsed="false">
      <c r="A21" s="232" t="s">
        <v>295</v>
      </c>
      <c r="B21" s="272" t="s">
        <v>186</v>
      </c>
      <c r="D21" s="266" t="e">
        <f aca="false">E21</f>
        <v>#NAME?</v>
      </c>
      <c r="E21" s="267" t="e">
        <f aca="false">ROUND(HPVAL($A21,$A$1,$A$2,$A$4,$A$5,$A$6)/1000,0)</f>
        <v>#NAME?</v>
      </c>
      <c r="F21" s="312" t="e">
        <f aca="false">E21-D21</f>
        <v>#NAME?</v>
      </c>
      <c r="G21" s="270"/>
      <c r="H21" s="270"/>
      <c r="I21" s="271"/>
      <c r="J21" s="239"/>
      <c r="K21" s="266" t="e">
        <f aca="false">L21</f>
        <v>#NAME?</v>
      </c>
      <c r="L21" s="267" t="e">
        <f aca="false">ROUND(HPVAL($A21,$A$1,$A$3,$A$4,$A$5,$A$6)/1000,0)</f>
        <v>#NAME?</v>
      </c>
      <c r="M21" s="312" t="e">
        <f aca="false">ROUND(L21-K21,0)</f>
        <v>#NAME?</v>
      </c>
      <c r="N21" s="270"/>
      <c r="O21" s="270"/>
      <c r="P21" s="271"/>
      <c r="Q21" s="239"/>
      <c r="R21" s="239"/>
      <c r="S21" s="239"/>
      <c r="T21" s="239"/>
    </row>
    <row r="22" customFormat="false" ht="11.25" hidden="false" customHeight="true" outlineLevel="0" collapsed="false">
      <c r="B22" s="274" t="s">
        <v>296</v>
      </c>
      <c r="C22" s="275"/>
      <c r="D22" s="276" t="e">
        <f aca="false">SUM(D12:D21)</f>
        <v>#NAME?</v>
      </c>
      <c r="E22" s="277" t="e">
        <f aca="false">SUM(E12:E21)</f>
        <v>#NAME?</v>
      </c>
      <c r="F22" s="277" t="e">
        <f aca="false">SUM(F12:F21)</f>
        <v>#NAME?</v>
      </c>
      <c r="G22" s="281"/>
      <c r="H22" s="281"/>
      <c r="I22" s="282"/>
      <c r="J22" s="275"/>
      <c r="K22" s="276" t="e">
        <f aca="false">SUM(K12:K21)</f>
        <v>#NAME?</v>
      </c>
      <c r="L22" s="277" t="e">
        <f aca="false">SUM(L12:L21)</f>
        <v>#NAME?</v>
      </c>
      <c r="M22" s="277" t="e">
        <f aca="false">SUM(M12:M21)</f>
        <v>#NAME?</v>
      </c>
      <c r="N22" s="281"/>
      <c r="O22" s="281"/>
      <c r="P22" s="282"/>
      <c r="Q22" s="239"/>
      <c r="R22" s="239"/>
      <c r="S22" s="239"/>
      <c r="T22" s="239"/>
    </row>
    <row r="23" customFormat="false" ht="3" hidden="false" customHeight="true" outlineLevel="0" collapsed="false">
      <c r="B23" s="272"/>
      <c r="D23" s="266"/>
      <c r="E23" s="267"/>
      <c r="F23" s="312"/>
      <c r="G23" s="270"/>
      <c r="H23" s="270"/>
      <c r="I23" s="271"/>
      <c r="J23" s="239"/>
      <c r="K23" s="266"/>
      <c r="L23" s="267"/>
      <c r="M23" s="312"/>
      <c r="N23" s="270"/>
      <c r="O23" s="270"/>
      <c r="P23" s="271"/>
      <c r="Q23" s="239"/>
      <c r="R23" s="239"/>
      <c r="S23" s="239"/>
      <c r="T23" s="239"/>
    </row>
    <row r="24" customFormat="false" ht="11.25" hidden="false" customHeight="true" outlineLevel="0" collapsed="false">
      <c r="A24" s="232" t="s">
        <v>215</v>
      </c>
      <c r="B24" s="272" t="s">
        <v>23</v>
      </c>
      <c r="D24" s="266" t="e">
        <f aca="false">E24</f>
        <v>#NAME?</v>
      </c>
      <c r="E24" s="267" t="e">
        <f aca="false">ROUND(HPVAL($A24,$A$1,$A$2,$A$4,$A$5,$A$6)/1000,0)</f>
        <v>#NAME?</v>
      </c>
      <c r="F24" s="312" t="e">
        <f aca="false">E24-D24</f>
        <v>#NAME?</v>
      </c>
      <c r="G24" s="270"/>
      <c r="H24" s="270"/>
      <c r="I24" s="271"/>
      <c r="J24" s="239"/>
      <c r="K24" s="266" t="e">
        <f aca="false">L24</f>
        <v>#NAME?</v>
      </c>
      <c r="L24" s="267" t="e">
        <f aca="false">ROUND(HPVAL($A24,$A$1,$A$3,$A$4,$A$5,$A$6)/1000,0)</f>
        <v>#NAME?</v>
      </c>
      <c r="M24" s="312" t="e">
        <f aca="false">ROUND(L24-K24,0)</f>
        <v>#NAME?</v>
      </c>
      <c r="N24" s="270"/>
      <c r="O24" s="270"/>
      <c r="P24" s="271"/>
      <c r="Q24" s="239"/>
      <c r="R24" s="239"/>
      <c r="S24" s="239"/>
      <c r="T24" s="239"/>
    </row>
    <row r="25" customFormat="false" ht="11.25" hidden="false" customHeight="true" outlineLevel="0" collapsed="false">
      <c r="A25" s="232" t="s">
        <v>216</v>
      </c>
      <c r="B25" s="272" t="s">
        <v>24</v>
      </c>
      <c r="D25" s="266" t="n">
        <v>946</v>
      </c>
      <c r="E25" s="267" t="e">
        <f aca="false">ROUND(HPVAL($A25,$A$1,$A$2,$A$4,$A$5,$A$6)/1000,0)</f>
        <v>#NAME?</v>
      </c>
      <c r="F25" s="312" t="e">
        <f aca="false">E25-D25</f>
        <v>#NAME?</v>
      </c>
      <c r="G25" s="270"/>
      <c r="H25" s="270"/>
      <c r="I25" s="271"/>
      <c r="J25" s="239"/>
      <c r="K25" s="266" t="e">
        <f aca="false">L25</f>
        <v>#NAME?</v>
      </c>
      <c r="L25" s="267" t="e">
        <f aca="false">ROUND(HPVAL($A25,$A$1,$A$3,$A$4,$A$5,$A$6)/1000,0)</f>
        <v>#NAME?</v>
      </c>
      <c r="M25" s="312" t="e">
        <f aca="false">ROUND(L25-K25,0)</f>
        <v>#NAME?</v>
      </c>
      <c r="N25" s="270"/>
      <c r="O25" s="270"/>
      <c r="P25" s="271"/>
      <c r="Q25" s="239"/>
      <c r="R25" s="239"/>
      <c r="S25" s="239"/>
      <c r="T25" s="239"/>
    </row>
    <row r="26" customFormat="false" ht="11.25" hidden="false" customHeight="true" outlineLevel="0" collapsed="false">
      <c r="A26" s="232" t="s">
        <v>270</v>
      </c>
      <c r="B26" s="272" t="s">
        <v>254</v>
      </c>
      <c r="D26" s="266" t="n">
        <v>666</v>
      </c>
      <c r="E26" s="267" t="e">
        <f aca="false">ROUND(HPVAL($A26,$A$1,$A$2,$A$4,$A$5,$A$6)/1000,0)</f>
        <v>#NAME?</v>
      </c>
      <c r="F26" s="312" t="e">
        <f aca="false">E26-D26</f>
        <v>#NAME?</v>
      </c>
      <c r="G26" s="270"/>
      <c r="H26" s="270"/>
      <c r="I26" s="271"/>
      <c r="J26" s="239"/>
      <c r="K26" s="266" t="e">
        <f aca="false">L26</f>
        <v>#NAME?</v>
      </c>
      <c r="L26" s="267" t="e">
        <f aca="false">ROUND(HPVAL($A26,$A$1,$A$3,$A$4,$A$5,$A$6)/1000,0)</f>
        <v>#NAME?</v>
      </c>
      <c r="M26" s="312" t="e">
        <f aca="false">ROUND(L26-K26,0)</f>
        <v>#NAME?</v>
      </c>
      <c r="N26" s="270"/>
      <c r="O26" s="270"/>
      <c r="P26" s="271"/>
      <c r="Q26" s="239"/>
      <c r="R26" s="239"/>
      <c r="S26" s="239"/>
      <c r="T26" s="239"/>
    </row>
    <row r="27" customFormat="false" ht="12" hidden="false" customHeight="true" outlineLevel="0" collapsed="false">
      <c r="A27" s="232" t="s">
        <v>224</v>
      </c>
      <c r="B27" s="272" t="s">
        <v>63</v>
      </c>
      <c r="D27" s="266" t="n">
        <v>6435</v>
      </c>
      <c r="E27" s="267" t="e">
        <f aca="false">ROUND(HPVAL($A27,$A$1,$A$2,$A$4,$A$5,$A$6)/1000,0)</f>
        <v>#NAME?</v>
      </c>
      <c r="F27" s="312" t="e">
        <f aca="false">E27-D27</f>
        <v>#NAME?</v>
      </c>
      <c r="G27" s="270"/>
      <c r="H27" s="270"/>
      <c r="I27" s="271"/>
      <c r="J27" s="239"/>
      <c r="K27" s="266" t="e">
        <f aca="false">L27</f>
        <v>#NAME?</v>
      </c>
      <c r="L27" s="267" t="e">
        <f aca="false">ROUND(HPVAL($A27,$A$1,$A$3,$A$4,$A$5,$A$6)/1000,0)</f>
        <v>#NAME?</v>
      </c>
      <c r="M27" s="312" t="e">
        <f aca="false">ROUND(L27-K27,0)</f>
        <v>#NAME?</v>
      </c>
      <c r="N27" s="270"/>
      <c r="O27" s="270"/>
      <c r="P27" s="271"/>
      <c r="Q27" s="239"/>
      <c r="R27" s="239"/>
      <c r="S27" s="239"/>
      <c r="T27" s="239"/>
    </row>
    <row r="28" customFormat="false" ht="11.25" hidden="false" customHeight="true" outlineLevel="0" collapsed="false">
      <c r="A28" s="232" t="s">
        <v>297</v>
      </c>
      <c r="B28" s="272" t="s">
        <v>27</v>
      </c>
      <c r="D28" s="266" t="n">
        <v>665</v>
      </c>
      <c r="E28" s="267" t="e">
        <f aca="false">ROUND(HPVAL($A28,$A$1,$A$2,$A$4,$A$5,$A$6)/1000,0)</f>
        <v>#NAME?</v>
      </c>
      <c r="F28" s="312" t="e">
        <f aca="false">E28-D28</f>
        <v>#NAME?</v>
      </c>
      <c r="G28" s="270"/>
      <c r="H28" s="270"/>
      <c r="I28" s="271"/>
      <c r="J28" s="239"/>
      <c r="K28" s="266" t="n">
        <f aca="false">L28</f>
        <v>821</v>
      </c>
      <c r="L28" s="267" t="n">
        <v>821</v>
      </c>
      <c r="M28" s="312" t="n">
        <f aca="false">ROUND(L28-K28,0)</f>
        <v>0</v>
      </c>
      <c r="N28" s="270"/>
      <c r="O28" s="270"/>
      <c r="P28" s="271"/>
      <c r="Q28" s="239"/>
      <c r="R28" s="239"/>
      <c r="S28" s="239"/>
      <c r="T28" s="239"/>
    </row>
    <row r="29" customFormat="false" ht="11.25" hidden="false" customHeight="true" outlineLevel="0" collapsed="false">
      <c r="A29" s="232" t="s">
        <v>298</v>
      </c>
      <c r="B29" s="272" t="s">
        <v>28</v>
      </c>
      <c r="D29" s="266" t="n">
        <v>144</v>
      </c>
      <c r="E29" s="267" t="e">
        <f aca="false">ROUND(HPVAL($A29,$A$1,$A$2,$A$4,$A$5,$A$6)/1000,0)</f>
        <v>#NAME?</v>
      </c>
      <c r="F29" s="312" t="e">
        <f aca="false">E29-D29</f>
        <v>#NAME?</v>
      </c>
      <c r="G29" s="270"/>
      <c r="H29" s="270"/>
      <c r="I29" s="271"/>
      <c r="J29" s="239"/>
      <c r="K29" s="266" t="n">
        <f aca="false">L29</f>
        <v>1209</v>
      </c>
      <c r="L29" s="267" t="n">
        <v>1209</v>
      </c>
      <c r="M29" s="312" t="n">
        <f aca="false">ROUND(L29-K29,0)</f>
        <v>0</v>
      </c>
      <c r="N29" s="270"/>
      <c r="O29" s="270"/>
      <c r="P29" s="271"/>
      <c r="Q29" s="239"/>
      <c r="R29" s="239"/>
      <c r="S29" s="239"/>
      <c r="T29" s="239"/>
    </row>
    <row r="30" customFormat="false" ht="11.25" hidden="false" customHeight="true" outlineLevel="0" collapsed="false">
      <c r="A30" s="232" t="s">
        <v>225</v>
      </c>
      <c r="B30" s="272" t="s">
        <v>64</v>
      </c>
      <c r="C30" s="265"/>
      <c r="D30" s="266" t="n">
        <v>757</v>
      </c>
      <c r="E30" s="267" t="e">
        <f aca="false">ROUND(HPVAL($A30,$A$1,$A$2,$A$4,$A$5,$A$6)/1000,0)-E31-E32</f>
        <v>#NAME?</v>
      </c>
      <c r="F30" s="312" t="e">
        <f aca="false">E30-D30</f>
        <v>#NAME?</v>
      </c>
      <c r="G30" s="270"/>
      <c r="H30" s="270"/>
      <c r="I30" s="271"/>
      <c r="J30" s="239"/>
      <c r="K30" s="266" t="n">
        <v>3140</v>
      </c>
      <c r="L30" s="267" t="e">
        <f aca="false">ROUND(HPVAL($A30,$A$1,$A$3,$A$4,$A$5,$A$6)/1000,0)/2</f>
        <v>#NAME?</v>
      </c>
      <c r="M30" s="312" t="e">
        <f aca="false">ROUND(L30-K30,0)</f>
        <v>#NAME?</v>
      </c>
      <c r="N30" s="270"/>
      <c r="O30" s="270"/>
      <c r="P30" s="271"/>
      <c r="Q30" s="239"/>
      <c r="R30" s="239"/>
      <c r="S30" s="239"/>
      <c r="T30" s="239"/>
    </row>
    <row r="31" customFormat="false" ht="11.25" hidden="false" customHeight="true" outlineLevel="0" collapsed="false">
      <c r="A31" s="232" t="s">
        <v>299</v>
      </c>
      <c r="B31" s="272" t="s">
        <v>30</v>
      </c>
      <c r="C31" s="265"/>
      <c r="D31" s="266" t="n">
        <v>8054</v>
      </c>
      <c r="E31" s="267" t="n">
        <v>7225</v>
      </c>
      <c r="F31" s="312" t="n">
        <f aca="false">E31-D31</f>
        <v>-829</v>
      </c>
      <c r="G31" s="270"/>
      <c r="H31" s="270"/>
      <c r="I31" s="271"/>
      <c r="J31" s="239"/>
      <c r="K31" s="266" t="n">
        <v>3855</v>
      </c>
      <c r="L31" s="267" t="e">
        <f aca="false">L30</f>
        <v>#NAME?</v>
      </c>
      <c r="M31" s="312" t="e">
        <f aca="false">ROUND(L31-K31,0)</f>
        <v>#NAME?</v>
      </c>
      <c r="N31" s="270"/>
      <c r="O31" s="270"/>
      <c r="P31" s="271"/>
      <c r="Q31" s="239"/>
      <c r="R31" s="239"/>
      <c r="S31" s="239"/>
      <c r="T31" s="239"/>
    </row>
    <row r="32" customFormat="false" ht="11.25" hidden="false" customHeight="true" outlineLevel="0" collapsed="false">
      <c r="A32" s="232" t="s">
        <v>300</v>
      </c>
      <c r="B32" s="272" t="s">
        <v>31</v>
      </c>
      <c r="C32" s="265"/>
      <c r="D32" s="266" t="n">
        <v>3294</v>
      </c>
      <c r="E32" s="267" t="n">
        <v>3494</v>
      </c>
      <c r="F32" s="312" t="n">
        <f aca="false">E32-D32</f>
        <v>200</v>
      </c>
      <c r="G32" s="270"/>
      <c r="H32" s="270"/>
      <c r="I32" s="271"/>
      <c r="J32" s="239"/>
      <c r="K32" s="266" t="e">
        <f aca="false">L32</f>
        <v>#NAME?</v>
      </c>
      <c r="L32" s="267" t="e">
        <f aca="false">ROUND(HPVAL($A32,$A$1,$A$3,$A$4,$A$5,$A$6)/1000,0)</f>
        <v>#NAME?</v>
      </c>
      <c r="M32" s="312" t="e">
        <f aca="false">ROUND(L32-K32,0)</f>
        <v>#NAME?</v>
      </c>
      <c r="N32" s="270"/>
      <c r="O32" s="270"/>
      <c r="P32" s="271"/>
      <c r="Q32" s="239"/>
      <c r="R32" s="239"/>
      <c r="S32" s="239"/>
      <c r="T32" s="239"/>
    </row>
    <row r="33" customFormat="false" ht="11.25" hidden="false" customHeight="true" outlineLevel="0" collapsed="false">
      <c r="A33" s="232" t="s">
        <v>212</v>
      </c>
      <c r="B33" s="272" t="s">
        <v>32</v>
      </c>
      <c r="D33" s="266" t="n">
        <v>-350</v>
      </c>
      <c r="E33" s="267" t="e">
        <f aca="false">ROUND(HPVAL($A33,$A$1,$A$2,$A$4,$A$5,$A$6)/1000,0)</f>
        <v>#NAME?</v>
      </c>
      <c r="F33" s="312" t="e">
        <f aca="false">E33-D33</f>
        <v>#NAME?</v>
      </c>
      <c r="G33" s="270"/>
      <c r="H33" s="270"/>
      <c r="I33" s="271"/>
      <c r="J33" s="239"/>
      <c r="K33" s="266" t="n">
        <v>446</v>
      </c>
      <c r="L33" s="267" t="e">
        <f aca="false">ROUND(HPVAL($A33,$A$1,$A$3,$A$4,$A$5,$A$6)/1000,0)</f>
        <v>#NAME?</v>
      </c>
      <c r="M33" s="312" t="e">
        <f aca="false">ROUND(L33-K33,0)</f>
        <v>#NAME?</v>
      </c>
      <c r="N33" s="270"/>
      <c r="O33" s="270"/>
      <c r="P33" s="271"/>
      <c r="Q33" s="239"/>
      <c r="R33" s="239"/>
      <c r="S33" s="239"/>
      <c r="T33" s="239"/>
    </row>
    <row r="34" customFormat="false" ht="11.25" hidden="false" customHeight="true" outlineLevel="0" collapsed="false">
      <c r="A34" s="232" t="s">
        <v>221</v>
      </c>
      <c r="B34" s="272" t="s">
        <v>33</v>
      </c>
      <c r="D34" s="266" t="e">
        <f aca="false">E34</f>
        <v>#NAME?</v>
      </c>
      <c r="E34" s="267" t="e">
        <f aca="false">ROUND(HPVAL($A34,$A$1,$A$2,$A$4,$A$5,$A$6)/1000,0)</f>
        <v>#NAME?</v>
      </c>
      <c r="F34" s="312" t="e">
        <f aca="false">E34-D34</f>
        <v>#NAME?</v>
      </c>
      <c r="G34" s="270"/>
      <c r="H34" s="270"/>
      <c r="I34" s="271"/>
      <c r="J34" s="239"/>
      <c r="K34" s="266" t="e">
        <f aca="false">L34</f>
        <v>#NAME?</v>
      </c>
      <c r="L34" s="267" t="e">
        <f aca="false">ROUND(HPVAL($A34,$A$1,$A$3,$A$4,$A$5,$A$6)/1000,0)</f>
        <v>#NAME?</v>
      </c>
      <c r="M34" s="312" t="e">
        <f aca="false">ROUND(L34-K34,0)</f>
        <v>#NAME?</v>
      </c>
      <c r="N34" s="270"/>
      <c r="O34" s="270"/>
      <c r="P34" s="271"/>
      <c r="Q34" s="239"/>
      <c r="R34" s="239"/>
      <c r="S34" s="239"/>
      <c r="T34" s="239"/>
    </row>
    <row r="35" customFormat="false" ht="11.25" hidden="false" customHeight="true" outlineLevel="0" collapsed="false">
      <c r="B35" s="274" t="s">
        <v>34</v>
      </c>
      <c r="C35" s="275"/>
      <c r="D35" s="276" t="e">
        <f aca="false">D24+D25+D26+D27+D28+D29+D34+D33+D30+D31+D32</f>
        <v>#NAME?</v>
      </c>
      <c r="E35" s="277" t="e">
        <f aca="false">E24+E25+E26+E27+E28+E29+E34+E33+E30+E31+E32</f>
        <v>#NAME?</v>
      </c>
      <c r="F35" s="277" t="e">
        <f aca="false">F24+F25+F26+F27+F28+F29+F34+F33+F30+F31+F32</f>
        <v>#NAME?</v>
      </c>
      <c r="G35" s="281"/>
      <c r="H35" s="281"/>
      <c r="I35" s="282"/>
      <c r="J35" s="275"/>
      <c r="K35" s="276" t="e">
        <f aca="false">K24+K25+K26+K27+K28+K29+K34+K33+K30+K31+K32</f>
        <v>#NAME?</v>
      </c>
      <c r="L35" s="277" t="e">
        <f aca="false">L24+L25+L26+L27+L28+L29+L34+L33+L30+L31+L32</f>
        <v>#NAME?</v>
      </c>
      <c r="M35" s="277" t="e">
        <f aca="false">ROUND(L35-K35,0)</f>
        <v>#NAME?</v>
      </c>
      <c r="N35" s="281"/>
      <c r="O35" s="281"/>
      <c r="P35" s="282"/>
      <c r="Q35" s="239"/>
      <c r="R35" s="239"/>
      <c r="S35" s="239"/>
      <c r="T35" s="239"/>
    </row>
    <row r="36" customFormat="false" ht="3" hidden="false" customHeight="true" outlineLevel="0" collapsed="false">
      <c r="B36" s="272"/>
      <c r="D36" s="266"/>
      <c r="E36" s="267"/>
      <c r="F36" s="312"/>
      <c r="G36" s="270"/>
      <c r="H36" s="270"/>
      <c r="I36" s="271"/>
      <c r="J36" s="239"/>
      <c r="K36" s="266"/>
      <c r="L36" s="267"/>
      <c r="M36" s="312"/>
      <c r="N36" s="270"/>
      <c r="O36" s="270"/>
      <c r="P36" s="271"/>
      <c r="Q36" s="239"/>
      <c r="R36" s="239"/>
      <c r="S36" s="239"/>
      <c r="T36" s="239"/>
    </row>
    <row r="37" customFormat="false" ht="3" hidden="false" customHeight="true" outlineLevel="0" collapsed="false">
      <c r="B37" s="272"/>
      <c r="D37" s="266"/>
      <c r="E37" s="267"/>
      <c r="F37" s="312"/>
      <c r="G37" s="270"/>
      <c r="H37" s="270"/>
      <c r="I37" s="271"/>
      <c r="J37" s="239"/>
      <c r="K37" s="266"/>
      <c r="L37" s="267"/>
      <c r="M37" s="312"/>
      <c r="N37" s="270"/>
      <c r="O37" s="270"/>
      <c r="P37" s="271"/>
      <c r="Q37" s="239"/>
      <c r="R37" s="239"/>
      <c r="S37" s="239"/>
      <c r="T37" s="239"/>
    </row>
    <row r="38" customFormat="false" ht="11.25" hidden="false" customHeight="true" outlineLevel="0" collapsed="false">
      <c r="A38" s="232" t="s">
        <v>229</v>
      </c>
      <c r="B38" s="272" t="s">
        <v>35</v>
      </c>
      <c r="D38" s="266" t="n">
        <v>417</v>
      </c>
      <c r="E38" s="267" t="e">
        <f aca="false">ROUND(HPVAL($A38,$A$1,$A$2,$A$4,$A$5,$A$6)/1000,0)</f>
        <v>#NAME?</v>
      </c>
      <c r="F38" s="312" t="e">
        <f aca="false">E38-D38</f>
        <v>#NAME?</v>
      </c>
      <c r="G38" s="270"/>
      <c r="H38" s="270"/>
      <c r="I38" s="271"/>
      <c r="J38" s="239"/>
      <c r="K38" s="266" t="e">
        <f aca="false">L38</f>
        <v>#NAME?</v>
      </c>
      <c r="L38" s="267" t="e">
        <f aca="false">ROUND(HPVAL($A38,$A$1,$A$3,$A$4,$A$5,$A$6)/1000,0)</f>
        <v>#NAME?</v>
      </c>
      <c r="M38" s="312" t="e">
        <f aca="false">ROUND(L38-K38,0)</f>
        <v>#NAME?</v>
      </c>
      <c r="N38" s="270"/>
      <c r="O38" s="270"/>
      <c r="P38" s="271"/>
      <c r="Q38" s="239"/>
      <c r="R38" s="239"/>
      <c r="S38" s="239"/>
      <c r="T38" s="239"/>
    </row>
    <row r="39" customFormat="false" ht="10.5" hidden="false" customHeight="true" outlineLevel="0" collapsed="false">
      <c r="A39" s="232" t="s">
        <v>230</v>
      </c>
      <c r="B39" s="272" t="s">
        <v>65</v>
      </c>
      <c r="D39" s="266" t="n">
        <v>2618</v>
      </c>
      <c r="E39" s="267" t="e">
        <f aca="false">ROUND(HPVAL($A39,$A$1,$A$2,$A$4,$A$5,$A$6)/1000,0)</f>
        <v>#NAME?</v>
      </c>
      <c r="F39" s="312" t="e">
        <f aca="false">E39-D39</f>
        <v>#NAME?</v>
      </c>
      <c r="G39" s="313"/>
      <c r="H39" s="270"/>
      <c r="I39" s="271"/>
      <c r="J39" s="239"/>
      <c r="K39" s="266" t="e">
        <f aca="false">L39</f>
        <v>#NAME?</v>
      </c>
      <c r="L39" s="267" t="e">
        <f aca="false">ROUND(HPVAL($A39,$A$1,$A$3,$A$4,$A$5,$A$6)/1000,0)</f>
        <v>#NAME?</v>
      </c>
      <c r="M39" s="312" t="e">
        <f aca="false">ROUND(L39-K39,0)</f>
        <v>#NAME?</v>
      </c>
      <c r="N39" s="270"/>
      <c r="O39" s="270"/>
      <c r="P39" s="271"/>
      <c r="Q39" s="239"/>
      <c r="R39" s="239"/>
      <c r="S39" s="239"/>
      <c r="T39" s="239"/>
    </row>
    <row r="40" customFormat="false" ht="11.25" hidden="true" customHeight="true" outlineLevel="0" collapsed="false">
      <c r="A40" s="232" t="s">
        <v>231</v>
      </c>
      <c r="B40" s="249" t="s">
        <v>151</v>
      </c>
      <c r="D40" s="266" t="n">
        <f aca="false">2265+1137</f>
        <v>3402</v>
      </c>
      <c r="E40" s="267" t="e">
        <f aca="false">ROUND(HPVAL($A40,$A$1,$A$2,$A$4,$A$5,$A$6)/1000,0)</f>
        <v>#NAME?</v>
      </c>
      <c r="F40" s="312" t="e">
        <f aca="false">E40-D40</f>
        <v>#NAME?</v>
      </c>
      <c r="G40" s="264"/>
      <c r="H40" s="270"/>
      <c r="I40" s="271"/>
      <c r="J40" s="239"/>
      <c r="K40" s="266" t="e">
        <f aca="false">L40</f>
        <v>#NAME?</v>
      </c>
      <c r="L40" s="267" t="e">
        <f aca="false">ROUND(HPVAL($A40,$A$1,$A$3,$A$4,$A$5,$A$6)/1000,0)</f>
        <v>#NAME?</v>
      </c>
      <c r="M40" s="312" t="e">
        <f aca="false">ROUND(L40-K40,0)</f>
        <v>#NAME?</v>
      </c>
      <c r="N40" s="270"/>
      <c r="O40" s="270"/>
      <c r="P40" s="271"/>
      <c r="Q40" s="239"/>
      <c r="R40" s="239"/>
      <c r="S40" s="239"/>
      <c r="T40" s="239"/>
    </row>
    <row r="41" customFormat="false" ht="11.25" hidden="true" customHeight="true" outlineLevel="0" collapsed="false">
      <c r="A41" s="232" t="s">
        <v>232</v>
      </c>
      <c r="B41" s="249" t="s">
        <v>37</v>
      </c>
      <c r="D41" s="266" t="n">
        <v>6273</v>
      </c>
      <c r="E41" s="267" t="e">
        <f aca="false">ROUND(HPVAL($A41,$A$1,$A$2,$A$4,$A$5,$A$6)/1000,0)</f>
        <v>#NAME?</v>
      </c>
      <c r="F41" s="312" t="e">
        <f aca="false">E41-D41</f>
        <v>#NAME?</v>
      </c>
      <c r="G41" s="270"/>
      <c r="H41" s="270"/>
      <c r="I41" s="271"/>
      <c r="J41" s="239"/>
      <c r="K41" s="266" t="e">
        <f aca="false">L41</f>
        <v>#NAME?</v>
      </c>
      <c r="L41" s="267" t="e">
        <f aca="false">ROUND(HPVAL($A41,$A$1,$A$3,$A$4,$A$5,$A$6)/1000,0)</f>
        <v>#NAME?</v>
      </c>
      <c r="M41" s="312" t="e">
        <f aca="false">ROUND(L41-K41,0)</f>
        <v>#NAME?</v>
      </c>
      <c r="N41" s="270"/>
      <c r="O41" s="270"/>
      <c r="P41" s="271"/>
      <c r="Q41" s="239"/>
      <c r="R41" s="239"/>
      <c r="S41" s="239"/>
      <c r="T41" s="239"/>
    </row>
    <row r="42" customFormat="false" ht="11.25" hidden="false" customHeight="true" outlineLevel="0" collapsed="false">
      <c r="B42" s="272" t="s">
        <v>37</v>
      </c>
      <c r="D42" s="266" t="n">
        <f aca="false">SUM(D40:D41)</f>
        <v>9675</v>
      </c>
      <c r="E42" s="267" t="e">
        <f aca="false">SUM(E40:E41)</f>
        <v>#NAME?</v>
      </c>
      <c r="F42" s="312" t="e">
        <f aca="false">SUM(F40:F41)</f>
        <v>#NAME?</v>
      </c>
      <c r="G42" s="270"/>
      <c r="H42" s="270"/>
      <c r="I42" s="271"/>
      <c r="J42" s="239"/>
      <c r="K42" s="266" t="e">
        <f aca="false">SUM(K40:K41)</f>
        <v>#NAME?</v>
      </c>
      <c r="L42" s="267" t="e">
        <f aca="false">SUM(L40:L41)</f>
        <v>#NAME?</v>
      </c>
      <c r="M42" s="312" t="e">
        <f aca="false">ROUND(L42-K42,0)</f>
        <v>#NAME?</v>
      </c>
      <c r="N42" s="270"/>
      <c r="O42" s="270"/>
      <c r="P42" s="271"/>
      <c r="Q42" s="239"/>
      <c r="R42" s="239"/>
      <c r="S42" s="239"/>
      <c r="T42" s="239"/>
    </row>
    <row r="43" customFormat="false" ht="11.25" hidden="false" customHeight="true" outlineLevel="0" collapsed="false">
      <c r="B43" s="274" t="s">
        <v>38</v>
      </c>
      <c r="C43" s="275"/>
      <c r="D43" s="276" t="n">
        <f aca="false">SUM(D38:D41)</f>
        <v>12710</v>
      </c>
      <c r="E43" s="277" t="e">
        <f aca="false">SUM(E38:E41)</f>
        <v>#NAME?</v>
      </c>
      <c r="F43" s="277" t="e">
        <f aca="false">SUM(F38:F41)</f>
        <v>#NAME?</v>
      </c>
      <c r="G43" s="281"/>
      <c r="H43" s="281"/>
      <c r="I43" s="282"/>
      <c r="J43" s="275"/>
      <c r="K43" s="276" t="e">
        <f aca="false">SUM(K38:K41)</f>
        <v>#NAME?</v>
      </c>
      <c r="L43" s="277" t="e">
        <f aca="false">SUM(L38:L41)</f>
        <v>#NAME?</v>
      </c>
      <c r="M43" s="277" t="e">
        <f aca="false">SUM(M38:M41)</f>
        <v>#NAME?</v>
      </c>
      <c r="N43" s="281"/>
      <c r="O43" s="281"/>
      <c r="P43" s="282"/>
      <c r="Q43" s="239"/>
      <c r="R43" s="239"/>
      <c r="S43" s="239"/>
      <c r="T43" s="239"/>
    </row>
    <row r="44" customFormat="false" ht="3" hidden="false" customHeight="true" outlineLevel="0" collapsed="false">
      <c r="B44" s="272"/>
      <c r="D44" s="266"/>
      <c r="E44" s="267"/>
      <c r="F44" s="312"/>
      <c r="G44" s="270"/>
      <c r="H44" s="270"/>
      <c r="I44" s="271"/>
      <c r="J44" s="239"/>
      <c r="K44" s="266"/>
      <c r="L44" s="267"/>
      <c r="M44" s="312"/>
      <c r="N44" s="270"/>
      <c r="O44" s="270"/>
      <c r="P44" s="271"/>
      <c r="Q44" s="239"/>
      <c r="R44" s="239"/>
      <c r="S44" s="239"/>
      <c r="T44" s="239"/>
    </row>
    <row r="45" customFormat="false" ht="11.25" hidden="false" customHeight="true" outlineLevel="0" collapsed="false">
      <c r="A45" s="232" t="s">
        <v>233</v>
      </c>
      <c r="B45" s="272" t="s">
        <v>39</v>
      </c>
      <c r="C45" s="265"/>
      <c r="D45" s="266" t="e">
        <f aca="false">E45</f>
        <v>#NAME?</v>
      </c>
      <c r="E45" s="267" t="e">
        <f aca="false">ROUND(HPVAL($A45,$A$1,$A$2,$A$4,$A$5,$A$6)/1000,0)</f>
        <v>#NAME?</v>
      </c>
      <c r="F45" s="312" t="e">
        <f aca="false">E45-D45</f>
        <v>#NAME?</v>
      </c>
      <c r="G45" s="270"/>
      <c r="H45" s="270"/>
      <c r="I45" s="271"/>
      <c r="J45" s="239"/>
      <c r="K45" s="266" t="e">
        <f aca="false">L45</f>
        <v>#NAME?</v>
      </c>
      <c r="L45" s="267" t="e">
        <f aca="false">ROUND(HPVAL($A45,$A$1,$A$3,$A$4,$A$5,$A$6)/1000,0)</f>
        <v>#NAME?</v>
      </c>
      <c r="M45" s="312" t="e">
        <f aca="false">ROUND(L45-K45,0)</f>
        <v>#NAME?</v>
      </c>
      <c r="N45" s="270"/>
      <c r="O45" s="270"/>
      <c r="P45" s="271"/>
      <c r="Q45" s="239"/>
      <c r="R45" s="239"/>
      <c r="S45" s="239"/>
      <c r="T45" s="239"/>
    </row>
    <row r="46" customFormat="false" ht="3" hidden="false" customHeight="true" outlineLevel="0" collapsed="false">
      <c r="B46" s="272"/>
      <c r="C46" s="265"/>
      <c r="D46" s="266"/>
      <c r="E46" s="267"/>
      <c r="F46" s="312"/>
      <c r="G46" s="270"/>
      <c r="H46" s="270"/>
      <c r="I46" s="271"/>
      <c r="J46" s="239"/>
      <c r="K46" s="266"/>
      <c r="L46" s="267"/>
      <c r="M46" s="312"/>
      <c r="N46" s="270"/>
      <c r="O46" s="270"/>
      <c r="P46" s="271"/>
      <c r="Q46" s="239"/>
      <c r="R46" s="239"/>
      <c r="S46" s="239"/>
      <c r="T46" s="239"/>
    </row>
    <row r="47" customFormat="false" ht="11.25" hidden="false" customHeight="true" outlineLevel="0" collapsed="false">
      <c r="A47" s="232" t="s">
        <v>234</v>
      </c>
      <c r="B47" s="272" t="s">
        <v>40</v>
      </c>
      <c r="C47" s="265"/>
      <c r="D47" s="266" t="e">
        <f aca="false">E47</f>
        <v>#NAME?</v>
      </c>
      <c r="E47" s="267" t="e">
        <f aca="false">ROUND(HPVAL($A47,$A$1,$A$2,$A$4,$A$5,$A$6)/1000,0)</f>
        <v>#NAME?</v>
      </c>
      <c r="F47" s="312" t="e">
        <f aca="false">E47-D47</f>
        <v>#NAME?</v>
      </c>
      <c r="G47" s="270"/>
      <c r="H47" s="270"/>
      <c r="I47" s="271"/>
      <c r="J47" s="239"/>
      <c r="K47" s="266" t="n">
        <v>4267</v>
      </c>
      <c r="L47" s="267" t="e">
        <f aca="false">ROUND(HPVAL($A47,$A$1,$A$3,$A$4,$A$5,$A$6)/1000,0)</f>
        <v>#NAME?</v>
      </c>
      <c r="M47" s="312" t="e">
        <f aca="false">ROUND(L47-K47,0)</f>
        <v>#NAME?</v>
      </c>
      <c r="N47" s="270"/>
      <c r="O47" s="270"/>
      <c r="P47" s="271"/>
      <c r="Q47" s="239"/>
      <c r="R47" s="239"/>
      <c r="S47" s="239"/>
      <c r="T47" s="239"/>
    </row>
    <row r="48" customFormat="false" ht="3" hidden="false" customHeight="true" outlineLevel="0" collapsed="false">
      <c r="B48" s="272"/>
      <c r="C48" s="265"/>
      <c r="D48" s="266"/>
      <c r="E48" s="267"/>
      <c r="F48" s="312"/>
      <c r="G48" s="270"/>
      <c r="H48" s="270"/>
      <c r="I48" s="271"/>
      <c r="J48" s="239"/>
      <c r="K48" s="266"/>
      <c r="L48" s="267"/>
      <c r="M48" s="312"/>
      <c r="N48" s="270"/>
      <c r="O48" s="270"/>
      <c r="P48" s="271"/>
      <c r="Q48" s="239"/>
      <c r="R48" s="239"/>
      <c r="S48" s="239"/>
      <c r="T48" s="239"/>
    </row>
    <row r="49" customFormat="false" ht="11.25" hidden="false" customHeight="true" outlineLevel="0" collapsed="false">
      <c r="B49" s="272" t="s">
        <v>46</v>
      </c>
      <c r="C49" s="265"/>
      <c r="D49" s="266" t="e">
        <f aca="false">-SUM(D43:D47,D22,D35)</f>
        <v>#NAME?</v>
      </c>
      <c r="E49" s="267" t="e">
        <f aca="false">-SUM(E43:E47,E22,E35)</f>
        <v>#NAME?</v>
      </c>
      <c r="F49" s="312" t="e">
        <f aca="false">E49-D49</f>
        <v>#NAME?</v>
      </c>
      <c r="G49" s="270"/>
      <c r="H49" s="270"/>
      <c r="I49" s="271"/>
      <c r="J49" s="239"/>
      <c r="K49" s="266"/>
      <c r="L49" s="267"/>
      <c r="M49" s="312"/>
      <c r="N49" s="270"/>
      <c r="O49" s="270"/>
      <c r="P49" s="271"/>
      <c r="Q49" s="239"/>
      <c r="R49" s="239"/>
      <c r="S49" s="239"/>
      <c r="T49" s="239"/>
    </row>
    <row r="50" customFormat="false" ht="3" hidden="false" customHeight="true" outlineLevel="0" collapsed="false">
      <c r="B50" s="272"/>
      <c r="D50" s="266"/>
      <c r="E50" s="267"/>
      <c r="F50" s="312"/>
      <c r="G50" s="270"/>
      <c r="H50" s="270"/>
      <c r="I50" s="271"/>
      <c r="J50" s="239"/>
      <c r="K50" s="266"/>
      <c r="L50" s="267"/>
      <c r="M50" s="312"/>
      <c r="N50" s="270"/>
      <c r="O50" s="270"/>
      <c r="P50" s="271"/>
      <c r="Q50" s="239"/>
      <c r="R50" s="239"/>
      <c r="S50" s="239"/>
      <c r="T50" s="239"/>
    </row>
    <row r="51" customFormat="false" ht="11.25" hidden="false" customHeight="true" outlineLevel="0" collapsed="false">
      <c r="A51" s="275"/>
      <c r="B51" s="274" t="s">
        <v>42</v>
      </c>
      <c r="C51" s="275"/>
      <c r="D51" s="276" t="e">
        <f aca="false">SUM(D43:D49)+D35+D22</f>
        <v>#NAME?</v>
      </c>
      <c r="E51" s="277" t="e">
        <f aca="false">SUM(E43:E49)+E35+E22</f>
        <v>#NAME?</v>
      </c>
      <c r="F51" s="277" t="e">
        <f aca="false">SUM(F43:F49)+F35+F22</f>
        <v>#NAME?</v>
      </c>
      <c r="G51" s="281"/>
      <c r="H51" s="281"/>
      <c r="I51" s="282"/>
      <c r="J51" s="275"/>
      <c r="K51" s="276" t="e">
        <f aca="false">SUM(K43:K49)+K35+K22</f>
        <v>#NAME?</v>
      </c>
      <c r="L51" s="277" t="e">
        <f aca="false">SUM(L43:L49)+L35+L22</f>
        <v>#NAME?</v>
      </c>
      <c r="M51" s="277" t="e">
        <f aca="false">SUM(M43:M49)+M35+M22</f>
        <v>#NAME?</v>
      </c>
      <c r="N51" s="281"/>
      <c r="O51" s="281"/>
      <c r="P51" s="282"/>
    </row>
    <row r="52" customFormat="false" ht="3" hidden="false" customHeight="true" outlineLevel="0" collapsed="false">
      <c r="B52" s="272"/>
      <c r="D52" s="266"/>
      <c r="E52" s="267"/>
      <c r="F52" s="312"/>
      <c r="G52" s="270"/>
      <c r="H52" s="270"/>
      <c r="I52" s="271"/>
      <c r="J52" s="239"/>
      <c r="K52" s="266"/>
      <c r="L52" s="267"/>
      <c r="M52" s="312"/>
      <c r="N52" s="270"/>
      <c r="O52" s="270"/>
      <c r="P52" s="271"/>
      <c r="Q52" s="239"/>
      <c r="R52" s="239"/>
      <c r="S52" s="239"/>
      <c r="T52" s="239"/>
    </row>
    <row r="53" customFormat="false" ht="11.25" hidden="false" customHeight="true" outlineLevel="0" collapsed="false">
      <c r="B53" s="272"/>
      <c r="C53" s="265"/>
      <c r="D53" s="266" t="n">
        <v>0</v>
      </c>
      <c r="E53" s="267" t="n">
        <v>0</v>
      </c>
      <c r="F53" s="312" t="n">
        <v>0</v>
      </c>
      <c r="G53" s="270"/>
      <c r="H53" s="270"/>
      <c r="I53" s="271"/>
      <c r="J53" s="239"/>
      <c r="K53" s="266" t="n">
        <v>0</v>
      </c>
      <c r="L53" s="267" t="n">
        <v>0</v>
      </c>
      <c r="M53" s="312" t="n">
        <f aca="false">ROUND(L53-K53,0)</f>
        <v>0</v>
      </c>
      <c r="N53" s="270"/>
      <c r="O53" s="270"/>
      <c r="P53" s="271"/>
      <c r="Q53" s="239"/>
      <c r="R53" s="239"/>
      <c r="S53" s="239"/>
      <c r="T53" s="239"/>
    </row>
    <row r="54" customFormat="false" ht="11.25" hidden="false" customHeight="true" outlineLevel="0" collapsed="false">
      <c r="A54" s="232" t="s">
        <v>235</v>
      </c>
      <c r="B54" s="272" t="s">
        <v>188</v>
      </c>
      <c r="C54" s="265"/>
      <c r="D54" s="266" t="e">
        <f aca="false">E54</f>
        <v>#NAME?</v>
      </c>
      <c r="E54" s="267" t="e">
        <f aca="false">HPVAL($A54,$A$1,$A$2,$A$4,$A$5,$A$6)/1000</f>
        <v>#NAME?</v>
      </c>
      <c r="F54" s="312" t="e">
        <f aca="false">E54-D54</f>
        <v>#NAME?</v>
      </c>
      <c r="G54" s="270"/>
      <c r="H54" s="270"/>
      <c r="I54" s="271"/>
      <c r="J54" s="239"/>
      <c r="K54" s="266" t="n">
        <v>-60263</v>
      </c>
      <c r="L54" s="267" t="e">
        <f aca="false">-L51</f>
        <v>#NAME?</v>
      </c>
      <c r="M54" s="312" t="e">
        <f aca="false">ROUND(L54-K54,0)</f>
        <v>#NAME?</v>
      </c>
      <c r="N54" s="270"/>
      <c r="O54" s="270"/>
      <c r="P54" s="271"/>
      <c r="Q54" s="239"/>
      <c r="R54" s="239"/>
      <c r="S54" s="239"/>
      <c r="T54" s="239"/>
    </row>
    <row r="55" customFormat="false" ht="3" hidden="false" customHeight="true" outlineLevel="0" collapsed="false">
      <c r="B55" s="272"/>
      <c r="C55" s="265"/>
      <c r="D55" s="266"/>
      <c r="E55" s="267"/>
      <c r="F55" s="312"/>
      <c r="G55" s="270"/>
      <c r="H55" s="270"/>
      <c r="I55" s="271"/>
      <c r="J55" s="239"/>
      <c r="K55" s="266"/>
      <c r="L55" s="267"/>
      <c r="M55" s="312"/>
      <c r="N55" s="270"/>
      <c r="O55" s="270"/>
      <c r="P55" s="271"/>
      <c r="Q55" s="239"/>
      <c r="R55" s="239"/>
      <c r="S55" s="239"/>
      <c r="T55" s="239"/>
    </row>
    <row r="56" customFormat="false" ht="11.25" hidden="false" customHeight="true" outlineLevel="0" collapsed="false">
      <c r="A56" s="275"/>
      <c r="B56" s="274" t="s">
        <v>90</v>
      </c>
      <c r="C56" s="275"/>
      <c r="D56" s="288" t="e">
        <f aca="false">D54+D51</f>
        <v>#NAME?</v>
      </c>
      <c r="E56" s="289" t="e">
        <f aca="false">E54+E51</f>
        <v>#NAME?</v>
      </c>
      <c r="F56" s="289" t="e">
        <f aca="false">F54+F51</f>
        <v>#NAME?</v>
      </c>
      <c r="G56" s="281"/>
      <c r="H56" s="281"/>
      <c r="I56" s="282"/>
      <c r="J56" s="275"/>
      <c r="K56" s="288" t="e">
        <f aca="false">K54+K51+K53</f>
        <v>#NAME?</v>
      </c>
      <c r="L56" s="289" t="e">
        <f aca="false">L54+L51+L53</f>
        <v>#NAME?</v>
      </c>
      <c r="M56" s="289" t="e">
        <f aca="false">M54+M51+M53</f>
        <v>#NAME?</v>
      </c>
      <c r="N56" s="281"/>
      <c r="O56" s="281"/>
      <c r="P56" s="282"/>
    </row>
    <row r="57" customFormat="false" ht="3" hidden="false" customHeight="true" outlineLevel="0" collapsed="false">
      <c r="B57" s="291"/>
      <c r="D57" s="299"/>
      <c r="E57" s="300"/>
      <c r="F57" s="300"/>
      <c r="G57" s="293"/>
      <c r="H57" s="293"/>
      <c r="I57" s="294"/>
      <c r="J57" s="239"/>
      <c r="K57" s="299"/>
      <c r="L57" s="300"/>
      <c r="M57" s="300"/>
      <c r="N57" s="293"/>
      <c r="O57" s="293"/>
      <c r="P57" s="294"/>
      <c r="Q57" s="239"/>
      <c r="R57" s="239"/>
      <c r="S57" s="239"/>
      <c r="T57" s="239"/>
    </row>
    <row r="58" customFormat="false" ht="12.75" hidden="false" customHeight="false" outlineLevel="0" collapsed="false">
      <c r="D58" s="267"/>
      <c r="E58" s="267"/>
      <c r="F58" s="267"/>
      <c r="G58" s="239"/>
      <c r="H58" s="239"/>
      <c r="I58" s="239"/>
      <c r="J58" s="239"/>
      <c r="K58" s="267"/>
      <c r="L58" s="267"/>
      <c r="M58" s="267"/>
      <c r="N58" s="239"/>
      <c r="O58" s="239"/>
      <c r="P58" s="239"/>
      <c r="Q58" s="239"/>
      <c r="R58" s="239"/>
      <c r="S58" s="239"/>
      <c r="T58" s="239"/>
    </row>
    <row r="59" customFormat="false" ht="12.75" hidden="false" customHeight="false" outlineLevel="0" collapsed="false">
      <c r="D59" s="267"/>
      <c r="E59" s="267"/>
      <c r="F59" s="267"/>
      <c r="G59" s="239"/>
      <c r="H59" s="239"/>
      <c r="I59" s="239"/>
      <c r="J59" s="239"/>
      <c r="K59" s="267"/>
      <c r="L59" s="267"/>
      <c r="M59" s="267"/>
      <c r="N59" s="239"/>
      <c r="O59" s="239"/>
      <c r="P59" s="239"/>
      <c r="Q59" s="239"/>
      <c r="R59" s="239"/>
      <c r="S59" s="239"/>
      <c r="T59" s="239"/>
    </row>
    <row r="60" customFormat="false" ht="12.75" hidden="false" customHeight="false" outlineLevel="0" collapsed="false">
      <c r="D60" s="267"/>
      <c r="E60" s="267"/>
      <c r="F60" s="267"/>
      <c r="G60" s="239"/>
      <c r="H60" s="239"/>
      <c r="I60" s="239"/>
      <c r="J60" s="239"/>
      <c r="K60" s="267"/>
      <c r="L60" s="267"/>
      <c r="M60" s="267"/>
      <c r="N60" s="239"/>
      <c r="O60" s="239"/>
      <c r="P60" s="239"/>
      <c r="Q60" s="239"/>
      <c r="R60" s="239"/>
      <c r="S60" s="239"/>
      <c r="T60" s="239"/>
    </row>
    <row r="61" customFormat="false" ht="12.75" hidden="false" customHeight="false" outlineLevel="0" collapsed="false">
      <c r="D61" s="267"/>
      <c r="E61" s="267"/>
      <c r="F61" s="267"/>
      <c r="G61" s="239"/>
      <c r="H61" s="239"/>
      <c r="I61" s="239"/>
      <c r="J61" s="239"/>
      <c r="K61" s="267"/>
      <c r="L61" s="267"/>
      <c r="M61" s="267"/>
      <c r="N61" s="239"/>
      <c r="O61" s="239"/>
      <c r="P61" s="239"/>
      <c r="Q61" s="239"/>
      <c r="R61" s="239"/>
      <c r="S61" s="239"/>
      <c r="T61" s="239"/>
    </row>
    <row r="62" customFormat="false" ht="12.75" hidden="false" customHeight="false" outlineLevel="0" collapsed="false">
      <c r="D62" s="267"/>
      <c r="E62" s="267"/>
      <c r="F62" s="267"/>
      <c r="G62" s="239"/>
      <c r="H62" s="239"/>
      <c r="I62" s="239"/>
      <c r="J62" s="239"/>
      <c r="K62" s="267"/>
      <c r="L62" s="267"/>
      <c r="M62" s="267" t="s">
        <v>79</v>
      </c>
      <c r="N62" s="239"/>
      <c r="O62" s="239"/>
      <c r="P62" s="239"/>
      <c r="Q62" s="239"/>
      <c r="R62" s="239"/>
      <c r="S62" s="239"/>
      <c r="T62" s="239"/>
    </row>
    <row r="63" customFormat="false" ht="12.75" hidden="false" customHeight="false" outlineLevel="0" collapsed="false">
      <c r="D63" s="267"/>
      <c r="E63" s="267"/>
      <c r="F63" s="267"/>
      <c r="G63" s="239"/>
      <c r="H63" s="239"/>
      <c r="I63" s="239"/>
      <c r="J63" s="239"/>
      <c r="K63" s="267"/>
      <c r="L63" s="267"/>
      <c r="M63" s="267"/>
      <c r="N63" s="239"/>
      <c r="O63" s="239"/>
      <c r="P63" s="239"/>
      <c r="Q63" s="239"/>
      <c r="R63" s="239"/>
      <c r="S63" s="239"/>
      <c r="T63" s="239"/>
    </row>
    <row r="64" customFormat="false" ht="12.75" hidden="false" customHeight="false" outlineLevel="0" collapsed="false">
      <c r="D64" s="267"/>
      <c r="E64" s="267"/>
      <c r="F64" s="267"/>
      <c r="G64" s="239"/>
      <c r="H64" s="239"/>
      <c r="I64" s="239"/>
      <c r="J64" s="239"/>
      <c r="K64" s="267"/>
      <c r="L64" s="267"/>
      <c r="M64" s="267"/>
      <c r="N64" s="239"/>
      <c r="O64" s="239"/>
      <c r="P64" s="239"/>
      <c r="Q64" s="239"/>
      <c r="R64" s="239"/>
      <c r="S64" s="239"/>
      <c r="T64" s="239"/>
    </row>
    <row r="65" customFormat="false" ht="12.75" hidden="false" customHeight="false" outlineLevel="0" collapsed="false">
      <c r="D65" s="267"/>
      <c r="E65" s="267"/>
      <c r="F65" s="267"/>
      <c r="G65" s="239"/>
      <c r="H65" s="239"/>
      <c r="I65" s="239"/>
      <c r="J65" s="239"/>
      <c r="K65" s="267"/>
      <c r="L65" s="267"/>
      <c r="M65" s="267"/>
      <c r="N65" s="239"/>
      <c r="O65" s="239"/>
      <c r="P65" s="239"/>
      <c r="Q65" s="239"/>
      <c r="R65" s="239"/>
      <c r="S65" s="239"/>
      <c r="T65" s="239"/>
    </row>
    <row r="66" customFormat="false" ht="12.75" hidden="false" customHeight="false" outlineLevel="0" collapsed="false">
      <c r="D66" s="267"/>
      <c r="E66" s="267"/>
      <c r="F66" s="267"/>
      <c r="G66" s="239"/>
      <c r="H66" s="239"/>
      <c r="I66" s="239"/>
      <c r="J66" s="239"/>
      <c r="K66" s="267"/>
      <c r="L66" s="267"/>
      <c r="M66" s="267"/>
      <c r="N66" s="239"/>
      <c r="O66" s="239"/>
      <c r="P66" s="239"/>
      <c r="Q66" s="239"/>
      <c r="R66" s="239"/>
      <c r="S66" s="239"/>
      <c r="T66" s="239"/>
    </row>
    <row r="67" customFormat="false" ht="12.75" hidden="false" customHeight="false" outlineLevel="0" collapsed="false">
      <c r="D67" s="267"/>
      <c r="E67" s="267"/>
      <c r="F67" s="267"/>
      <c r="G67" s="239"/>
      <c r="H67" s="239"/>
      <c r="I67" s="239"/>
      <c r="J67" s="239"/>
      <c r="K67" s="267"/>
      <c r="L67" s="267"/>
      <c r="M67" s="267"/>
      <c r="N67" s="239"/>
      <c r="O67" s="239"/>
      <c r="P67" s="239"/>
      <c r="Q67" s="239"/>
      <c r="R67" s="239"/>
      <c r="S67" s="239"/>
      <c r="T67" s="239"/>
    </row>
    <row r="68" customFormat="false" ht="12.75" hidden="false" customHeight="false" outlineLevel="0" collapsed="false">
      <c r="D68" s="267"/>
      <c r="E68" s="267"/>
      <c r="F68" s="267"/>
      <c r="G68" s="239"/>
      <c r="H68" s="239"/>
      <c r="I68" s="239"/>
      <c r="J68" s="239"/>
      <c r="K68" s="267"/>
      <c r="L68" s="267"/>
      <c r="M68" s="267"/>
      <c r="N68" s="239"/>
      <c r="O68" s="239"/>
      <c r="P68" s="239"/>
      <c r="Q68" s="239"/>
      <c r="R68" s="239"/>
      <c r="S68" s="239"/>
      <c r="T68" s="239"/>
    </row>
    <row r="69" customFormat="false" ht="12.75" hidden="false" customHeight="false" outlineLevel="0" collapsed="false">
      <c r="D69" s="267"/>
      <c r="E69" s="267"/>
      <c r="F69" s="267"/>
      <c r="G69" s="239"/>
      <c r="H69" s="239"/>
      <c r="I69" s="239"/>
      <c r="J69" s="239"/>
      <c r="K69" s="267"/>
      <c r="L69" s="267"/>
      <c r="M69" s="267"/>
      <c r="N69" s="239"/>
      <c r="O69" s="239"/>
      <c r="P69" s="239"/>
      <c r="Q69" s="239"/>
      <c r="R69" s="239"/>
      <c r="S69" s="239"/>
      <c r="T69" s="239"/>
    </row>
    <row r="70" customFormat="false" ht="12.75" hidden="false" customHeight="false" outlineLevel="0" collapsed="false">
      <c r="D70" s="267"/>
      <c r="E70" s="267"/>
      <c r="F70" s="267"/>
      <c r="G70" s="239"/>
      <c r="H70" s="239"/>
      <c r="I70" s="239"/>
      <c r="J70" s="239"/>
      <c r="K70" s="267"/>
      <c r="L70" s="267"/>
      <c r="M70" s="267"/>
      <c r="N70" s="239"/>
      <c r="O70" s="239"/>
      <c r="P70" s="239"/>
      <c r="Q70" s="239"/>
      <c r="R70" s="239"/>
      <c r="S70" s="239"/>
      <c r="T70" s="239"/>
    </row>
    <row r="71" customFormat="false" ht="12.75" hidden="false" customHeight="false" outlineLevel="0" collapsed="false">
      <c r="D71" s="267"/>
      <c r="E71" s="267"/>
      <c r="F71" s="267"/>
      <c r="G71" s="239"/>
      <c r="H71" s="239"/>
      <c r="I71" s="239"/>
      <c r="J71" s="239"/>
      <c r="K71" s="267"/>
      <c r="L71" s="267"/>
      <c r="M71" s="267"/>
      <c r="N71" s="239"/>
      <c r="O71" s="239"/>
      <c r="P71" s="239"/>
      <c r="Q71" s="239"/>
      <c r="R71" s="239"/>
      <c r="S71" s="239"/>
      <c r="T71" s="239"/>
    </row>
    <row r="72" customFormat="false" ht="12.75" hidden="false" customHeight="false" outlineLevel="0" collapsed="false">
      <c r="D72" s="267"/>
      <c r="E72" s="267"/>
      <c r="F72" s="267"/>
      <c r="G72" s="239"/>
      <c r="H72" s="239"/>
      <c r="I72" s="239"/>
      <c r="J72" s="239"/>
      <c r="K72" s="267"/>
      <c r="L72" s="267"/>
      <c r="M72" s="267"/>
      <c r="N72" s="239"/>
      <c r="O72" s="239"/>
      <c r="P72" s="239"/>
      <c r="Q72" s="239"/>
      <c r="R72" s="239"/>
      <c r="S72" s="239"/>
      <c r="T72" s="239"/>
    </row>
    <row r="73" customFormat="false" ht="12.75" hidden="false" customHeight="false" outlineLevel="0" collapsed="false">
      <c r="D73" s="267"/>
      <c r="E73" s="267"/>
      <c r="L73" s="267"/>
      <c r="M73" s="267"/>
      <c r="N73" s="239"/>
      <c r="O73" s="239"/>
      <c r="P73" s="239"/>
      <c r="Q73" s="239"/>
      <c r="R73" s="239"/>
      <c r="S73" s="239"/>
      <c r="T73" s="239"/>
    </row>
    <row r="74" customFormat="false" ht="12.75" hidden="false" customHeight="false" outlineLevel="0" collapsed="false">
      <c r="D74" s="267"/>
      <c r="E74" s="267"/>
      <c r="L74" s="267"/>
      <c r="M74" s="267"/>
      <c r="N74" s="239"/>
      <c r="O74" s="239"/>
      <c r="P74" s="239"/>
      <c r="Q74" s="239"/>
      <c r="R74" s="239"/>
      <c r="S74" s="239"/>
      <c r="T74" s="239"/>
    </row>
    <row r="75" customFormat="false" ht="12.75" hidden="false" customHeight="false" outlineLevel="0" collapsed="false">
      <c r="D75" s="267"/>
      <c r="E75" s="267"/>
      <c r="L75" s="267"/>
      <c r="M75" s="267"/>
      <c r="N75" s="239"/>
      <c r="O75" s="239"/>
      <c r="P75" s="239"/>
      <c r="Q75" s="239"/>
      <c r="R75" s="239"/>
      <c r="S75" s="239"/>
      <c r="T75" s="239"/>
    </row>
    <row r="76" customFormat="false" ht="12.75" hidden="false" customHeight="false" outlineLevel="0" collapsed="false">
      <c r="D76" s="267"/>
      <c r="E76" s="267"/>
      <c r="L76" s="267"/>
      <c r="M76" s="267"/>
      <c r="N76" s="239"/>
      <c r="O76" s="239"/>
      <c r="P76" s="239"/>
      <c r="Q76" s="239"/>
      <c r="R76" s="239"/>
      <c r="S76" s="239"/>
      <c r="T76" s="239"/>
    </row>
    <row r="77" customFormat="false" ht="12.75" hidden="false" customHeight="false" outlineLevel="0" collapsed="false">
      <c r="D77" s="267"/>
      <c r="E77" s="267"/>
      <c r="L77" s="267"/>
      <c r="M77" s="267"/>
      <c r="N77" s="239"/>
      <c r="O77" s="239"/>
      <c r="P77" s="239"/>
      <c r="Q77" s="239"/>
      <c r="R77" s="239"/>
      <c r="S77" s="239"/>
      <c r="T77" s="239"/>
    </row>
    <row r="78" customFormat="false" ht="12.75" hidden="false" customHeight="false" outlineLevel="0" collapsed="false">
      <c r="D78" s="267"/>
      <c r="E78" s="267"/>
      <c r="L78" s="267"/>
      <c r="M78" s="267"/>
      <c r="N78" s="239"/>
      <c r="O78" s="239"/>
      <c r="P78" s="239"/>
      <c r="Q78" s="239"/>
      <c r="R78" s="239"/>
      <c r="S78" s="239"/>
      <c r="T78" s="239"/>
    </row>
    <row r="79" customFormat="false" ht="12.75" hidden="false" customHeight="false" outlineLevel="0" collapsed="false">
      <c r="D79" s="267"/>
      <c r="E79" s="267"/>
      <c r="F79" s="267"/>
      <c r="G79" s="239"/>
      <c r="H79" s="239"/>
      <c r="I79" s="239"/>
      <c r="J79" s="239"/>
      <c r="K79" s="267"/>
      <c r="L79" s="267"/>
      <c r="M79" s="267"/>
      <c r="N79" s="239"/>
      <c r="O79" s="239"/>
      <c r="P79" s="239"/>
      <c r="Q79" s="239"/>
      <c r="R79" s="239"/>
      <c r="S79" s="239"/>
      <c r="T79" s="239"/>
    </row>
    <row r="80" customFormat="false" ht="12.75" hidden="false" customHeight="false" outlineLevel="0" collapsed="false">
      <c r="A80" s="267"/>
      <c r="B80" s="239"/>
      <c r="C80" s="239"/>
      <c r="D80" s="239"/>
      <c r="E80" s="239"/>
      <c r="F80" s="267"/>
      <c r="G80" s="239"/>
      <c r="H80" s="239"/>
      <c r="I80" s="239"/>
      <c r="J80" s="239"/>
      <c r="K80" s="267"/>
      <c r="L80" s="267"/>
      <c r="M80" s="267"/>
      <c r="N80" s="239"/>
      <c r="O80" s="239"/>
      <c r="P80" s="239"/>
      <c r="Q80" s="239"/>
      <c r="R80" s="239"/>
      <c r="S80" s="239"/>
      <c r="T80" s="239"/>
    </row>
    <row r="81" customFormat="false" ht="12.75" hidden="false" customHeight="false" outlineLevel="0" collapsed="false">
      <c r="A81" s="267"/>
      <c r="B81" s="239"/>
      <c r="C81" s="239"/>
      <c r="D81" s="239"/>
      <c r="E81" s="239"/>
      <c r="F81" s="267"/>
      <c r="G81" s="239"/>
      <c r="H81" s="239"/>
      <c r="I81" s="239"/>
      <c r="J81" s="239"/>
      <c r="K81" s="267"/>
      <c r="L81" s="267"/>
      <c r="M81" s="267"/>
      <c r="N81" s="239"/>
      <c r="O81" s="239"/>
      <c r="P81" s="239"/>
      <c r="Q81" s="239"/>
      <c r="R81" s="239"/>
      <c r="S81" s="239"/>
      <c r="T81" s="239"/>
    </row>
    <row r="82" customFormat="false" ht="12.75" hidden="false" customHeight="false" outlineLevel="0" collapsed="false">
      <c r="A82" s="267"/>
      <c r="B82" s="239"/>
      <c r="C82" s="239"/>
      <c r="D82" s="239"/>
      <c r="E82" s="239"/>
      <c r="F82" s="267"/>
      <c r="G82" s="239"/>
      <c r="H82" s="239"/>
      <c r="I82" s="239"/>
      <c r="J82" s="239"/>
      <c r="K82" s="267"/>
      <c r="L82" s="267"/>
      <c r="M82" s="267"/>
      <c r="N82" s="239"/>
      <c r="O82" s="239"/>
      <c r="P82" s="239"/>
      <c r="Q82" s="239"/>
      <c r="R82" s="239"/>
      <c r="S82" s="239"/>
      <c r="T82" s="239"/>
    </row>
    <row r="83" customFormat="false" ht="12.75" hidden="false" customHeight="false" outlineLevel="0" collapsed="false">
      <c r="A83" s="267"/>
      <c r="B83" s="239"/>
      <c r="C83" s="239"/>
      <c r="D83" s="239"/>
      <c r="E83" s="239"/>
      <c r="F83" s="267"/>
      <c r="G83" s="239"/>
      <c r="H83" s="239"/>
      <c r="I83" s="239"/>
      <c r="J83" s="239"/>
      <c r="K83" s="267"/>
      <c r="L83" s="267"/>
      <c r="M83" s="267"/>
      <c r="N83" s="239"/>
      <c r="O83" s="239"/>
      <c r="P83" s="239"/>
      <c r="Q83" s="239"/>
      <c r="R83" s="239"/>
      <c r="S83" s="239"/>
      <c r="T83" s="239"/>
    </row>
    <row r="84" customFormat="false" ht="12.75" hidden="false" customHeight="false" outlineLevel="0" collapsed="false">
      <c r="A84" s="267"/>
      <c r="B84" s="239"/>
      <c r="C84" s="239"/>
      <c r="D84" s="239"/>
      <c r="E84" s="239"/>
      <c r="F84" s="267"/>
      <c r="G84" s="239"/>
      <c r="H84" s="239"/>
      <c r="I84" s="239"/>
      <c r="J84" s="239"/>
      <c r="K84" s="267"/>
      <c r="L84" s="267"/>
      <c r="M84" s="267"/>
      <c r="N84" s="239"/>
      <c r="O84" s="239"/>
      <c r="P84" s="239"/>
      <c r="Q84" s="239"/>
      <c r="R84" s="239"/>
      <c r="S84" s="239"/>
      <c r="T84" s="239"/>
    </row>
    <row r="85" customFormat="false" ht="12.75" hidden="false" customHeight="false" outlineLevel="0" collapsed="false">
      <c r="A85" s="267"/>
      <c r="B85" s="239"/>
      <c r="C85" s="239"/>
      <c r="D85" s="239"/>
      <c r="E85" s="239"/>
      <c r="F85" s="267"/>
      <c r="G85" s="239"/>
      <c r="H85" s="239"/>
      <c r="I85" s="239"/>
      <c r="J85" s="239"/>
      <c r="K85" s="267"/>
      <c r="L85" s="267"/>
      <c r="M85" s="267"/>
      <c r="N85" s="239"/>
      <c r="O85" s="239"/>
      <c r="P85" s="239"/>
      <c r="Q85" s="239"/>
      <c r="R85" s="239"/>
      <c r="S85" s="239"/>
      <c r="T85" s="239"/>
    </row>
    <row r="86" customFormat="false" ht="12.75" hidden="false" customHeight="false" outlineLevel="0" collapsed="false">
      <c r="D86" s="239"/>
      <c r="E86" s="239"/>
      <c r="F86" s="239"/>
      <c r="G86" s="239"/>
      <c r="H86" s="239"/>
      <c r="I86" s="239"/>
      <c r="J86" s="239"/>
      <c r="K86" s="267"/>
      <c r="L86" s="267"/>
      <c r="M86" s="267"/>
      <c r="N86" s="239"/>
      <c r="O86" s="239"/>
      <c r="P86" s="239"/>
      <c r="Q86" s="239"/>
      <c r="R86" s="239"/>
      <c r="S86" s="239"/>
      <c r="T86" s="239"/>
    </row>
    <row r="87" customFormat="false" ht="12.75" hidden="false" customHeight="false" outlineLevel="0" collapsed="false">
      <c r="D87" s="239"/>
      <c r="E87" s="239"/>
      <c r="F87" s="239"/>
      <c r="G87" s="239"/>
      <c r="H87" s="239"/>
      <c r="I87" s="239"/>
      <c r="J87" s="239"/>
      <c r="K87" s="267"/>
      <c r="L87" s="267"/>
      <c r="M87" s="267"/>
      <c r="N87" s="239"/>
      <c r="O87" s="239"/>
      <c r="P87" s="239"/>
      <c r="Q87" s="239"/>
      <c r="R87" s="239"/>
      <c r="S87" s="239"/>
      <c r="T87" s="239"/>
    </row>
    <row r="88" customFormat="false" ht="12.75" hidden="false" customHeight="false" outlineLevel="0" collapsed="false">
      <c r="D88" s="239"/>
      <c r="E88" s="239"/>
      <c r="F88" s="239"/>
      <c r="G88" s="239"/>
      <c r="H88" s="239"/>
      <c r="I88" s="239"/>
      <c r="J88" s="239"/>
      <c r="K88" s="267"/>
      <c r="L88" s="267"/>
      <c r="M88" s="267"/>
      <c r="N88" s="239"/>
      <c r="O88" s="239"/>
      <c r="P88" s="239"/>
      <c r="Q88" s="239"/>
      <c r="R88" s="239"/>
      <c r="S88" s="239"/>
      <c r="T88" s="239"/>
    </row>
    <row r="89" customFormat="false" ht="12.75" hidden="false" customHeight="false" outlineLevel="0" collapsed="false">
      <c r="D89" s="239"/>
      <c r="E89" s="239"/>
      <c r="F89" s="239"/>
      <c r="G89" s="239"/>
      <c r="H89" s="239"/>
      <c r="I89" s="239"/>
      <c r="J89" s="239"/>
      <c r="K89" s="267"/>
      <c r="L89" s="267"/>
      <c r="M89" s="267"/>
      <c r="N89" s="239"/>
      <c r="O89" s="239"/>
      <c r="P89" s="239"/>
      <c r="Q89" s="239"/>
      <c r="R89" s="239"/>
      <c r="S89" s="239"/>
      <c r="T89" s="239"/>
    </row>
    <row r="90" customFormat="false" ht="12.75" hidden="false" customHeight="false" outlineLevel="0" collapsed="false">
      <c r="D90" s="239"/>
      <c r="E90" s="239"/>
      <c r="F90" s="239"/>
      <c r="G90" s="239"/>
      <c r="H90" s="239"/>
      <c r="I90" s="239"/>
      <c r="J90" s="239"/>
      <c r="K90" s="267"/>
      <c r="L90" s="267"/>
      <c r="M90" s="267"/>
      <c r="N90" s="239"/>
      <c r="O90" s="239"/>
      <c r="P90" s="239"/>
      <c r="Q90" s="239"/>
      <c r="R90" s="239"/>
      <c r="S90" s="239"/>
      <c r="T90" s="239"/>
    </row>
    <row r="91" customFormat="false" ht="12.75" hidden="false" customHeight="false" outlineLevel="0" collapsed="false">
      <c r="D91" s="239"/>
      <c r="E91" s="239"/>
      <c r="F91" s="239"/>
      <c r="G91" s="239"/>
      <c r="H91" s="239"/>
      <c r="I91" s="239"/>
      <c r="J91" s="239"/>
      <c r="K91" s="267"/>
      <c r="L91" s="267"/>
      <c r="M91" s="267"/>
      <c r="N91" s="239"/>
      <c r="O91" s="239"/>
      <c r="P91" s="239"/>
      <c r="Q91" s="239"/>
      <c r="R91" s="239"/>
      <c r="S91" s="239"/>
      <c r="T91" s="239"/>
    </row>
    <row r="92" customFormat="false" ht="12.75" hidden="false" customHeight="false" outlineLevel="0" collapsed="false">
      <c r="D92" s="239"/>
      <c r="E92" s="239"/>
      <c r="F92" s="239"/>
      <c r="G92" s="239"/>
      <c r="H92" s="239"/>
      <c r="I92" s="239"/>
      <c r="J92" s="239"/>
      <c r="K92" s="267"/>
      <c r="L92" s="267"/>
      <c r="M92" s="267"/>
      <c r="N92" s="239"/>
      <c r="O92" s="239"/>
      <c r="P92" s="239"/>
      <c r="Q92" s="239"/>
      <c r="R92" s="239"/>
      <c r="S92" s="239"/>
      <c r="T92" s="239"/>
    </row>
    <row r="93" customFormat="false" ht="12.75" hidden="false" customHeight="false" outlineLevel="0" collapsed="false">
      <c r="D93" s="239"/>
      <c r="E93" s="239"/>
      <c r="F93" s="239"/>
      <c r="G93" s="239"/>
      <c r="H93" s="239"/>
      <c r="I93" s="239"/>
      <c r="J93" s="239"/>
      <c r="K93" s="267"/>
      <c r="L93" s="267"/>
      <c r="M93" s="267"/>
      <c r="N93" s="239"/>
      <c r="O93" s="239"/>
      <c r="P93" s="239"/>
      <c r="Q93" s="239"/>
      <c r="R93" s="239"/>
      <c r="S93" s="239"/>
      <c r="T93" s="239"/>
    </row>
    <row r="94" customFormat="false" ht="12.75" hidden="false" customHeight="false" outlineLevel="0" collapsed="false">
      <c r="D94" s="239"/>
      <c r="E94" s="239"/>
      <c r="F94" s="239"/>
      <c r="G94" s="239"/>
      <c r="H94" s="239"/>
      <c r="I94" s="239"/>
      <c r="J94" s="239"/>
      <c r="K94" s="267"/>
      <c r="L94" s="267"/>
      <c r="M94" s="267"/>
      <c r="N94" s="239"/>
      <c r="O94" s="239"/>
      <c r="P94" s="239"/>
      <c r="Q94" s="239"/>
      <c r="R94" s="239"/>
      <c r="S94" s="239"/>
      <c r="T94" s="239"/>
    </row>
    <row r="95" customFormat="false" ht="12.75" hidden="false" customHeight="false" outlineLevel="0" collapsed="false">
      <c r="D95" s="239"/>
      <c r="E95" s="239"/>
      <c r="F95" s="239"/>
      <c r="G95" s="239"/>
      <c r="H95" s="239"/>
      <c r="I95" s="239"/>
      <c r="J95" s="239"/>
      <c r="K95" s="267"/>
      <c r="L95" s="267"/>
      <c r="M95" s="267"/>
      <c r="N95" s="239"/>
      <c r="O95" s="239"/>
      <c r="P95" s="239"/>
      <c r="Q95" s="239"/>
      <c r="R95" s="239"/>
      <c r="S95" s="239"/>
      <c r="T95" s="239"/>
    </row>
    <row r="96" customFormat="false" ht="12.75" hidden="false" customHeight="false" outlineLevel="0" collapsed="false">
      <c r="D96" s="239"/>
      <c r="E96" s="239"/>
      <c r="F96" s="239"/>
      <c r="G96" s="239"/>
      <c r="H96" s="239"/>
      <c r="I96" s="239"/>
      <c r="J96" s="239"/>
      <c r="K96" s="267"/>
      <c r="L96" s="267"/>
      <c r="M96" s="267"/>
      <c r="N96" s="239"/>
      <c r="O96" s="239"/>
      <c r="P96" s="239"/>
      <c r="Q96" s="239"/>
      <c r="R96" s="239"/>
      <c r="S96" s="239"/>
      <c r="T96" s="239"/>
    </row>
    <row r="97" customFormat="false" ht="12.75" hidden="false" customHeight="false" outlineLevel="0" collapsed="false">
      <c r="D97" s="239"/>
      <c r="E97" s="239"/>
      <c r="F97" s="239"/>
      <c r="G97" s="239"/>
      <c r="H97" s="239"/>
      <c r="I97" s="239"/>
      <c r="J97" s="239"/>
      <c r="K97" s="267"/>
      <c r="L97" s="267"/>
      <c r="M97" s="267"/>
      <c r="N97" s="239"/>
      <c r="O97" s="239"/>
      <c r="P97" s="239"/>
      <c r="Q97" s="239"/>
      <c r="R97" s="239"/>
      <c r="S97" s="239"/>
      <c r="T97" s="239"/>
    </row>
    <row r="98" customFormat="false" ht="12.75" hidden="false" customHeight="false" outlineLevel="0" collapsed="false">
      <c r="D98" s="239"/>
      <c r="E98" s="239"/>
      <c r="F98" s="239"/>
      <c r="G98" s="239"/>
      <c r="H98" s="239"/>
      <c r="I98" s="239"/>
      <c r="J98" s="239"/>
      <c r="K98" s="267"/>
      <c r="L98" s="267"/>
      <c r="M98" s="267"/>
      <c r="N98" s="239"/>
      <c r="O98" s="239"/>
      <c r="P98" s="239"/>
      <c r="Q98" s="239"/>
      <c r="R98" s="239"/>
      <c r="S98" s="239"/>
      <c r="T98" s="239"/>
    </row>
    <row r="99" customFormat="false" ht="12.75" hidden="false" customHeight="false" outlineLevel="0" collapsed="false">
      <c r="D99" s="239"/>
      <c r="E99" s="239"/>
      <c r="F99" s="239"/>
      <c r="G99" s="239"/>
      <c r="H99" s="239"/>
      <c r="I99" s="239"/>
      <c r="J99" s="239"/>
      <c r="K99" s="267"/>
      <c r="L99" s="267"/>
      <c r="M99" s="267"/>
      <c r="N99" s="239"/>
      <c r="O99" s="239"/>
      <c r="P99" s="239"/>
      <c r="Q99" s="239"/>
      <c r="R99" s="239"/>
      <c r="S99" s="239"/>
      <c r="T99" s="239"/>
    </row>
    <row r="100" customFormat="false" ht="12.75" hidden="false" customHeight="false" outlineLevel="0" collapsed="false">
      <c r="D100" s="239"/>
      <c r="E100" s="239"/>
      <c r="F100" s="239"/>
      <c r="G100" s="239"/>
      <c r="H100" s="239"/>
      <c r="I100" s="239"/>
      <c r="J100" s="239"/>
      <c r="K100" s="267"/>
      <c r="L100" s="267"/>
      <c r="M100" s="267"/>
      <c r="N100" s="239"/>
      <c r="O100" s="239"/>
      <c r="P100" s="239"/>
      <c r="Q100" s="239"/>
      <c r="R100" s="239"/>
      <c r="S100" s="239"/>
      <c r="T100" s="239"/>
    </row>
    <row r="101" customFormat="false" ht="12.75" hidden="false" customHeight="false" outlineLevel="0" collapsed="false">
      <c r="D101" s="239"/>
      <c r="E101" s="239"/>
      <c r="F101" s="239"/>
      <c r="G101" s="239"/>
      <c r="H101" s="239"/>
      <c r="I101" s="239"/>
      <c r="J101" s="239"/>
      <c r="K101" s="267"/>
      <c r="L101" s="267"/>
      <c r="M101" s="267"/>
      <c r="N101" s="239"/>
      <c r="O101" s="239"/>
      <c r="P101" s="239"/>
      <c r="Q101" s="239"/>
      <c r="R101" s="239"/>
      <c r="S101" s="239"/>
      <c r="T101" s="239"/>
    </row>
    <row r="102" customFormat="false" ht="12.75" hidden="false" customHeight="false" outlineLevel="0" collapsed="false">
      <c r="D102" s="239"/>
      <c r="E102" s="239"/>
      <c r="F102" s="239"/>
      <c r="G102" s="239"/>
      <c r="H102" s="239"/>
      <c r="I102" s="239"/>
      <c r="J102" s="239"/>
      <c r="K102" s="267"/>
      <c r="L102" s="267"/>
      <c r="M102" s="267"/>
      <c r="N102" s="239"/>
      <c r="O102" s="239"/>
      <c r="P102" s="239"/>
      <c r="Q102" s="239"/>
      <c r="R102" s="239"/>
      <c r="S102" s="239"/>
      <c r="T102" s="239"/>
    </row>
    <row r="103" customFormat="false" ht="12.75" hidden="false" customHeight="false" outlineLevel="0" collapsed="false">
      <c r="D103" s="239"/>
      <c r="E103" s="239"/>
      <c r="F103" s="239"/>
      <c r="G103" s="239"/>
      <c r="H103" s="239"/>
      <c r="I103" s="239"/>
      <c r="J103" s="239"/>
      <c r="K103" s="267"/>
      <c r="L103" s="267"/>
      <c r="M103" s="267"/>
      <c r="N103" s="239"/>
      <c r="O103" s="239"/>
      <c r="P103" s="239"/>
      <c r="Q103" s="239"/>
      <c r="R103" s="239"/>
      <c r="S103" s="239"/>
      <c r="T103" s="239"/>
    </row>
    <row r="104" customFormat="false" ht="12.75" hidden="false" customHeight="false" outlineLevel="0" collapsed="false">
      <c r="D104" s="239"/>
      <c r="E104" s="239"/>
      <c r="F104" s="239"/>
      <c r="G104" s="239"/>
      <c r="H104" s="239"/>
      <c r="I104" s="239"/>
      <c r="J104" s="239"/>
      <c r="K104" s="267"/>
      <c r="L104" s="267"/>
      <c r="M104" s="267"/>
      <c r="N104" s="239"/>
      <c r="O104" s="239"/>
      <c r="P104" s="239"/>
      <c r="Q104" s="239"/>
      <c r="R104" s="239"/>
      <c r="S104" s="239"/>
      <c r="T104" s="239"/>
    </row>
    <row r="105" customFormat="false" ht="12.75" hidden="false" customHeight="false" outlineLevel="0" collapsed="false">
      <c r="D105" s="239"/>
      <c r="E105" s="239"/>
      <c r="F105" s="239"/>
      <c r="G105" s="239"/>
      <c r="H105" s="239"/>
      <c r="I105" s="239"/>
      <c r="J105" s="239"/>
      <c r="K105" s="267"/>
      <c r="L105" s="267"/>
      <c r="M105" s="267"/>
      <c r="N105" s="239"/>
      <c r="O105" s="239"/>
      <c r="P105" s="239"/>
      <c r="Q105" s="239"/>
      <c r="R105" s="239"/>
      <c r="S105" s="239"/>
      <c r="T105" s="239"/>
    </row>
    <row r="106" customFormat="false" ht="12.75" hidden="false" customHeight="false" outlineLevel="0" collapsed="false">
      <c r="D106" s="239"/>
      <c r="E106" s="239"/>
      <c r="F106" s="239"/>
      <c r="G106" s="239"/>
      <c r="H106" s="239"/>
      <c r="I106" s="239"/>
      <c r="J106" s="239"/>
      <c r="K106" s="267"/>
      <c r="L106" s="267"/>
      <c r="M106" s="267"/>
      <c r="N106" s="239"/>
      <c r="O106" s="239"/>
      <c r="P106" s="239"/>
      <c r="Q106" s="239"/>
      <c r="R106" s="239"/>
      <c r="S106" s="239"/>
      <c r="T106" s="239"/>
    </row>
    <row r="107" customFormat="false" ht="12.75" hidden="false" customHeight="false" outlineLevel="0" collapsed="false">
      <c r="D107" s="239"/>
      <c r="E107" s="239"/>
      <c r="F107" s="239"/>
      <c r="G107" s="239"/>
      <c r="H107" s="239"/>
      <c r="I107" s="239"/>
      <c r="J107" s="239"/>
      <c r="K107" s="267"/>
      <c r="L107" s="267"/>
      <c r="M107" s="267"/>
      <c r="N107" s="239"/>
      <c r="O107" s="239"/>
      <c r="P107" s="239"/>
      <c r="Q107" s="239"/>
      <c r="R107" s="239"/>
      <c r="S107" s="239"/>
      <c r="T107" s="239"/>
    </row>
    <row r="108" customFormat="false" ht="12.75" hidden="false" customHeight="false" outlineLevel="0" collapsed="false">
      <c r="D108" s="239"/>
      <c r="E108" s="239"/>
      <c r="F108" s="239"/>
      <c r="G108" s="239"/>
      <c r="H108" s="239"/>
      <c r="I108" s="239"/>
      <c r="J108" s="239"/>
      <c r="K108" s="267"/>
      <c r="L108" s="267"/>
      <c r="M108" s="267"/>
      <c r="N108" s="239"/>
      <c r="O108" s="239"/>
      <c r="P108" s="239"/>
      <c r="Q108" s="239"/>
      <c r="R108" s="239"/>
      <c r="S108" s="239"/>
      <c r="T108" s="239"/>
    </row>
    <row r="109" customFormat="false" ht="12.75" hidden="false" customHeight="false" outlineLevel="0" collapsed="false">
      <c r="D109" s="239"/>
      <c r="E109" s="239"/>
      <c r="F109" s="239"/>
      <c r="G109" s="239"/>
      <c r="H109" s="239"/>
      <c r="I109" s="239"/>
      <c r="J109" s="239"/>
      <c r="K109" s="267"/>
      <c r="L109" s="267"/>
      <c r="M109" s="267"/>
      <c r="N109" s="239"/>
      <c r="O109" s="239"/>
      <c r="P109" s="239"/>
      <c r="Q109" s="239"/>
      <c r="R109" s="239"/>
      <c r="S109" s="239"/>
      <c r="T109" s="239"/>
    </row>
    <row r="110" customFormat="false" ht="12.75" hidden="false" customHeight="false" outlineLevel="0" collapsed="false">
      <c r="D110" s="239"/>
      <c r="E110" s="239"/>
      <c r="F110" s="239"/>
      <c r="G110" s="239"/>
      <c r="H110" s="239"/>
      <c r="I110" s="239"/>
      <c r="J110" s="239"/>
      <c r="K110" s="267"/>
      <c r="L110" s="267"/>
      <c r="M110" s="267"/>
      <c r="N110" s="239"/>
      <c r="O110" s="239"/>
      <c r="P110" s="239"/>
      <c r="Q110" s="239"/>
      <c r="R110" s="239"/>
      <c r="S110" s="239"/>
      <c r="T110" s="239"/>
    </row>
    <row r="111" customFormat="false" ht="12.75" hidden="false" customHeight="false" outlineLevel="0" collapsed="false">
      <c r="D111" s="239"/>
      <c r="E111" s="239"/>
      <c r="F111" s="239"/>
      <c r="G111" s="239"/>
      <c r="H111" s="239"/>
      <c r="I111" s="239"/>
      <c r="J111" s="239"/>
      <c r="K111" s="267"/>
      <c r="L111" s="267"/>
      <c r="M111" s="267"/>
      <c r="N111" s="239"/>
      <c r="O111" s="239"/>
      <c r="P111" s="239"/>
      <c r="Q111" s="239"/>
      <c r="R111" s="239"/>
      <c r="S111" s="239"/>
      <c r="T111" s="239"/>
    </row>
    <row r="112" customFormat="false" ht="12.75" hidden="false" customHeight="false" outlineLevel="0" collapsed="false">
      <c r="D112" s="239"/>
      <c r="E112" s="239"/>
      <c r="F112" s="239"/>
      <c r="G112" s="239"/>
      <c r="H112" s="239"/>
      <c r="I112" s="239"/>
      <c r="J112" s="239"/>
      <c r="K112" s="267"/>
      <c r="L112" s="267"/>
      <c r="M112" s="267"/>
      <c r="N112" s="239"/>
      <c r="O112" s="239"/>
      <c r="P112" s="239"/>
      <c r="Q112" s="239"/>
      <c r="R112" s="239"/>
      <c r="S112" s="239"/>
      <c r="T112" s="239"/>
    </row>
    <row r="113" customFormat="false" ht="12.75" hidden="false" customHeight="false" outlineLevel="0" collapsed="false">
      <c r="D113" s="239"/>
      <c r="E113" s="239"/>
      <c r="F113" s="239"/>
      <c r="G113" s="239"/>
      <c r="H113" s="239"/>
      <c r="I113" s="239"/>
      <c r="J113" s="239"/>
      <c r="K113" s="267"/>
      <c r="L113" s="267"/>
      <c r="M113" s="267"/>
      <c r="N113" s="239"/>
      <c r="O113" s="239"/>
      <c r="P113" s="239"/>
      <c r="Q113" s="239"/>
      <c r="R113" s="239"/>
      <c r="S113" s="239"/>
      <c r="T113" s="239"/>
    </row>
    <row r="114" customFormat="false" ht="12.75" hidden="false" customHeight="false" outlineLevel="0" collapsed="false">
      <c r="D114" s="239"/>
      <c r="E114" s="239"/>
      <c r="F114" s="239"/>
      <c r="G114" s="239"/>
      <c r="H114" s="239"/>
      <c r="I114" s="239"/>
      <c r="J114" s="239"/>
      <c r="K114" s="267"/>
      <c r="L114" s="267"/>
      <c r="M114" s="267"/>
      <c r="N114" s="239"/>
      <c r="O114" s="239"/>
      <c r="P114" s="239"/>
      <c r="Q114" s="239"/>
      <c r="R114" s="239"/>
      <c r="S114" s="239"/>
      <c r="T114" s="239"/>
    </row>
    <row r="115" customFormat="false" ht="12.75" hidden="false" customHeight="false" outlineLevel="0" collapsed="false">
      <c r="D115" s="239"/>
      <c r="E115" s="239"/>
      <c r="F115" s="239"/>
      <c r="G115" s="239"/>
      <c r="H115" s="239"/>
      <c r="I115" s="239"/>
      <c r="J115" s="239"/>
      <c r="K115" s="267"/>
      <c r="L115" s="267"/>
      <c r="M115" s="267"/>
      <c r="N115" s="239"/>
      <c r="O115" s="239"/>
      <c r="P115" s="239"/>
      <c r="Q115" s="239"/>
      <c r="R115" s="239"/>
      <c r="S115" s="239"/>
      <c r="T115" s="239"/>
    </row>
    <row r="116" customFormat="false" ht="12.75" hidden="false" customHeight="false" outlineLevel="0" collapsed="false">
      <c r="D116" s="239"/>
      <c r="E116" s="239"/>
      <c r="F116" s="239"/>
      <c r="G116" s="239"/>
      <c r="H116" s="239"/>
      <c r="I116" s="239"/>
      <c r="J116" s="239"/>
      <c r="K116" s="267"/>
      <c r="L116" s="267"/>
      <c r="M116" s="267"/>
      <c r="N116" s="239"/>
      <c r="O116" s="239"/>
      <c r="P116" s="239"/>
      <c r="Q116" s="239"/>
      <c r="R116" s="239"/>
      <c r="S116" s="239"/>
      <c r="T116" s="239"/>
    </row>
    <row r="117" customFormat="false" ht="12.75" hidden="false" customHeight="false" outlineLevel="0" collapsed="false">
      <c r="D117" s="239"/>
      <c r="E117" s="239"/>
      <c r="F117" s="239"/>
      <c r="G117" s="239"/>
      <c r="H117" s="239"/>
      <c r="I117" s="239"/>
      <c r="J117" s="239"/>
      <c r="K117" s="267"/>
      <c r="L117" s="267"/>
      <c r="M117" s="267"/>
      <c r="N117" s="239"/>
      <c r="O117" s="239"/>
      <c r="P117" s="239"/>
      <c r="Q117" s="239"/>
      <c r="R117" s="239"/>
      <c r="S117" s="239"/>
      <c r="T117" s="239"/>
    </row>
    <row r="118" customFormat="false" ht="12.75" hidden="false" customHeight="false" outlineLevel="0" collapsed="false">
      <c r="D118" s="239"/>
      <c r="E118" s="239"/>
      <c r="F118" s="239"/>
      <c r="G118" s="239"/>
      <c r="H118" s="239"/>
      <c r="I118" s="239"/>
      <c r="J118" s="239"/>
      <c r="K118" s="267"/>
      <c r="L118" s="267"/>
      <c r="M118" s="267"/>
      <c r="N118" s="239"/>
      <c r="O118" s="239"/>
      <c r="P118" s="239"/>
      <c r="Q118" s="239"/>
      <c r="R118" s="239"/>
      <c r="S118" s="239"/>
      <c r="T118" s="239"/>
    </row>
    <row r="119" customFormat="false" ht="12.75" hidden="false" customHeight="false" outlineLevel="0" collapsed="false">
      <c r="D119" s="239"/>
      <c r="E119" s="239"/>
      <c r="F119" s="239"/>
      <c r="G119" s="239"/>
      <c r="H119" s="239"/>
      <c r="I119" s="239"/>
      <c r="J119" s="239"/>
      <c r="K119" s="267"/>
      <c r="L119" s="267"/>
      <c r="M119" s="267"/>
      <c r="N119" s="239"/>
      <c r="O119" s="239"/>
      <c r="P119" s="239"/>
      <c r="Q119" s="239"/>
      <c r="R119" s="239"/>
      <c r="S119" s="239"/>
      <c r="T119" s="239"/>
    </row>
    <row r="120" customFormat="false" ht="12.75" hidden="false" customHeight="false" outlineLevel="0" collapsed="false">
      <c r="D120" s="239"/>
      <c r="E120" s="239"/>
      <c r="F120" s="239"/>
      <c r="G120" s="239"/>
      <c r="H120" s="239"/>
      <c r="I120" s="239"/>
      <c r="J120" s="239"/>
      <c r="K120" s="267"/>
      <c r="L120" s="267"/>
      <c r="M120" s="267"/>
      <c r="N120" s="239"/>
      <c r="O120" s="239"/>
      <c r="P120" s="239"/>
      <c r="Q120" s="239"/>
      <c r="R120" s="239"/>
      <c r="S120" s="239"/>
      <c r="T120" s="239"/>
    </row>
    <row r="121" customFormat="false" ht="12.75" hidden="false" customHeight="false" outlineLevel="0" collapsed="false">
      <c r="D121" s="239"/>
      <c r="E121" s="239"/>
      <c r="F121" s="239"/>
      <c r="G121" s="239"/>
      <c r="H121" s="239"/>
      <c r="I121" s="239"/>
      <c r="J121" s="239"/>
      <c r="K121" s="267"/>
      <c r="L121" s="267"/>
      <c r="M121" s="267"/>
      <c r="N121" s="239"/>
      <c r="O121" s="239"/>
      <c r="P121" s="239"/>
      <c r="Q121" s="239"/>
      <c r="R121" s="239"/>
      <c r="S121" s="239"/>
      <c r="T121" s="239"/>
    </row>
    <row r="122" customFormat="false" ht="12.75" hidden="false" customHeight="false" outlineLevel="0" collapsed="false">
      <c r="D122" s="239"/>
      <c r="E122" s="239"/>
      <c r="F122" s="239"/>
      <c r="G122" s="239"/>
      <c r="H122" s="239"/>
      <c r="I122" s="239"/>
      <c r="J122" s="239"/>
      <c r="K122" s="267"/>
      <c r="L122" s="267"/>
      <c r="M122" s="267"/>
      <c r="N122" s="239"/>
      <c r="O122" s="239"/>
      <c r="P122" s="239"/>
      <c r="Q122" s="239"/>
      <c r="R122" s="239"/>
      <c r="S122" s="239"/>
      <c r="T122" s="239"/>
    </row>
    <row r="123" customFormat="false" ht="12.75" hidden="false" customHeight="false" outlineLevel="0" collapsed="false">
      <c r="D123" s="239"/>
      <c r="E123" s="239"/>
      <c r="F123" s="239"/>
      <c r="G123" s="239"/>
      <c r="H123" s="239"/>
      <c r="I123" s="239"/>
      <c r="J123" s="239"/>
      <c r="K123" s="267"/>
      <c r="L123" s="267"/>
      <c r="M123" s="267"/>
      <c r="N123" s="239"/>
      <c r="O123" s="239"/>
      <c r="P123" s="239"/>
      <c r="Q123" s="239"/>
      <c r="R123" s="239"/>
      <c r="S123" s="239"/>
      <c r="T123" s="239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67"/>
      <c r="L124" s="267"/>
      <c r="M124" s="267"/>
      <c r="N124" s="239"/>
      <c r="O124" s="239"/>
      <c r="P124" s="239"/>
      <c r="Q124" s="239"/>
      <c r="R124" s="239"/>
      <c r="S124" s="239"/>
      <c r="T124" s="239"/>
    </row>
    <row r="125" customFormat="false" ht="12.75" hidden="false" customHeight="false" outlineLevel="0" collapsed="false">
      <c r="D125" s="239"/>
      <c r="E125" s="239"/>
      <c r="F125" s="239"/>
      <c r="G125" s="239"/>
      <c r="H125" s="239"/>
      <c r="I125" s="239"/>
      <c r="J125" s="239"/>
      <c r="K125" s="267"/>
      <c r="L125" s="267"/>
      <c r="M125" s="267"/>
      <c r="N125" s="239"/>
      <c r="O125" s="239"/>
      <c r="P125" s="239"/>
      <c r="Q125" s="239"/>
      <c r="R125" s="239"/>
      <c r="S125" s="239"/>
      <c r="T125" s="239"/>
    </row>
    <row r="126" customFormat="false" ht="12.75" hidden="false" customHeight="false" outlineLevel="0" collapsed="false">
      <c r="D126" s="239"/>
      <c r="E126" s="239"/>
      <c r="F126" s="239"/>
      <c r="G126" s="239"/>
      <c r="H126" s="239"/>
      <c r="I126" s="239"/>
      <c r="J126" s="239"/>
      <c r="K126" s="267"/>
      <c r="L126" s="267"/>
      <c r="M126" s="267"/>
      <c r="N126" s="239"/>
      <c r="O126" s="239"/>
      <c r="P126" s="239"/>
      <c r="Q126" s="239"/>
      <c r="R126" s="239"/>
      <c r="S126" s="239"/>
      <c r="T126" s="239"/>
    </row>
    <row r="127" customFormat="false" ht="12.75" hidden="false" customHeight="false" outlineLevel="0" collapsed="false">
      <c r="D127" s="239"/>
      <c r="E127" s="239"/>
      <c r="F127" s="239"/>
      <c r="G127" s="239"/>
      <c r="H127" s="239"/>
      <c r="I127" s="239"/>
      <c r="J127" s="239"/>
      <c r="K127" s="267"/>
      <c r="L127" s="267"/>
      <c r="M127" s="267"/>
      <c r="N127" s="239"/>
      <c r="O127" s="239"/>
      <c r="P127" s="239"/>
      <c r="Q127" s="239"/>
      <c r="R127" s="239"/>
      <c r="S127" s="239"/>
      <c r="T127" s="239"/>
    </row>
    <row r="128" customFormat="false" ht="12.75" hidden="false" customHeight="false" outlineLevel="0" collapsed="false">
      <c r="D128" s="239"/>
      <c r="E128" s="239"/>
      <c r="F128" s="239"/>
      <c r="G128" s="239"/>
      <c r="H128" s="239"/>
      <c r="I128" s="239"/>
      <c r="J128" s="239"/>
      <c r="K128" s="267"/>
      <c r="L128" s="267"/>
      <c r="M128" s="267"/>
      <c r="N128" s="239"/>
      <c r="O128" s="239"/>
      <c r="P128" s="239"/>
      <c r="Q128" s="239"/>
      <c r="R128" s="239"/>
      <c r="S128" s="239"/>
      <c r="T128" s="239"/>
    </row>
    <row r="129" customFormat="false" ht="12.75" hidden="false" customHeight="false" outlineLevel="0" collapsed="false">
      <c r="D129" s="239"/>
      <c r="E129" s="239"/>
      <c r="F129" s="239"/>
      <c r="G129" s="239"/>
      <c r="H129" s="239"/>
      <c r="I129" s="239"/>
      <c r="J129" s="239"/>
      <c r="K129" s="267"/>
      <c r="L129" s="267"/>
      <c r="M129" s="267"/>
      <c r="N129" s="239"/>
      <c r="O129" s="239"/>
      <c r="P129" s="239"/>
      <c r="Q129" s="239"/>
      <c r="R129" s="239"/>
      <c r="S129" s="239"/>
      <c r="T129" s="239"/>
    </row>
    <row r="130" customFormat="false" ht="12.75" hidden="false" customHeight="false" outlineLevel="0" collapsed="false">
      <c r="D130" s="239"/>
      <c r="E130" s="239"/>
      <c r="F130" s="239"/>
      <c r="G130" s="239"/>
      <c r="H130" s="239"/>
      <c r="I130" s="239"/>
      <c r="J130" s="239"/>
      <c r="K130" s="267"/>
      <c r="L130" s="267"/>
      <c r="M130" s="267"/>
      <c r="N130" s="239"/>
      <c r="O130" s="239"/>
      <c r="P130" s="239"/>
      <c r="Q130" s="239"/>
      <c r="R130" s="239"/>
      <c r="S130" s="239"/>
      <c r="T130" s="239"/>
    </row>
    <row r="131" customFormat="false" ht="12.75" hidden="false" customHeight="false" outlineLevel="0" collapsed="false">
      <c r="D131" s="239"/>
      <c r="E131" s="239"/>
      <c r="F131" s="239"/>
      <c r="G131" s="239"/>
      <c r="H131" s="239"/>
      <c r="I131" s="239"/>
      <c r="J131" s="239"/>
      <c r="K131" s="267"/>
      <c r="L131" s="267"/>
      <c r="M131" s="267"/>
      <c r="N131" s="239"/>
      <c r="O131" s="239"/>
      <c r="P131" s="239"/>
      <c r="Q131" s="239"/>
      <c r="R131" s="239"/>
      <c r="S131" s="239"/>
      <c r="T131" s="239"/>
    </row>
    <row r="132" customFormat="false" ht="12.75" hidden="false" customHeight="false" outlineLevel="0" collapsed="false">
      <c r="D132" s="239"/>
      <c r="E132" s="239"/>
      <c r="F132" s="239"/>
      <c r="G132" s="239"/>
      <c r="H132" s="239"/>
      <c r="I132" s="239"/>
      <c r="J132" s="239"/>
      <c r="K132" s="267"/>
      <c r="L132" s="267"/>
      <c r="M132" s="267"/>
      <c r="N132" s="239"/>
      <c r="O132" s="239"/>
      <c r="P132" s="239"/>
      <c r="Q132" s="239"/>
      <c r="R132" s="239"/>
      <c r="S132" s="239"/>
      <c r="T132" s="239"/>
    </row>
    <row r="133" customFormat="false" ht="12.75" hidden="false" customHeight="false" outlineLevel="0" collapsed="false">
      <c r="D133" s="239"/>
      <c r="E133" s="239"/>
      <c r="F133" s="239"/>
      <c r="G133" s="239"/>
      <c r="H133" s="239"/>
      <c r="I133" s="239"/>
      <c r="J133" s="239"/>
      <c r="K133" s="267"/>
      <c r="L133" s="267"/>
      <c r="M133" s="267"/>
      <c r="N133" s="239"/>
      <c r="O133" s="239"/>
      <c r="P133" s="239"/>
      <c r="Q133" s="239"/>
      <c r="R133" s="239"/>
      <c r="S133" s="239"/>
      <c r="T133" s="239"/>
    </row>
    <row r="134" customFormat="false" ht="12.75" hidden="false" customHeight="false" outlineLevel="0" collapsed="false">
      <c r="D134" s="239"/>
      <c r="E134" s="239"/>
      <c r="F134" s="239"/>
      <c r="G134" s="239"/>
      <c r="H134" s="239"/>
      <c r="I134" s="239"/>
      <c r="J134" s="239"/>
      <c r="K134" s="267"/>
      <c r="L134" s="267"/>
      <c r="M134" s="267"/>
      <c r="N134" s="239"/>
      <c r="O134" s="239"/>
      <c r="P134" s="239"/>
      <c r="Q134" s="239"/>
      <c r="R134" s="239"/>
      <c r="S134" s="239"/>
      <c r="T134" s="239"/>
    </row>
    <row r="135" customFormat="false" ht="12.75" hidden="false" customHeight="false" outlineLevel="0" collapsed="false">
      <c r="D135" s="239"/>
      <c r="E135" s="239"/>
      <c r="F135" s="239"/>
      <c r="G135" s="239"/>
      <c r="H135" s="239"/>
      <c r="I135" s="239"/>
      <c r="J135" s="239"/>
      <c r="K135" s="267"/>
      <c r="L135" s="267"/>
      <c r="M135" s="267"/>
      <c r="N135" s="239"/>
      <c r="O135" s="239"/>
      <c r="P135" s="239"/>
      <c r="Q135" s="239"/>
      <c r="R135" s="239"/>
      <c r="S135" s="239"/>
      <c r="T135" s="239"/>
    </row>
    <row r="136" customFormat="false" ht="12.75" hidden="false" customHeight="false" outlineLevel="0" collapsed="false">
      <c r="D136" s="239"/>
      <c r="E136" s="239"/>
      <c r="F136" s="239"/>
      <c r="G136" s="239"/>
      <c r="H136" s="239"/>
      <c r="I136" s="239"/>
      <c r="J136" s="239"/>
      <c r="K136" s="267"/>
      <c r="L136" s="267"/>
      <c r="M136" s="267"/>
      <c r="N136" s="239"/>
      <c r="O136" s="239"/>
      <c r="P136" s="239"/>
      <c r="Q136" s="239"/>
      <c r="R136" s="239"/>
      <c r="S136" s="239"/>
      <c r="T136" s="239"/>
    </row>
    <row r="137" customFormat="false" ht="12.75" hidden="false" customHeight="false" outlineLevel="0" collapsed="false">
      <c r="D137" s="239"/>
      <c r="E137" s="239"/>
      <c r="F137" s="239"/>
      <c r="G137" s="239"/>
      <c r="H137" s="239"/>
      <c r="I137" s="239"/>
      <c r="J137" s="239"/>
      <c r="K137" s="267"/>
      <c r="L137" s="267"/>
      <c r="M137" s="267"/>
      <c r="N137" s="239"/>
      <c r="O137" s="239"/>
      <c r="P137" s="239"/>
      <c r="Q137" s="239"/>
      <c r="R137" s="239"/>
      <c r="S137" s="239"/>
      <c r="T137" s="239"/>
    </row>
    <row r="138" customFormat="false" ht="12.75" hidden="false" customHeight="false" outlineLevel="0" collapsed="false">
      <c r="D138" s="239"/>
      <c r="E138" s="239"/>
      <c r="F138" s="239"/>
      <c r="G138" s="239"/>
      <c r="H138" s="239"/>
      <c r="I138" s="239"/>
      <c r="J138" s="239"/>
      <c r="K138" s="267"/>
      <c r="L138" s="267"/>
      <c r="M138" s="267"/>
      <c r="N138" s="239"/>
      <c r="O138" s="239"/>
      <c r="P138" s="239"/>
      <c r="Q138" s="239"/>
      <c r="R138" s="239"/>
      <c r="S138" s="239"/>
      <c r="T138" s="239"/>
    </row>
    <row r="139" customFormat="false" ht="12.75" hidden="false" customHeight="false" outlineLevel="0" collapsed="false">
      <c r="D139" s="239"/>
      <c r="E139" s="239"/>
      <c r="F139" s="239"/>
      <c r="G139" s="239"/>
      <c r="H139" s="239"/>
      <c r="I139" s="239"/>
      <c r="J139" s="239"/>
      <c r="K139" s="267"/>
      <c r="L139" s="267"/>
      <c r="M139" s="267"/>
      <c r="N139" s="239"/>
      <c r="O139" s="239"/>
      <c r="P139" s="239"/>
      <c r="Q139" s="239"/>
      <c r="R139" s="239"/>
      <c r="S139" s="239"/>
      <c r="T139" s="239"/>
    </row>
    <row r="140" customFormat="false" ht="12.75" hidden="false" customHeight="false" outlineLevel="0" collapsed="false">
      <c r="D140" s="239"/>
      <c r="E140" s="239"/>
      <c r="F140" s="239"/>
      <c r="G140" s="239"/>
      <c r="H140" s="239"/>
      <c r="I140" s="239"/>
      <c r="J140" s="239"/>
      <c r="K140" s="267"/>
      <c r="L140" s="267"/>
      <c r="M140" s="267"/>
      <c r="N140" s="239"/>
      <c r="O140" s="239"/>
      <c r="P140" s="239"/>
      <c r="Q140" s="239"/>
      <c r="R140" s="239"/>
      <c r="S140" s="239"/>
      <c r="T140" s="239"/>
    </row>
    <row r="141" customFormat="false" ht="12.75" hidden="false" customHeight="false" outlineLevel="0" collapsed="false">
      <c r="D141" s="239"/>
      <c r="E141" s="239"/>
      <c r="F141" s="239"/>
      <c r="G141" s="239"/>
      <c r="H141" s="239"/>
      <c r="I141" s="239"/>
      <c r="J141" s="239"/>
      <c r="K141" s="267"/>
      <c r="L141" s="267"/>
      <c r="M141" s="267"/>
      <c r="N141" s="239"/>
      <c r="O141" s="239"/>
      <c r="P141" s="239"/>
      <c r="Q141" s="239"/>
      <c r="R141" s="239"/>
      <c r="S141" s="239"/>
      <c r="T141" s="239"/>
    </row>
    <row r="142" customFormat="false" ht="12.75" hidden="false" customHeight="false" outlineLevel="0" collapsed="false">
      <c r="D142" s="239"/>
      <c r="E142" s="239"/>
      <c r="F142" s="239"/>
      <c r="G142" s="239"/>
      <c r="H142" s="239"/>
      <c r="I142" s="239"/>
      <c r="J142" s="239"/>
      <c r="K142" s="267"/>
      <c r="L142" s="267"/>
      <c r="M142" s="267"/>
      <c r="N142" s="239"/>
      <c r="O142" s="239"/>
      <c r="P142" s="239"/>
      <c r="Q142" s="239"/>
      <c r="R142" s="239"/>
      <c r="S142" s="239"/>
      <c r="T142" s="239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67"/>
      <c r="L143" s="267"/>
      <c r="M143" s="267"/>
      <c r="N143" s="239"/>
      <c r="O143" s="239"/>
      <c r="P143" s="239"/>
      <c r="Q143" s="239"/>
      <c r="R143" s="239"/>
      <c r="S143" s="239"/>
      <c r="T143" s="239"/>
    </row>
    <row r="144" customFormat="false" ht="12.75" hidden="false" customHeight="false" outlineLevel="0" collapsed="false">
      <c r="D144" s="239"/>
      <c r="E144" s="239"/>
      <c r="F144" s="239"/>
      <c r="G144" s="239"/>
      <c r="H144" s="239"/>
      <c r="I144" s="239"/>
      <c r="J144" s="239"/>
      <c r="K144" s="267"/>
      <c r="L144" s="267"/>
      <c r="M144" s="267"/>
      <c r="N144" s="239"/>
      <c r="O144" s="239"/>
      <c r="P144" s="239"/>
      <c r="Q144" s="239"/>
      <c r="R144" s="239"/>
      <c r="S144" s="239"/>
      <c r="T144" s="239"/>
    </row>
    <row r="145" customFormat="false" ht="12.75" hidden="false" customHeight="false" outlineLevel="0" collapsed="false"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</row>
    <row r="146" customFormat="false" ht="12.75" hidden="false" customHeight="false" outlineLevel="0" collapsed="false"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</row>
    <row r="148" customFormat="false" ht="12.75" hidden="false" customHeight="false" outlineLevel="0" collapsed="false"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</row>
    <row r="149" customFormat="false" ht="12.75" hidden="false" customHeight="false" outlineLevel="0" collapsed="false"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</row>
    <row r="150" customFormat="false" ht="12.75" hidden="false" customHeight="false" outlineLevel="0" collapsed="false"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</row>
    <row r="158" customFormat="false" ht="12.75" hidden="false" customHeight="false" outlineLevel="0" collapsed="false"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</row>
    <row r="159" customFormat="false" ht="12.75" hidden="false" customHeight="false" outlineLevel="0" collapsed="false"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</row>
    <row r="160" customFormat="false" ht="12.75" hidden="false" customHeight="false" outlineLevel="0" collapsed="false"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</row>
    <row r="161" customFormat="false" ht="12.75" hidden="false" customHeight="false" outlineLevel="0" collapsed="false"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</row>
    <row r="162" customFormat="false" ht="12.75" hidden="false" customHeight="false" outlineLevel="0" collapsed="false"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</row>
    <row r="163" customFormat="false" ht="12.75" hidden="false" customHeight="false" outlineLevel="0" collapsed="false"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</row>
    <row r="164" customFormat="false" ht="12.75" hidden="false" customHeight="false" outlineLevel="0" collapsed="false"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</row>
    <row r="165" customFormat="false" ht="12.75" hidden="false" customHeight="false" outlineLevel="0" collapsed="false">
      <c r="D165" s="239"/>
      <c r="E165" s="239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</row>
    <row r="166" customFormat="false" ht="12.75" hidden="false" customHeight="false" outlineLevel="0" collapsed="false"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</row>
    <row r="167" customFormat="false" ht="12.75" hidden="false" customHeight="false" outlineLevel="0" collapsed="false"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</row>
    <row r="168" customFormat="false" ht="12.75" hidden="false" customHeight="false" outlineLevel="0" collapsed="false"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</row>
    <row r="169" customFormat="false" ht="12.75" hidden="false" customHeight="false" outlineLevel="0" collapsed="false"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</row>
    <row r="170" customFormat="false" ht="12.75" hidden="false" customHeight="false" outlineLevel="0" collapsed="false"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</row>
    <row r="171" customFormat="false" ht="12.75" hidden="false" customHeight="false" outlineLevel="0" collapsed="false"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</row>
    <row r="172" customFormat="false" ht="12.75" hidden="false" customHeight="false" outlineLevel="0" collapsed="false"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</row>
    <row r="173" customFormat="false" ht="12.75" hidden="false" customHeight="false" outlineLevel="0" collapsed="false"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</row>
    <row r="174" customFormat="false" ht="12.75" hidden="false" customHeight="false" outlineLevel="0" collapsed="false"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</row>
    <row r="175" customFormat="false" ht="12.75" hidden="false" customHeight="false" outlineLevel="0" collapsed="false"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</row>
    <row r="176" customFormat="false" ht="12.75" hidden="false" customHeight="false" outlineLevel="0" collapsed="false"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</row>
    <row r="177" customFormat="false" ht="12.75" hidden="false" customHeight="false" outlineLevel="0" collapsed="false"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</row>
    <row r="178" customFormat="false" ht="12.75" hidden="false" customHeight="false" outlineLevel="0" collapsed="false"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</row>
    <row r="179" customFormat="false" ht="12.75" hidden="false" customHeight="false" outlineLevel="0" collapsed="false"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</row>
    <row r="180" customFormat="false" ht="12.75" hidden="false" customHeight="false" outlineLevel="0" collapsed="false"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</row>
    <row r="181" customFormat="false" ht="12.75" hidden="false" customHeight="false" outlineLevel="0" collapsed="false"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</row>
    <row r="182" customFormat="false" ht="12.75" hidden="false" customHeight="false" outlineLevel="0" collapsed="false"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</row>
    <row r="183" customFormat="false" ht="12.75" hidden="false" customHeight="false" outlineLevel="0" collapsed="false"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</row>
    <row r="184" customFormat="false" ht="12.75" hidden="false" customHeight="false" outlineLevel="0" collapsed="false"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</row>
    <row r="185" customFormat="false" ht="12.75" hidden="false" customHeight="false" outlineLevel="0" collapsed="false"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</row>
    <row r="186" customFormat="false" ht="12.75" hidden="false" customHeight="false" outlineLevel="0" collapsed="false"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</row>
    <row r="187" customFormat="false" ht="12.75" hidden="false" customHeight="false" outlineLevel="0" collapsed="false"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</row>
    <row r="188" customFormat="false" ht="12.75" hidden="false" customHeight="false" outlineLevel="0" collapsed="false"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</row>
    <row r="189" customFormat="false" ht="12.75" hidden="false" customHeight="false" outlineLevel="0" collapsed="false"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</row>
    <row r="190" customFormat="false" ht="12.75" hidden="false" customHeight="false" outlineLevel="0" collapsed="false"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</row>
    <row r="191" customFormat="false" ht="12.75" hidden="false" customHeight="false" outlineLevel="0" collapsed="false"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</row>
    <row r="192" customFormat="false" ht="12.75" hidden="false" customHeight="false" outlineLevel="0" collapsed="false"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</row>
    <row r="193" customFormat="false" ht="12.75" hidden="false" customHeight="false" outlineLevel="0" collapsed="false"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</row>
    <row r="194" customFormat="false" ht="12.75" hidden="false" customHeight="false" outlineLevel="0" collapsed="false"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</row>
    <row r="195" customFormat="false" ht="12.75" hidden="false" customHeight="false" outlineLevel="0" collapsed="false"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</row>
    <row r="196" customFormat="false" ht="12.75" hidden="false" customHeight="false" outlineLevel="0" collapsed="false"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</row>
    <row r="197" customFormat="false" ht="12.75" hidden="false" customHeight="false" outlineLevel="0" collapsed="false"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</row>
    <row r="198" customFormat="false" ht="12.75" hidden="false" customHeight="false" outlineLevel="0" collapsed="false"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</row>
    <row r="199" customFormat="false" ht="12.75" hidden="false" customHeight="false" outlineLevel="0" collapsed="false"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</row>
    <row r="200" customFormat="false" ht="12.75" hidden="false" customHeight="false" outlineLevel="0" collapsed="false"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</row>
    <row r="201" customFormat="false" ht="12.75" hidden="false" customHeight="false" outlineLevel="0" collapsed="false"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</row>
    <row r="202" customFormat="false" ht="12.75" hidden="false" customHeight="false" outlineLevel="0" collapsed="false"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</row>
    <row r="203" customFormat="false" ht="12.75" hidden="false" customHeight="false" outlineLevel="0" collapsed="false"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</row>
    <row r="204" customFormat="false" ht="12.75" hidden="false" customHeight="false" outlineLevel="0" collapsed="false"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</row>
    <row r="205" customFormat="false" ht="12.75" hidden="false" customHeight="false" outlineLevel="0" collapsed="false"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</row>
    <row r="206" customFormat="false" ht="12.75" hidden="false" customHeight="false" outlineLevel="0" collapsed="false"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</row>
    <row r="207" customFormat="false" ht="12.75" hidden="false" customHeight="false" outlineLevel="0" collapsed="false"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</row>
    <row r="208" customFormat="false" ht="12.75" hidden="false" customHeight="false" outlineLevel="0" collapsed="false"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</row>
    <row r="209" customFormat="false" ht="12.75" hidden="false" customHeight="false" outlineLevel="0" collapsed="false"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</row>
    <row r="210" customFormat="false" ht="12.75" hidden="false" customHeight="false" outlineLevel="0" collapsed="false"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</row>
    <row r="211" customFormat="false" ht="12.75" hidden="false" customHeight="false" outlineLevel="0" collapsed="false"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</row>
    <row r="212" customFormat="false" ht="12.75" hidden="false" customHeight="false" outlineLevel="0" collapsed="false"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</row>
    <row r="213" customFormat="false" ht="12.75" hidden="false" customHeight="false" outlineLevel="0" collapsed="false"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</row>
    <row r="214" customFormat="false" ht="12.75" hidden="false" customHeight="false" outlineLevel="0" collapsed="false"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</row>
    <row r="215" customFormat="false" ht="12.75" hidden="false" customHeight="false" outlineLevel="0" collapsed="false"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</row>
    <row r="216" customFormat="false" ht="12.75" hidden="false" customHeight="false" outlineLevel="0" collapsed="false"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</row>
    <row r="217" customFormat="false" ht="12.75" hidden="false" customHeight="false" outlineLevel="0" collapsed="false"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</row>
    <row r="218" customFormat="false" ht="12.75" hidden="false" customHeight="false" outlineLevel="0" collapsed="false"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</row>
    <row r="219" customFormat="false" ht="12.75" hidden="false" customHeight="false" outlineLevel="0" collapsed="false">
      <c r="D219" s="239"/>
      <c r="E219" s="239"/>
      <c r="F219" s="239"/>
      <c r="G219" s="239"/>
      <c r="H219" s="239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</row>
    <row r="220" customFormat="false" ht="12.75" hidden="false" customHeight="false" outlineLevel="0" collapsed="false">
      <c r="D220" s="239"/>
      <c r="E220" s="239"/>
      <c r="F220" s="239"/>
      <c r="G220" s="239"/>
      <c r="H220" s="239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</row>
    <row r="221" customFormat="false" ht="12.75" hidden="false" customHeight="false" outlineLevel="0" collapsed="false">
      <c r="D221" s="239"/>
      <c r="E221" s="239"/>
      <c r="F221" s="239"/>
      <c r="G221" s="239"/>
      <c r="H221" s="239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</row>
    <row r="222" customFormat="false" ht="12.75" hidden="false" customHeight="false" outlineLevel="0" collapsed="false">
      <c r="D222" s="239"/>
      <c r="E222" s="239"/>
      <c r="F222" s="239"/>
      <c r="G222" s="239"/>
      <c r="H222" s="239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</row>
    <row r="223" customFormat="false" ht="12.75" hidden="false" customHeight="false" outlineLevel="0" collapsed="false">
      <c r="D223" s="239"/>
      <c r="E223" s="239"/>
      <c r="F223" s="239"/>
      <c r="G223" s="239"/>
      <c r="H223" s="239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</row>
    <row r="224" customFormat="false" ht="12.75" hidden="false" customHeight="false" outlineLevel="0" collapsed="false">
      <c r="D224" s="239"/>
      <c r="E224" s="239"/>
      <c r="F224" s="239"/>
      <c r="G224" s="239"/>
      <c r="H224" s="239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</row>
    <row r="225" customFormat="false" ht="12.75" hidden="false" customHeight="false" outlineLevel="0" collapsed="false">
      <c r="D225" s="239"/>
      <c r="E225" s="239"/>
      <c r="F225" s="239"/>
      <c r="G225" s="239"/>
      <c r="H225" s="239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</row>
    <row r="226" customFormat="false" ht="12.75" hidden="false" customHeight="false" outlineLevel="0" collapsed="false">
      <c r="D226" s="239"/>
      <c r="E226" s="239"/>
      <c r="F226" s="239"/>
      <c r="G226" s="239"/>
      <c r="H226" s="239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2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32" t="s">
        <v>191</v>
      </c>
      <c r="B1" s="233" t="s">
        <v>83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</row>
    <row r="2" customFormat="false" ht="15" hidden="false" customHeight="false" outlineLevel="0" collapsed="false">
      <c r="A2" s="232" t="s">
        <v>301</v>
      </c>
      <c r="B2" s="235" t="s">
        <v>302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customFormat="false" ht="12.75" hidden="false" customHeight="false" outlineLevel="0" collapsed="false">
      <c r="A3" s="232" t="s">
        <v>303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customFormat="false" ht="3" hidden="false" customHeight="true" outlineLevel="0" collapsed="false">
      <c r="A4" s="234" t="n">
        <v>36586</v>
      </c>
    </row>
    <row r="5" customFormat="false" ht="12.75" hidden="false" customHeight="false" outlineLevel="0" collapsed="false">
      <c r="A5" s="234" t="n">
        <v>36770</v>
      </c>
      <c r="B5" s="237"/>
      <c r="D5" s="240"/>
      <c r="E5" s="241"/>
      <c r="F5" s="242"/>
      <c r="G5" s="239"/>
      <c r="H5" s="240"/>
      <c r="I5" s="241"/>
      <c r="J5" s="242"/>
      <c r="K5" s="239"/>
      <c r="L5" s="240"/>
      <c r="M5" s="241"/>
      <c r="N5" s="242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</row>
    <row r="6" customFormat="false" ht="12.75" hidden="false" customHeight="false" outlineLevel="0" collapsed="false">
      <c r="A6" s="232" t="s">
        <v>261</v>
      </c>
      <c r="B6" s="272"/>
      <c r="D6" s="247" t="s">
        <v>304</v>
      </c>
      <c r="E6" s="247"/>
      <c r="F6" s="247"/>
      <c r="G6" s="239"/>
      <c r="H6" s="247" t="s">
        <v>305</v>
      </c>
      <c r="I6" s="247"/>
      <c r="J6" s="247"/>
      <c r="K6" s="239"/>
      <c r="L6" s="247" t="s">
        <v>306</v>
      </c>
      <c r="M6" s="247"/>
      <c r="N6" s="247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</row>
    <row r="7" customFormat="false" ht="12.75" hidden="false" customHeight="false" outlineLevel="0" collapsed="false">
      <c r="A7" s="232" t="s">
        <v>200</v>
      </c>
      <c r="B7" s="243" t="s">
        <v>5</v>
      </c>
      <c r="D7" s="238" t="s">
        <v>307</v>
      </c>
      <c r="E7" s="238" t="s">
        <v>77</v>
      </c>
      <c r="F7" s="238" t="s">
        <v>90</v>
      </c>
      <c r="G7" s="239"/>
      <c r="H7" s="238" t="s">
        <v>307</v>
      </c>
      <c r="I7" s="238" t="s">
        <v>77</v>
      </c>
      <c r="J7" s="238" t="s">
        <v>90</v>
      </c>
      <c r="K7" s="239"/>
      <c r="L7" s="238" t="s">
        <v>307</v>
      </c>
      <c r="M7" s="238" t="s">
        <v>77</v>
      </c>
      <c r="N7" s="238" t="s">
        <v>90</v>
      </c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239"/>
      <c r="AC7" s="239"/>
      <c r="AD7" s="239"/>
      <c r="AE7" s="239"/>
      <c r="AF7" s="239"/>
      <c r="AG7" s="239"/>
      <c r="AH7" s="239"/>
      <c r="AI7" s="239"/>
      <c r="AJ7" s="239"/>
      <c r="AK7" s="239"/>
      <c r="AL7" s="239"/>
      <c r="AM7" s="239"/>
      <c r="AN7" s="239"/>
    </row>
    <row r="8" customFormat="false" ht="3" hidden="false" customHeight="true" outlineLevel="0" collapsed="false">
      <c r="B8" s="237"/>
      <c r="D8" s="240"/>
      <c r="E8" s="241"/>
      <c r="F8" s="242"/>
      <c r="G8" s="239"/>
      <c r="H8" s="240"/>
      <c r="I8" s="241"/>
      <c r="J8" s="242"/>
      <c r="K8" s="239"/>
      <c r="L8" s="240"/>
      <c r="M8" s="241"/>
      <c r="N8" s="242"/>
      <c r="O8" s="239"/>
      <c r="P8" s="239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</row>
    <row r="9" customFormat="false" ht="11.25" hidden="false" customHeight="true" outlineLevel="0" collapsed="false">
      <c r="A9" s="314" t="s">
        <v>308</v>
      </c>
      <c r="B9" s="315" t="s">
        <v>13</v>
      </c>
      <c r="C9" s="316"/>
      <c r="D9" s="317" t="e">
        <f aca="false">HPVAL($A9,$A$51,$A$2,$A$5,$A$6,$A$7)</f>
        <v>#NAME?</v>
      </c>
      <c r="E9" s="318" t="e">
        <f aca="false">HPVAL($A9,$A$51,$A$3,$A$5,$A$6,$A$7)</f>
        <v>#NAME?</v>
      </c>
      <c r="F9" s="319" t="e">
        <f aca="false">+D9+E9</f>
        <v>#NAME?</v>
      </c>
      <c r="G9" s="312"/>
      <c r="H9" s="317" t="e">
        <f aca="false">HPVAL($A9,$A$1,$A$2,$A$5,$A$6,$A$7)</f>
        <v>#NAME?</v>
      </c>
      <c r="I9" s="318" t="e">
        <f aca="false">HPVAL($A9,$A$1,$A$3,$A$5,$A$6,$A$7)</f>
        <v>#NAME?</v>
      </c>
      <c r="J9" s="319" t="e">
        <f aca="false">+H9+I9</f>
        <v>#NAME?</v>
      </c>
      <c r="K9" s="320"/>
      <c r="L9" s="317" t="e">
        <f aca="false">+D9-H9</f>
        <v>#NAME?</v>
      </c>
      <c r="M9" s="318" t="e">
        <f aca="false">+E9-I9</f>
        <v>#NAME?</v>
      </c>
      <c r="N9" s="319" t="e">
        <f aca="false">+L9+M9</f>
        <v>#NAME?</v>
      </c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</row>
    <row r="10" customFormat="false" ht="11.25" hidden="false" customHeight="true" outlineLevel="0" collapsed="false">
      <c r="A10" s="321" t="s">
        <v>227</v>
      </c>
      <c r="B10" s="322" t="s">
        <v>54</v>
      </c>
      <c r="C10" s="323"/>
      <c r="D10" s="317" t="e">
        <f aca="false">HPVAL($A10,$A$51,$A$2,$A$5,$A$6,$A$7)</f>
        <v>#NAME?</v>
      </c>
      <c r="E10" s="318" t="e">
        <f aca="false">HPVAL($A10,$A$51,$A$3,$A$5,$A$6,$A$7)</f>
        <v>#NAME?</v>
      </c>
      <c r="F10" s="319" t="e">
        <f aca="false">+D10+E10</f>
        <v>#NAME?</v>
      </c>
      <c r="G10" s="312"/>
      <c r="H10" s="317" t="e">
        <f aca="false">HPVAL($A10,$A$1,$A$2,$A$5,$A$6,$A$7)</f>
        <v>#NAME?</v>
      </c>
      <c r="I10" s="318" t="e">
        <f aca="false">HPVAL($A10,$A$1,$A$3,$A$5,$A$6,$A$7)</f>
        <v>#NAME?</v>
      </c>
      <c r="J10" s="319" t="e">
        <f aca="false">+H10+I10</f>
        <v>#NAME?</v>
      </c>
      <c r="K10" s="320"/>
      <c r="L10" s="317" t="e">
        <f aca="false">+D10-H10</f>
        <v>#NAME?</v>
      </c>
      <c r="M10" s="318" t="e">
        <f aca="false">+E10-I10</f>
        <v>#NAME?</v>
      </c>
      <c r="N10" s="319" t="e">
        <f aca="false">+L10+M10</f>
        <v>#NAME?</v>
      </c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</row>
    <row r="11" customFormat="false" ht="11.25" hidden="false" customHeight="true" outlineLevel="0" collapsed="false">
      <c r="A11" s="283"/>
      <c r="B11" s="271" t="s">
        <v>13</v>
      </c>
      <c r="C11" s="265"/>
      <c r="D11" s="324" t="e">
        <f aca="false">SUM(D9:D10)</f>
        <v>#NAME?</v>
      </c>
      <c r="E11" s="325" t="e">
        <f aca="false">SUM(E9:E10)</f>
        <v>#NAME?</v>
      </c>
      <c r="F11" s="319" t="e">
        <f aca="false">SUM(F9:F10)</f>
        <v>#NAME?</v>
      </c>
      <c r="G11" s="267"/>
      <c r="H11" s="324" t="e">
        <f aca="false">SUM(H9:H10)</f>
        <v>#NAME?</v>
      </c>
      <c r="I11" s="325" t="e">
        <f aca="false">SUM(I9:I10)</f>
        <v>#NAME?</v>
      </c>
      <c r="J11" s="319" t="e">
        <f aca="false">SUM(J9:J10)</f>
        <v>#NAME?</v>
      </c>
      <c r="K11" s="239"/>
      <c r="L11" s="324" t="e">
        <f aca="false">SUM(L9:L10)</f>
        <v>#NAME?</v>
      </c>
      <c r="M11" s="325" t="e">
        <f aca="false">SUM(M9:M10)</f>
        <v>#NAME?</v>
      </c>
      <c r="N11" s="319" t="e">
        <f aca="false">SUM(N9:N10)</f>
        <v>#NAME?</v>
      </c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</row>
    <row r="12" customFormat="false" ht="11.25" hidden="false" customHeight="true" outlineLevel="0" collapsed="false">
      <c r="A12" s="193" t="s">
        <v>277</v>
      </c>
      <c r="B12" s="272" t="s">
        <v>18</v>
      </c>
      <c r="C12" s="265"/>
      <c r="D12" s="324" t="e">
        <f aca="false">HPVAL($A12,$A$51,$A$2,$A$5,$A$6,$A$7)</f>
        <v>#NAME?</v>
      </c>
      <c r="E12" s="325" t="e">
        <f aca="false">HPVAL($A12,$A$51,$A$3,$A$5,$A$6,$A$7)</f>
        <v>#NAME?</v>
      </c>
      <c r="F12" s="319" t="e">
        <f aca="false">+D12+E12</f>
        <v>#NAME?</v>
      </c>
      <c r="G12" s="267"/>
      <c r="H12" s="324" t="e">
        <f aca="false">HPVAL($A12,$A$1,$A$2,$A$5,$A$6,$A$7)</f>
        <v>#NAME?</v>
      </c>
      <c r="I12" s="325" t="e">
        <f aca="false">HPVAL($A12,$A$1,$A$3,$A$5,$A$6,$A$7)</f>
        <v>#NAME?</v>
      </c>
      <c r="J12" s="319" t="e">
        <f aca="false">+H12+I12</f>
        <v>#NAME?</v>
      </c>
      <c r="K12" s="239"/>
      <c r="L12" s="324" t="e">
        <f aca="false">+D12-H12</f>
        <v>#NAME?</v>
      </c>
      <c r="M12" s="325" t="e">
        <f aca="false">+E12-I12</f>
        <v>#NAME?</v>
      </c>
      <c r="N12" s="319" t="e">
        <f aca="false">+L12+M12</f>
        <v>#NAME?</v>
      </c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</row>
    <row r="13" customFormat="false" ht="11.25" hidden="false" customHeight="true" outlineLevel="0" collapsed="false">
      <c r="A13" s="232" t="s">
        <v>267</v>
      </c>
      <c r="B13" s="272" t="s">
        <v>184</v>
      </c>
      <c r="D13" s="324" t="e">
        <f aca="false">HPVAL($A13,$A$51,$A$2,$A$5,$A$6,$A$7)</f>
        <v>#NAME?</v>
      </c>
      <c r="E13" s="325" t="e">
        <f aca="false">HPVAL($A13,$A$51,$A$3,$A$5,$A$6,$A$7)</f>
        <v>#NAME?</v>
      </c>
      <c r="F13" s="319" t="e">
        <f aca="false">+D13+E13</f>
        <v>#NAME?</v>
      </c>
      <c r="G13" s="267"/>
      <c r="H13" s="324" t="e">
        <f aca="false">HPVAL($A13,$A$1,$A$2,$A$5,$A$6,$A$7)</f>
        <v>#NAME?</v>
      </c>
      <c r="I13" s="325" t="e">
        <f aca="false">HPVAL($A13,$A$1,$A$3,$A$5,$A$6,$A$7)</f>
        <v>#NAME?</v>
      </c>
      <c r="J13" s="319" t="e">
        <f aca="false">+H13+I13</f>
        <v>#NAME?</v>
      </c>
      <c r="K13" s="239"/>
      <c r="L13" s="324" t="e">
        <f aca="false">+D13-H13</f>
        <v>#NAME?</v>
      </c>
      <c r="M13" s="325" t="e">
        <f aca="false">+E13-I13</f>
        <v>#NAME?</v>
      </c>
      <c r="N13" s="319" t="e">
        <f aca="false">+L13+M13</f>
        <v>#NAME?</v>
      </c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</row>
    <row r="14" customFormat="false" ht="11.25" hidden="false" customHeight="true" outlineLevel="0" collapsed="false">
      <c r="A14" s="232" t="s">
        <v>268</v>
      </c>
      <c r="B14" s="272" t="s">
        <v>58</v>
      </c>
      <c r="D14" s="324" t="e">
        <f aca="false">HPVAL($A14,$A$51,$A$2,$A$5,$A$6,$A$7)</f>
        <v>#NAME?</v>
      </c>
      <c r="E14" s="325" t="e">
        <f aca="false">HPVAL($A14,$A$51,$A$3,$A$5,$A$6,$A$7)</f>
        <v>#NAME?</v>
      </c>
      <c r="F14" s="319" t="e">
        <f aca="false">+D14+E14</f>
        <v>#NAME?</v>
      </c>
      <c r="G14" s="267"/>
      <c r="H14" s="324" t="e">
        <f aca="false">HPVAL($A14,$A$1,$A$2,$A$5,$A$6,$A$7)</f>
        <v>#NAME?</v>
      </c>
      <c r="I14" s="325" t="e">
        <f aca="false">HPVAL($A14,$A$1,$A$3,$A$5,$A$6,$A$7)</f>
        <v>#NAME?</v>
      </c>
      <c r="J14" s="319" t="e">
        <f aca="false">+H14+I14</f>
        <v>#NAME?</v>
      </c>
      <c r="K14" s="239"/>
      <c r="L14" s="324" t="e">
        <f aca="false">+D14-H14</f>
        <v>#NAME?</v>
      </c>
      <c r="M14" s="325" t="e">
        <f aca="false">+E14-I14</f>
        <v>#NAME?</v>
      </c>
      <c r="N14" s="319" t="e">
        <f aca="false">+L14+M14</f>
        <v>#NAME?</v>
      </c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</row>
    <row r="15" customFormat="false" ht="11.25" hidden="false" customHeight="true" outlineLevel="0" collapsed="false">
      <c r="A15" s="232" t="s">
        <v>205</v>
      </c>
      <c r="B15" s="272" t="s">
        <v>16</v>
      </c>
      <c r="D15" s="324" t="e">
        <f aca="false">HPVAL($A15,$A$51,$A$2,$A$5,$A$6,$A$7)</f>
        <v>#NAME?</v>
      </c>
      <c r="E15" s="325" t="e">
        <f aca="false">HPVAL($A15,$A$51,$A$3,$A$5,$A$6,$A$7)</f>
        <v>#NAME?</v>
      </c>
      <c r="F15" s="319" t="e">
        <f aca="false">+D15+E15</f>
        <v>#NAME?</v>
      </c>
      <c r="G15" s="267"/>
      <c r="H15" s="324" t="e">
        <f aca="false">HPVAL($A15,$A$1,$A$2,$A$5,$A$6,$A$7)</f>
        <v>#NAME?</v>
      </c>
      <c r="I15" s="325" t="e">
        <f aca="false">HPVAL($A15,$A$1,$A$3,$A$5,$A$6,$A$7)</f>
        <v>#NAME?</v>
      </c>
      <c r="J15" s="319" t="e">
        <f aca="false">+H15+I15</f>
        <v>#NAME?</v>
      </c>
      <c r="K15" s="239"/>
      <c r="L15" s="324" t="e">
        <f aca="false">+D15-H15</f>
        <v>#NAME?</v>
      </c>
      <c r="M15" s="325" t="e">
        <f aca="false">+E15-I15</f>
        <v>#NAME?</v>
      </c>
      <c r="N15" s="319" t="e">
        <f aca="false">+L15+M15</f>
        <v>#NAME?</v>
      </c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</row>
    <row r="16" customFormat="false" ht="11.25" hidden="false" customHeight="true" outlineLevel="0" collapsed="false">
      <c r="A16" s="232" t="s">
        <v>309</v>
      </c>
      <c r="B16" s="272" t="s">
        <v>17</v>
      </c>
      <c r="D16" s="324" t="e">
        <f aca="false">HPVAL($A16,$A$51,$A$2,$A$5,$A$6,$A$7)</f>
        <v>#NAME?</v>
      </c>
      <c r="E16" s="325" t="e">
        <f aca="false">HPVAL($A16,$A$51,$A$3,$A$5,$A$6,$A$7)</f>
        <v>#NAME?</v>
      </c>
      <c r="F16" s="319" t="e">
        <f aca="false">+D16+E16</f>
        <v>#NAME?</v>
      </c>
      <c r="G16" s="267"/>
      <c r="H16" s="324" t="e">
        <f aca="false">HPVAL($A16,$A$1,$A$2,$A$5,$A$6,$A$7)</f>
        <v>#NAME?</v>
      </c>
      <c r="I16" s="325" t="e">
        <f aca="false">HPVAL($A16,$A$1,$A$3,$A$5,$A$6,$A$7)</f>
        <v>#NAME?</v>
      </c>
      <c r="J16" s="319" t="e">
        <f aca="false">+H16+I16</f>
        <v>#NAME?</v>
      </c>
      <c r="K16" s="239"/>
      <c r="L16" s="324" t="e">
        <f aca="false">+D16-H16</f>
        <v>#NAME?</v>
      </c>
      <c r="M16" s="325" t="e">
        <f aca="false">+E16-I16</f>
        <v>#NAME?</v>
      </c>
      <c r="N16" s="319" t="e">
        <f aca="false">+L16+M16</f>
        <v>#NAME?</v>
      </c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</row>
    <row r="17" customFormat="false" ht="11.25" hidden="false" customHeight="true" outlineLevel="0" collapsed="false">
      <c r="A17" s="232" t="s">
        <v>208</v>
      </c>
      <c r="B17" s="272" t="s">
        <v>19</v>
      </c>
      <c r="D17" s="324" t="e">
        <f aca="false">HPVAL($A17,$A$51,$A$2,$A$5,$A$6,$A$7)/2</f>
        <v>#NAME?</v>
      </c>
      <c r="E17" s="325" t="e">
        <f aca="false">HPVAL($A17,$A$51,$A$3,$A$5,$A$6,$A$7)/2</f>
        <v>#NAME?</v>
      </c>
      <c r="F17" s="319" t="e">
        <f aca="false">+D17+E17</f>
        <v>#NAME?</v>
      </c>
      <c r="G17" s="267"/>
      <c r="H17" s="324" t="e">
        <f aca="false">HPVAL($A17,$A$1,$A$2,$A$5,$A$6,$A$7)/2</f>
        <v>#NAME?</v>
      </c>
      <c r="I17" s="325" t="e">
        <f aca="false">HPVAL($A17,$A$1,$A$3,$A$5,$A$6,$A$7)/2</f>
        <v>#NAME?</v>
      </c>
      <c r="J17" s="319" t="e">
        <f aca="false">+H17+I17</f>
        <v>#NAME?</v>
      </c>
      <c r="K17" s="239"/>
      <c r="L17" s="324" t="e">
        <f aca="false">+D17-H17</f>
        <v>#NAME?</v>
      </c>
      <c r="M17" s="325" t="e">
        <f aca="false">+E17-I17</f>
        <v>#NAME?</v>
      </c>
      <c r="N17" s="319" t="e">
        <f aca="false">+L17+M17</f>
        <v>#NAME?</v>
      </c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</row>
    <row r="18" customFormat="false" ht="11.25" hidden="false" customHeight="true" outlineLevel="0" collapsed="false">
      <c r="A18" s="232" t="s">
        <v>211</v>
      </c>
      <c r="B18" s="272" t="s">
        <v>210</v>
      </c>
      <c r="D18" s="324" t="e">
        <f aca="false">HPVAL($A18,$A$51,$A$2,$A$5,$A$6,$A$7)</f>
        <v>#NAME?</v>
      </c>
      <c r="E18" s="325" t="e">
        <f aca="false">HPVAL($A18,$A$51,$A$3,$A$5,$A$6,$A$7)</f>
        <v>#NAME?</v>
      </c>
      <c r="F18" s="319" t="e">
        <f aca="false">+D18+E18</f>
        <v>#NAME?</v>
      </c>
      <c r="G18" s="267"/>
      <c r="H18" s="324" t="e">
        <f aca="false">HPVAL($A18,$A$1,$A$2,$A$5,$A$6,$A$7)</f>
        <v>#NAME?</v>
      </c>
      <c r="I18" s="325" t="e">
        <f aca="false">HPVAL($A18,$A$1,$A$3,$A$5,$A$6,$A$7)</f>
        <v>#NAME?</v>
      </c>
      <c r="J18" s="319" t="e">
        <f aca="false">+H18+I18</f>
        <v>#NAME?</v>
      </c>
      <c r="K18" s="239"/>
      <c r="L18" s="324" t="e">
        <f aca="false">+D18-H18</f>
        <v>#NAME?</v>
      </c>
      <c r="M18" s="325" t="e">
        <f aca="false">+E18-I18</f>
        <v>#NAME?</v>
      </c>
      <c r="N18" s="319" t="e">
        <f aca="false">+L18+M18</f>
        <v>#NAME?</v>
      </c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</row>
    <row r="19" customFormat="false" ht="11.25" hidden="false" customHeight="true" outlineLevel="0" collapsed="false">
      <c r="A19" s="232" t="s">
        <v>209</v>
      </c>
      <c r="B19" s="272" t="s">
        <v>185</v>
      </c>
      <c r="D19" s="324" t="e">
        <f aca="false">HPVAL($A19,$A$51,$A$2,$A$5,$A$6,$A$7)</f>
        <v>#NAME?</v>
      </c>
      <c r="E19" s="325" t="e">
        <f aca="false">HPVAL($A19,$A$51,$A$3,$A$5,$A$6,$A$7)</f>
        <v>#NAME?</v>
      </c>
      <c r="F19" s="319" t="e">
        <f aca="false">+D19+E19</f>
        <v>#NAME?</v>
      </c>
      <c r="G19" s="267"/>
      <c r="H19" s="324" t="e">
        <f aca="false">HPVAL($A19,$A$1,$A$2,$A$5,$A$6,$A$7)</f>
        <v>#NAME?</v>
      </c>
      <c r="I19" s="325" t="e">
        <f aca="false">HPVAL($A19,$A$1,$A$3,$A$5,$A$6,$A$7)</f>
        <v>#NAME?</v>
      </c>
      <c r="J19" s="319" t="e">
        <f aca="false">+H19+I19</f>
        <v>#NAME?</v>
      </c>
      <c r="K19" s="239"/>
      <c r="L19" s="324" t="e">
        <f aca="false">+D19-H19</f>
        <v>#NAME?</v>
      </c>
      <c r="M19" s="325" t="e">
        <f aca="false">+E19-I19</f>
        <v>#NAME?</v>
      </c>
      <c r="N19" s="319" t="e">
        <f aca="false">+L19+M19</f>
        <v>#NAME?</v>
      </c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</row>
    <row r="20" customFormat="false" ht="11.25" hidden="false" customHeight="true" outlineLevel="0" collapsed="false">
      <c r="A20" s="232" t="s">
        <v>310</v>
      </c>
      <c r="B20" s="272" t="s">
        <v>186</v>
      </c>
      <c r="D20" s="324" t="e">
        <f aca="false">HPVAL($A20,$A$51,$A$2,$A$5,$A$6,$A$7)</f>
        <v>#NAME?</v>
      </c>
      <c r="E20" s="325" t="e">
        <f aca="false">HPVAL($A20,$A$51,$A$3,$A$5,$A$6,$A$7)</f>
        <v>#NAME?</v>
      </c>
      <c r="F20" s="319" t="e">
        <f aca="false">+D20+E20</f>
        <v>#NAME?</v>
      </c>
      <c r="G20" s="267"/>
      <c r="H20" s="324" t="e">
        <f aca="false">HPVAL($A20,$A$1,$A$2,$A$5,$A$6,$A$7)</f>
        <v>#NAME?</v>
      </c>
      <c r="I20" s="325" t="e">
        <f aca="false">HPVAL($A20,$A$1,$A$3,$A$5,$A$6,$A$7)</f>
        <v>#NAME?</v>
      </c>
      <c r="J20" s="319" t="e">
        <f aca="false">+H20+I20</f>
        <v>#NAME?</v>
      </c>
      <c r="K20" s="239"/>
      <c r="L20" s="324" t="e">
        <f aca="false">+D20-H20</f>
        <v>#NAME?</v>
      </c>
      <c r="M20" s="325" t="e">
        <f aca="false">+E20-I20</f>
        <v>#NAME?</v>
      </c>
      <c r="N20" s="319" t="e">
        <f aca="false">+L20+M20</f>
        <v>#NAME?</v>
      </c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</row>
    <row r="21" customFormat="false" ht="11.25" hidden="false" customHeight="true" outlineLevel="0" collapsed="false">
      <c r="B21" s="274" t="s">
        <v>245</v>
      </c>
      <c r="C21" s="275"/>
      <c r="D21" s="326" t="e">
        <f aca="false">SUM(D11:D20)</f>
        <v>#NAME?</v>
      </c>
      <c r="E21" s="327" t="e">
        <f aca="false">SUM(E11:E20)</f>
        <v>#NAME?</v>
      </c>
      <c r="F21" s="328" t="e">
        <f aca="false">SUM(F11:F20)</f>
        <v>#NAME?</v>
      </c>
      <c r="G21" s="279"/>
      <c r="H21" s="326" t="e">
        <f aca="false">SUM(H11:H20)</f>
        <v>#NAME?</v>
      </c>
      <c r="I21" s="327" t="e">
        <f aca="false">SUM(I11:I20)</f>
        <v>#NAME?</v>
      </c>
      <c r="J21" s="328" t="e">
        <f aca="false">SUM(J11:J20)</f>
        <v>#NAME?</v>
      </c>
      <c r="K21" s="275"/>
      <c r="L21" s="326" t="e">
        <f aca="false">SUM(L11:L20)</f>
        <v>#NAME?</v>
      </c>
      <c r="M21" s="327" t="e">
        <f aca="false">SUM(M11:M20)</f>
        <v>#NAME?</v>
      </c>
      <c r="N21" s="328" t="e">
        <f aca="false">SUM(N11:N20)</f>
        <v>#NAME?</v>
      </c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</row>
    <row r="22" customFormat="false" ht="3" hidden="false" customHeight="true" outlineLevel="0" collapsed="false">
      <c r="B22" s="272"/>
      <c r="D22" s="324"/>
      <c r="E22" s="325"/>
      <c r="F22" s="319"/>
      <c r="G22" s="267"/>
      <c r="H22" s="324"/>
      <c r="I22" s="325"/>
      <c r="J22" s="319"/>
      <c r="K22" s="239"/>
      <c r="L22" s="324"/>
      <c r="M22" s="325"/>
      <c r="N22" s="31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</row>
    <row r="23" customFormat="false" ht="11.25" hidden="false" customHeight="true" outlineLevel="0" collapsed="false">
      <c r="A23" s="232" t="s">
        <v>215</v>
      </c>
      <c r="B23" s="272" t="s">
        <v>23</v>
      </c>
      <c r="D23" s="324" t="e">
        <f aca="false">HPVAL($A23,$A$51,$A$2,$A$5,$A$6,$A$7)</f>
        <v>#NAME?</v>
      </c>
      <c r="E23" s="325" t="e">
        <f aca="false">HPVAL($A23,$A$51,$A$3,$A$5,$A$6,$A$7)</f>
        <v>#NAME?</v>
      </c>
      <c r="F23" s="319" t="e">
        <f aca="false">+D23+E23</f>
        <v>#NAME?</v>
      </c>
      <c r="G23" s="267"/>
      <c r="H23" s="324" t="e">
        <f aca="false">HPVAL($A23,$A$1,$A$2,$A$5,$A$6,$A$7)</f>
        <v>#NAME?</v>
      </c>
      <c r="I23" s="325" t="e">
        <f aca="false">HPVAL($A23,$A$1,$A$3,$A$5,$A$6,$A$7)</f>
        <v>#NAME?</v>
      </c>
      <c r="J23" s="319" t="e">
        <f aca="false">+H23+I23</f>
        <v>#NAME?</v>
      </c>
      <c r="K23" s="239"/>
      <c r="L23" s="324" t="e">
        <f aca="false">+D23-H23</f>
        <v>#NAME?</v>
      </c>
      <c r="M23" s="325" t="e">
        <f aca="false">+E23-I23</f>
        <v>#NAME?</v>
      </c>
      <c r="N23" s="319" t="e">
        <f aca="false">+L23+M23</f>
        <v>#NAME?</v>
      </c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</row>
    <row r="24" customFormat="false" ht="11.25" hidden="false" customHeight="true" outlineLevel="0" collapsed="false">
      <c r="A24" s="232" t="s">
        <v>216</v>
      </c>
      <c r="B24" s="272" t="s">
        <v>24</v>
      </c>
      <c r="D24" s="324" t="e">
        <f aca="false">HPVAL($A24,$A$51,$A$2,$A$5,$A$6,$A$7)</f>
        <v>#NAME?</v>
      </c>
      <c r="E24" s="325" t="e">
        <f aca="false">HPVAL($A24,$A$51,$A$3,$A$5,$A$6,$A$7)</f>
        <v>#NAME?</v>
      </c>
      <c r="F24" s="319" t="e">
        <f aca="false">+D24+E24</f>
        <v>#NAME?</v>
      </c>
      <c r="G24" s="267"/>
      <c r="H24" s="324" t="e">
        <f aca="false">HPVAL($A24,$A$1,$A$2,$A$5,$A$6,$A$7)</f>
        <v>#NAME?</v>
      </c>
      <c r="I24" s="325" t="e">
        <f aca="false">HPVAL($A24,$A$1,$A$3,$A$5,$A$6,$A$7)</f>
        <v>#NAME?</v>
      </c>
      <c r="J24" s="319" t="e">
        <f aca="false">+H24+I24</f>
        <v>#NAME?</v>
      </c>
      <c r="K24" s="239"/>
      <c r="L24" s="324" t="e">
        <f aca="false">+D24-H24</f>
        <v>#NAME?</v>
      </c>
      <c r="M24" s="325" t="e">
        <f aca="false">+E24-I24</f>
        <v>#NAME?</v>
      </c>
      <c r="N24" s="319" t="e">
        <f aca="false">+L24+M24</f>
        <v>#NAME?</v>
      </c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</row>
    <row r="25" customFormat="false" ht="11.25" hidden="false" customHeight="true" outlineLevel="0" collapsed="false">
      <c r="A25" s="232" t="s">
        <v>270</v>
      </c>
      <c r="B25" s="272" t="s">
        <v>254</v>
      </c>
      <c r="D25" s="324" t="e">
        <f aca="false">HPVAL($A25,$A$51,$A$2,$A$5,$A$6,$A$7)</f>
        <v>#NAME?</v>
      </c>
      <c r="E25" s="325" t="e">
        <f aca="false">HPVAL($A25,$A$51,$A$3,$A$5,$A$6,$A$7)</f>
        <v>#NAME?</v>
      </c>
      <c r="F25" s="319" t="e">
        <f aca="false">+D25+E25</f>
        <v>#NAME?</v>
      </c>
      <c r="G25" s="267"/>
      <c r="H25" s="324" t="e">
        <f aca="false">HPVAL($A25,$A$1,$A$2,$A$5,$A$6,$A$7)</f>
        <v>#NAME?</v>
      </c>
      <c r="I25" s="325" t="e">
        <f aca="false">HPVAL($A25,$A$1,$A$3,$A$5,$A$6,$A$7)</f>
        <v>#NAME?</v>
      </c>
      <c r="J25" s="319" t="e">
        <f aca="false">+H25+I25</f>
        <v>#NAME?</v>
      </c>
      <c r="K25" s="239"/>
      <c r="L25" s="324" t="e">
        <f aca="false">+D25-H25</f>
        <v>#NAME?</v>
      </c>
      <c r="M25" s="325" t="e">
        <f aca="false">+E25-I25</f>
        <v>#NAME?</v>
      </c>
      <c r="N25" s="319" t="e">
        <f aca="false">+L25+M25</f>
        <v>#NAME?</v>
      </c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</row>
    <row r="26" customFormat="false" ht="11.25" hidden="false" customHeight="true" outlineLevel="0" collapsed="false">
      <c r="A26" s="232" t="s">
        <v>224</v>
      </c>
      <c r="B26" s="272" t="s">
        <v>63</v>
      </c>
      <c r="D26" s="324" t="e">
        <f aca="false">HPVAL($A26,$A$51,$A$2,$A$5,$A$6,$A$7)</f>
        <v>#NAME?</v>
      </c>
      <c r="E26" s="325" t="e">
        <f aca="false">HPVAL($A26,$A$51,$A$3,$A$5,$A$6,$A$7)</f>
        <v>#NAME?</v>
      </c>
      <c r="F26" s="319" t="e">
        <f aca="false">+D26+E26</f>
        <v>#NAME?</v>
      </c>
      <c r="G26" s="267"/>
      <c r="H26" s="324" t="e">
        <f aca="false">HPVAL($A26,$A$1,$A$2,$A$5,$A$6,$A$7)</f>
        <v>#NAME?</v>
      </c>
      <c r="I26" s="325" t="e">
        <f aca="false">HPVAL($A26,$A$1,$A$3,$A$5,$A$6,$A$7)</f>
        <v>#NAME?</v>
      </c>
      <c r="J26" s="319" t="e">
        <f aca="false">+H26+I26</f>
        <v>#NAME?</v>
      </c>
      <c r="K26" s="239"/>
      <c r="L26" s="324" t="e">
        <f aca="false">+D26-H26</f>
        <v>#NAME?</v>
      </c>
      <c r="M26" s="325" t="e">
        <f aca="false">+E26-I26</f>
        <v>#NAME?</v>
      </c>
      <c r="N26" s="319" t="e">
        <f aca="false">+L26+M26</f>
        <v>#NAME?</v>
      </c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</row>
    <row r="27" customFormat="false" ht="11.25" hidden="false" customHeight="true" outlineLevel="0" collapsed="false">
      <c r="A27" s="232" t="s">
        <v>297</v>
      </c>
      <c r="B27" s="272" t="s">
        <v>311</v>
      </c>
      <c r="D27" s="324" t="e">
        <f aca="false">HPVAL($A27,$A$51,$A$2,$A$5,$A$6,$A$7)/2</f>
        <v>#NAME?</v>
      </c>
      <c r="E27" s="325" t="e">
        <f aca="false">HPVAL($A27,$A$51,$A$3,$A$5,$A$6,$A$7)/2</f>
        <v>#NAME?</v>
      </c>
      <c r="F27" s="319" t="e">
        <f aca="false">+D27+E27</f>
        <v>#NAME?</v>
      </c>
      <c r="G27" s="267"/>
      <c r="H27" s="324" t="e">
        <f aca="false">HPVAL($A27,$A$1,$A$2,$A$5,$A$6,$A$7)/2</f>
        <v>#NAME?</v>
      </c>
      <c r="I27" s="325" t="e">
        <f aca="false">HPVAL($A27,$A$1,$A$3,$A$5,$A$6,$A$7)/2</f>
        <v>#NAME?</v>
      </c>
      <c r="J27" s="319" t="e">
        <f aca="false">+H27+I27</f>
        <v>#NAME?</v>
      </c>
      <c r="K27" s="239"/>
      <c r="L27" s="324" t="e">
        <f aca="false">+D27-H27</f>
        <v>#NAME?</v>
      </c>
      <c r="M27" s="325" t="e">
        <f aca="false">+E27-I27</f>
        <v>#NAME?</v>
      </c>
      <c r="N27" s="319" t="e">
        <f aca="false">+L27+M27</f>
        <v>#NAME?</v>
      </c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</row>
    <row r="28" customFormat="false" ht="11.25" hidden="false" customHeight="true" outlineLevel="0" collapsed="false">
      <c r="A28" s="232" t="s">
        <v>271</v>
      </c>
      <c r="B28" s="272" t="s">
        <v>28</v>
      </c>
      <c r="D28" s="324" t="e">
        <f aca="false">HPVAL($A28,$A$51,$A$2,$A$5,$A$6,$A$7)</f>
        <v>#NAME?</v>
      </c>
      <c r="E28" s="325" t="e">
        <f aca="false">HPVAL($A28,$A$51,$A$3,$A$5,$A$6,$A$7)</f>
        <v>#NAME?</v>
      </c>
      <c r="F28" s="319" t="e">
        <f aca="false">+D28+E28</f>
        <v>#NAME?</v>
      </c>
      <c r="G28" s="267"/>
      <c r="H28" s="324" t="e">
        <f aca="false">HPVAL($A28,$A$1,$A$2,$A$5,$A$6,$A$7)</f>
        <v>#NAME?</v>
      </c>
      <c r="I28" s="325" t="e">
        <f aca="false">HPVAL($A28,$A$1,$A$3,$A$5,$A$6,$A$7)</f>
        <v>#NAME?</v>
      </c>
      <c r="J28" s="319" t="e">
        <f aca="false">+H28+I28</f>
        <v>#NAME?</v>
      </c>
      <c r="K28" s="239"/>
      <c r="L28" s="324" t="e">
        <f aca="false">+D28-H28</f>
        <v>#NAME?</v>
      </c>
      <c r="M28" s="325" t="e">
        <f aca="false">+E28-I28</f>
        <v>#NAME?</v>
      </c>
      <c r="N28" s="319" t="e">
        <f aca="false">+L28+M28</f>
        <v>#NAME?</v>
      </c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</row>
    <row r="29" customFormat="false" ht="11.25" hidden="false" customHeight="true" outlineLevel="0" collapsed="false">
      <c r="A29" s="283" t="s">
        <v>225</v>
      </c>
      <c r="B29" s="271" t="s">
        <v>64</v>
      </c>
      <c r="C29" s="265"/>
      <c r="D29" s="324" t="e">
        <f aca="false">HPVAL($A29,$A$51,$A$2,$A$5,$A$6,$A$7)</f>
        <v>#NAME?</v>
      </c>
      <c r="E29" s="325" t="e">
        <f aca="false">HPVAL($A29,$A$51,$A$3,$A$5,$A$6,$A$7)</f>
        <v>#NAME?</v>
      </c>
      <c r="F29" s="319" t="e">
        <f aca="false">+D29+E29</f>
        <v>#NAME?</v>
      </c>
      <c r="G29" s="267"/>
      <c r="H29" s="324" t="e">
        <f aca="false">HPVAL($A29,$A$1,$A$2,$A$5,$A$6,$A$7)</f>
        <v>#NAME?</v>
      </c>
      <c r="I29" s="325" t="e">
        <f aca="false">HPVAL($A29,$A$1,$A$3,$A$5,$A$6,$A$7)</f>
        <v>#NAME?</v>
      </c>
      <c r="J29" s="319" t="e">
        <f aca="false">+H29+I29</f>
        <v>#NAME?</v>
      </c>
      <c r="K29" s="239"/>
      <c r="L29" s="324" t="e">
        <f aca="false">+D29-H29</f>
        <v>#NAME?</v>
      </c>
      <c r="M29" s="325" t="e">
        <f aca="false">+E29-I29</f>
        <v>#NAME?</v>
      </c>
      <c r="N29" s="319" t="e">
        <f aca="false">+L29+M29</f>
        <v>#NAME?</v>
      </c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</row>
    <row r="30" customFormat="false" ht="11.25" hidden="false" customHeight="true" outlineLevel="0" collapsed="false">
      <c r="B30" s="272" t="s">
        <v>30</v>
      </c>
      <c r="D30" s="324" t="n">
        <v>0</v>
      </c>
      <c r="E30" s="325" t="n">
        <v>0</v>
      </c>
      <c r="F30" s="319" t="n">
        <f aca="false">+D30+E30</f>
        <v>0</v>
      </c>
      <c r="G30" s="267"/>
      <c r="H30" s="324" t="n">
        <v>0</v>
      </c>
      <c r="I30" s="325" t="n">
        <v>0</v>
      </c>
      <c r="J30" s="319" t="n">
        <f aca="false">+H30+I30</f>
        <v>0</v>
      </c>
      <c r="K30" s="239"/>
      <c r="L30" s="324" t="n">
        <f aca="false">+D30-H30</f>
        <v>0</v>
      </c>
      <c r="M30" s="325" t="n">
        <f aca="false">+E30-I30</f>
        <v>0</v>
      </c>
      <c r="N30" s="319" t="n">
        <f aca="false">+L30+M30</f>
        <v>0</v>
      </c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</row>
    <row r="31" customFormat="false" ht="11.25" hidden="false" customHeight="true" outlineLevel="0" collapsed="false">
      <c r="B31" s="272" t="s">
        <v>31</v>
      </c>
      <c r="D31" s="324" t="n">
        <v>0</v>
      </c>
      <c r="E31" s="325" t="n">
        <v>0</v>
      </c>
      <c r="F31" s="319" t="n">
        <f aca="false">+D31+E31</f>
        <v>0</v>
      </c>
      <c r="G31" s="267"/>
      <c r="H31" s="324" t="n">
        <v>0</v>
      </c>
      <c r="I31" s="325" t="n">
        <v>0</v>
      </c>
      <c r="J31" s="319" t="n">
        <f aca="false">+H31+I31</f>
        <v>0</v>
      </c>
      <c r="K31" s="239"/>
      <c r="L31" s="324" t="n">
        <f aca="false">+D31-H31</f>
        <v>0</v>
      </c>
      <c r="M31" s="325" t="n">
        <f aca="false">+E31-I31</f>
        <v>0</v>
      </c>
      <c r="N31" s="319" t="n">
        <f aca="false">+L31+M31</f>
        <v>0</v>
      </c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</row>
    <row r="32" customFormat="false" ht="11.25" hidden="false" customHeight="true" outlineLevel="0" collapsed="false">
      <c r="A32" s="232" t="s">
        <v>212</v>
      </c>
      <c r="B32" s="272" t="s">
        <v>32</v>
      </c>
      <c r="D32" s="324" t="e">
        <f aca="false">HPVAL($A32,$A$51,$A$2,$A$5,$A$6,$A$7)</f>
        <v>#NAME?</v>
      </c>
      <c r="E32" s="325" t="e">
        <f aca="false">HPVAL($A32,$A$51,$A$3,$A$5,$A$6,$A$7)</f>
        <v>#NAME?</v>
      </c>
      <c r="F32" s="319" t="e">
        <f aca="false">+D32+E32</f>
        <v>#NAME?</v>
      </c>
      <c r="G32" s="267"/>
      <c r="H32" s="324" t="e">
        <f aca="false">HPVAL($A32,$A$1,$A$2,$A$5,$A$6,$A$7)</f>
        <v>#NAME?</v>
      </c>
      <c r="I32" s="325" t="e">
        <f aca="false">HPVAL($A32,$A$1,$A$3,$A$5,$A$6,$A$7)</f>
        <v>#NAME?</v>
      </c>
      <c r="J32" s="319" t="e">
        <f aca="false">+H32+I32</f>
        <v>#NAME?</v>
      </c>
      <c r="K32" s="239"/>
      <c r="L32" s="324" t="e">
        <f aca="false">+D32-H32</f>
        <v>#NAME?</v>
      </c>
      <c r="M32" s="325" t="e">
        <f aca="false">+E32-I32</f>
        <v>#NAME?</v>
      </c>
      <c r="N32" s="319" t="e">
        <f aca="false">+L32+M32</f>
        <v>#NAME?</v>
      </c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</row>
    <row r="33" customFormat="false" ht="11.25" hidden="false" customHeight="true" outlineLevel="0" collapsed="false">
      <c r="A33" s="232" t="s">
        <v>221</v>
      </c>
      <c r="B33" s="272" t="s">
        <v>33</v>
      </c>
      <c r="D33" s="324" t="e">
        <f aca="false">HPVAL($A33,$A$51,$A$2,$A$5,$A$6,$A$7)</f>
        <v>#NAME?</v>
      </c>
      <c r="E33" s="325" t="e">
        <f aca="false">HPVAL($A33,$A$51,$A$3,$A$5,$A$6,$A$7)</f>
        <v>#NAME?</v>
      </c>
      <c r="F33" s="319" t="e">
        <f aca="false">+D33+E33</f>
        <v>#NAME?</v>
      </c>
      <c r="G33" s="267"/>
      <c r="H33" s="324" t="e">
        <f aca="false">HPVAL($A33,$A$1,$A$2,$A$5,$A$6,$A$7)</f>
        <v>#NAME?</v>
      </c>
      <c r="I33" s="325" t="e">
        <f aca="false">HPVAL($A33,$A$1,$A$3,$A$5,$A$6,$A$7)</f>
        <v>#NAME?</v>
      </c>
      <c r="J33" s="319" t="e">
        <f aca="false">+H33+I33</f>
        <v>#NAME?</v>
      </c>
      <c r="K33" s="239"/>
      <c r="L33" s="324" t="e">
        <f aca="false">+D33-H33</f>
        <v>#NAME?</v>
      </c>
      <c r="M33" s="325" t="e">
        <f aca="false">+E33-I33</f>
        <v>#NAME?</v>
      </c>
      <c r="N33" s="319" t="e">
        <f aca="false">+L33+M33</f>
        <v>#NAME?</v>
      </c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  <c r="AJ33" s="239"/>
      <c r="AK33" s="239"/>
      <c r="AL33" s="239"/>
      <c r="AM33" s="239"/>
      <c r="AN33" s="239"/>
    </row>
    <row r="34" customFormat="false" ht="11.25" hidden="false" customHeight="true" outlineLevel="0" collapsed="false">
      <c r="B34" s="274" t="s">
        <v>34</v>
      </c>
      <c r="C34" s="275"/>
      <c r="D34" s="326" t="e">
        <f aca="false">SUM(D23:D33)</f>
        <v>#NAME?</v>
      </c>
      <c r="E34" s="327" t="e">
        <f aca="false">SUM(E23:E33)</f>
        <v>#NAME?</v>
      </c>
      <c r="F34" s="328" t="e">
        <f aca="false">SUM(F23:F33)</f>
        <v>#NAME?</v>
      </c>
      <c r="G34" s="279"/>
      <c r="H34" s="326" t="e">
        <f aca="false">SUM(H23:H33)</f>
        <v>#NAME?</v>
      </c>
      <c r="I34" s="327" t="e">
        <f aca="false">SUM(I23:I33)</f>
        <v>#NAME?</v>
      </c>
      <c r="J34" s="328" t="e">
        <f aca="false">SUM(J23:J33)</f>
        <v>#NAME?</v>
      </c>
      <c r="K34" s="275"/>
      <c r="L34" s="326" t="e">
        <f aca="false">SUM(L23:L33)</f>
        <v>#NAME?</v>
      </c>
      <c r="M34" s="327" t="e">
        <f aca="false">SUM(M23:M33)</f>
        <v>#NAME?</v>
      </c>
      <c r="N34" s="328" t="e">
        <f aca="false">SUM(N23:N33)</f>
        <v>#NAME?</v>
      </c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</row>
    <row r="35" customFormat="false" ht="3" hidden="false" customHeight="true" outlineLevel="0" collapsed="false">
      <c r="B35" s="272"/>
      <c r="D35" s="324"/>
      <c r="E35" s="325"/>
      <c r="F35" s="319"/>
      <c r="G35" s="267"/>
      <c r="H35" s="324"/>
      <c r="I35" s="325"/>
      <c r="J35" s="319"/>
      <c r="K35" s="239"/>
      <c r="L35" s="324"/>
      <c r="M35" s="325"/>
      <c r="N35" s="31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</row>
    <row r="36" customFormat="false" ht="11.25" hidden="false" customHeight="true" outlineLevel="0" collapsed="false">
      <c r="A36" s="232" t="s">
        <v>229</v>
      </c>
      <c r="B36" s="272" t="s">
        <v>35</v>
      </c>
      <c r="D36" s="324" t="e">
        <f aca="false">HPVAL($A36,$A$51,$A$2,$A$5,$A$6,$A$7)</f>
        <v>#NAME?</v>
      </c>
      <c r="E36" s="325" t="e">
        <f aca="false">HPVAL($A36,$A$51,$A$3,$A$5,$A$6,$A$7)</f>
        <v>#NAME?</v>
      </c>
      <c r="F36" s="319" t="e">
        <f aca="false">+D36+E36</f>
        <v>#NAME?</v>
      </c>
      <c r="G36" s="267"/>
      <c r="H36" s="324" t="e">
        <f aca="false">HPVAL($A36,$A$1,$A$2,$A$5,$A$6,$A$7)</f>
        <v>#NAME?</v>
      </c>
      <c r="I36" s="325" t="e">
        <f aca="false">HPVAL($A36,$A$1,$A$3,$A$5,$A$6,$A$7)</f>
        <v>#NAME?</v>
      </c>
      <c r="J36" s="319" t="e">
        <f aca="false">+H36+I36</f>
        <v>#NAME?</v>
      </c>
      <c r="K36" s="239"/>
      <c r="L36" s="324" t="e">
        <f aca="false">+D36-H36</f>
        <v>#NAME?</v>
      </c>
      <c r="M36" s="325" t="e">
        <f aca="false">+E36-I36</f>
        <v>#NAME?</v>
      </c>
      <c r="N36" s="319" t="e">
        <f aca="false">+L36+M36</f>
        <v>#NAME?</v>
      </c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  <c r="AK36" s="239"/>
      <c r="AL36" s="239"/>
      <c r="AM36" s="239"/>
      <c r="AN36" s="239"/>
    </row>
    <row r="37" customFormat="false" ht="11.25" hidden="false" customHeight="true" outlineLevel="0" collapsed="false">
      <c r="A37" s="232" t="s">
        <v>230</v>
      </c>
      <c r="B37" s="272" t="s">
        <v>65</v>
      </c>
      <c r="D37" s="324" t="e">
        <f aca="false">HPVAL($A37,$A$51,$A$2,$A$5,$A$6,$A$7)</f>
        <v>#NAME?</v>
      </c>
      <c r="E37" s="325" t="e">
        <f aca="false">HPVAL($A37,$A$51,$A$3,$A$5,$A$6,$A$7)</f>
        <v>#NAME?</v>
      </c>
      <c r="F37" s="319" t="e">
        <f aca="false">+D37+E37</f>
        <v>#NAME?</v>
      </c>
      <c r="G37" s="267"/>
      <c r="H37" s="324" t="e">
        <f aca="false">HPVAL($A37,$A$1,$A$2,$A$5,$A$6,$A$7)</f>
        <v>#NAME?</v>
      </c>
      <c r="I37" s="325" t="e">
        <f aca="false">HPVAL($A37,$A$1,$A$3,$A$5,$A$6,$A$7)</f>
        <v>#NAME?</v>
      </c>
      <c r="J37" s="319" t="e">
        <f aca="false">+H37+I37</f>
        <v>#NAME?</v>
      </c>
      <c r="K37" s="239"/>
      <c r="L37" s="324" t="e">
        <f aca="false">+D37-H37</f>
        <v>#NAME?</v>
      </c>
      <c r="M37" s="325" t="e">
        <f aca="false">+E37-I37</f>
        <v>#NAME?</v>
      </c>
      <c r="N37" s="319" t="e">
        <f aca="false">+L37+M37</f>
        <v>#NAME?</v>
      </c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  <c r="AJ37" s="239"/>
      <c r="AK37" s="239"/>
      <c r="AL37" s="239"/>
      <c r="AM37" s="239"/>
      <c r="AN37" s="239"/>
    </row>
    <row r="38" customFormat="false" ht="11.25" hidden="false" customHeight="true" outlineLevel="0" collapsed="false">
      <c r="A38" s="232" t="s">
        <v>231</v>
      </c>
      <c r="B38" s="249" t="s">
        <v>151</v>
      </c>
      <c r="D38" s="324" t="e">
        <f aca="false">HPVAL($A38,$A$51,$A$2,$A$5,$A$6,$A$7)</f>
        <v>#NAME?</v>
      </c>
      <c r="E38" s="325" t="e">
        <f aca="false">HPVAL($A38,$A$51,$A$3,$A$5,$A$6,$A$7)</f>
        <v>#NAME?</v>
      </c>
      <c r="F38" s="319" t="e">
        <f aca="false">+D38+E38</f>
        <v>#NAME?</v>
      </c>
      <c r="G38" s="267"/>
      <c r="H38" s="324" t="e">
        <f aca="false">HPVAL($A38,$A$1,$A$2,$A$5,$A$6,$A$7)</f>
        <v>#NAME?</v>
      </c>
      <c r="I38" s="325" t="e">
        <f aca="false">HPVAL($A38,$A$1,$A$3,$A$5,$A$6,$A$7)</f>
        <v>#NAME?</v>
      </c>
      <c r="J38" s="319" t="e">
        <f aca="false">+H38+I38</f>
        <v>#NAME?</v>
      </c>
      <c r="K38" s="239"/>
      <c r="L38" s="324" t="e">
        <f aca="false">+D38-H38</f>
        <v>#NAME?</v>
      </c>
      <c r="M38" s="325" t="e">
        <f aca="false">+E38-I38</f>
        <v>#NAME?</v>
      </c>
      <c r="N38" s="319" t="e">
        <f aca="false">+L38+M38</f>
        <v>#NAME?</v>
      </c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</row>
    <row r="39" customFormat="false" ht="11.25" hidden="false" customHeight="true" outlineLevel="0" collapsed="false">
      <c r="A39" s="232" t="s">
        <v>232</v>
      </c>
      <c r="B39" s="249" t="s">
        <v>37</v>
      </c>
      <c r="D39" s="324" t="e">
        <f aca="false">HPVAL($A39,$A$51,$A$2,$A$5,$A$6,$A$7)</f>
        <v>#NAME?</v>
      </c>
      <c r="E39" s="325" t="e">
        <f aca="false">HPVAL($A39,$A$51,$A$3,$A$5,$A$6,$A$7)</f>
        <v>#NAME?</v>
      </c>
      <c r="F39" s="319" t="e">
        <f aca="false">+D39+E39</f>
        <v>#NAME?</v>
      </c>
      <c r="G39" s="267"/>
      <c r="H39" s="324" t="e">
        <f aca="false">HPVAL($A39,$A$1,$A$2,$A$5,$A$6,$A$7)</f>
        <v>#NAME?</v>
      </c>
      <c r="I39" s="325" t="e">
        <f aca="false">HPVAL($A39,$A$1,$A$3,$A$5,$A$6,$A$7)</f>
        <v>#NAME?</v>
      </c>
      <c r="J39" s="319" t="e">
        <f aca="false">+H39+I39</f>
        <v>#NAME?</v>
      </c>
      <c r="K39" s="239"/>
      <c r="L39" s="324" t="e">
        <f aca="false">+D39-H39</f>
        <v>#NAME?</v>
      </c>
      <c r="M39" s="325" t="e">
        <f aca="false">+E39-I39</f>
        <v>#NAME?</v>
      </c>
      <c r="N39" s="319" t="e">
        <f aca="false">+L39+M39</f>
        <v>#NAME?</v>
      </c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</row>
    <row r="40" customFormat="false" ht="11.25" hidden="false" customHeight="true" outlineLevel="0" collapsed="false">
      <c r="B40" s="272" t="s">
        <v>37</v>
      </c>
      <c r="D40" s="324" t="e">
        <f aca="false">SUM(D38:D39)</f>
        <v>#NAME?</v>
      </c>
      <c r="E40" s="325" t="e">
        <f aca="false">SUM(E38:E39)</f>
        <v>#NAME?</v>
      </c>
      <c r="F40" s="319" t="e">
        <f aca="false">SUM(F38:F39)</f>
        <v>#NAME?</v>
      </c>
      <c r="G40" s="267"/>
      <c r="H40" s="324" t="e">
        <f aca="false">SUM(H38:H39)</f>
        <v>#NAME?</v>
      </c>
      <c r="I40" s="325" t="e">
        <f aca="false">SUM(I38:I39)</f>
        <v>#NAME?</v>
      </c>
      <c r="J40" s="319" t="e">
        <f aca="false">SUM(J38:J39)</f>
        <v>#NAME?</v>
      </c>
      <c r="K40" s="239"/>
      <c r="L40" s="324" t="e">
        <f aca="false">SUM(L38:L39)</f>
        <v>#NAME?</v>
      </c>
      <c r="M40" s="325" t="e">
        <f aca="false">SUM(M38:M39)</f>
        <v>#NAME?</v>
      </c>
      <c r="N40" s="319" t="e">
        <f aca="false">SUM(N38:N39)</f>
        <v>#NAME?</v>
      </c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9"/>
    </row>
    <row r="41" customFormat="false" ht="11.25" hidden="false" customHeight="true" outlineLevel="0" collapsed="false">
      <c r="B41" s="274" t="s">
        <v>38</v>
      </c>
      <c r="C41" s="275"/>
      <c r="D41" s="326" t="e">
        <f aca="false">SUM(D36:D39)</f>
        <v>#NAME?</v>
      </c>
      <c r="E41" s="327" t="e">
        <f aca="false">SUM(E36:E39)</f>
        <v>#NAME?</v>
      </c>
      <c r="F41" s="328" t="e">
        <f aca="false">SUM(F36:F39)</f>
        <v>#NAME?</v>
      </c>
      <c r="G41" s="279"/>
      <c r="H41" s="326" t="e">
        <f aca="false">H36+H37+H38+H39</f>
        <v>#NAME?</v>
      </c>
      <c r="I41" s="327" t="e">
        <f aca="false">I36+I37+I38+I39</f>
        <v>#NAME?</v>
      </c>
      <c r="J41" s="328" t="e">
        <f aca="false">J36+J37+J38+J39</f>
        <v>#NAME?</v>
      </c>
      <c r="K41" s="275"/>
      <c r="L41" s="326" t="e">
        <f aca="false">L36+L37+L38+L39</f>
        <v>#NAME?</v>
      </c>
      <c r="M41" s="327" t="e">
        <f aca="false">M36+M37+M38+M39</f>
        <v>#NAME?</v>
      </c>
      <c r="N41" s="328" t="e">
        <f aca="false">N36+N37+N38+N39</f>
        <v>#NAME?</v>
      </c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</row>
    <row r="42" customFormat="false" ht="3" hidden="false" customHeight="true" outlineLevel="0" collapsed="false">
      <c r="B42" s="272"/>
      <c r="D42" s="324"/>
      <c r="E42" s="325"/>
      <c r="F42" s="319"/>
      <c r="G42" s="267"/>
      <c r="H42" s="324"/>
      <c r="I42" s="325"/>
      <c r="J42" s="319"/>
      <c r="K42" s="239"/>
      <c r="L42" s="324"/>
      <c r="M42" s="325"/>
      <c r="N42" s="31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</row>
    <row r="43" customFormat="false" ht="11.25" hidden="false" customHeight="true" outlineLevel="0" collapsed="false">
      <c r="A43" s="232" t="s">
        <v>233</v>
      </c>
      <c r="B43" s="272" t="s">
        <v>39</v>
      </c>
      <c r="C43" s="265"/>
      <c r="D43" s="324" t="e">
        <f aca="false">HPVAL($A43,$A$51,$A$2,$A$5,$A$6,$A$7)</f>
        <v>#NAME?</v>
      </c>
      <c r="E43" s="325" t="e">
        <f aca="false">HPVAL($A43,$A$51,$A$3,$A$5,$A$6,$A$7)</f>
        <v>#NAME?</v>
      </c>
      <c r="F43" s="319" t="e">
        <f aca="false">+D43+E43</f>
        <v>#NAME?</v>
      </c>
      <c r="G43" s="267"/>
      <c r="H43" s="324" t="e">
        <f aca="false">HPVAL($A43,$A$1,$A$2,$A$5,$A$6,$A$7)</f>
        <v>#NAME?</v>
      </c>
      <c r="I43" s="325" t="e">
        <f aca="false">HPVAL($A43,$A$1,$A$3,$A$5,$A$6,$A$7)</f>
        <v>#NAME?</v>
      </c>
      <c r="J43" s="319" t="e">
        <f aca="false">+H43+I43</f>
        <v>#NAME?</v>
      </c>
      <c r="K43" s="239"/>
      <c r="L43" s="324" t="e">
        <f aca="false">+D43-H43</f>
        <v>#NAME?</v>
      </c>
      <c r="M43" s="325" t="e">
        <f aca="false">+E43-I43</f>
        <v>#NAME?</v>
      </c>
      <c r="N43" s="319" t="e">
        <f aca="false">+L43+M43</f>
        <v>#NAME?</v>
      </c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9"/>
    </row>
    <row r="44" customFormat="false" ht="3" hidden="false" customHeight="true" outlineLevel="0" collapsed="false">
      <c r="B44" s="272"/>
      <c r="C44" s="265"/>
      <c r="D44" s="324"/>
      <c r="E44" s="325"/>
      <c r="F44" s="319" t="n">
        <f aca="false">+D44+E44</f>
        <v>0</v>
      </c>
      <c r="G44" s="267"/>
      <c r="H44" s="324"/>
      <c r="I44" s="325"/>
      <c r="J44" s="319" t="n">
        <f aca="false">+H44+I44</f>
        <v>0</v>
      </c>
      <c r="K44" s="239"/>
      <c r="L44" s="324"/>
      <c r="M44" s="325"/>
      <c r="N44" s="319" t="n">
        <f aca="false">+L44+M44</f>
        <v>0</v>
      </c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</row>
    <row r="45" customFormat="false" ht="11.25" hidden="false" customHeight="true" outlineLevel="0" collapsed="false">
      <c r="A45" s="193" t="s">
        <v>234</v>
      </c>
      <c r="B45" s="272" t="s">
        <v>40</v>
      </c>
      <c r="C45" s="265"/>
      <c r="D45" s="324" t="e">
        <f aca="false">HPVAL($A45,$A$51,$A$2,$A$5,$A$6,$A$7)</f>
        <v>#NAME?</v>
      </c>
      <c r="E45" s="325" t="e">
        <f aca="false">HPVAL($A45,$A$51,$A$3,$A$5,$A$6,$A$7)</f>
        <v>#NAME?</v>
      </c>
      <c r="F45" s="319" t="e">
        <f aca="false">+D45+E45</f>
        <v>#NAME?</v>
      </c>
      <c r="G45" s="267"/>
      <c r="H45" s="324" t="e">
        <f aca="false">HPVAL($A45,$A$1,$A$2,$A$5,$A$6,$A$7)</f>
        <v>#NAME?</v>
      </c>
      <c r="I45" s="325" t="e">
        <f aca="false">HPVAL($A45,$A$1,$A$3,$A$5,$A$6,$A$7)</f>
        <v>#NAME?</v>
      </c>
      <c r="J45" s="319" t="e">
        <f aca="false">+H45+I45</f>
        <v>#NAME?</v>
      </c>
      <c r="K45" s="239"/>
      <c r="L45" s="324" t="e">
        <f aca="false">+D45-H45</f>
        <v>#NAME?</v>
      </c>
      <c r="M45" s="325" t="e">
        <f aca="false">+E45-I45</f>
        <v>#NAME?</v>
      </c>
      <c r="N45" s="319" t="e">
        <f aca="false">+L45+M45</f>
        <v>#NAME?</v>
      </c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9"/>
    </row>
    <row r="46" customFormat="false" ht="3" hidden="false" customHeight="true" outlineLevel="0" collapsed="false">
      <c r="B46" s="272"/>
      <c r="D46" s="324"/>
      <c r="E46" s="325"/>
      <c r="F46" s="319"/>
      <c r="G46" s="267"/>
      <c r="H46" s="324"/>
      <c r="I46" s="325"/>
      <c r="J46" s="319"/>
      <c r="K46" s="239"/>
      <c r="L46" s="324"/>
      <c r="M46" s="325"/>
      <c r="N46" s="31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</row>
    <row r="47" customFormat="false" ht="11.25" hidden="false" customHeight="true" outlineLevel="0" collapsed="false">
      <c r="B47" s="274" t="s">
        <v>42</v>
      </c>
      <c r="C47" s="275"/>
      <c r="D47" s="326" t="e">
        <f aca="false">SUM(D41:D45)+D21+D34</f>
        <v>#NAME?</v>
      </c>
      <c r="E47" s="327" t="e">
        <f aca="false">SUM(E41:E45)+E21+E34</f>
        <v>#NAME?</v>
      </c>
      <c r="F47" s="328" t="e">
        <f aca="false">SUM(F41:F45)+F21+F34</f>
        <v>#NAME?</v>
      </c>
      <c r="G47" s="279"/>
      <c r="H47" s="326" t="e">
        <f aca="false">SUM(H41:H45)+H21+H34</f>
        <v>#NAME?</v>
      </c>
      <c r="I47" s="327" t="e">
        <f aca="false">SUM(I41:I45)+I21+I34</f>
        <v>#NAME?</v>
      </c>
      <c r="J47" s="328" t="e">
        <f aca="false">SUM(J41:J45)+J21+J34</f>
        <v>#NAME?</v>
      </c>
      <c r="K47" s="275"/>
      <c r="L47" s="326" t="e">
        <f aca="false">SUM(L41:L45)+L21+L34</f>
        <v>#NAME?</v>
      </c>
      <c r="M47" s="327" t="e">
        <f aca="false">SUM(M41:M45)+M21+M34</f>
        <v>#NAME?</v>
      </c>
      <c r="N47" s="328" t="e">
        <f aca="false">SUM(N41:N45)+N21+N34</f>
        <v>#NAME?</v>
      </c>
    </row>
    <row r="48" customFormat="false" ht="3" hidden="false" customHeight="true" outlineLevel="0" collapsed="false">
      <c r="A48" s="275"/>
      <c r="B48" s="272"/>
      <c r="D48" s="324"/>
      <c r="E48" s="325"/>
      <c r="F48" s="319"/>
      <c r="G48" s="267"/>
      <c r="H48" s="324"/>
      <c r="I48" s="325"/>
      <c r="J48" s="319"/>
      <c r="K48" s="239"/>
      <c r="L48" s="324"/>
      <c r="M48" s="325"/>
      <c r="N48" s="31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9"/>
    </row>
    <row r="49" customFormat="false" ht="11.25" hidden="false" customHeight="true" outlineLevel="0" collapsed="false">
      <c r="A49" s="232" t="s">
        <v>235</v>
      </c>
      <c r="B49" s="272" t="s">
        <v>188</v>
      </c>
      <c r="C49" s="265"/>
      <c r="D49" s="324"/>
      <c r="E49" s="325" t="e">
        <f aca="false">HPVAL($A49,$A$51,"total_headcount",$A$5,$A$6,$A$7)</f>
        <v>#NAME?</v>
      </c>
      <c r="F49" s="319" t="e">
        <f aca="false">+D49+E49</f>
        <v>#NAME?</v>
      </c>
      <c r="G49" s="267"/>
      <c r="H49" s="324"/>
      <c r="I49" s="325" t="e">
        <f aca="false">HPVAL($A49,$A$1,"total_headcount",$A$5,$A$6,$A$7)</f>
        <v>#NAME?</v>
      </c>
      <c r="J49" s="319" t="e">
        <f aca="false">+H49+I49</f>
        <v>#NAME?</v>
      </c>
      <c r="K49" s="239"/>
      <c r="L49" s="324" t="n">
        <f aca="false">+D49-H49</f>
        <v>0</v>
      </c>
      <c r="M49" s="325" t="e">
        <f aca="false">+E49-I49</f>
        <v>#NAME?</v>
      </c>
      <c r="N49" s="319" t="e">
        <f aca="false">+L49+M49</f>
        <v>#NAME?</v>
      </c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9"/>
    </row>
    <row r="50" customFormat="false" ht="3" hidden="false" customHeight="true" outlineLevel="0" collapsed="false">
      <c r="A50" s="232" t="s">
        <v>235</v>
      </c>
      <c r="B50" s="272"/>
      <c r="D50" s="324"/>
      <c r="E50" s="325"/>
      <c r="F50" s="319"/>
      <c r="G50" s="267"/>
      <c r="H50" s="324"/>
      <c r="I50" s="325"/>
      <c r="J50" s="319"/>
      <c r="K50" s="239"/>
      <c r="L50" s="324"/>
      <c r="M50" s="325"/>
      <c r="N50" s="31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</row>
    <row r="51" customFormat="false" ht="11.25" hidden="false" customHeight="true" outlineLevel="0" collapsed="false">
      <c r="A51" s="232" t="s">
        <v>197</v>
      </c>
      <c r="B51" s="329" t="s">
        <v>90</v>
      </c>
      <c r="C51" s="265"/>
      <c r="D51" s="326" t="e">
        <f aca="false">D47+D49</f>
        <v>#NAME?</v>
      </c>
      <c r="E51" s="327" t="e">
        <f aca="false">E47+E49</f>
        <v>#NAME?</v>
      </c>
      <c r="F51" s="328" t="e">
        <f aca="false">F47+F49</f>
        <v>#NAME?</v>
      </c>
      <c r="G51" s="267"/>
      <c r="H51" s="326" t="e">
        <f aca="false">H47+H49</f>
        <v>#NAME?</v>
      </c>
      <c r="I51" s="327" t="e">
        <f aca="false">I47+I49</f>
        <v>#NAME?</v>
      </c>
      <c r="J51" s="328" t="e">
        <f aca="false">J47+J49</f>
        <v>#NAME?</v>
      </c>
      <c r="K51" s="239"/>
      <c r="L51" s="326" t="e">
        <f aca="false">L47+L49</f>
        <v>#NAME?</v>
      </c>
      <c r="M51" s="327" t="e">
        <f aca="false">M47+M49</f>
        <v>#NAME?</v>
      </c>
      <c r="N51" s="328" t="e">
        <f aca="false">N47+N49</f>
        <v>#NAME?</v>
      </c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9"/>
    </row>
    <row r="52" customFormat="false" ht="3" hidden="false" customHeight="true" outlineLevel="0" collapsed="false">
      <c r="A52" s="275"/>
      <c r="B52" s="291"/>
      <c r="D52" s="292"/>
      <c r="E52" s="293"/>
      <c r="F52" s="294"/>
      <c r="G52" s="239"/>
      <c r="H52" s="292"/>
      <c r="I52" s="293"/>
      <c r="J52" s="294"/>
      <c r="K52" s="239"/>
      <c r="L52" s="292"/>
      <c r="M52" s="293"/>
      <c r="N52" s="294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9"/>
    </row>
    <row r="53" customFormat="false" ht="12.75" hidden="false" customHeight="false" outlineLevel="0" collapsed="false">
      <c r="D53" s="239"/>
      <c r="E53" s="239"/>
      <c r="F53" s="239"/>
      <c r="G53" s="239"/>
      <c r="H53" s="239"/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</row>
    <row r="54" customFormat="false" ht="12.75" hidden="false" customHeight="false" outlineLevel="0" collapsed="false">
      <c r="D54" s="239"/>
      <c r="E54" s="239"/>
      <c r="F54" s="239"/>
      <c r="G54" s="239"/>
      <c r="H54" s="239"/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  <c r="AJ54" s="239"/>
      <c r="AK54" s="239"/>
      <c r="AL54" s="239"/>
      <c r="AM54" s="239"/>
      <c r="AN54" s="239"/>
    </row>
    <row r="55" customFormat="false" ht="12.75" hidden="false" customHeight="false" outlineLevel="0" collapsed="false"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  <c r="AJ55" s="239"/>
      <c r="AK55" s="239"/>
      <c r="AL55" s="239"/>
      <c r="AM55" s="239"/>
      <c r="AN55" s="239"/>
    </row>
    <row r="56" customFormat="false" ht="12.75" hidden="false" customHeight="false" outlineLevel="0" collapsed="false"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</row>
    <row r="57" customFormat="false" ht="12.75" hidden="false" customHeight="false" outlineLevel="0" collapsed="false"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  <c r="AJ57" s="239"/>
      <c r="AK57" s="239"/>
      <c r="AL57" s="239"/>
      <c r="AM57" s="239"/>
      <c r="AN57" s="239"/>
    </row>
    <row r="58" customFormat="false" ht="12.75" hidden="false" customHeight="false" outlineLevel="0" collapsed="false"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  <c r="AJ58" s="239"/>
      <c r="AK58" s="239"/>
      <c r="AL58" s="239"/>
      <c r="AM58" s="239"/>
      <c r="AN58" s="239"/>
    </row>
    <row r="59" customFormat="false" ht="12.75" hidden="false" customHeight="false" outlineLevel="0" collapsed="false">
      <c r="D59" s="239"/>
      <c r="E59" s="239"/>
      <c r="F59" s="239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  <c r="AJ59" s="239"/>
      <c r="AK59" s="239"/>
      <c r="AL59" s="239"/>
      <c r="AM59" s="239"/>
      <c r="AN59" s="239"/>
    </row>
    <row r="60" customFormat="false" ht="12.75" hidden="false" customHeight="false" outlineLevel="0" collapsed="false"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  <c r="AJ60" s="239"/>
      <c r="AK60" s="239"/>
      <c r="AL60" s="239"/>
      <c r="AM60" s="239"/>
      <c r="AN60" s="239"/>
    </row>
    <row r="61" customFormat="false" ht="12.75" hidden="false" customHeight="false" outlineLevel="0" collapsed="false">
      <c r="D61" s="239"/>
      <c r="E61" s="239"/>
      <c r="F61" s="239"/>
      <c r="G61" s="239"/>
      <c r="H61" s="239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  <c r="AJ61" s="239"/>
      <c r="AK61" s="239"/>
      <c r="AL61" s="239"/>
      <c r="AM61" s="239"/>
      <c r="AN61" s="239"/>
    </row>
    <row r="62" customFormat="false" ht="12.75" hidden="false" customHeight="false" outlineLevel="0" collapsed="false"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  <c r="AJ62" s="239"/>
      <c r="AK62" s="239"/>
      <c r="AL62" s="239"/>
      <c r="AM62" s="239"/>
      <c r="AN62" s="239"/>
    </row>
    <row r="63" customFormat="false" ht="12.75" hidden="false" customHeight="false" outlineLevel="0" collapsed="false"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  <c r="AJ63" s="239"/>
      <c r="AK63" s="239"/>
      <c r="AL63" s="239"/>
      <c r="AM63" s="239"/>
      <c r="AN63" s="239"/>
    </row>
    <row r="64" customFormat="false" ht="12.75" hidden="false" customHeight="false" outlineLevel="0" collapsed="false"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  <c r="AK64" s="239"/>
      <c r="AL64" s="239"/>
      <c r="AM64" s="239"/>
      <c r="AN64" s="239"/>
    </row>
    <row r="65" customFormat="false" ht="12.75" hidden="false" customHeight="false" outlineLevel="0" collapsed="false"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  <c r="AJ65" s="239"/>
      <c r="AK65" s="239"/>
      <c r="AL65" s="239"/>
      <c r="AM65" s="239"/>
      <c r="AN65" s="239"/>
    </row>
    <row r="66" customFormat="false" ht="12.75" hidden="false" customHeight="false" outlineLevel="0" collapsed="false"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  <c r="AJ66" s="239"/>
      <c r="AK66" s="239"/>
      <c r="AL66" s="239"/>
      <c r="AM66" s="239"/>
      <c r="AN66" s="239"/>
    </row>
    <row r="67" customFormat="false" ht="12.75" hidden="false" customHeight="false" outlineLevel="0" collapsed="false">
      <c r="D67" s="239"/>
      <c r="E67" s="239"/>
      <c r="F67" s="239"/>
      <c r="G67" s="239"/>
      <c r="H67" s="239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  <c r="AJ67" s="239"/>
      <c r="AK67" s="239"/>
      <c r="AL67" s="239"/>
      <c r="AM67" s="239"/>
      <c r="AN67" s="239"/>
    </row>
    <row r="68" customFormat="false" ht="12.75" hidden="false" customHeight="false" outlineLevel="0" collapsed="false">
      <c r="D68" s="239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</row>
    <row r="69" customFormat="false" ht="12.75" hidden="false" customHeight="false" outlineLevel="0" collapsed="false">
      <c r="D69" s="239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  <c r="AJ69" s="239"/>
      <c r="AK69" s="239"/>
      <c r="AL69" s="239"/>
      <c r="AM69" s="239"/>
      <c r="AN69" s="239"/>
    </row>
    <row r="70" customFormat="false" ht="12.75" hidden="false" customHeight="false" outlineLevel="0" collapsed="false"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  <c r="AJ70" s="239"/>
      <c r="AK70" s="239"/>
      <c r="AL70" s="239"/>
      <c r="AM70" s="239"/>
      <c r="AN70" s="239"/>
    </row>
    <row r="71" customFormat="false" ht="12.75" hidden="false" customHeight="false" outlineLevel="0" collapsed="false"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  <c r="AJ71" s="239"/>
      <c r="AK71" s="239"/>
      <c r="AL71" s="239"/>
      <c r="AM71" s="239"/>
      <c r="AN71" s="239"/>
    </row>
    <row r="72" customFormat="false" ht="12.75" hidden="false" customHeight="false" outlineLevel="0" collapsed="false"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  <c r="AJ72" s="239"/>
      <c r="AK72" s="239"/>
      <c r="AL72" s="239"/>
      <c r="AM72" s="239"/>
      <c r="AN72" s="239"/>
    </row>
    <row r="73" customFormat="false" ht="12.75" hidden="false" customHeight="false" outlineLevel="0" collapsed="false">
      <c r="D73" s="239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  <c r="AJ73" s="239"/>
      <c r="AK73" s="239"/>
      <c r="AL73" s="239"/>
      <c r="AM73" s="239"/>
      <c r="AN73" s="239"/>
    </row>
    <row r="74" customFormat="false" ht="12.75" hidden="false" customHeight="false" outlineLevel="0" collapsed="false">
      <c r="D74" s="239"/>
      <c r="E74" s="239"/>
      <c r="F74" s="239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  <c r="AJ74" s="239"/>
      <c r="AK74" s="239"/>
      <c r="AL74" s="239"/>
      <c r="AM74" s="239"/>
      <c r="AN74" s="239"/>
    </row>
    <row r="75" customFormat="false" ht="12.75" hidden="false" customHeight="false" outlineLevel="0" collapsed="false">
      <c r="D75" s="239"/>
      <c r="E75" s="239"/>
      <c r="F75" s="239"/>
      <c r="G75" s="239"/>
      <c r="H75" s="239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  <c r="AJ75" s="239"/>
      <c r="AK75" s="239"/>
      <c r="AL75" s="239"/>
      <c r="AM75" s="239"/>
      <c r="AN75" s="239"/>
    </row>
    <row r="76" customFormat="false" ht="12.75" hidden="false" customHeight="false" outlineLevel="0" collapsed="false"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  <c r="AJ76" s="239"/>
      <c r="AK76" s="239"/>
      <c r="AL76" s="239"/>
      <c r="AM76" s="239"/>
      <c r="AN76" s="239"/>
    </row>
    <row r="77" customFormat="false" ht="12.75" hidden="false" customHeight="false" outlineLevel="0" collapsed="false">
      <c r="D77" s="239"/>
      <c r="E77" s="239"/>
      <c r="F77" s="239"/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  <c r="AJ77" s="239"/>
      <c r="AK77" s="239"/>
      <c r="AL77" s="239"/>
      <c r="AM77" s="239"/>
      <c r="AN77" s="239"/>
    </row>
    <row r="78" customFormat="false" ht="12.75" hidden="false" customHeight="false" outlineLevel="0" collapsed="false">
      <c r="D78" s="239"/>
      <c r="E78" s="239"/>
      <c r="F78" s="239"/>
      <c r="G78" s="239"/>
      <c r="H78" s="239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</row>
    <row r="79" customFormat="false" ht="12.75" hidden="false" customHeight="false" outlineLevel="0" collapsed="false">
      <c r="D79" s="239"/>
      <c r="E79" s="239"/>
      <c r="F79" s="239"/>
      <c r="G79" s="239"/>
      <c r="H79" s="239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</row>
    <row r="80" customFormat="false" ht="12.75" hidden="false" customHeight="false" outlineLevel="0" collapsed="false"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</row>
    <row r="81" customFormat="false" ht="12.75" hidden="false" customHeight="false" outlineLevel="0" collapsed="false">
      <c r="D81" s="239"/>
      <c r="E81" s="239"/>
      <c r="F81" s="239"/>
      <c r="G81" s="239"/>
      <c r="H81" s="239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  <c r="AJ81" s="239"/>
      <c r="AK81" s="239"/>
      <c r="AL81" s="239"/>
      <c r="AM81" s="239"/>
      <c r="AN81" s="239"/>
    </row>
    <row r="82" customFormat="false" ht="12.75" hidden="false" customHeight="false" outlineLevel="0" collapsed="false">
      <c r="D82" s="239"/>
      <c r="E82" s="239"/>
      <c r="F82" s="239"/>
      <c r="G82" s="239"/>
      <c r="H82" s="239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  <c r="AJ82" s="239"/>
      <c r="AK82" s="239"/>
      <c r="AL82" s="239"/>
      <c r="AM82" s="239"/>
      <c r="AN82" s="239"/>
    </row>
    <row r="83" customFormat="false" ht="12.75" hidden="false" customHeight="false" outlineLevel="0" collapsed="false">
      <c r="D83" s="239"/>
      <c r="E83" s="239"/>
      <c r="F83" s="239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</row>
    <row r="84" customFormat="false" ht="12.75" hidden="false" customHeight="false" outlineLevel="0" collapsed="false">
      <c r="D84" s="239"/>
      <c r="E84" s="239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  <c r="AJ84" s="239"/>
      <c r="AK84" s="239"/>
      <c r="AL84" s="239"/>
      <c r="AM84" s="239"/>
      <c r="AN84" s="239"/>
    </row>
    <row r="85" customFormat="false" ht="12.75" hidden="false" customHeight="false" outlineLevel="0" collapsed="false">
      <c r="D85" s="239"/>
      <c r="E85" s="239"/>
      <c r="F85" s="239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</row>
    <row r="86" customFormat="false" ht="12.75" hidden="false" customHeight="false" outlineLevel="0" collapsed="false">
      <c r="D86" s="239"/>
      <c r="E86" s="239"/>
      <c r="F86" s="239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  <c r="AJ86" s="239"/>
      <c r="AK86" s="239"/>
      <c r="AL86" s="239"/>
      <c r="AM86" s="239"/>
      <c r="AN86" s="239"/>
    </row>
    <row r="87" customFormat="false" ht="12.75" hidden="false" customHeight="false" outlineLevel="0" collapsed="false">
      <c r="D87" s="239"/>
      <c r="E87" s="239"/>
      <c r="F87" s="239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  <c r="AJ87" s="239"/>
      <c r="AK87" s="239"/>
      <c r="AL87" s="239"/>
      <c r="AM87" s="239"/>
      <c r="AN87" s="239"/>
    </row>
    <row r="88" customFormat="false" ht="12.75" hidden="false" customHeight="false" outlineLevel="0" collapsed="false"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  <c r="AJ88" s="239"/>
      <c r="AK88" s="239"/>
      <c r="AL88" s="239"/>
      <c r="AM88" s="239"/>
      <c r="AN88" s="239"/>
    </row>
    <row r="89" customFormat="false" ht="12.75" hidden="false" customHeight="false" outlineLevel="0" collapsed="false">
      <c r="D89" s="239"/>
      <c r="E89" s="239"/>
      <c r="F89" s="239"/>
      <c r="G89" s="239"/>
      <c r="H89" s="239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  <c r="AJ89" s="239"/>
      <c r="AK89" s="239"/>
      <c r="AL89" s="239"/>
      <c r="AM89" s="239"/>
      <c r="AN89" s="239"/>
    </row>
    <row r="90" customFormat="false" ht="12.75" hidden="false" customHeight="false" outlineLevel="0" collapsed="false">
      <c r="D90" s="239"/>
      <c r="E90" s="239"/>
      <c r="F90" s="239"/>
      <c r="G90" s="239"/>
      <c r="H90" s="239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  <c r="AJ90" s="239"/>
      <c r="AK90" s="239"/>
      <c r="AL90" s="239"/>
      <c r="AM90" s="239"/>
      <c r="AN90" s="239"/>
    </row>
    <row r="91" customFormat="false" ht="12.75" hidden="false" customHeight="false" outlineLevel="0" collapsed="false"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  <c r="AJ91" s="239"/>
      <c r="AK91" s="239"/>
      <c r="AL91" s="239"/>
      <c r="AM91" s="239"/>
      <c r="AN91" s="239"/>
    </row>
    <row r="92" customFormat="false" ht="12.75" hidden="false" customHeight="false" outlineLevel="0" collapsed="false"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  <c r="AK92" s="239"/>
      <c r="AL92" s="239"/>
      <c r="AM92" s="239"/>
      <c r="AN92" s="239"/>
    </row>
    <row r="93" customFormat="false" ht="12.75" hidden="false" customHeight="false" outlineLevel="0" collapsed="false"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  <c r="AJ93" s="239"/>
      <c r="AK93" s="239"/>
      <c r="AL93" s="239"/>
      <c r="AM93" s="239"/>
      <c r="AN93" s="239"/>
    </row>
    <row r="94" customFormat="false" ht="12.75" hidden="false" customHeight="false" outlineLevel="0" collapsed="false"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  <c r="AJ94" s="239"/>
      <c r="AK94" s="239"/>
      <c r="AL94" s="239"/>
      <c r="AM94" s="239"/>
      <c r="AN94" s="239"/>
    </row>
    <row r="95" customFormat="false" ht="12.75" hidden="false" customHeight="false" outlineLevel="0" collapsed="false"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</row>
    <row r="96" customFormat="false" ht="12.75" hidden="false" customHeight="false" outlineLevel="0" collapsed="false"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  <c r="AJ96" s="239"/>
      <c r="AK96" s="239"/>
      <c r="AL96" s="239"/>
      <c r="AM96" s="239"/>
      <c r="AN96" s="239"/>
    </row>
    <row r="97" customFormat="false" ht="12.75" hidden="false" customHeight="false" outlineLevel="0" collapsed="false">
      <c r="D97" s="239"/>
      <c r="E97" s="239"/>
      <c r="F97" s="239"/>
      <c r="G97" s="239"/>
      <c r="H97" s="239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  <c r="AJ97" s="239"/>
      <c r="AK97" s="239"/>
      <c r="AL97" s="239"/>
      <c r="AM97" s="239"/>
      <c r="AN97" s="239"/>
    </row>
    <row r="98" customFormat="false" ht="12.75" hidden="false" customHeight="false" outlineLevel="0" collapsed="false"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</row>
    <row r="99" customFormat="false" ht="12.75" hidden="false" customHeight="false" outlineLevel="0" collapsed="false"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</row>
    <row r="100" customFormat="false" ht="12.75" hidden="false" customHeight="false" outlineLevel="0" collapsed="false"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</row>
    <row r="101" customFormat="false" ht="12.75" hidden="false" customHeight="false" outlineLevel="0" collapsed="false"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</row>
    <row r="102" customFormat="false" ht="12.75" hidden="false" customHeight="false" outlineLevel="0" collapsed="false"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</row>
    <row r="103" customFormat="false" ht="12.75" hidden="false" customHeight="false" outlineLevel="0" collapsed="false"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</row>
    <row r="104" customFormat="false" ht="12.75" hidden="false" customHeight="false" outlineLevel="0" collapsed="false"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</row>
    <row r="105" customFormat="false" ht="12.75" hidden="false" customHeight="false" outlineLevel="0" collapsed="false">
      <c r="D105" s="239"/>
      <c r="E105" s="239"/>
      <c r="F105" s="239"/>
      <c r="G105" s="239"/>
      <c r="H105" s="239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  <c r="AJ105" s="239"/>
      <c r="AK105" s="239"/>
      <c r="AL105" s="239"/>
      <c r="AM105" s="239"/>
      <c r="AN105" s="239"/>
    </row>
    <row r="106" customFormat="false" ht="12.75" hidden="false" customHeight="false" outlineLevel="0" collapsed="false">
      <c r="D106" s="239"/>
      <c r="E106" s="239"/>
      <c r="F106" s="239"/>
      <c r="G106" s="239"/>
      <c r="H106" s="239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  <c r="AJ106" s="239"/>
      <c r="AK106" s="239"/>
      <c r="AL106" s="239"/>
      <c r="AM106" s="239"/>
      <c r="AN106" s="239"/>
    </row>
    <row r="107" customFormat="false" ht="12.75" hidden="false" customHeight="false" outlineLevel="0" collapsed="false"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</row>
    <row r="108" customFormat="false" ht="12.75" hidden="false" customHeight="false" outlineLevel="0" collapsed="false">
      <c r="D108" s="239"/>
      <c r="E108" s="239"/>
      <c r="F108" s="239"/>
      <c r="G108" s="239"/>
      <c r="H108" s="239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  <c r="AJ108" s="239"/>
      <c r="AK108" s="239"/>
      <c r="AL108" s="239"/>
      <c r="AM108" s="239"/>
      <c r="AN108" s="239"/>
    </row>
    <row r="109" customFormat="false" ht="12.75" hidden="false" customHeight="false" outlineLevel="0" collapsed="false"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</row>
    <row r="110" customFormat="false" ht="12.75" hidden="false" customHeight="false" outlineLevel="0" collapsed="false">
      <c r="D110" s="239"/>
      <c r="E110" s="239"/>
      <c r="F110" s="239"/>
      <c r="G110" s="239"/>
      <c r="H110" s="239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  <c r="AJ110" s="239"/>
      <c r="AK110" s="239"/>
      <c r="AL110" s="239"/>
      <c r="AM110" s="239"/>
      <c r="AN110" s="239"/>
    </row>
    <row r="111" customFormat="false" ht="12.75" hidden="false" customHeight="false" outlineLevel="0" collapsed="false">
      <c r="D111" s="239"/>
      <c r="E111" s="239"/>
      <c r="F111" s="239"/>
      <c r="G111" s="239"/>
      <c r="H111" s="239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  <c r="AJ111" s="239"/>
      <c r="AK111" s="239"/>
      <c r="AL111" s="239"/>
      <c r="AM111" s="239"/>
      <c r="AN111" s="239"/>
    </row>
    <row r="112" customFormat="false" ht="12.75" hidden="false" customHeight="false" outlineLevel="0" collapsed="false"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</row>
    <row r="113" customFormat="false" ht="12.75" hidden="false" customHeight="false" outlineLevel="0" collapsed="false">
      <c r="D113" s="239"/>
      <c r="E113" s="23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</row>
    <row r="114" customFormat="false" ht="12.75" hidden="false" customHeight="false" outlineLevel="0" collapsed="false">
      <c r="D114" s="239"/>
      <c r="E114" s="23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</row>
    <row r="115" customFormat="false" ht="12.75" hidden="false" customHeight="false" outlineLevel="0" collapsed="false">
      <c r="D115" s="239"/>
      <c r="E115" s="23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</row>
    <row r="116" customFormat="false" ht="12.75" hidden="false" customHeight="false" outlineLevel="0" collapsed="false">
      <c r="D116" s="239"/>
      <c r="E116" s="239"/>
      <c r="F116" s="239"/>
      <c r="G116" s="239"/>
      <c r="H116" s="239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  <c r="AJ116" s="239"/>
      <c r="AK116" s="239"/>
      <c r="AL116" s="239"/>
      <c r="AM116" s="239"/>
      <c r="AN116" s="239"/>
    </row>
    <row r="117" customFormat="false" ht="12.75" hidden="false" customHeight="false" outlineLevel="0" collapsed="false">
      <c r="D117" s="239"/>
      <c r="E117" s="239"/>
      <c r="F117" s="239"/>
      <c r="G117" s="239"/>
      <c r="H117" s="239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  <c r="AJ117" s="239"/>
      <c r="AK117" s="239"/>
      <c r="AL117" s="239"/>
      <c r="AM117" s="239"/>
      <c r="AN117" s="239"/>
    </row>
    <row r="118" customFormat="false" ht="12.75" hidden="false" customHeight="false" outlineLevel="0" collapsed="false">
      <c r="D118" s="239"/>
      <c r="E118" s="239"/>
      <c r="F118" s="239"/>
      <c r="G118" s="239"/>
      <c r="H118" s="239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  <c r="AJ118" s="239"/>
      <c r="AK118" s="239"/>
      <c r="AL118" s="239"/>
      <c r="AM118" s="239"/>
      <c r="AN118" s="239"/>
    </row>
    <row r="119" customFormat="false" ht="12.75" hidden="false" customHeight="false" outlineLevel="0" collapsed="false">
      <c r="D119" s="239"/>
      <c r="E119" s="239"/>
      <c r="F119" s="239"/>
      <c r="G119" s="239"/>
      <c r="H119" s="239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  <c r="AJ119" s="239"/>
      <c r="AK119" s="239"/>
      <c r="AL119" s="239"/>
      <c r="AM119" s="239"/>
      <c r="AN119" s="239"/>
    </row>
    <row r="120" customFormat="false" ht="12.75" hidden="false" customHeight="false" outlineLevel="0" collapsed="false"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  <c r="AK120" s="239"/>
      <c r="AL120" s="239"/>
      <c r="AM120" s="239"/>
      <c r="AN120" s="239"/>
    </row>
    <row r="121" customFormat="false" ht="12.75" hidden="false" customHeight="false" outlineLevel="0" collapsed="false">
      <c r="D121" s="239"/>
      <c r="E121" s="239"/>
      <c r="F121" s="239"/>
      <c r="G121" s="239"/>
      <c r="H121" s="239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  <c r="AJ121" s="239"/>
      <c r="AK121" s="239"/>
      <c r="AL121" s="239"/>
      <c r="AM121" s="239"/>
      <c r="AN121" s="239"/>
    </row>
    <row r="122" customFormat="false" ht="12.75" hidden="false" customHeight="false" outlineLevel="0" collapsed="false"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  <c r="AJ122" s="239"/>
      <c r="AK122" s="239"/>
      <c r="AL122" s="239"/>
      <c r="AM122" s="239"/>
      <c r="AN122" s="239"/>
    </row>
    <row r="123" customFormat="false" ht="12.75" hidden="false" customHeight="false" outlineLevel="0" collapsed="false">
      <c r="D123" s="239"/>
      <c r="E123" s="239"/>
      <c r="F123" s="239"/>
      <c r="G123" s="239"/>
      <c r="H123" s="239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  <c r="AJ123" s="239"/>
      <c r="AK123" s="239"/>
      <c r="AL123" s="239"/>
      <c r="AM123" s="239"/>
      <c r="AN123" s="239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39"/>
      <c r="AM124" s="239"/>
      <c r="AN124" s="239"/>
    </row>
    <row r="125" customFormat="false" ht="12.75" hidden="false" customHeight="false" outlineLevel="0" collapsed="false">
      <c r="D125" s="239"/>
      <c r="E125" s="239"/>
      <c r="F125" s="239"/>
      <c r="G125" s="239"/>
      <c r="H125" s="239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  <c r="AJ125" s="239"/>
      <c r="AK125" s="239"/>
      <c r="AL125" s="239"/>
      <c r="AM125" s="239"/>
      <c r="AN125" s="239"/>
    </row>
    <row r="126" customFormat="false" ht="12.75" hidden="false" customHeight="false" outlineLevel="0" collapsed="false">
      <c r="D126" s="239"/>
      <c r="E126" s="239"/>
      <c r="F126" s="239"/>
      <c r="G126" s="239"/>
      <c r="H126" s="239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  <c r="AJ126" s="239"/>
      <c r="AK126" s="239"/>
      <c r="AL126" s="239"/>
      <c r="AM126" s="239"/>
      <c r="AN126" s="239"/>
    </row>
    <row r="127" customFormat="false" ht="12.75" hidden="false" customHeight="false" outlineLevel="0" collapsed="false">
      <c r="D127" s="239"/>
      <c r="E127" s="239"/>
      <c r="F127" s="239"/>
      <c r="G127" s="239"/>
      <c r="H127" s="239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  <c r="AJ127" s="239"/>
      <c r="AK127" s="239"/>
      <c r="AL127" s="239"/>
      <c r="AM127" s="239"/>
      <c r="AN127" s="239"/>
    </row>
    <row r="128" customFormat="false" ht="12.75" hidden="false" customHeight="false" outlineLevel="0" collapsed="false">
      <c r="D128" s="239"/>
      <c r="E128" s="239"/>
      <c r="F128" s="239"/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  <c r="AJ128" s="239"/>
      <c r="AK128" s="239"/>
      <c r="AL128" s="239"/>
      <c r="AM128" s="239"/>
      <c r="AN128" s="239"/>
    </row>
    <row r="129" customFormat="false" ht="12.75" hidden="false" customHeight="false" outlineLevel="0" collapsed="false">
      <c r="D129" s="239"/>
      <c r="E129" s="239"/>
      <c r="F129" s="239"/>
      <c r="G129" s="239"/>
      <c r="H129" s="239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  <c r="AJ129" s="239"/>
      <c r="AK129" s="239"/>
      <c r="AL129" s="239"/>
      <c r="AM129" s="239"/>
      <c r="AN129" s="239"/>
    </row>
    <row r="130" customFormat="false" ht="12.75" hidden="false" customHeight="false" outlineLevel="0" collapsed="false">
      <c r="D130" s="239"/>
      <c r="E130" s="239"/>
      <c r="F130" s="239"/>
      <c r="G130" s="239"/>
      <c r="H130" s="239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</row>
    <row r="131" customFormat="false" ht="12.75" hidden="false" customHeight="false" outlineLevel="0" collapsed="false"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39"/>
    </row>
    <row r="132" customFormat="false" ht="12.75" hidden="false" customHeight="false" outlineLevel="0" collapsed="false">
      <c r="D132" s="239"/>
      <c r="E132" s="239"/>
      <c r="F132" s="239"/>
      <c r="G132" s="239"/>
      <c r="H132" s="239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  <c r="AJ132" s="239"/>
      <c r="AK132" s="239"/>
      <c r="AL132" s="239"/>
      <c r="AM132" s="239"/>
      <c r="AN132" s="239"/>
    </row>
    <row r="133" customFormat="false" ht="12.75" hidden="false" customHeight="false" outlineLevel="0" collapsed="false">
      <c r="D133" s="239"/>
      <c r="E133" s="239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  <c r="AJ133" s="239"/>
      <c r="AK133" s="239"/>
      <c r="AL133" s="239"/>
      <c r="AM133" s="239"/>
      <c r="AN133" s="239"/>
    </row>
    <row r="134" customFormat="false" ht="12.75" hidden="false" customHeight="false" outlineLevel="0" collapsed="false">
      <c r="D134" s="239"/>
      <c r="E134" s="239"/>
      <c r="F134" s="239"/>
      <c r="G134" s="239"/>
      <c r="H134" s="239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  <c r="AJ134" s="239"/>
      <c r="AK134" s="239"/>
      <c r="AL134" s="239"/>
      <c r="AM134" s="239"/>
      <c r="AN134" s="239"/>
    </row>
    <row r="135" customFormat="false" ht="12.75" hidden="false" customHeight="false" outlineLevel="0" collapsed="false">
      <c r="D135" s="239"/>
      <c r="E135" s="239"/>
      <c r="F135" s="239"/>
      <c r="G135" s="239"/>
      <c r="H135" s="239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  <c r="AJ135" s="239"/>
      <c r="AK135" s="239"/>
      <c r="AL135" s="239"/>
      <c r="AM135" s="239"/>
      <c r="AN135" s="239"/>
    </row>
    <row r="136" customFormat="false" ht="12.75" hidden="false" customHeight="false" outlineLevel="0" collapsed="false">
      <c r="D136" s="239"/>
      <c r="E136" s="239"/>
      <c r="F136" s="239"/>
      <c r="G136" s="239"/>
      <c r="H136" s="239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  <c r="AJ136" s="239"/>
      <c r="AK136" s="239"/>
      <c r="AL136" s="239"/>
      <c r="AM136" s="239"/>
      <c r="AN136" s="239"/>
    </row>
    <row r="137" customFormat="false" ht="12.75" hidden="false" customHeight="false" outlineLevel="0" collapsed="false">
      <c r="D137" s="239"/>
      <c r="E137" s="239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  <c r="AJ137" s="239"/>
      <c r="AK137" s="239"/>
      <c r="AL137" s="239"/>
      <c r="AM137" s="239"/>
      <c r="AN137" s="239"/>
    </row>
    <row r="138" customFormat="false" ht="12.75" hidden="false" customHeight="false" outlineLevel="0" collapsed="false">
      <c r="D138" s="239"/>
      <c r="E138" s="239"/>
      <c r="F138" s="239"/>
      <c r="G138" s="239"/>
      <c r="H138" s="239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  <c r="AJ138" s="239"/>
      <c r="AK138" s="239"/>
      <c r="AL138" s="239"/>
      <c r="AM138" s="239"/>
      <c r="AN138" s="239"/>
    </row>
    <row r="139" customFormat="false" ht="12.75" hidden="false" customHeight="false" outlineLevel="0" collapsed="false">
      <c r="D139" s="239"/>
      <c r="E139" s="239"/>
      <c r="F139" s="239"/>
      <c r="G139" s="239"/>
      <c r="H139" s="239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  <c r="AJ139" s="239"/>
      <c r="AK139" s="239"/>
      <c r="AL139" s="239"/>
      <c r="AM139" s="239"/>
      <c r="AN139" s="239"/>
    </row>
    <row r="140" customFormat="false" ht="12.75" hidden="false" customHeight="false" outlineLevel="0" collapsed="false">
      <c r="D140" s="239"/>
      <c r="E140" s="239"/>
      <c r="F140" s="239"/>
      <c r="G140" s="239"/>
      <c r="H140" s="239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  <c r="AJ140" s="239"/>
      <c r="AK140" s="239"/>
      <c r="AL140" s="239"/>
      <c r="AM140" s="239"/>
      <c r="AN140" s="239"/>
    </row>
    <row r="141" customFormat="false" ht="12.75" hidden="false" customHeight="false" outlineLevel="0" collapsed="false">
      <c r="D141" s="239"/>
      <c r="E141" s="239"/>
      <c r="F141" s="239"/>
      <c r="G141" s="239"/>
      <c r="H141" s="239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  <c r="AJ141" s="239"/>
      <c r="AK141" s="239"/>
      <c r="AL141" s="239"/>
      <c r="AM141" s="239"/>
      <c r="AN141" s="239"/>
    </row>
    <row r="142" customFormat="false" ht="12.75" hidden="false" customHeight="false" outlineLevel="0" collapsed="false">
      <c r="D142" s="239"/>
      <c r="E142" s="239"/>
      <c r="F142" s="239"/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  <c r="AJ142" s="239"/>
      <c r="AK142" s="239"/>
      <c r="AL142" s="239"/>
      <c r="AM142" s="239"/>
      <c r="AN142" s="239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39"/>
      <c r="AM143" s="239"/>
      <c r="AN143" s="239"/>
    </row>
    <row r="144" customFormat="false" ht="12.75" hidden="false" customHeight="false" outlineLevel="0" collapsed="false">
      <c r="D144" s="239"/>
      <c r="E144" s="239"/>
      <c r="F144" s="239"/>
      <c r="G144" s="239"/>
      <c r="H144" s="239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  <c r="AJ144" s="239"/>
      <c r="AK144" s="239"/>
      <c r="AL144" s="239"/>
      <c r="AM144" s="239"/>
      <c r="AN144" s="239"/>
    </row>
    <row r="145" customFormat="false" ht="12.75" hidden="false" customHeight="false" outlineLevel="0" collapsed="false"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  <c r="AJ145" s="239"/>
      <c r="AK145" s="239"/>
      <c r="AL145" s="239"/>
      <c r="AM145" s="239"/>
      <c r="AN145" s="239"/>
    </row>
    <row r="146" customFormat="false" ht="12.75" hidden="false" customHeight="false" outlineLevel="0" collapsed="false">
      <c r="D146" s="239"/>
      <c r="E146" s="239"/>
      <c r="F146" s="239"/>
      <c r="G146" s="239"/>
      <c r="H146" s="239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  <c r="AJ146" s="239"/>
      <c r="AK146" s="239"/>
      <c r="AL146" s="239"/>
      <c r="AM146" s="239"/>
      <c r="AN146" s="239"/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39"/>
      <c r="AM147" s="239"/>
      <c r="AN147" s="239"/>
    </row>
    <row r="148" customFormat="false" ht="12.75" hidden="false" customHeight="false" outlineLevel="0" collapsed="false"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</row>
    <row r="149" customFormat="false" ht="12.75" hidden="false" customHeight="false" outlineLevel="0" collapsed="false">
      <c r="D149" s="239"/>
      <c r="E149" s="239"/>
      <c r="F149" s="239"/>
      <c r="G149" s="239"/>
      <c r="H149" s="239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  <c r="AJ149" s="239"/>
      <c r="AK149" s="239"/>
      <c r="AL149" s="239"/>
      <c r="AM149" s="239"/>
      <c r="AN149" s="239"/>
    </row>
    <row r="150" customFormat="false" ht="12.75" hidden="false" customHeight="false" outlineLevel="0" collapsed="false">
      <c r="D150" s="239"/>
      <c r="E150" s="239"/>
      <c r="F150" s="239"/>
      <c r="G150" s="239"/>
      <c r="H150" s="239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  <c r="AJ150" s="239"/>
      <c r="AK150" s="239"/>
      <c r="AL150" s="239"/>
      <c r="AM150" s="239"/>
      <c r="AN150" s="239"/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39"/>
      <c r="AM151" s="239"/>
      <c r="AN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39"/>
      <c r="AM152" s="239"/>
      <c r="AN152" s="239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7"/>
    <col collapsed="false" customWidth="true" hidden="false" outlineLevel="0" max="10" min="10" style="1" width="8.56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51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">
        <v>52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69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1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53</v>
      </c>
      <c r="J7" s="29" t="s">
        <v>12</v>
      </c>
      <c r="K7" s="30"/>
      <c r="L7" s="24"/>
      <c r="M7" s="25"/>
      <c r="N7" s="26"/>
    </row>
    <row r="8" customFormat="false" ht="12" hidden="false" customHeight="true" outlineLevel="0" collapsed="false">
      <c r="A8" s="23" t="s">
        <v>13</v>
      </c>
      <c r="B8" s="18"/>
      <c r="C8" s="37" t="n">
        <f aca="false">59009-6286</f>
        <v>52723</v>
      </c>
      <c r="D8" s="37" t="n">
        <v>41592</v>
      </c>
      <c r="E8" s="33" t="n">
        <f aca="false">+C8-D8</f>
        <v>11131</v>
      </c>
      <c r="F8" s="34"/>
      <c r="G8" s="32" t="n">
        <f aca="false">15010+72</f>
        <v>15082</v>
      </c>
      <c r="H8" s="70" t="n">
        <f aca="false">16105+169</f>
        <v>16274</v>
      </c>
      <c r="I8" s="71" t="n">
        <v>0</v>
      </c>
      <c r="J8" s="33" t="n">
        <f aca="false">(H8-G8)-I8</f>
        <v>1192</v>
      </c>
      <c r="K8" s="34"/>
      <c r="L8" s="36" t="n">
        <f aca="false">+C8-G8</f>
        <v>37641</v>
      </c>
      <c r="M8" s="37" t="n">
        <f aca="false">+D8-H8</f>
        <v>25318</v>
      </c>
      <c r="N8" s="33" t="n">
        <f aca="false">+L8-M8</f>
        <v>12323</v>
      </c>
    </row>
    <row r="9" customFormat="false" ht="12" hidden="false" customHeight="true" outlineLevel="0" collapsed="false">
      <c r="A9" s="23" t="s">
        <v>54</v>
      </c>
      <c r="B9" s="72"/>
      <c r="C9" s="52" t="n">
        <v>17193</v>
      </c>
      <c r="D9" s="52" t="n">
        <v>7436</v>
      </c>
      <c r="E9" s="40" t="n">
        <f aca="false">+C9-D9</f>
        <v>9757</v>
      </c>
      <c r="F9" s="34"/>
      <c r="G9" s="52" t="n">
        <v>2875</v>
      </c>
      <c r="H9" s="52" t="n">
        <v>3355</v>
      </c>
      <c r="I9" s="73" t="n">
        <v>0</v>
      </c>
      <c r="J9" s="40" t="n">
        <f aca="false">(H9-G9)-I9</f>
        <v>480</v>
      </c>
      <c r="K9" s="34"/>
      <c r="L9" s="42" t="n">
        <f aca="false">+C9-G9</f>
        <v>14318</v>
      </c>
      <c r="M9" s="43" t="n">
        <f aca="false">+D9-H9</f>
        <v>4081</v>
      </c>
      <c r="N9" s="40" t="n">
        <f aca="false">+L9-M9</f>
        <v>10237</v>
      </c>
    </row>
    <row r="10" customFormat="false" ht="12" hidden="false" customHeight="true" outlineLevel="0" collapsed="false">
      <c r="A10" s="23" t="s">
        <v>15</v>
      </c>
      <c r="B10" s="18"/>
      <c r="C10" s="43" t="n">
        <f aca="false">55253+27841</f>
        <v>83094</v>
      </c>
      <c r="D10" s="43" t="n">
        <f aca="false">31680-1729</f>
        <v>29951</v>
      </c>
      <c r="E10" s="40" t="n">
        <f aca="false">+C10-D10</f>
        <v>53143</v>
      </c>
      <c r="F10" s="34"/>
      <c r="G10" s="66" t="n">
        <f aca="false">10718+13150</f>
        <v>23868</v>
      </c>
      <c r="H10" s="52" t="n">
        <f aca="false">10220+13596</f>
        <v>23816</v>
      </c>
      <c r="I10" s="73" t="n">
        <v>478</v>
      </c>
      <c r="J10" s="40" t="n">
        <f aca="false">(H10-G10)-I10</f>
        <v>-530</v>
      </c>
      <c r="K10" s="34"/>
      <c r="L10" s="42" t="n">
        <f aca="false">+C10-G10</f>
        <v>59226</v>
      </c>
      <c r="M10" s="43" t="n">
        <f aca="false">+D10-H10</f>
        <v>6135</v>
      </c>
      <c r="N10" s="40" t="n">
        <f aca="false">+L10-M10</f>
        <v>53091</v>
      </c>
    </row>
    <row r="11" customFormat="false" ht="12" hidden="false" customHeight="true" outlineLevel="0" collapsed="false">
      <c r="A11" s="23" t="s">
        <v>16</v>
      </c>
      <c r="B11" s="18"/>
      <c r="C11" s="43" t="n">
        <v>25965</v>
      </c>
      <c r="D11" s="43" t="n">
        <v>22402</v>
      </c>
      <c r="E11" s="40" t="n">
        <f aca="false">+C11-D11</f>
        <v>3563</v>
      </c>
      <c r="F11" s="34"/>
      <c r="G11" s="66" t="n">
        <v>1834</v>
      </c>
      <c r="H11" s="52" t="n">
        <v>1630</v>
      </c>
      <c r="I11" s="73" t="n">
        <v>0</v>
      </c>
      <c r="J11" s="40" t="n">
        <f aca="false">(H11-G11)-I11</f>
        <v>-204</v>
      </c>
      <c r="K11" s="34"/>
      <c r="L11" s="42" t="n">
        <f aca="false">+C11-G11</f>
        <v>24131</v>
      </c>
      <c r="M11" s="43" t="n">
        <f aca="false">+D11-H11</f>
        <v>20772</v>
      </c>
      <c r="N11" s="40" t="n">
        <f aca="false">+L11-M11</f>
        <v>3359</v>
      </c>
    </row>
    <row r="12" customFormat="false" ht="12" hidden="false" customHeight="true" outlineLevel="0" collapsed="false">
      <c r="A12" s="23" t="s">
        <v>17</v>
      </c>
      <c r="B12" s="18"/>
      <c r="C12" s="43" t="n">
        <v>35765</v>
      </c>
      <c r="D12" s="43" t="n">
        <v>11447</v>
      </c>
      <c r="E12" s="40" t="n">
        <f aca="false">+C12-D12</f>
        <v>24318</v>
      </c>
      <c r="F12" s="34"/>
      <c r="G12" s="66" t="n">
        <v>1854</v>
      </c>
      <c r="H12" s="52" t="n">
        <v>2436</v>
      </c>
      <c r="I12" s="73" t="n">
        <v>0</v>
      </c>
      <c r="J12" s="40" t="n">
        <f aca="false">(H12-G12)-I12</f>
        <v>582</v>
      </c>
      <c r="K12" s="34"/>
      <c r="L12" s="42" t="n">
        <f aca="false">+C12-G12</f>
        <v>33911</v>
      </c>
      <c r="M12" s="43" t="n">
        <f aca="false">+D12-H12</f>
        <v>9011</v>
      </c>
      <c r="N12" s="40" t="n">
        <f aca="false">+L12-M12</f>
        <v>24900</v>
      </c>
    </row>
    <row r="13" customFormat="false" ht="12" hidden="false" customHeight="true" outlineLevel="0" collapsed="false">
      <c r="A13" s="23" t="s">
        <v>18</v>
      </c>
      <c r="B13" s="18"/>
      <c r="C13" s="43" t="n">
        <f aca="false">22243-815-10405</f>
        <v>11023</v>
      </c>
      <c r="D13" s="43" t="n">
        <v>11556</v>
      </c>
      <c r="E13" s="40" t="n">
        <f aca="false">+C13-D13</f>
        <v>-533</v>
      </c>
      <c r="F13" s="34"/>
      <c r="G13" s="66" t="n">
        <f aca="false">4814-671-1137</f>
        <v>3006</v>
      </c>
      <c r="H13" s="52" t="n">
        <f aca="false">5562-1210-960</f>
        <v>3392</v>
      </c>
      <c r="I13" s="73" t="n">
        <v>0</v>
      </c>
      <c r="J13" s="40" t="n">
        <f aca="false">(H13-G13)-I13</f>
        <v>386</v>
      </c>
      <c r="K13" s="34"/>
      <c r="L13" s="42" t="n">
        <f aca="false">+C13-G13</f>
        <v>8017</v>
      </c>
      <c r="M13" s="43" t="n">
        <f aca="false">+D13-H13</f>
        <v>8164</v>
      </c>
      <c r="N13" s="40" t="n">
        <f aca="false">+L13-M13</f>
        <v>-147</v>
      </c>
    </row>
    <row r="14" customFormat="false" ht="12" hidden="false" customHeight="true" outlineLevel="0" collapsed="false">
      <c r="A14" s="23" t="s">
        <v>19</v>
      </c>
      <c r="B14" s="18"/>
      <c r="C14" s="43" t="n">
        <v>3398</v>
      </c>
      <c r="D14" s="43" t="n">
        <v>12747</v>
      </c>
      <c r="E14" s="40" t="n">
        <f aca="false">+C14-D14</f>
        <v>-9349</v>
      </c>
      <c r="F14" s="34"/>
      <c r="G14" s="66" t="n">
        <v>6393</v>
      </c>
      <c r="H14" s="52" t="n">
        <v>4728</v>
      </c>
      <c r="I14" s="73" t="n">
        <v>0</v>
      </c>
      <c r="J14" s="40" t="n">
        <v>-1702</v>
      </c>
      <c r="K14" s="34"/>
      <c r="L14" s="42" t="n">
        <f aca="false">+C14-G14</f>
        <v>-2995</v>
      </c>
      <c r="M14" s="43" t="n">
        <f aca="false">+D14-H14</f>
        <v>8019</v>
      </c>
      <c r="N14" s="40" t="n">
        <f aca="false">+L14-M14</f>
        <v>-11014</v>
      </c>
    </row>
    <row r="15" customFormat="false" ht="12" hidden="false" customHeight="true" outlineLevel="0" collapsed="false">
      <c r="A15" s="23" t="s">
        <v>20</v>
      </c>
      <c r="B15" s="18"/>
      <c r="C15" s="43" t="n">
        <v>5666</v>
      </c>
      <c r="D15" s="43" t="n">
        <v>3215</v>
      </c>
      <c r="E15" s="40" t="n">
        <f aca="false">+C15-D15</f>
        <v>2451</v>
      </c>
      <c r="F15" s="34"/>
      <c r="G15" s="66" t="n">
        <v>2609</v>
      </c>
      <c r="H15" s="52" t="n">
        <v>1722</v>
      </c>
      <c r="I15" s="73" t="n">
        <v>0</v>
      </c>
      <c r="J15" s="40" t="n">
        <f aca="false">(H15-G15)-I15</f>
        <v>-887</v>
      </c>
      <c r="K15" s="34"/>
      <c r="L15" s="42" t="n">
        <f aca="false">+C15-G15</f>
        <v>3057</v>
      </c>
      <c r="M15" s="43" t="n">
        <f aca="false">+D15-H15</f>
        <v>1493</v>
      </c>
      <c r="N15" s="40" t="n">
        <f aca="false">+L15-M15</f>
        <v>1564</v>
      </c>
    </row>
    <row r="16" customFormat="false" ht="12" hidden="false" customHeight="true" outlineLevel="0" collapsed="false">
      <c r="A16" s="23" t="s">
        <v>21</v>
      </c>
      <c r="B16" s="18"/>
      <c r="C16" s="43" t="n">
        <v>3674</v>
      </c>
      <c r="D16" s="43" t="n">
        <v>750</v>
      </c>
      <c r="E16" s="40" t="n">
        <f aca="false">+C16-D16</f>
        <v>2924</v>
      </c>
      <c r="F16" s="34"/>
      <c r="G16" s="66" t="n">
        <v>266</v>
      </c>
      <c r="H16" s="52" t="n">
        <v>342</v>
      </c>
      <c r="I16" s="73" t="n">
        <v>0</v>
      </c>
      <c r="J16" s="40" t="n">
        <f aca="false">(H16-G16)-I16</f>
        <v>76</v>
      </c>
      <c r="K16" s="34"/>
      <c r="L16" s="42" t="n">
        <f aca="false">+C16-G16</f>
        <v>3408</v>
      </c>
      <c r="M16" s="43" t="n">
        <f aca="false">+D16-H16</f>
        <v>408</v>
      </c>
      <c r="N16" s="40" t="n">
        <f aca="false">+L16-M16</f>
        <v>3000</v>
      </c>
    </row>
    <row r="17" customFormat="false" ht="12" hidden="false" customHeight="true" outlineLevel="0" collapsed="false">
      <c r="A17" s="44" t="s">
        <v>22</v>
      </c>
      <c r="B17" s="74"/>
      <c r="C17" s="46" t="n">
        <f aca="false">SUM(C8:C16)</f>
        <v>238501</v>
      </c>
      <c r="D17" s="46" t="n">
        <f aca="false">SUM(D8:D16)</f>
        <v>141096</v>
      </c>
      <c r="E17" s="47" t="n">
        <f aca="false">SUM(E8:E16)</f>
        <v>97405</v>
      </c>
      <c r="F17" s="48" t="n">
        <v>129970</v>
      </c>
      <c r="G17" s="46" t="n">
        <f aca="false">SUM(G8:G16)</f>
        <v>57787</v>
      </c>
      <c r="H17" s="46" t="n">
        <f aca="false">SUM(H8:H16)</f>
        <v>57695</v>
      </c>
      <c r="I17" s="46" t="n">
        <f aca="false">SUM(I8:I16)</f>
        <v>478</v>
      </c>
      <c r="J17" s="47" t="n">
        <f aca="false">SUM(J8:J16)</f>
        <v>-607</v>
      </c>
      <c r="K17" s="48"/>
      <c r="L17" s="49" t="n">
        <f aca="false">SUM(L8:L16)</f>
        <v>180714</v>
      </c>
      <c r="M17" s="50" t="n">
        <f aca="false">SUM(M8:M16)</f>
        <v>83401</v>
      </c>
      <c r="N17" s="47" t="n">
        <f aca="false">SUM(N8:N16)</f>
        <v>97313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23"/>
      <c r="B18" s="72"/>
      <c r="C18" s="52"/>
      <c r="D18" s="52"/>
      <c r="E18" s="40"/>
      <c r="F18" s="34"/>
      <c r="G18" s="52"/>
      <c r="H18" s="52"/>
      <c r="I18" s="43"/>
      <c r="J18" s="40"/>
      <c r="K18" s="34"/>
      <c r="L18" s="42"/>
      <c r="M18" s="43"/>
      <c r="N18" s="40"/>
    </row>
    <row r="19" customFormat="false" ht="12" hidden="false" customHeight="true" outlineLevel="0" collapsed="false">
      <c r="A19" s="23" t="s">
        <v>23</v>
      </c>
      <c r="B19" s="72"/>
      <c r="C19" s="52" t="n">
        <v>2838</v>
      </c>
      <c r="D19" s="52" t="n">
        <v>14243</v>
      </c>
      <c r="E19" s="40" t="n">
        <f aca="false">+C19-D19</f>
        <v>-11405</v>
      </c>
      <c r="F19" s="34"/>
      <c r="G19" s="52" t="n">
        <v>4815</v>
      </c>
      <c r="H19" s="52" t="n">
        <v>6563</v>
      </c>
      <c r="I19" s="73" t="n">
        <v>0</v>
      </c>
      <c r="J19" s="40" t="n">
        <f aca="false">(H19-G19)-I19</f>
        <v>1748</v>
      </c>
      <c r="K19" s="34"/>
      <c r="L19" s="42" t="n">
        <f aca="false">+C19-G19</f>
        <v>-1977</v>
      </c>
      <c r="M19" s="43" t="n">
        <f aca="false">+D19-H19</f>
        <v>7680</v>
      </c>
      <c r="N19" s="40" t="n">
        <f aca="false">+L19-M19</f>
        <v>-9657</v>
      </c>
    </row>
    <row r="20" customFormat="false" ht="12" hidden="false" customHeight="true" outlineLevel="0" collapsed="false">
      <c r="A20" s="23" t="s">
        <v>24</v>
      </c>
      <c r="B20" s="72"/>
      <c r="C20" s="52" t="n">
        <v>8356</v>
      </c>
      <c r="D20" s="52" t="n">
        <v>13235</v>
      </c>
      <c r="E20" s="40" t="n">
        <f aca="false">+C20-D20</f>
        <v>-4879</v>
      </c>
      <c r="F20" s="34"/>
      <c r="G20" s="52" t="n">
        <v>5047</v>
      </c>
      <c r="H20" s="52" t="n">
        <v>7464</v>
      </c>
      <c r="I20" s="73" t="n">
        <v>-604</v>
      </c>
      <c r="J20" s="40" t="n">
        <f aca="false">(H20-G20)-I20</f>
        <v>3021</v>
      </c>
      <c r="K20" s="34"/>
      <c r="L20" s="42" t="n">
        <f aca="false">+C20-G20</f>
        <v>3309</v>
      </c>
      <c r="M20" s="43" t="n">
        <f aca="false">+D20-H20</f>
        <v>5771</v>
      </c>
      <c r="N20" s="40" t="n">
        <f aca="false">+L20-M20</f>
        <v>-2462</v>
      </c>
    </row>
    <row r="21" customFormat="false" ht="12" hidden="false" customHeight="true" outlineLevel="0" collapsed="false">
      <c r="A21" s="23" t="s">
        <v>25</v>
      </c>
      <c r="B21" s="72"/>
      <c r="C21" s="52" t="n">
        <f aca="false">3230-2912+2912</f>
        <v>3230</v>
      </c>
      <c r="D21" s="52" t="n">
        <f aca="false">16861-3571-49+3620</f>
        <v>16861</v>
      </c>
      <c r="E21" s="40" t="n">
        <f aca="false">+C21-D21</f>
        <v>-13631</v>
      </c>
      <c r="F21" s="34"/>
      <c r="G21" s="52" t="n">
        <f aca="false">4591+1462-1543+1543</f>
        <v>6053</v>
      </c>
      <c r="H21" s="52" t="n">
        <f aca="false">5895+3806-2333+2333</f>
        <v>9701</v>
      </c>
      <c r="I21" s="73" t="n">
        <f aca="false">943+452</f>
        <v>1395</v>
      </c>
      <c r="J21" s="40" t="n">
        <f aca="false">(H21-G21)-I21</f>
        <v>2253</v>
      </c>
      <c r="K21" s="34"/>
      <c r="L21" s="42" t="n">
        <f aca="false">+C21-G21</f>
        <v>-2823</v>
      </c>
      <c r="M21" s="43" t="n">
        <f aca="false">+D21-H21</f>
        <v>7160</v>
      </c>
      <c r="N21" s="40" t="n">
        <f aca="false">+L21-M21</f>
        <v>-9983</v>
      </c>
    </row>
    <row r="22" customFormat="false" ht="12" hidden="false" customHeight="true" outlineLevel="0" collapsed="false">
      <c r="A22" s="23" t="s">
        <v>26</v>
      </c>
      <c r="B22" s="72"/>
      <c r="C22" s="52" t="n">
        <v>7219</v>
      </c>
      <c r="D22" s="52" t="n">
        <f aca="false">12234+6477</f>
        <v>18711</v>
      </c>
      <c r="E22" s="40" t="n">
        <f aca="false">+C22-D22</f>
        <v>-11492</v>
      </c>
      <c r="F22" s="34"/>
      <c r="G22" s="52" t="n">
        <f aca="false">7164+2392</f>
        <v>9556</v>
      </c>
      <c r="H22" s="52" t="n">
        <f aca="false">7910+2694</f>
        <v>10604</v>
      </c>
      <c r="I22" s="73" t="n">
        <f aca="false">405</f>
        <v>405</v>
      </c>
      <c r="J22" s="40" t="n">
        <f aca="false">(H22-G22)-I22</f>
        <v>643</v>
      </c>
      <c r="K22" s="34"/>
      <c r="L22" s="42" t="n">
        <f aca="false">+C22-G22</f>
        <v>-2337</v>
      </c>
      <c r="M22" s="43" t="n">
        <f aca="false">+D22-H22</f>
        <v>8107</v>
      </c>
      <c r="N22" s="40" t="n">
        <f aca="false">+L22-M22</f>
        <v>-10444</v>
      </c>
    </row>
    <row r="23" customFormat="false" ht="12" hidden="false" customHeight="true" outlineLevel="0" collapsed="false">
      <c r="A23" s="23" t="s">
        <v>27</v>
      </c>
      <c r="B23" s="72"/>
      <c r="C23" s="52" t="n">
        <f aca="false">-1206+79</f>
        <v>-1127</v>
      </c>
      <c r="D23" s="52" t="n">
        <v>0</v>
      </c>
      <c r="E23" s="40" t="n">
        <f aca="false">+C23-D23</f>
        <v>-1127</v>
      </c>
      <c r="F23" s="34"/>
      <c r="G23" s="52" t="n">
        <v>0</v>
      </c>
      <c r="H23" s="52" t="n">
        <v>0</v>
      </c>
      <c r="I23" s="73" t="n">
        <v>37</v>
      </c>
      <c r="J23" s="40" t="n">
        <v>0</v>
      </c>
      <c r="K23" s="34"/>
      <c r="L23" s="42" t="n">
        <f aca="false">+C23-G23</f>
        <v>-1127</v>
      </c>
      <c r="M23" s="43" t="n">
        <f aca="false">+D23-H23</f>
        <v>0</v>
      </c>
      <c r="N23" s="40" t="n">
        <f aca="false">+L23-M23</f>
        <v>-1127</v>
      </c>
    </row>
    <row r="24" customFormat="false" ht="12" hidden="false" customHeight="true" outlineLevel="0" collapsed="false">
      <c r="A24" s="23" t="s">
        <v>28</v>
      </c>
      <c r="B24" s="72"/>
      <c r="C24" s="52" t="n">
        <f aca="false">815+10405</f>
        <v>11220</v>
      </c>
      <c r="D24" s="52" t="n">
        <v>11556</v>
      </c>
      <c r="E24" s="40" t="n">
        <f aca="false">+C24-D24</f>
        <v>-336</v>
      </c>
      <c r="F24" s="34"/>
      <c r="G24" s="52" t="n">
        <f aca="false">1137+671</f>
        <v>1808</v>
      </c>
      <c r="H24" s="52" t="n">
        <f aca="false">1210+960</f>
        <v>2170</v>
      </c>
      <c r="I24" s="73" t="n">
        <v>183</v>
      </c>
      <c r="J24" s="40" t="n">
        <f aca="false">(H24-G24)-I24</f>
        <v>179</v>
      </c>
      <c r="K24" s="34"/>
      <c r="L24" s="42" t="n">
        <f aca="false">+C24-G24</f>
        <v>9412</v>
      </c>
      <c r="M24" s="43" t="n">
        <f aca="false">+D24-H24</f>
        <v>9386</v>
      </c>
      <c r="N24" s="40" t="n">
        <f aca="false">+L24-M24</f>
        <v>26</v>
      </c>
    </row>
    <row r="25" customFormat="false" ht="12" hidden="false" customHeight="true" outlineLevel="0" collapsed="false">
      <c r="A25" s="23" t="s">
        <v>29</v>
      </c>
      <c r="B25" s="72"/>
      <c r="C25" s="52" t="n">
        <v>23078</v>
      </c>
      <c r="D25" s="52" t="n">
        <v>30320</v>
      </c>
      <c r="E25" s="40" t="n">
        <f aca="false">+C25-D25</f>
        <v>-7242</v>
      </c>
      <c r="F25" s="34"/>
      <c r="G25" s="52" t="n">
        <v>62429</v>
      </c>
      <c r="H25" s="52" t="n">
        <v>60693</v>
      </c>
      <c r="I25" s="73" t="n">
        <v>2344</v>
      </c>
      <c r="J25" s="40" t="n">
        <f aca="false">(H25-G25)-I25</f>
        <v>-4080</v>
      </c>
      <c r="K25" s="34"/>
      <c r="L25" s="42" t="n">
        <f aca="false">+C25-G25</f>
        <v>-39351</v>
      </c>
      <c r="M25" s="43" t="n">
        <f aca="false">+D25-H25</f>
        <v>-30373</v>
      </c>
      <c r="N25" s="40" t="n">
        <f aca="false">+L25-M25</f>
        <v>-8978</v>
      </c>
    </row>
    <row r="26" customFormat="false" ht="12" hidden="false" customHeight="true" outlineLevel="0" collapsed="false">
      <c r="A26" s="23" t="s">
        <v>30</v>
      </c>
      <c r="B26" s="75"/>
      <c r="C26" s="43"/>
      <c r="D26" s="43"/>
      <c r="E26" s="40" t="n">
        <f aca="false">+C26-D26</f>
        <v>0</v>
      </c>
      <c r="F26" s="34"/>
      <c r="G26" s="66"/>
      <c r="H26" s="52"/>
      <c r="I26" s="73" t="n">
        <v>0</v>
      </c>
      <c r="J26" s="40" t="n">
        <v>0</v>
      </c>
      <c r="K26" s="34"/>
      <c r="L26" s="42"/>
      <c r="M26" s="43"/>
      <c r="N26" s="40" t="n">
        <f aca="false">+L26-M26</f>
        <v>0</v>
      </c>
    </row>
    <row r="27" customFormat="false" ht="12" hidden="false" customHeight="true" outlineLevel="0" collapsed="false">
      <c r="A27" s="23" t="s">
        <v>31</v>
      </c>
      <c r="B27" s="75"/>
      <c r="C27" s="43"/>
      <c r="D27" s="43"/>
      <c r="E27" s="40" t="n">
        <f aca="false">+C27-D27</f>
        <v>0</v>
      </c>
      <c r="F27" s="34"/>
      <c r="G27" s="66"/>
      <c r="H27" s="52"/>
      <c r="I27" s="73" t="n">
        <v>0</v>
      </c>
      <c r="J27" s="40" t="n">
        <v>0</v>
      </c>
      <c r="K27" s="34"/>
      <c r="L27" s="42"/>
      <c r="M27" s="43"/>
      <c r="N27" s="40" t="n">
        <f aca="false">+L27-M27</f>
        <v>0</v>
      </c>
    </row>
    <row r="28" customFormat="false" ht="12" hidden="false" customHeight="true" outlineLevel="0" collapsed="false">
      <c r="A28" s="23" t="s">
        <v>32</v>
      </c>
      <c r="B28" s="18"/>
      <c r="C28" s="43" t="n">
        <v>0</v>
      </c>
      <c r="D28" s="43" t="n">
        <v>7712</v>
      </c>
      <c r="E28" s="40" t="n">
        <f aca="false">+C28-D28</f>
        <v>-7712</v>
      </c>
      <c r="F28" s="34"/>
      <c r="G28" s="66" t="n">
        <v>1484</v>
      </c>
      <c r="H28" s="76" t="n">
        <v>1217</v>
      </c>
      <c r="I28" s="73" t="n">
        <v>0</v>
      </c>
      <c r="J28" s="40" t="n">
        <f aca="false">(H28-G28)-I28</f>
        <v>-267</v>
      </c>
      <c r="K28" s="34"/>
      <c r="L28" s="42" t="n">
        <f aca="false">+C28-G28</f>
        <v>-1484</v>
      </c>
      <c r="M28" s="43" t="n">
        <f aca="false">+D28-H28</f>
        <v>6495</v>
      </c>
      <c r="N28" s="40" t="n">
        <f aca="false">+L28-M28</f>
        <v>-7979</v>
      </c>
    </row>
    <row r="29" customFormat="false" ht="12" hidden="false" customHeight="true" outlineLevel="0" collapsed="false">
      <c r="A29" s="23" t="s">
        <v>33</v>
      </c>
      <c r="B29" s="72"/>
      <c r="C29" s="52" t="n">
        <v>11</v>
      </c>
      <c r="D29" s="52" t="n">
        <v>4656</v>
      </c>
      <c r="E29" s="40" t="n">
        <f aca="false">+C29-D29</f>
        <v>-4645</v>
      </c>
      <c r="F29" s="34"/>
      <c r="G29" s="52" t="n">
        <v>2218</v>
      </c>
      <c r="H29" s="52" t="n">
        <v>2456</v>
      </c>
      <c r="I29" s="73" t="n">
        <v>0</v>
      </c>
      <c r="J29" s="40" t="n">
        <f aca="false">(H29-G29)-I29</f>
        <v>238</v>
      </c>
      <c r="K29" s="34"/>
      <c r="L29" s="42" t="n">
        <f aca="false">+C29-G29</f>
        <v>-2207</v>
      </c>
      <c r="M29" s="43" t="n">
        <f aca="false">+D29-H29</f>
        <v>2200</v>
      </c>
      <c r="N29" s="40" t="n">
        <f aca="false">+L29-M29</f>
        <v>-4407</v>
      </c>
    </row>
    <row r="30" customFormat="false" ht="12" hidden="false" customHeight="true" outlineLevel="0" collapsed="false">
      <c r="A30" s="44" t="s">
        <v>34</v>
      </c>
      <c r="B30" s="74"/>
      <c r="C30" s="46" t="n">
        <f aca="false">SUM(C19:C29)</f>
        <v>54825</v>
      </c>
      <c r="D30" s="46" t="n">
        <f aca="false">SUM(D19:D29)</f>
        <v>117294</v>
      </c>
      <c r="E30" s="54" t="n">
        <f aca="false">SUM(E19:E29)</f>
        <v>-62469</v>
      </c>
      <c r="F30" s="48" t="n">
        <v>0</v>
      </c>
      <c r="G30" s="46" t="n">
        <f aca="false">SUM(G19:G29)</f>
        <v>93410</v>
      </c>
      <c r="H30" s="46" t="n">
        <f aca="false">SUM(H19:H29)</f>
        <v>100868</v>
      </c>
      <c r="I30" s="46" t="n">
        <f aca="false">SUM(I19:I29)</f>
        <v>3760</v>
      </c>
      <c r="J30" s="54" t="n">
        <f aca="false">SUM(J19:J29)</f>
        <v>3735</v>
      </c>
      <c r="K30" s="48"/>
      <c r="L30" s="49" t="n">
        <f aca="false">SUM(L19:L29)</f>
        <v>-38585</v>
      </c>
      <c r="M30" s="50" t="n">
        <f aca="false">SUM(M19:M29)</f>
        <v>16426</v>
      </c>
      <c r="N30" s="54" t="n">
        <f aca="false">SUM(N19:N29)</f>
        <v>-55011</v>
      </c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</row>
    <row r="31" customFormat="false" ht="12" hidden="false" customHeight="true" outlineLevel="0" collapsed="false">
      <c r="A31" s="23"/>
      <c r="B31" s="72"/>
      <c r="C31" s="52"/>
      <c r="D31" s="52"/>
      <c r="E31" s="40"/>
      <c r="F31" s="34"/>
      <c r="G31" s="52"/>
      <c r="H31" s="52"/>
      <c r="I31" s="43"/>
      <c r="J31" s="40"/>
      <c r="K31" s="34"/>
      <c r="L31" s="42"/>
      <c r="M31" s="43"/>
      <c r="N31" s="40"/>
    </row>
    <row r="32" customFormat="false" ht="12" hidden="false" customHeight="true" outlineLevel="0" collapsed="false">
      <c r="A32" s="23" t="s">
        <v>35</v>
      </c>
      <c r="B32" s="72"/>
      <c r="C32" s="52" t="n">
        <v>93673</v>
      </c>
      <c r="D32" s="52" t="n">
        <v>15379</v>
      </c>
      <c r="E32" s="40" t="n">
        <f aca="false">+C32-D32</f>
        <v>78294</v>
      </c>
      <c r="F32" s="34"/>
      <c r="G32" s="52" t="n">
        <v>2669</v>
      </c>
      <c r="H32" s="52" t="n">
        <v>3204</v>
      </c>
      <c r="I32" s="73" t="n">
        <v>625</v>
      </c>
      <c r="J32" s="40" t="n">
        <f aca="false">(H32-G32)-I32</f>
        <v>-90</v>
      </c>
      <c r="K32" s="34"/>
      <c r="L32" s="42" t="n">
        <f aca="false">+C32-G32</f>
        <v>91004</v>
      </c>
      <c r="M32" s="43" t="n">
        <f aca="false">+D32-H32</f>
        <v>12175</v>
      </c>
      <c r="N32" s="40" t="n">
        <f aca="false">+L32-M32</f>
        <v>78829</v>
      </c>
    </row>
    <row r="33" customFormat="false" ht="12" hidden="false" customHeight="true" outlineLevel="0" collapsed="false">
      <c r="A33" s="23" t="s">
        <v>36</v>
      </c>
      <c r="B33" s="72"/>
      <c r="C33" s="52" t="n">
        <v>858</v>
      </c>
      <c r="D33" s="52" t="n">
        <v>0</v>
      </c>
      <c r="E33" s="40" t="n">
        <f aca="false">+C33-D33</f>
        <v>858</v>
      </c>
      <c r="F33" s="34"/>
      <c r="G33" s="52" t="n">
        <v>6027</v>
      </c>
      <c r="H33" s="52" t="n">
        <v>7138</v>
      </c>
      <c r="I33" s="73" t="n">
        <v>1539</v>
      </c>
      <c r="J33" s="40" t="n">
        <f aca="false">(H33-G33)-I33</f>
        <v>-428</v>
      </c>
      <c r="K33" s="34"/>
      <c r="L33" s="42" t="n">
        <f aca="false">+C33-G33</f>
        <v>-5169</v>
      </c>
      <c r="M33" s="43" t="n">
        <f aca="false">+D33-H33</f>
        <v>-7138</v>
      </c>
      <c r="N33" s="40" t="n">
        <f aca="false">+L33-M33</f>
        <v>1969</v>
      </c>
    </row>
    <row r="34" customFormat="false" ht="12.75" hidden="false" customHeight="false" outlineLevel="0" collapsed="false">
      <c r="A34" s="23" t="s">
        <v>37</v>
      </c>
      <c r="B34" s="72"/>
      <c r="C34" s="52" t="n">
        <f aca="false">26838-27505</f>
        <v>-667</v>
      </c>
      <c r="D34" s="52" t="n">
        <v>14404</v>
      </c>
      <c r="E34" s="40" t="n">
        <f aca="false">+C34-D34</f>
        <v>-15071</v>
      </c>
      <c r="F34" s="30"/>
      <c r="G34" s="52" t="n">
        <f aca="false">3379+6134</f>
        <v>9513</v>
      </c>
      <c r="H34" s="52" t="n">
        <f aca="false">2561+7811</f>
        <v>10372</v>
      </c>
      <c r="I34" s="73" t="n">
        <f aca="false">1549-818</f>
        <v>731</v>
      </c>
      <c r="J34" s="40" t="n">
        <f aca="false">(H34-G34)-I34</f>
        <v>128</v>
      </c>
      <c r="K34" s="30"/>
      <c r="L34" s="42" t="n">
        <f aca="false">+C34-G34</f>
        <v>-10180</v>
      </c>
      <c r="M34" s="43" t="n">
        <f aca="false">+D34-H34</f>
        <v>4032</v>
      </c>
      <c r="N34" s="40" t="n">
        <f aca="false">+L34-M34</f>
        <v>-14212</v>
      </c>
    </row>
    <row r="35" customFormat="false" ht="12" hidden="false" customHeight="true" outlineLevel="0" collapsed="false">
      <c r="A35" s="44" t="s">
        <v>38</v>
      </c>
      <c r="B35" s="74"/>
      <c r="C35" s="46" t="n">
        <f aca="false">SUM(C32:C34)</f>
        <v>93864</v>
      </c>
      <c r="D35" s="46" t="n">
        <f aca="false">SUM(D32:D34)</f>
        <v>29783</v>
      </c>
      <c r="E35" s="54" t="n">
        <f aca="false">SUM(E32:E34)</f>
        <v>64081</v>
      </c>
      <c r="F35" s="48"/>
      <c r="G35" s="46" t="n">
        <f aca="false">SUM(G32:G34)</f>
        <v>18209</v>
      </c>
      <c r="H35" s="46" t="n">
        <f aca="false">SUM(H32:H34)</f>
        <v>20714</v>
      </c>
      <c r="I35" s="46" t="n">
        <f aca="false">SUM(I32:I34)</f>
        <v>2895</v>
      </c>
      <c r="J35" s="54" t="n">
        <f aca="false">SUM(J32:J34)</f>
        <v>-390</v>
      </c>
      <c r="K35" s="48"/>
      <c r="L35" s="49" t="n">
        <f aca="false">SUM(L32:L34)</f>
        <v>75655</v>
      </c>
      <c r="M35" s="50" t="n">
        <f aca="false">SUM(M32:M34)</f>
        <v>9069</v>
      </c>
      <c r="N35" s="54" t="n">
        <f aca="false">SUM(N32:N34)</f>
        <v>66586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</row>
    <row r="36" customFormat="false" ht="12" hidden="false" customHeight="true" outlineLevel="0" collapsed="false">
      <c r="A36" s="56"/>
      <c r="B36" s="72"/>
      <c r="C36" s="52"/>
      <c r="D36" s="52"/>
      <c r="E36" s="40"/>
      <c r="F36" s="34"/>
      <c r="G36" s="52"/>
      <c r="H36" s="52"/>
      <c r="I36" s="43"/>
      <c r="J36" s="40"/>
      <c r="K36" s="34"/>
      <c r="L36" s="42"/>
      <c r="M36" s="43"/>
      <c r="N36" s="40"/>
    </row>
    <row r="37" customFormat="false" ht="12" hidden="false" customHeight="true" outlineLevel="0" collapsed="false">
      <c r="A37" s="56" t="s">
        <v>39</v>
      </c>
      <c r="B37" s="72"/>
      <c r="C37" s="52" t="n">
        <v>1400</v>
      </c>
      <c r="D37" s="52" t="n">
        <v>2500</v>
      </c>
      <c r="E37" s="40" t="n">
        <f aca="false">+C37-D37</f>
        <v>-1100</v>
      </c>
      <c r="F37" s="34"/>
      <c r="G37" s="52" t="n">
        <v>8467</v>
      </c>
      <c r="H37" s="52" t="n">
        <v>8514</v>
      </c>
      <c r="I37" s="73" t="n">
        <v>0</v>
      </c>
      <c r="J37" s="40" t="n">
        <f aca="false">(H37-G37)-I37</f>
        <v>47</v>
      </c>
      <c r="K37" s="34"/>
      <c r="L37" s="42" t="n">
        <f aca="false">+C37-G37</f>
        <v>-7067</v>
      </c>
      <c r="M37" s="43" t="n">
        <f aca="false">+D37-H37</f>
        <v>-6014</v>
      </c>
      <c r="N37" s="40" t="n">
        <f aca="false">+L37-M37</f>
        <v>-1053</v>
      </c>
    </row>
    <row r="38" customFormat="false" ht="12" hidden="false" customHeight="true" outlineLevel="0" collapsed="false">
      <c r="A38" s="56" t="s">
        <v>40</v>
      </c>
      <c r="B38" s="72"/>
      <c r="C38" s="52" t="n">
        <v>0</v>
      </c>
      <c r="D38" s="52" t="n">
        <v>0</v>
      </c>
      <c r="E38" s="40" t="n">
        <f aca="false">+C38-D38</f>
        <v>0</v>
      </c>
      <c r="F38" s="34"/>
      <c r="G38" s="52" t="n">
        <v>8285</v>
      </c>
      <c r="H38" s="52" t="n">
        <v>7652</v>
      </c>
      <c r="I38" s="73" t="n">
        <v>0</v>
      </c>
      <c r="J38" s="40" t="n">
        <f aca="false">(H38-G38)-I38</f>
        <v>-633</v>
      </c>
      <c r="K38" s="34"/>
      <c r="L38" s="42" t="n">
        <f aca="false">+C38-G38</f>
        <v>-8285</v>
      </c>
      <c r="M38" s="43" t="n">
        <f aca="false">+D38-H38</f>
        <v>-7652</v>
      </c>
      <c r="N38" s="40" t="n">
        <f aca="false">+L38-M38</f>
        <v>-633</v>
      </c>
    </row>
    <row r="39" customFormat="false" ht="12" hidden="false" customHeight="true" outlineLevel="0" collapsed="false">
      <c r="A39" s="56" t="s">
        <v>41</v>
      </c>
      <c r="B39" s="72"/>
      <c r="C39" s="52" t="n">
        <v>0</v>
      </c>
      <c r="D39" s="52" t="n">
        <v>48693</v>
      </c>
      <c r="E39" s="40" t="n">
        <f aca="false">+C39-D39</f>
        <v>-48693</v>
      </c>
      <c r="F39" s="34"/>
      <c r="G39" s="52" t="n">
        <v>0</v>
      </c>
      <c r="H39" s="52" t="n">
        <v>0</v>
      </c>
      <c r="I39" s="73" t="n">
        <v>0</v>
      </c>
      <c r="J39" s="40" t="n">
        <f aca="false">(H39-G39)-I39</f>
        <v>0</v>
      </c>
      <c r="K39" s="34"/>
      <c r="L39" s="42" t="n">
        <f aca="false">+C39-G39</f>
        <v>0</v>
      </c>
      <c r="M39" s="43" t="n">
        <f aca="false">+D39-H39</f>
        <v>48693</v>
      </c>
      <c r="N39" s="40" t="n">
        <f aca="false">+L39-M39</f>
        <v>-48693</v>
      </c>
    </row>
    <row r="40" customFormat="false" ht="12" hidden="false" customHeight="true" outlineLevel="0" collapsed="false">
      <c r="A40" s="44" t="s">
        <v>42</v>
      </c>
      <c r="B40" s="74"/>
      <c r="C40" s="46" t="n">
        <f aca="false">C39+C38+C37+C35+C30+C17</f>
        <v>388590</v>
      </c>
      <c r="D40" s="46" t="n">
        <f aca="false">D39+D38+D37+D35+D30+D17</f>
        <v>339366</v>
      </c>
      <c r="E40" s="54" t="n">
        <f aca="false">E39+E38+E37+E35+E30+E17</f>
        <v>49224</v>
      </c>
      <c r="F40" s="48"/>
      <c r="G40" s="46" t="n">
        <f aca="false">G39+G38+G37+G35+G30+G17</f>
        <v>186158</v>
      </c>
      <c r="H40" s="46" t="n">
        <f aca="false">H39+H38+H37+H35+H30+H17</f>
        <v>195443</v>
      </c>
      <c r="I40" s="46" t="n">
        <f aca="false">I39+I38+I37+I35+I30+I17</f>
        <v>7133</v>
      </c>
      <c r="J40" s="54" t="n">
        <f aca="false">J39+J38+J37+J35+J30+J17</f>
        <v>2152</v>
      </c>
      <c r="K40" s="48"/>
      <c r="L40" s="46" t="n">
        <f aca="false">L39+L38+L37+L35+L30+L17</f>
        <v>202432</v>
      </c>
      <c r="M40" s="46" t="n">
        <f aca="false">M39+M38+M37+M35+M30+M17</f>
        <v>143923</v>
      </c>
      <c r="N40" s="54" t="n">
        <f aca="false">N39+N38+N37+N35+N30+N17</f>
        <v>58509</v>
      </c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</row>
    <row r="41" customFormat="false" ht="12" hidden="false" customHeight="true" outlineLevel="0" collapsed="false">
      <c r="A41" s="56"/>
      <c r="B41" s="72"/>
      <c r="C41" s="52"/>
      <c r="D41" s="52"/>
      <c r="E41" s="40"/>
      <c r="F41" s="34"/>
      <c r="G41" s="52"/>
      <c r="H41" s="52"/>
      <c r="I41" s="43"/>
      <c r="J41" s="40"/>
      <c r="K41" s="34"/>
      <c r="L41" s="42"/>
      <c r="M41" s="43"/>
      <c r="N41" s="40"/>
    </row>
    <row r="42" customFormat="false" ht="12" hidden="false" customHeight="true" outlineLevel="0" collapsed="false">
      <c r="A42" s="56" t="s">
        <v>43</v>
      </c>
      <c r="B42" s="72"/>
      <c r="C42" s="52"/>
      <c r="D42" s="52"/>
      <c r="E42" s="40" t="n">
        <f aca="false">+C42-D42</f>
        <v>0</v>
      </c>
      <c r="F42" s="34"/>
      <c r="G42" s="52" t="n">
        <v>79168</v>
      </c>
      <c r="H42" s="52" t="n">
        <v>63376</v>
      </c>
      <c r="I42" s="73"/>
      <c r="J42" s="40" t="n">
        <f aca="false">(H42-G42)-I42</f>
        <v>-15792</v>
      </c>
      <c r="K42" s="34"/>
      <c r="L42" s="42" t="n">
        <f aca="false">+C42-G42</f>
        <v>-79168</v>
      </c>
      <c r="M42" s="43" t="n">
        <f aca="false">+D42-H42</f>
        <v>-63376</v>
      </c>
      <c r="N42" s="40" t="n">
        <f aca="false">+L42-M42</f>
        <v>-15792</v>
      </c>
    </row>
    <row r="43" customFormat="false" ht="12" hidden="false" customHeight="true" outlineLevel="0" collapsed="false">
      <c r="A43" s="56" t="s">
        <v>44</v>
      </c>
      <c r="B43" s="72"/>
      <c r="C43" s="52" t="n">
        <v>0</v>
      </c>
      <c r="D43" s="52"/>
      <c r="E43" s="40" t="n">
        <f aca="false">+C43-D43</f>
        <v>0</v>
      </c>
      <c r="F43" s="34"/>
      <c r="G43" s="52" t="n">
        <v>-48800</v>
      </c>
      <c r="H43" s="52" t="n">
        <v>-56377</v>
      </c>
      <c r="I43" s="73" t="n">
        <v>0</v>
      </c>
      <c r="J43" s="40" t="n">
        <f aca="false">(H43-G43)-I43</f>
        <v>-7577</v>
      </c>
      <c r="K43" s="34"/>
      <c r="L43" s="42" t="n">
        <f aca="false">+C43-G43</f>
        <v>48800</v>
      </c>
      <c r="M43" s="43" t="n">
        <f aca="false">+D43-H43</f>
        <v>56377</v>
      </c>
      <c r="N43" s="40" t="n">
        <f aca="false">+L43-M43</f>
        <v>-7577</v>
      </c>
    </row>
    <row r="44" customFormat="false" ht="12" hidden="false" customHeight="true" outlineLevel="0" collapsed="false">
      <c r="A44" s="56" t="s">
        <v>45</v>
      </c>
      <c r="B44" s="72"/>
      <c r="C44" s="52" t="n">
        <v>-22158</v>
      </c>
      <c r="D44" s="52" t="n">
        <v>-10795</v>
      </c>
      <c r="E44" s="40" t="n">
        <f aca="false">+C44-D44</f>
        <v>-11363</v>
      </c>
      <c r="F44" s="57"/>
      <c r="G44" s="52" t="n">
        <v>14727</v>
      </c>
      <c r="H44" s="52" t="n">
        <v>22603</v>
      </c>
      <c r="I44" s="73" t="n">
        <v>0</v>
      </c>
      <c r="J44" s="40" t="n">
        <f aca="false">(H44-G44)-I44</f>
        <v>7876</v>
      </c>
      <c r="K44" s="34"/>
      <c r="L44" s="42" t="n">
        <f aca="false">+C44-G44</f>
        <v>-36885</v>
      </c>
      <c r="M44" s="43" t="n">
        <f aca="false">+D44-H44</f>
        <v>-33398</v>
      </c>
      <c r="N44" s="40" t="n">
        <f aca="false">+L44-M44</f>
        <v>-3487</v>
      </c>
    </row>
    <row r="45" customFormat="false" ht="12" hidden="false" customHeight="true" outlineLevel="0" collapsed="false">
      <c r="A45" s="56" t="s">
        <v>46</v>
      </c>
      <c r="B45" s="72"/>
      <c r="C45" s="52" t="n">
        <f aca="false">SUM(C41)</f>
        <v>0</v>
      </c>
      <c r="D45" s="52" t="n">
        <f aca="false">SUM(D41)</f>
        <v>0</v>
      </c>
      <c r="E45" s="40" t="n">
        <f aca="false">+C45-D45</f>
        <v>0</v>
      </c>
      <c r="F45" s="34"/>
      <c r="G45" s="52" t="n">
        <v>-32741</v>
      </c>
      <c r="H45" s="52" t="n">
        <v>-39874</v>
      </c>
      <c r="I45" s="73" t="n">
        <v>-7133</v>
      </c>
      <c r="J45" s="40" t="n">
        <f aca="false">(H45-G45)-I45</f>
        <v>0</v>
      </c>
      <c r="K45" s="34"/>
      <c r="L45" s="42" t="n">
        <f aca="false">+C45-G45</f>
        <v>32741</v>
      </c>
      <c r="M45" s="43" t="n">
        <f aca="false">+D45-H45</f>
        <v>39874</v>
      </c>
      <c r="N45" s="40" t="n">
        <f aca="false">+L45-M45</f>
        <v>-7133</v>
      </c>
    </row>
    <row r="46" customFormat="false" ht="12" hidden="false" customHeight="true" outlineLevel="0" collapsed="false">
      <c r="A46" s="44" t="s">
        <v>47</v>
      </c>
      <c r="B46" s="74"/>
      <c r="C46" s="46" t="n">
        <f aca="false">SUM(C40:C45)</f>
        <v>366432</v>
      </c>
      <c r="D46" s="46" t="n">
        <f aca="false">SUM(D40:D45)</f>
        <v>328571</v>
      </c>
      <c r="E46" s="58" t="n">
        <f aca="false">SUM(E40:E45)</f>
        <v>37861</v>
      </c>
      <c r="F46" s="48"/>
      <c r="G46" s="46" t="n">
        <f aca="false">SUM(G40:G45)</f>
        <v>198512</v>
      </c>
      <c r="H46" s="46" t="n">
        <f aca="false">SUM(H40:H45)</f>
        <v>185171</v>
      </c>
      <c r="I46" s="46" t="n">
        <f aca="false">SUM(I40:I45)</f>
        <v>0</v>
      </c>
      <c r="J46" s="58" t="n">
        <f aca="false">SUM(J40:J45)</f>
        <v>-13341</v>
      </c>
      <c r="K46" s="48"/>
      <c r="L46" s="46" t="n">
        <f aca="false">SUM(L40:L45)</f>
        <v>167920</v>
      </c>
      <c r="M46" s="46" t="n">
        <f aca="false">SUM(M40:M45)</f>
        <v>143400</v>
      </c>
      <c r="N46" s="58" t="n">
        <f aca="false">SUM(N40:N45)</f>
        <v>24520</v>
      </c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</row>
    <row r="47" customFormat="false" ht="12" hidden="false" customHeight="true" outlineLevel="0" collapsed="false">
      <c r="A47" s="56" t="s">
        <v>48</v>
      </c>
      <c r="B47" s="72"/>
      <c r="C47" s="52"/>
      <c r="D47" s="52"/>
      <c r="E47" s="40" t="n">
        <f aca="false">+C47-D47</f>
        <v>0</v>
      </c>
      <c r="F47" s="34"/>
      <c r="G47" s="52" t="n">
        <v>1223</v>
      </c>
      <c r="H47" s="52" t="n">
        <v>12000</v>
      </c>
      <c r="I47" s="73" t="n">
        <v>0</v>
      </c>
      <c r="J47" s="40" t="n">
        <f aca="false">+H47-G47</f>
        <v>10777</v>
      </c>
      <c r="K47" s="34"/>
      <c r="L47" s="42" t="n">
        <f aca="false">+C47-G47</f>
        <v>-1223</v>
      </c>
      <c r="M47" s="42" t="n">
        <f aca="false">+D47-H47</f>
        <v>-12000</v>
      </c>
      <c r="N47" s="40" t="n">
        <f aca="false">+L47-M47</f>
        <v>10777</v>
      </c>
    </row>
    <row r="48" customFormat="false" ht="12" hidden="false" customHeight="true" outlineLevel="0" collapsed="false">
      <c r="A48" s="59" t="s">
        <v>49</v>
      </c>
      <c r="B48" s="77"/>
      <c r="C48" s="61" t="n">
        <f aca="false">SUM(C46:C47)</f>
        <v>366432</v>
      </c>
      <c r="D48" s="61" t="n">
        <f aca="false">SUM(D46:D47)</f>
        <v>328571</v>
      </c>
      <c r="E48" s="62" t="n">
        <f aca="false">SUM(E46:E47)</f>
        <v>37861</v>
      </c>
      <c r="F48" s="63"/>
      <c r="G48" s="61" t="n">
        <f aca="false">SUM(G46:G47)</f>
        <v>199735</v>
      </c>
      <c r="H48" s="61" t="n">
        <f aca="false">SUM(H46:H47)</f>
        <v>197171</v>
      </c>
      <c r="I48" s="61" t="n">
        <f aca="false">SUM(I46:I47)</f>
        <v>0</v>
      </c>
      <c r="J48" s="62" t="n">
        <f aca="false">SUM(J46:J47)</f>
        <v>-2564</v>
      </c>
      <c r="K48" s="63"/>
      <c r="L48" s="61" t="n">
        <f aca="false">SUM(L46:L47)</f>
        <v>166697</v>
      </c>
      <c r="M48" s="61" t="n">
        <f aca="false">SUM(M46:M47)</f>
        <v>131400</v>
      </c>
      <c r="N48" s="62" t="n">
        <f aca="false">SUM(N46:N47)</f>
        <v>35297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  <c r="IJ48" s="51"/>
      <c r="IK48" s="51"/>
      <c r="IL48" s="51"/>
      <c r="IM48" s="51"/>
      <c r="IN48" s="51"/>
      <c r="IO48" s="51"/>
      <c r="IP48" s="51"/>
      <c r="IQ48" s="51"/>
      <c r="IR48" s="51"/>
      <c r="IS48" s="51"/>
      <c r="IT48" s="51"/>
      <c r="IU48" s="51"/>
      <c r="IV48" s="51"/>
      <c r="IW48" s="51"/>
    </row>
    <row r="49" customFormat="false" ht="3" hidden="false" customHeight="true" outlineLevel="0" collapsed="false">
      <c r="A49" s="64"/>
      <c r="C49" s="65"/>
      <c r="D49" s="66"/>
      <c r="E49" s="64"/>
      <c r="F49" s="66"/>
      <c r="J49" s="67"/>
    </row>
    <row r="50" customFormat="false" ht="12.75" hidden="false" customHeight="false" outlineLevel="0" collapsed="false">
      <c r="A50" s="67" t="s">
        <v>50</v>
      </c>
      <c r="C50" s="66"/>
      <c r="D50" s="66"/>
      <c r="E50" s="66"/>
      <c r="F50" s="66"/>
    </row>
  </sheetData>
  <mergeCells count="4">
    <mergeCell ref="C5:E5"/>
    <mergeCell ref="G5:J5"/>
    <mergeCell ref="L5:N5"/>
    <mergeCell ref="I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8" min="7" style="1" width="8.7"/>
    <col collapsed="false" customWidth="true" hidden="false" outlineLevel="0" max="9" min="9" style="1" width="7.28"/>
    <col collapsed="false" customWidth="true" hidden="false" outlineLevel="0" max="10" min="10" style="1" width="7.42"/>
    <col collapsed="false" customWidth="true" hidden="false" outlineLevel="0" max="11" min="11" style="1" width="0.85"/>
    <col collapsed="false" customWidth="true" hidden="false" outlineLevel="0" max="14" min="12" style="1" width="8.7"/>
    <col collapsed="false" customWidth="true" hidden="false" outlineLevel="0" max="15" min="15" style="1" width="0.85"/>
    <col collapsed="false" customWidth="true" hidden="false" outlineLevel="0" max="16" min="16" style="1" width="8.7"/>
    <col collapsed="false" customWidth="true" hidden="false" outlineLevel="0" max="20" min="17" style="1" width="7.7"/>
    <col collapsed="false" customWidth="true" hidden="false" outlineLevel="0" max="22" min="21" style="1" width="8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2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 t="s">
        <v>55</v>
      </c>
      <c r="O2" s="5"/>
      <c r="P2" s="5"/>
      <c r="Q2" s="5"/>
      <c r="R2" s="5"/>
      <c r="S2" s="5"/>
      <c r="T2" s="5"/>
      <c r="U2" s="5"/>
      <c r="V2" s="7"/>
      <c r="W2" s="8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9" t="str">
        <f aca="false">'Old Mgmt Summary'!A3</f>
        <v>Results based on Activity through July 27, 2000</v>
      </c>
      <c r="O3" s="0"/>
      <c r="P3" s="0"/>
      <c r="Q3" s="0"/>
      <c r="R3" s="0"/>
      <c r="S3" s="0"/>
      <c r="T3" s="0"/>
      <c r="U3" s="0"/>
      <c r="V3" s="3"/>
      <c r="W3" s="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10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3"/>
      <c r="K5" s="15"/>
      <c r="L5" s="13" t="s">
        <v>4</v>
      </c>
      <c r="M5" s="13"/>
      <c r="N5" s="13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56</v>
      </c>
      <c r="I6" s="78" t="s">
        <v>8</v>
      </c>
      <c r="J6" s="78"/>
      <c r="K6" s="22"/>
      <c r="L6" s="19" t="s">
        <v>9</v>
      </c>
      <c r="M6" s="20" t="s">
        <v>7</v>
      </c>
      <c r="N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8" t="s">
        <v>11</v>
      </c>
      <c r="J7" s="29" t="s">
        <v>12</v>
      </c>
      <c r="K7" s="30"/>
      <c r="L7" s="24"/>
      <c r="M7" s="25"/>
      <c r="N7" s="26"/>
    </row>
    <row r="8" customFormat="false" ht="12" hidden="true" customHeight="true" outlineLevel="0" collapsed="false">
      <c r="A8" s="79" t="s">
        <v>13</v>
      </c>
      <c r="B8" s="80"/>
      <c r="C8" s="81" t="n">
        <f aca="false">GrossMargin!J10</f>
        <v>-2905</v>
      </c>
      <c r="D8" s="82" t="e">
        <f aca="false">GrossMargin!N10</f>
        <v>#NAME?</v>
      </c>
      <c r="E8" s="83" t="e">
        <f aca="false">-D8+C8</f>
        <v>#NAME?</v>
      </c>
      <c r="F8" s="84"/>
      <c r="G8" s="85" t="e">
        <f aca="false">Expenses!D9+'CapChrg-AllocExp'!D10+'CapChrg-AllocExp'!K10</f>
        <v>#NAME?</v>
      </c>
      <c r="H8" s="86" t="e">
        <f aca="false">Expenses!E9+'CapChrg-AllocExp'!E10+'CapChrg-AllocExp'!L10</f>
        <v>#NAME?</v>
      </c>
      <c r="I8" s="86" t="e">
        <f aca="false">'CapChrg-AllocExp'!F10</f>
        <v>#NAME?</v>
      </c>
      <c r="J8" s="87" t="e">
        <f aca="false">(H8-G8)-I8</f>
        <v>#NAME?</v>
      </c>
      <c r="K8" s="84"/>
      <c r="L8" s="81" t="e">
        <f aca="false">C8-G8</f>
        <v>#NAME?</v>
      </c>
      <c r="M8" s="82" t="e">
        <f aca="false">D8-H8</f>
        <v>#NAME?</v>
      </c>
      <c r="N8" s="83" t="e">
        <f aca="false">L8-M8</f>
        <v>#NAME?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customFormat="false" ht="12" hidden="true" customHeight="true" outlineLevel="0" collapsed="false">
      <c r="A9" s="79" t="s">
        <v>14</v>
      </c>
      <c r="B9" s="89"/>
      <c r="C9" s="85" t="n">
        <f aca="false">GrossMargin!J11</f>
        <v>-3096</v>
      </c>
      <c r="D9" s="86" t="e">
        <f aca="false">GrossMargin!N11</f>
        <v>#NAME?</v>
      </c>
      <c r="E9" s="87" t="e">
        <f aca="false">-D9+C9</f>
        <v>#NAME?</v>
      </c>
      <c r="F9" s="84"/>
      <c r="G9" s="85" t="e">
        <f aca="false">Expenses!D10+'CapChrg-AllocExp'!D11+'CapChrg-AllocExp'!K11</f>
        <v>#NAME?</v>
      </c>
      <c r="H9" s="86" t="e">
        <f aca="false">Expenses!E10+'CapChrg-AllocExp'!E11+'CapChrg-AllocExp'!L11</f>
        <v>#NAME?</v>
      </c>
      <c r="I9" s="86" t="e">
        <f aca="false">'CapChrg-AllocExp'!F11</f>
        <v>#NAME?</v>
      </c>
      <c r="J9" s="87" t="e">
        <f aca="false">(H9-G9)-I9</f>
        <v>#NAME?</v>
      </c>
      <c r="K9" s="84"/>
      <c r="L9" s="85" t="e">
        <f aca="false">C9-G9</f>
        <v>#NAME?</v>
      </c>
      <c r="M9" s="86" t="e">
        <f aca="false">D9-H9</f>
        <v>#NAME?</v>
      </c>
      <c r="N9" s="87" t="e">
        <f aca="false">L9-M9</f>
        <v>#NAME?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customFormat="false" ht="12" hidden="false" customHeight="true" outlineLevel="0" collapsed="false">
      <c r="A10" s="23" t="s">
        <v>13</v>
      </c>
      <c r="B10" s="90"/>
      <c r="C10" s="42" t="n">
        <f aca="false">GrossMargin!J12</f>
        <v>-6001</v>
      </c>
      <c r="D10" s="43" t="e">
        <f aca="false">GrossMargin!N12</f>
        <v>#NAME?</v>
      </c>
      <c r="E10" s="40" t="e">
        <f aca="false">-D10+C10</f>
        <v>#NAME?</v>
      </c>
      <c r="F10" s="34"/>
      <c r="G10" s="42" t="e">
        <f aca="false">Expenses!D11+'CapChrg-AllocExp'!D12+'CapChrg-AllocExp'!K12</f>
        <v>#NAME?</v>
      </c>
      <c r="H10" s="43" t="e">
        <f aca="false">Expenses!E11+'CapChrg-AllocExp'!E12+'CapChrg-AllocExp'!L12</f>
        <v>#NAME?</v>
      </c>
      <c r="I10" s="43" t="e">
        <f aca="false">'CapChrg-AllocExp'!F12</f>
        <v>#NAME?</v>
      </c>
      <c r="J10" s="40" t="e">
        <f aca="false">(H10-G10)-I10</f>
        <v>#NAME?</v>
      </c>
      <c r="K10" s="34"/>
      <c r="L10" s="42" t="e">
        <f aca="false">C10-G10</f>
        <v>#NAME?</v>
      </c>
      <c r="M10" s="43" t="e">
        <f aca="false">D10-H10</f>
        <v>#NAME?</v>
      </c>
      <c r="N10" s="40" t="e">
        <f aca="false">L10-M10</f>
        <v>#NAME?</v>
      </c>
    </row>
    <row r="11" customFormat="false" ht="12.75" hidden="false" customHeight="false" outlineLevel="0" collapsed="false">
      <c r="A11" s="23" t="s">
        <v>18</v>
      </c>
      <c r="B11" s="18"/>
      <c r="C11" s="42" t="n">
        <f aca="false">GrossMargin!J13</f>
        <v>-3259</v>
      </c>
      <c r="D11" s="43" t="e">
        <f aca="false">GrossMargin!N13</f>
        <v>#NAME?</v>
      </c>
      <c r="E11" s="40" t="e">
        <f aca="false">-D11+C11</f>
        <v>#NAME?</v>
      </c>
      <c r="F11" s="34"/>
      <c r="G11" s="42" t="e">
        <f aca="false">Expenses!D12+'CapChrg-AllocExp'!D13+'CapChrg-AllocExp'!K13</f>
        <v>#NAME?</v>
      </c>
      <c r="H11" s="43" t="e">
        <f aca="false">Expenses!E12+'CapChrg-AllocExp'!E13+'CapChrg-AllocExp'!L13</f>
        <v>#NAME?</v>
      </c>
      <c r="I11" s="43" t="n">
        <f aca="false">'CapChrg-AllocExp'!F13</f>
        <v>0</v>
      </c>
      <c r="J11" s="40" t="e">
        <f aca="false">(H11-G11)-I11</f>
        <v>#NAME?</v>
      </c>
      <c r="K11" s="34"/>
      <c r="L11" s="42" t="e">
        <f aca="false">C11-G11</f>
        <v>#NAME?</v>
      </c>
      <c r="M11" s="43" t="e">
        <f aca="false">D11-H11</f>
        <v>#NAME?</v>
      </c>
      <c r="N11" s="40" t="e">
        <f aca="false">L11-M11</f>
        <v>#NAME?</v>
      </c>
    </row>
    <row r="12" customFormat="false" ht="14.25" hidden="false" customHeight="true" outlineLevel="0" collapsed="false">
      <c r="A12" s="23" t="s">
        <v>57</v>
      </c>
      <c r="B12" s="18"/>
      <c r="C12" s="42" t="n">
        <f aca="false">GrossMargin!J14</f>
        <v>80580</v>
      </c>
      <c r="D12" s="43" t="e">
        <f aca="false">GrossMargin!N14</f>
        <v>#NAME?</v>
      </c>
      <c r="E12" s="40" t="e">
        <f aca="false">-D12+C12</f>
        <v>#NAME?</v>
      </c>
      <c r="F12" s="34"/>
      <c r="G12" s="42" t="e">
        <f aca="false">Expenses!D13+'CapChrg-AllocExp'!D14+'CapChrg-AllocExp'!K14+Expenses!D59</f>
        <v>#NAME?</v>
      </c>
      <c r="H12" s="43" t="e">
        <f aca="false">Expenses!E13+'CapChrg-AllocExp'!E14+'CapChrg-AllocExp'!L14+Expenses!E59</f>
        <v>#NAME?</v>
      </c>
      <c r="I12" s="73" t="e">
        <f aca="false">'CapChrg-AllocExp'!F14</f>
        <v>#NAME?</v>
      </c>
      <c r="J12" s="40" t="e">
        <f aca="false">(H12-G12)-I12</f>
        <v>#NAME?</v>
      </c>
      <c r="K12" s="34"/>
      <c r="L12" s="42" t="e">
        <f aca="false">C12-G12</f>
        <v>#NAME?</v>
      </c>
      <c r="M12" s="43" t="e">
        <f aca="false">D12-H12</f>
        <v>#NAME?</v>
      </c>
      <c r="N12" s="40" t="e">
        <f aca="false">L12-M12</f>
        <v>#NAME?</v>
      </c>
    </row>
    <row r="13" customFormat="false" ht="12.75" hidden="false" customHeight="false" outlineLevel="0" collapsed="false">
      <c r="A13" s="23" t="s">
        <v>58</v>
      </c>
      <c r="B13" s="18"/>
      <c r="C13" s="42" t="n">
        <f aca="false">GrossMargin!J15</f>
        <v>22091</v>
      </c>
      <c r="D13" s="43" t="e">
        <f aca="false">GrossMargin!N15</f>
        <v>#NAME?</v>
      </c>
      <c r="E13" s="40" t="e">
        <f aca="false">-D13+C13</f>
        <v>#NAME?</v>
      </c>
      <c r="F13" s="34"/>
      <c r="G13" s="42" t="e">
        <f aca="false">Expenses!D14+'CapChrg-AllocExp'!D15+'CapChrg-AllocExp'!K15</f>
        <v>#NAME?</v>
      </c>
      <c r="H13" s="43" t="e">
        <f aca="false">Expenses!E14+'CapChrg-AllocExp'!E15+'CapChrg-AllocExp'!L15</f>
        <v>#NAME?</v>
      </c>
      <c r="I13" s="73" t="e">
        <f aca="false">'CapChrg-AllocExp'!F15</f>
        <v>#NAME?</v>
      </c>
      <c r="J13" s="40" t="e">
        <f aca="false">(H13-G13)-I13</f>
        <v>#NAME?</v>
      </c>
      <c r="K13" s="34"/>
      <c r="L13" s="42" t="e">
        <f aca="false">C13-G13</f>
        <v>#NAME?</v>
      </c>
      <c r="M13" s="43" t="e">
        <f aca="false">D13-H13</f>
        <v>#NAME?</v>
      </c>
      <c r="N13" s="40" t="e">
        <f aca="false">L13-M13</f>
        <v>#NAME?</v>
      </c>
    </row>
    <row r="14" customFormat="false" ht="12" hidden="false" customHeight="true" outlineLevel="0" collapsed="false">
      <c r="A14" s="23" t="s">
        <v>16</v>
      </c>
      <c r="B14" s="18"/>
      <c r="C14" s="42" t="n">
        <f aca="false">GrossMargin!J16</f>
        <v>8354</v>
      </c>
      <c r="D14" s="43" t="e">
        <f aca="false">GrossMargin!N16</f>
        <v>#NAME?</v>
      </c>
      <c r="E14" s="40" t="e">
        <f aca="false">-D14+C14</f>
        <v>#NAME?</v>
      </c>
      <c r="F14" s="34"/>
      <c r="G14" s="42" t="e">
        <f aca="false">Expenses!D15+'CapChrg-AllocExp'!D16+'CapChrg-AllocExp'!K16</f>
        <v>#NAME?</v>
      </c>
      <c r="H14" s="43" t="e">
        <f aca="false">Expenses!E15+'CapChrg-AllocExp'!E16+'CapChrg-AllocExp'!L16</f>
        <v>#NAME?</v>
      </c>
      <c r="I14" s="73" t="e">
        <f aca="false">'CapChrg-AllocExp'!F16</f>
        <v>#NAME?</v>
      </c>
      <c r="J14" s="40" t="e">
        <f aca="false">(H14-G14)-I14</f>
        <v>#NAME?</v>
      </c>
      <c r="K14" s="34"/>
      <c r="L14" s="42" t="e">
        <f aca="false">C14-G14</f>
        <v>#NAME?</v>
      </c>
      <c r="M14" s="43" t="e">
        <f aca="false">D14-H14</f>
        <v>#NAME?</v>
      </c>
      <c r="N14" s="40" t="e">
        <f aca="false">L14-M14</f>
        <v>#NAME?</v>
      </c>
    </row>
    <row r="15" customFormat="false" ht="12" hidden="false" customHeight="true" outlineLevel="0" collapsed="false">
      <c r="A15" s="23" t="s">
        <v>17</v>
      </c>
      <c r="B15" s="18"/>
      <c r="C15" s="42" t="n">
        <f aca="false">GrossMargin!J17</f>
        <v>-3385</v>
      </c>
      <c r="D15" s="43" t="e">
        <f aca="false">GrossMargin!N17</f>
        <v>#NAME?</v>
      </c>
      <c r="E15" s="40" t="e">
        <f aca="false">-D15+C15</f>
        <v>#NAME?</v>
      </c>
      <c r="F15" s="34"/>
      <c r="G15" s="42" t="e">
        <f aca="false">Expenses!D16+'CapChrg-AllocExp'!D17+'CapChrg-AllocExp'!K17</f>
        <v>#NAME?</v>
      </c>
      <c r="H15" s="43" t="e">
        <f aca="false">Expenses!E16+'CapChrg-AllocExp'!E17+'CapChrg-AllocExp'!L17</f>
        <v>#NAME?</v>
      </c>
      <c r="I15" s="73" t="e">
        <f aca="false">'CapChrg-AllocExp'!F17</f>
        <v>#NAME?</v>
      </c>
      <c r="J15" s="40" t="e">
        <f aca="false">(H15-G15)-I15</f>
        <v>#NAME?</v>
      </c>
      <c r="K15" s="34"/>
      <c r="L15" s="42" t="e">
        <f aca="false">C15-G15</f>
        <v>#NAME?</v>
      </c>
      <c r="M15" s="43" t="e">
        <f aca="false">D15-H15</f>
        <v>#NAME?</v>
      </c>
      <c r="N15" s="40" t="e">
        <f aca="false">L15-M15</f>
        <v>#NAME?</v>
      </c>
    </row>
    <row r="16" customFormat="false" ht="12.75" hidden="false" customHeight="false" outlineLevel="0" collapsed="false">
      <c r="A16" s="23" t="s">
        <v>59</v>
      </c>
      <c r="B16" s="18"/>
      <c r="C16" s="42" t="n">
        <f aca="false">GrossMargin!J18</f>
        <v>-2806</v>
      </c>
      <c r="D16" s="43" t="e">
        <f aca="false">GrossMargin!N18</f>
        <v>#NAME?</v>
      </c>
      <c r="E16" s="40" t="e">
        <f aca="false">-D16+C16</f>
        <v>#NAME?</v>
      </c>
      <c r="F16" s="34"/>
      <c r="G16" s="42" t="e">
        <f aca="false">Expenses!D17+'CapChrg-AllocExp'!D18+'CapChrg-AllocExp'!K18</f>
        <v>#NAME?</v>
      </c>
      <c r="H16" s="43" t="e">
        <f aca="false">Expenses!E17+'CapChrg-AllocExp'!E18+'CapChrg-AllocExp'!L18</f>
        <v>#NAME?</v>
      </c>
      <c r="I16" s="73" t="n">
        <f aca="false">'CapChrg-AllocExp'!F18</f>
        <v>0</v>
      </c>
      <c r="J16" s="40" t="e">
        <f aca="false">(H16-G16)-I16</f>
        <v>#NAME?</v>
      </c>
      <c r="K16" s="34"/>
      <c r="L16" s="42" t="e">
        <f aca="false">C16-G16</f>
        <v>#NAME?</v>
      </c>
      <c r="M16" s="43" t="e">
        <f aca="false">D16-H16</f>
        <v>#NAME?</v>
      </c>
      <c r="N16" s="40" t="e">
        <f aca="false">L16-M16</f>
        <v>#NAME?</v>
      </c>
    </row>
    <row r="17" customFormat="false" ht="12.75" hidden="false" customHeight="false" outlineLevel="0" collapsed="false">
      <c r="A17" s="23" t="s">
        <v>21</v>
      </c>
      <c r="B17" s="18"/>
      <c r="C17" s="42" t="n">
        <f aca="false">GrossMargin!J19</f>
        <v>1395</v>
      </c>
      <c r="D17" s="43" t="e">
        <f aca="false">GrossMargin!N19</f>
        <v>#NAME?</v>
      </c>
      <c r="E17" s="40" t="e">
        <f aca="false">-D17+C17</f>
        <v>#NAME?</v>
      </c>
      <c r="F17" s="34"/>
      <c r="G17" s="42" t="e">
        <f aca="false">Expenses!D18+'CapChrg-AllocExp'!D19+'CapChrg-AllocExp'!K19</f>
        <v>#NAME?</v>
      </c>
      <c r="H17" s="43" t="e">
        <f aca="false">Expenses!E18+'CapChrg-AllocExp'!E19+'CapChrg-AllocExp'!L19</f>
        <v>#NAME?</v>
      </c>
      <c r="I17" s="73" t="e">
        <f aca="false">'CapChrg-AllocExp'!F19</f>
        <v>#NAME?</v>
      </c>
      <c r="J17" s="40" t="e">
        <f aca="false">(H17-G17)-I17</f>
        <v>#NAME?</v>
      </c>
      <c r="K17" s="34"/>
      <c r="L17" s="42" t="e">
        <f aca="false">C17-G17</f>
        <v>#NAME?</v>
      </c>
      <c r="M17" s="43" t="e">
        <f aca="false">D17-H17</f>
        <v>#NAME?</v>
      </c>
      <c r="N17" s="40" t="e">
        <f aca="false">L17-M17</f>
        <v>#NAME?</v>
      </c>
    </row>
    <row r="18" customFormat="false" ht="12.75" hidden="false" customHeight="false" outlineLevel="0" collapsed="false">
      <c r="A18" s="23" t="s">
        <v>60</v>
      </c>
      <c r="B18" s="18"/>
      <c r="C18" s="42" t="n">
        <f aca="false">GrossMargin!J20</f>
        <v>-233</v>
      </c>
      <c r="D18" s="43" t="e">
        <f aca="false">GrossMargin!N20</f>
        <v>#NAME?</v>
      </c>
      <c r="E18" s="40" t="e">
        <f aca="false">-D18+C18</f>
        <v>#NAME?</v>
      </c>
      <c r="F18" s="34"/>
      <c r="G18" s="42" t="e">
        <f aca="false">Expenses!D19+'CapChrg-AllocExp'!D20+'CapChrg-AllocExp'!K20</f>
        <v>#NAME?</v>
      </c>
      <c r="H18" s="43" t="e">
        <f aca="false">Expenses!E19+'CapChrg-AllocExp'!E20+'CapChrg-AllocExp'!L20</f>
        <v>#NAME?</v>
      </c>
      <c r="I18" s="73" t="e">
        <f aca="false">'CapChrg-AllocExp'!F20</f>
        <v>#NAME?</v>
      </c>
      <c r="J18" s="40" t="e">
        <f aca="false">(H18-G18)-I18</f>
        <v>#NAME?</v>
      </c>
      <c r="K18" s="34"/>
      <c r="L18" s="42" t="e">
        <f aca="false">C18-G18</f>
        <v>#NAME?</v>
      </c>
      <c r="M18" s="43" t="e">
        <f aca="false">D18-H18</f>
        <v>#NAME?</v>
      </c>
      <c r="N18" s="40" t="e">
        <f aca="false">L18-M18</f>
        <v>#NAME?</v>
      </c>
    </row>
    <row r="19" customFormat="false" ht="14.25" hidden="false" customHeight="true" outlineLevel="0" collapsed="false">
      <c r="A19" s="23" t="s">
        <v>61</v>
      </c>
      <c r="B19" s="18"/>
      <c r="C19" s="42" t="n">
        <f aca="false">GrossMargin!J21</f>
        <v>-8235</v>
      </c>
      <c r="D19" s="43" t="e">
        <f aca="false">GrossMargin!N21</f>
        <v>#NAME?</v>
      </c>
      <c r="E19" s="40" t="e">
        <f aca="false">-D19+C19</f>
        <v>#NAME?</v>
      </c>
      <c r="F19" s="34"/>
      <c r="G19" s="42" t="e">
        <f aca="false">Expenses!D20+'CapChrg-AllocExp'!D21+'CapChrg-AllocExp'!K21</f>
        <v>#NAME?</v>
      </c>
      <c r="H19" s="43" t="e">
        <f aca="false">Expenses!E20+'CapChrg-AllocExp'!E21+'CapChrg-AllocExp'!L21</f>
        <v>#NAME?</v>
      </c>
      <c r="I19" s="73" t="e">
        <f aca="false">'CapChrg-AllocExp'!F21</f>
        <v>#NAME?</v>
      </c>
      <c r="J19" s="40" t="e">
        <f aca="false">(H19-G19)-I19</f>
        <v>#NAME?</v>
      </c>
      <c r="K19" s="34"/>
      <c r="L19" s="42" t="e">
        <f aca="false">C19-G19</f>
        <v>#NAME?</v>
      </c>
      <c r="M19" s="43" t="e">
        <f aca="false">D19-H19</f>
        <v>#NAME?</v>
      </c>
      <c r="N19" s="40" t="e">
        <f aca="false">L19-M19</f>
        <v>#NAME?</v>
      </c>
    </row>
    <row r="20" customFormat="false" ht="12" hidden="false" customHeight="true" outlineLevel="0" collapsed="false">
      <c r="A20" s="44" t="s">
        <v>62</v>
      </c>
      <c r="B20" s="45"/>
      <c r="C20" s="49" t="n">
        <f aca="false">SUM(C10:C19)</f>
        <v>88501</v>
      </c>
      <c r="D20" s="50" t="e">
        <f aca="false">SUM(D10:D19)</f>
        <v>#NAME?</v>
      </c>
      <c r="E20" s="54" t="e">
        <f aca="false">SUM(E10:E19)</f>
        <v>#NAME?</v>
      </c>
      <c r="F20" s="48" t="e">
        <f aca="false">SUM(D20:E20)</f>
        <v>#NAME?</v>
      </c>
      <c r="G20" s="49" t="e">
        <f aca="false">SUM(G10:G19)</f>
        <v>#NAME?</v>
      </c>
      <c r="H20" s="50" t="e">
        <f aca="false">SUM(H10:H19)</f>
        <v>#NAME?</v>
      </c>
      <c r="I20" s="50" t="e">
        <f aca="false">SUM(I10:I19)</f>
        <v>#NAME?</v>
      </c>
      <c r="J20" s="54" t="e">
        <f aca="false">SUM(J10:J19)</f>
        <v>#NAME?</v>
      </c>
      <c r="K20" s="48"/>
      <c r="L20" s="49" t="e">
        <f aca="false">SUM(L10:L19)</f>
        <v>#NAME?</v>
      </c>
      <c r="M20" s="50" t="e">
        <f aca="false">SUM(M10:M19)</f>
        <v>#NAME?</v>
      </c>
      <c r="N20" s="54" t="e">
        <f aca="false">SUM(N10:N19)</f>
        <v>#NAME?</v>
      </c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</row>
    <row r="21" customFormat="false" ht="12" hidden="false" customHeight="true" outlineLevel="0" collapsed="false">
      <c r="A21" s="23"/>
      <c r="B21" s="18"/>
      <c r="C21" s="42"/>
      <c r="D21" s="43"/>
      <c r="E21" s="40"/>
      <c r="F21" s="34"/>
      <c r="G21" s="91"/>
      <c r="H21" s="43"/>
      <c r="I21" s="43"/>
      <c r="J21" s="40"/>
      <c r="K21" s="34"/>
      <c r="L21" s="42"/>
      <c r="M21" s="43"/>
      <c r="N21" s="40"/>
    </row>
    <row r="22" customFormat="false" ht="12" hidden="false" customHeight="true" outlineLevel="0" collapsed="false">
      <c r="A22" s="23" t="s">
        <v>23</v>
      </c>
      <c r="B22" s="18"/>
      <c r="C22" s="42" t="n">
        <f aca="false">GrossMargin!J25</f>
        <v>130</v>
      </c>
      <c r="D22" s="43" t="e">
        <f aca="false">GrossMargin!N25</f>
        <v>#NAME?</v>
      </c>
      <c r="E22" s="40" t="e">
        <f aca="false">-D22+C22</f>
        <v>#NAME?</v>
      </c>
      <c r="F22" s="34"/>
      <c r="G22" s="42" t="e">
        <f aca="false">Expenses!D23+'CapChrg-AllocExp'!D24+'CapChrg-AllocExp'!K24</f>
        <v>#NAME?</v>
      </c>
      <c r="H22" s="43" t="e">
        <f aca="false">Expenses!E23+'CapChrg-AllocExp'!E24+'CapChrg-AllocExp'!L24</f>
        <v>#NAME?</v>
      </c>
      <c r="I22" s="73" t="e">
        <f aca="false">'CapChrg-AllocExp'!F24</f>
        <v>#NAME?</v>
      </c>
      <c r="J22" s="40" t="e">
        <f aca="false">(H22-G22)-I22</f>
        <v>#NAME?</v>
      </c>
      <c r="K22" s="34"/>
      <c r="L22" s="42" t="e">
        <f aca="false">C22-G22</f>
        <v>#NAME?</v>
      </c>
      <c r="M22" s="43" t="e">
        <f aca="false">D22-H22</f>
        <v>#NAME?</v>
      </c>
      <c r="N22" s="40" t="e">
        <f aca="false">L22-M22</f>
        <v>#NAME?</v>
      </c>
    </row>
    <row r="23" customFormat="false" ht="12" hidden="false" customHeight="true" outlineLevel="0" collapsed="false">
      <c r="A23" s="23" t="s">
        <v>24</v>
      </c>
      <c r="B23" s="18"/>
      <c r="C23" s="42" t="n">
        <f aca="false">GrossMargin!J26</f>
        <v>8412</v>
      </c>
      <c r="D23" s="43" t="e">
        <f aca="false">GrossMargin!N26</f>
        <v>#NAME?</v>
      </c>
      <c r="E23" s="40" t="e">
        <f aca="false">-D23+C23</f>
        <v>#NAME?</v>
      </c>
      <c r="F23" s="34"/>
      <c r="G23" s="42" t="e">
        <f aca="false">Expenses!D24+'CapChrg-AllocExp'!D25+'CapChrg-AllocExp'!K25</f>
        <v>#NAME?</v>
      </c>
      <c r="H23" s="43" t="e">
        <f aca="false">Expenses!E24+'CapChrg-AllocExp'!E25+'CapChrg-AllocExp'!L25</f>
        <v>#NAME?</v>
      </c>
      <c r="I23" s="73" t="e">
        <f aca="false">'CapChrg-AllocExp'!F25</f>
        <v>#NAME?</v>
      </c>
      <c r="J23" s="40" t="e">
        <f aca="false">(H23-G23)-I23</f>
        <v>#NAME?</v>
      </c>
      <c r="K23" s="34"/>
      <c r="L23" s="42" t="e">
        <f aca="false">C23-G23</f>
        <v>#NAME?</v>
      </c>
      <c r="M23" s="43" t="e">
        <f aca="false">D23-H23</f>
        <v>#NAME?</v>
      </c>
      <c r="N23" s="40" t="e">
        <f aca="false">L23-M23</f>
        <v>#NAME?</v>
      </c>
    </row>
    <row r="24" customFormat="false" ht="12" hidden="false" customHeight="true" outlineLevel="0" collapsed="false">
      <c r="A24" s="23" t="s">
        <v>25</v>
      </c>
      <c r="B24" s="18"/>
      <c r="C24" s="42" t="n">
        <f aca="false">GrossMargin!J27</f>
        <v>405</v>
      </c>
      <c r="D24" s="43" t="e">
        <f aca="false">GrossMargin!N27</f>
        <v>#NAME?</v>
      </c>
      <c r="E24" s="40" t="e">
        <f aca="false">-D24+C24</f>
        <v>#NAME?</v>
      </c>
      <c r="F24" s="34"/>
      <c r="G24" s="42" t="e">
        <f aca="false">Expenses!D25+'CapChrg-AllocExp'!D26+'CapChrg-AllocExp'!K26</f>
        <v>#NAME?</v>
      </c>
      <c r="H24" s="43" t="e">
        <f aca="false">Expenses!E25+'CapChrg-AllocExp'!E26+'CapChrg-AllocExp'!L26</f>
        <v>#NAME?</v>
      </c>
      <c r="I24" s="73" t="e">
        <f aca="false">'CapChrg-AllocExp'!F26</f>
        <v>#NAME?</v>
      </c>
      <c r="J24" s="40" t="e">
        <f aca="false">(H24-G24)-I24</f>
        <v>#NAME?</v>
      </c>
      <c r="K24" s="34"/>
      <c r="L24" s="42" t="e">
        <f aca="false">C24-G24</f>
        <v>#NAME?</v>
      </c>
      <c r="M24" s="43" t="e">
        <f aca="false">D24-H24</f>
        <v>#NAME?</v>
      </c>
      <c r="N24" s="40" t="e">
        <f aca="false">L24-M24</f>
        <v>#NAME?</v>
      </c>
    </row>
    <row r="25" customFormat="false" ht="12" hidden="false" customHeight="true" outlineLevel="0" collapsed="false">
      <c r="A25" s="23" t="s">
        <v>63</v>
      </c>
      <c r="B25" s="18"/>
      <c r="C25" s="42" t="n">
        <f aca="false">GrossMargin!J28</f>
        <v>3553</v>
      </c>
      <c r="D25" s="43" t="e">
        <f aca="false">GrossMargin!N28</f>
        <v>#NAME?</v>
      </c>
      <c r="E25" s="40" t="e">
        <f aca="false">-D25+C25</f>
        <v>#NAME?</v>
      </c>
      <c r="F25" s="34"/>
      <c r="G25" s="42" t="e">
        <f aca="false">Expenses!D26+'CapChrg-AllocExp'!D27+'CapChrg-AllocExp'!K27</f>
        <v>#NAME?</v>
      </c>
      <c r="H25" s="43" t="e">
        <f aca="false">Expenses!E26+'CapChrg-AllocExp'!E27+'CapChrg-AllocExp'!L27</f>
        <v>#NAME?</v>
      </c>
      <c r="I25" s="73" t="e">
        <f aca="false">'CapChrg-AllocExp'!F27</f>
        <v>#NAME?</v>
      </c>
      <c r="J25" s="40" t="e">
        <f aca="false">(H25-G25)-I25</f>
        <v>#NAME?</v>
      </c>
      <c r="K25" s="34"/>
      <c r="L25" s="42" t="e">
        <f aca="false">C25-G25</f>
        <v>#NAME?</v>
      </c>
      <c r="M25" s="43" t="e">
        <f aca="false">D25-H25</f>
        <v>#NAME?</v>
      </c>
      <c r="N25" s="40" t="e">
        <f aca="false">L25-M25</f>
        <v>#NAME?</v>
      </c>
    </row>
    <row r="26" customFormat="false" ht="12" hidden="false" customHeight="true" outlineLevel="0" collapsed="false">
      <c r="A26" s="23" t="s">
        <v>27</v>
      </c>
      <c r="B26" s="18"/>
      <c r="C26" s="42" t="n">
        <f aca="false">GrossMargin!J29</f>
        <v>99</v>
      </c>
      <c r="D26" s="43" t="e">
        <f aca="false">GrossMargin!N29</f>
        <v>#NAME?</v>
      </c>
      <c r="E26" s="40" t="e">
        <f aca="false">-D26+C26</f>
        <v>#NAME?</v>
      </c>
      <c r="F26" s="34"/>
      <c r="G26" s="42" t="e">
        <f aca="false">Expenses!D27+'CapChrg-AllocExp'!D28+'CapChrg-AllocExp'!K28</f>
        <v>#NAME?</v>
      </c>
      <c r="H26" s="43" t="e">
        <f aca="false">Expenses!E27+'CapChrg-AllocExp'!E28+'CapChrg-AllocExp'!L28</f>
        <v>#NAME?</v>
      </c>
      <c r="I26" s="73" t="e">
        <f aca="false">'CapChrg-AllocExp'!F28</f>
        <v>#NAME?</v>
      </c>
      <c r="J26" s="40" t="e">
        <f aca="false">(H26-G26)-I26</f>
        <v>#NAME?</v>
      </c>
      <c r="K26" s="34"/>
      <c r="L26" s="42" t="e">
        <f aca="false">C26-G26</f>
        <v>#NAME?</v>
      </c>
      <c r="M26" s="43" t="e">
        <f aca="false">D26-H26</f>
        <v>#NAME?</v>
      </c>
      <c r="N26" s="40" t="e">
        <f aca="false">L26-M26</f>
        <v>#NAME?</v>
      </c>
    </row>
    <row r="27" customFormat="false" ht="12" hidden="false" customHeight="true" outlineLevel="0" collapsed="false">
      <c r="A27" s="23" t="s">
        <v>28</v>
      </c>
      <c r="B27" s="18"/>
      <c r="C27" s="42" t="n">
        <f aca="false">GrossMargin!J30</f>
        <v>-2042</v>
      </c>
      <c r="D27" s="43" t="n">
        <f aca="false">GrossMargin!N30</f>
        <v>11556</v>
      </c>
      <c r="E27" s="40" t="n">
        <f aca="false">-D27+C27</f>
        <v>-13598</v>
      </c>
      <c r="F27" s="34"/>
      <c r="G27" s="42" t="e">
        <f aca="false">Expenses!D28+'CapChrg-AllocExp'!D29+'CapChrg-AllocExp'!K29</f>
        <v>#NAME?</v>
      </c>
      <c r="H27" s="43" t="e">
        <f aca="false">Expenses!E28+'CapChrg-AllocExp'!E29+'CapChrg-AllocExp'!L29</f>
        <v>#NAME?</v>
      </c>
      <c r="I27" s="73" t="e">
        <f aca="false">'CapChrg-AllocExp'!F29</f>
        <v>#NAME?</v>
      </c>
      <c r="J27" s="40" t="e">
        <f aca="false">(H27-G27)-I27</f>
        <v>#NAME?</v>
      </c>
      <c r="K27" s="34"/>
      <c r="L27" s="42" t="e">
        <f aca="false">C27-G27</f>
        <v>#NAME?</v>
      </c>
      <c r="M27" s="43" t="e">
        <f aca="false">D27-H27</f>
        <v>#NAME?</v>
      </c>
      <c r="N27" s="40" t="e">
        <f aca="false">L27-M27</f>
        <v>#NAME?</v>
      </c>
    </row>
    <row r="28" customFormat="false" ht="12" hidden="false" customHeight="true" outlineLevel="0" collapsed="false">
      <c r="A28" s="23" t="s">
        <v>64</v>
      </c>
      <c r="B28" s="90"/>
      <c r="C28" s="42" t="n">
        <f aca="false">GrossMargin!J31</f>
        <v>7598</v>
      </c>
      <c r="D28" s="43" t="e">
        <f aca="false">GrossMargin!N31</f>
        <v>#NAME?</v>
      </c>
      <c r="E28" s="40" t="e">
        <f aca="false">-D28+C28</f>
        <v>#NAME?</v>
      </c>
      <c r="F28" s="34"/>
      <c r="G28" s="42" t="n">
        <f aca="false">Expenses!D29+'CapChrg-AllocExp'!D30+'CapChrg-AllocExp'!K30+Expenses!D61</f>
        <v>12686</v>
      </c>
      <c r="H28" s="43" t="e">
        <f aca="false">Expenses!E29+'CapChrg-AllocExp'!E30+'CapChrg-AllocExp'!L30+Expenses!E61</f>
        <v>#NAME?</v>
      </c>
      <c r="I28" s="73" t="e">
        <f aca="false">'CapChrg-AllocExp'!F30</f>
        <v>#NAME?</v>
      </c>
      <c r="J28" s="40" t="e">
        <f aca="false">(H28-G28)-I28</f>
        <v>#NAME?</v>
      </c>
      <c r="K28" s="34"/>
      <c r="L28" s="42" t="n">
        <f aca="false">C28-G28</f>
        <v>-5088</v>
      </c>
      <c r="M28" s="43" t="e">
        <f aca="false">D28-H28</f>
        <v>#NAME?</v>
      </c>
      <c r="N28" s="40" t="e">
        <f aca="false">L28-M28</f>
        <v>#NAME?</v>
      </c>
    </row>
    <row r="29" customFormat="false" ht="12" hidden="false" customHeight="true" outlineLevel="0" collapsed="false">
      <c r="A29" s="23" t="s">
        <v>30</v>
      </c>
      <c r="B29" s="90"/>
      <c r="C29" s="42" t="n">
        <f aca="false">GrossMargin!J32</f>
        <v>9121</v>
      </c>
      <c r="D29" s="43" t="n">
        <f aca="false">GrossMargin!N32</f>
        <v>10278</v>
      </c>
      <c r="E29" s="40" t="n">
        <f aca="false">-D29+C29</f>
        <v>-1157</v>
      </c>
      <c r="F29" s="34"/>
      <c r="G29" s="42" t="n">
        <f aca="false">Expenses!D30+'CapChrg-AllocExp'!D31+'CapChrg-AllocExp'!K31+Expenses!D60</f>
        <v>49660</v>
      </c>
      <c r="H29" s="43" t="e">
        <f aca="false">Expenses!E30+'CapChrg-AllocExp'!E31+'CapChrg-AllocExp'!L31+Expenses!E60</f>
        <v>#NAME?</v>
      </c>
      <c r="I29" s="73" t="n">
        <f aca="false">'CapChrg-AllocExp'!F31</f>
        <v>-829</v>
      </c>
      <c r="J29" s="40" t="e">
        <f aca="false">(H29-G29)-I29</f>
        <v>#NAME?</v>
      </c>
      <c r="K29" s="34"/>
      <c r="L29" s="42" t="n">
        <f aca="false">C29-G29</f>
        <v>-40539</v>
      </c>
      <c r="M29" s="43" t="e">
        <f aca="false">D29-H29</f>
        <v>#NAME?</v>
      </c>
      <c r="N29" s="40" t="e">
        <f aca="false">L29-M29</f>
        <v>#NAME?</v>
      </c>
    </row>
    <row r="30" customFormat="false" ht="12" hidden="false" customHeight="true" outlineLevel="0" collapsed="false">
      <c r="A30" s="23" t="s">
        <v>31</v>
      </c>
      <c r="B30" s="90"/>
      <c r="C30" s="42" t="n">
        <f aca="false">GrossMargin!J33</f>
        <v>1559</v>
      </c>
      <c r="D30" s="43" t="n">
        <f aca="false">GrossMargin!N33</f>
        <v>1690</v>
      </c>
      <c r="E30" s="40" t="n">
        <f aca="false">-D30+C30</f>
        <v>-131</v>
      </c>
      <c r="F30" s="34"/>
      <c r="G30" s="42" t="e">
        <f aca="false">Expenses!D31+'CapChrg-AllocExp'!D32+'CapChrg-AllocExp'!K32+Expenses!D63</f>
        <v>#NAME?</v>
      </c>
      <c r="H30" s="43" t="e">
        <f aca="false">Expenses!E31+'CapChrg-AllocExp'!E32+'CapChrg-AllocExp'!L32</f>
        <v>#NAME?</v>
      </c>
      <c r="I30" s="73" t="n">
        <f aca="false">'CapChrg-AllocExp'!F32</f>
        <v>200</v>
      </c>
      <c r="J30" s="40" t="e">
        <f aca="false">(H30-G30)-I30</f>
        <v>#NAME?</v>
      </c>
      <c r="K30" s="34"/>
      <c r="L30" s="42" t="e">
        <f aca="false">C30-G30</f>
        <v>#NAME?</v>
      </c>
      <c r="M30" s="43" t="e">
        <f aca="false">D30-H30</f>
        <v>#NAME?</v>
      </c>
      <c r="N30" s="40" t="e">
        <f aca="false">L30-M30</f>
        <v>#NAME?</v>
      </c>
    </row>
    <row r="31" customFormat="false" ht="12" hidden="false" customHeight="true" outlineLevel="0" collapsed="false">
      <c r="A31" s="23" t="s">
        <v>32</v>
      </c>
      <c r="B31" s="18"/>
      <c r="C31" s="42" t="n">
        <f aca="false">GrossMargin!J34</f>
        <v>0</v>
      </c>
      <c r="D31" s="43" t="e">
        <f aca="false">GrossMargin!N34</f>
        <v>#NAME?</v>
      </c>
      <c r="E31" s="40" t="e">
        <f aca="false">-D31+C31</f>
        <v>#NAME?</v>
      </c>
      <c r="F31" s="34"/>
      <c r="G31" s="42" t="e">
        <f aca="false">Expenses!D32+'CapChrg-AllocExp'!D33+'CapChrg-AllocExp'!K33</f>
        <v>#NAME?</v>
      </c>
      <c r="H31" s="43" t="e">
        <f aca="false">Expenses!E32+'CapChrg-AllocExp'!E33+'CapChrg-AllocExp'!L33</f>
        <v>#NAME?</v>
      </c>
      <c r="I31" s="73" t="e">
        <f aca="false">'CapChrg-AllocExp'!F33</f>
        <v>#NAME?</v>
      </c>
      <c r="J31" s="40" t="e">
        <f aca="false">(H31-G31)-I31</f>
        <v>#NAME?</v>
      </c>
      <c r="K31" s="34"/>
      <c r="L31" s="42" t="e">
        <f aca="false">C31-G31</f>
        <v>#NAME?</v>
      </c>
      <c r="M31" s="43" t="e">
        <f aca="false">D31-H31</f>
        <v>#NAME?</v>
      </c>
      <c r="N31" s="40" t="e">
        <f aca="false">L31-M31</f>
        <v>#NAME?</v>
      </c>
    </row>
    <row r="32" customFormat="false" ht="12" hidden="false" customHeight="true" outlineLevel="0" collapsed="false">
      <c r="A32" s="23" t="s">
        <v>33</v>
      </c>
      <c r="B32" s="18"/>
      <c r="C32" s="42" t="n">
        <f aca="false">GrossMargin!J35</f>
        <v>0</v>
      </c>
      <c r="D32" s="43" t="e">
        <f aca="false">GrossMargin!N35</f>
        <v>#NAME?</v>
      </c>
      <c r="E32" s="40" t="e">
        <f aca="false">-D32+C32</f>
        <v>#NAME?</v>
      </c>
      <c r="F32" s="34"/>
      <c r="G32" s="42" t="e">
        <f aca="false">Expenses!D33+'CapChrg-AllocExp'!D34+'CapChrg-AllocExp'!K34</f>
        <v>#NAME?</v>
      </c>
      <c r="H32" s="43" t="e">
        <f aca="false">Expenses!E33+'CapChrg-AllocExp'!E34+'CapChrg-AllocExp'!L34</f>
        <v>#NAME?</v>
      </c>
      <c r="I32" s="73" t="e">
        <f aca="false">'CapChrg-AllocExp'!F34</f>
        <v>#NAME?</v>
      </c>
      <c r="J32" s="40" t="e">
        <f aca="false">(H32-G32)-I32</f>
        <v>#NAME?</v>
      </c>
      <c r="K32" s="34"/>
      <c r="L32" s="42" t="e">
        <f aca="false">C32-G32</f>
        <v>#NAME?</v>
      </c>
      <c r="M32" s="43" t="e">
        <f aca="false">D32-H32</f>
        <v>#NAME?</v>
      </c>
      <c r="N32" s="40" t="e">
        <f aca="false">L32-M32</f>
        <v>#NAME?</v>
      </c>
    </row>
    <row r="33" customFormat="false" ht="12" hidden="false" customHeight="true" outlineLevel="0" collapsed="false">
      <c r="A33" s="44" t="s">
        <v>34</v>
      </c>
      <c r="B33" s="45"/>
      <c r="C33" s="49" t="n">
        <f aca="false">SUM(C22:C32)</f>
        <v>28835</v>
      </c>
      <c r="D33" s="50" t="e">
        <f aca="false">SUM(D22:D32)</f>
        <v>#NAME?</v>
      </c>
      <c r="E33" s="54" t="e">
        <f aca="false">SUM(E22:E32)</f>
        <v>#NAME?</v>
      </c>
      <c r="F33" s="48" t="n">
        <f aca="false">SUM(F22:F32)</f>
        <v>0</v>
      </c>
      <c r="G33" s="49" t="e">
        <f aca="false">SUM(G22:G32)</f>
        <v>#NAME?</v>
      </c>
      <c r="H33" s="50" t="e">
        <f aca="false">SUM(H22:H32)</f>
        <v>#NAME?</v>
      </c>
      <c r="I33" s="50" t="e">
        <f aca="false">SUM(I22:I32)</f>
        <v>#NAME?</v>
      </c>
      <c r="J33" s="54" t="e">
        <f aca="false">SUM(J22:J32)</f>
        <v>#NAME?</v>
      </c>
      <c r="K33" s="48"/>
      <c r="L33" s="49" t="e">
        <f aca="false">SUM(L22:L32)</f>
        <v>#NAME?</v>
      </c>
      <c r="M33" s="50" t="e">
        <f aca="false">SUM(M22:M32)</f>
        <v>#NAME?</v>
      </c>
      <c r="N33" s="54" t="e">
        <f aca="false">SUM(N22:N32)</f>
        <v>#NAME?</v>
      </c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</row>
    <row r="34" customFormat="false" ht="12" hidden="false" customHeight="true" outlineLevel="0" collapsed="false">
      <c r="A34" s="23"/>
      <c r="B34" s="18"/>
      <c r="C34" s="42"/>
      <c r="D34" s="43"/>
      <c r="E34" s="40"/>
      <c r="F34" s="34"/>
      <c r="G34" s="91"/>
      <c r="H34" s="43"/>
      <c r="I34" s="43"/>
      <c r="J34" s="40"/>
      <c r="K34" s="34"/>
      <c r="L34" s="42"/>
      <c r="M34" s="43"/>
      <c r="N34" s="40"/>
    </row>
    <row r="35" customFormat="false" ht="12" hidden="false" customHeight="true" outlineLevel="0" collapsed="false">
      <c r="A35" s="23" t="s">
        <v>35</v>
      </c>
      <c r="B35" s="18"/>
      <c r="C35" s="42" t="n">
        <f aca="false">GrossMargin!J40</f>
        <v>-18333</v>
      </c>
      <c r="D35" s="43" t="e">
        <f aca="false">GrossMargin!N40</f>
        <v>#NAME?</v>
      </c>
      <c r="E35" s="40" t="e">
        <f aca="false">-D35+C35</f>
        <v>#NAME?</v>
      </c>
      <c r="F35" s="34"/>
      <c r="G35" s="42" t="e">
        <f aca="false">Expenses!D37+'CapChrg-AllocExp'!D38+'CapChrg-AllocExp'!K38</f>
        <v>#NAME?</v>
      </c>
      <c r="H35" s="43" t="e">
        <f aca="false">Expenses!E37+'CapChrg-AllocExp'!E38+'CapChrg-AllocExp'!L38</f>
        <v>#NAME?</v>
      </c>
      <c r="I35" s="73" t="e">
        <f aca="false">'CapChrg-AllocExp'!F38</f>
        <v>#NAME?</v>
      </c>
      <c r="J35" s="40" t="e">
        <f aca="false">(H35-G35)-I35</f>
        <v>#NAME?</v>
      </c>
      <c r="K35" s="34"/>
      <c r="L35" s="42" t="e">
        <f aca="false">C35-G35</f>
        <v>#NAME?</v>
      </c>
      <c r="M35" s="43" t="e">
        <f aca="false">D35-H35</f>
        <v>#NAME?</v>
      </c>
      <c r="N35" s="40" t="e">
        <f aca="false">L35-M35</f>
        <v>#NAME?</v>
      </c>
    </row>
    <row r="36" customFormat="false" ht="12" hidden="false" customHeight="true" outlineLevel="0" collapsed="false">
      <c r="A36" s="23" t="s">
        <v>65</v>
      </c>
      <c r="B36" s="18"/>
      <c r="C36" s="42" t="n">
        <f aca="false">GrossMargin!J41</f>
        <v>-862</v>
      </c>
      <c r="D36" s="43" t="e">
        <f aca="false">GrossMargin!N41</f>
        <v>#NAME?</v>
      </c>
      <c r="E36" s="40" t="e">
        <f aca="false">-D36+C36</f>
        <v>#NAME?</v>
      </c>
      <c r="F36" s="34"/>
      <c r="G36" s="42" t="e">
        <f aca="false">Expenses!D38+'CapChrg-AllocExp'!D39+'CapChrg-AllocExp'!K39</f>
        <v>#NAME?</v>
      </c>
      <c r="H36" s="43" t="e">
        <f aca="false">Expenses!E38+'CapChrg-AllocExp'!E39+'CapChrg-AllocExp'!L39</f>
        <v>#NAME?</v>
      </c>
      <c r="I36" s="73" t="e">
        <f aca="false">'CapChrg-AllocExp'!F39</f>
        <v>#NAME?</v>
      </c>
      <c r="J36" s="40" t="e">
        <f aca="false">(H36-G36)-I36</f>
        <v>#NAME?</v>
      </c>
      <c r="K36" s="34"/>
      <c r="L36" s="42" t="e">
        <f aca="false">C36-G36</f>
        <v>#NAME?</v>
      </c>
      <c r="M36" s="43" t="e">
        <f aca="false">D36-H36</f>
        <v>#NAME?</v>
      </c>
      <c r="N36" s="40" t="e">
        <f aca="false">L36-M36</f>
        <v>#NAME?</v>
      </c>
    </row>
    <row r="37" customFormat="false" ht="12.75" hidden="false" customHeight="false" outlineLevel="0" collapsed="false">
      <c r="A37" s="23" t="s">
        <v>37</v>
      </c>
      <c r="B37" s="18"/>
      <c r="C37" s="42" t="n">
        <f aca="false">GrossMargin!J44</f>
        <v>-25156</v>
      </c>
      <c r="D37" s="43" t="e">
        <f aca="false">GrossMargin!N44</f>
        <v>#NAME?</v>
      </c>
      <c r="E37" s="40" t="e">
        <f aca="false">-D37+C37</f>
        <v>#NAME?</v>
      </c>
      <c r="F37" s="30"/>
      <c r="G37" s="42" t="e">
        <f aca="false">Expenses!D41+'CapChrg-AllocExp'!D42+'CapChrg-AllocExp'!K42</f>
        <v>#NAME?</v>
      </c>
      <c r="H37" s="43" t="e">
        <f aca="false">Expenses!E41+'CapChrg-AllocExp'!E42+'CapChrg-AllocExp'!L42</f>
        <v>#NAME?</v>
      </c>
      <c r="I37" s="73" t="e">
        <f aca="false">'CapChrg-AllocExp'!F42</f>
        <v>#NAME?</v>
      </c>
      <c r="J37" s="40" t="e">
        <f aca="false">(H37-G37)-I37</f>
        <v>#NAME?</v>
      </c>
      <c r="K37" s="30"/>
      <c r="L37" s="42" t="e">
        <f aca="false">C37-G37</f>
        <v>#NAME?</v>
      </c>
      <c r="M37" s="43" t="e">
        <f aca="false">D37-H37</f>
        <v>#NAME?</v>
      </c>
      <c r="N37" s="40" t="e">
        <f aca="false">L37-M37</f>
        <v>#NAME?</v>
      </c>
    </row>
    <row r="38" customFormat="false" ht="12" hidden="false" customHeight="true" outlineLevel="0" collapsed="false">
      <c r="A38" s="44" t="s">
        <v>38</v>
      </c>
      <c r="B38" s="45"/>
      <c r="C38" s="49" t="n">
        <f aca="false">C35+C36+C37</f>
        <v>-44351</v>
      </c>
      <c r="D38" s="50" t="e">
        <f aca="false">D35+D36+D37</f>
        <v>#NAME?</v>
      </c>
      <c r="E38" s="54" t="e">
        <f aca="false">SUM(E35:E37)</f>
        <v>#NAME?</v>
      </c>
      <c r="F38" s="48"/>
      <c r="G38" s="49" t="e">
        <f aca="false">G35+G36+G37</f>
        <v>#NAME?</v>
      </c>
      <c r="H38" s="50" t="e">
        <f aca="false">H35+H36+H37</f>
        <v>#NAME?</v>
      </c>
      <c r="I38" s="50" t="e">
        <f aca="false">I35+I36+I37</f>
        <v>#NAME?</v>
      </c>
      <c r="J38" s="54" t="e">
        <f aca="false">SUM(J35:J37)</f>
        <v>#NAME?</v>
      </c>
      <c r="K38" s="48"/>
      <c r="L38" s="49" t="e">
        <f aca="false">L35+L36+L37</f>
        <v>#NAME?</v>
      </c>
      <c r="M38" s="50" t="e">
        <f aca="false">M35+M36+M37</f>
        <v>#NAME?</v>
      </c>
      <c r="N38" s="54" t="e">
        <f aca="false">SUM(N35:N37)</f>
        <v>#NAME?</v>
      </c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</row>
    <row r="39" customFormat="false" ht="12" hidden="false" customHeight="true" outlineLevel="0" collapsed="false">
      <c r="A39" s="56"/>
      <c r="B39" s="18"/>
      <c r="C39" s="42"/>
      <c r="D39" s="43"/>
      <c r="E39" s="40"/>
      <c r="F39" s="34"/>
      <c r="G39" s="91"/>
      <c r="H39" s="43"/>
      <c r="I39" s="43"/>
      <c r="J39" s="40"/>
      <c r="K39" s="34"/>
      <c r="L39" s="42"/>
      <c r="M39" s="43"/>
      <c r="N39" s="40"/>
    </row>
    <row r="40" customFormat="false" ht="12" hidden="false" customHeight="true" outlineLevel="0" collapsed="false">
      <c r="A40" s="56" t="s">
        <v>39</v>
      </c>
      <c r="B40" s="18"/>
      <c r="C40" s="42" t="n">
        <f aca="false">GrossMargin!J48</f>
        <v>0</v>
      </c>
      <c r="D40" s="43" t="e">
        <f aca="false">GrossMargin!N48</f>
        <v>#NAME?</v>
      </c>
      <c r="E40" s="40" t="e">
        <f aca="false">-D40+C40</f>
        <v>#NAME?</v>
      </c>
      <c r="F40" s="34"/>
      <c r="G40" s="42" t="e">
        <f aca="false">Expenses!D44+'CapChrg-AllocExp'!D45+'CapChrg-AllocExp'!K45</f>
        <v>#NAME?</v>
      </c>
      <c r="H40" s="43" t="e">
        <f aca="false">Expenses!E44+'CapChrg-AllocExp'!E45+'CapChrg-AllocExp'!L45</f>
        <v>#NAME?</v>
      </c>
      <c r="I40" s="73" t="e">
        <f aca="false">'CapChrg-AllocExp'!F45</f>
        <v>#NAME?</v>
      </c>
      <c r="J40" s="40" t="e">
        <f aca="false">(H40-G40)-I40</f>
        <v>#NAME?</v>
      </c>
      <c r="K40" s="34"/>
      <c r="L40" s="42" t="e">
        <f aca="false">C40-G40</f>
        <v>#NAME?</v>
      </c>
      <c r="M40" s="43" t="e">
        <f aca="false">D40-H40</f>
        <v>#NAME?</v>
      </c>
      <c r="N40" s="40" t="e">
        <f aca="false">L40-M40</f>
        <v>#NAME?</v>
      </c>
    </row>
    <row r="41" customFormat="false" ht="12" hidden="false" customHeight="true" outlineLevel="0" collapsed="false">
      <c r="A41" s="56" t="s">
        <v>40</v>
      </c>
      <c r="B41" s="18"/>
      <c r="C41" s="42" t="n">
        <f aca="false">GrossMargin!J50</f>
        <v>-55573</v>
      </c>
      <c r="D41" s="43" t="n">
        <f aca="false">GrossMargin!N50</f>
        <v>0</v>
      </c>
      <c r="E41" s="40" t="n">
        <f aca="false">-D41+C41</f>
        <v>-55573</v>
      </c>
      <c r="F41" s="34"/>
      <c r="G41" s="42" t="e">
        <f aca="false">Expenses!D46+'CapChrg-AllocExp'!D47+'CapChrg-AllocExp'!K47</f>
        <v>#NAME?</v>
      </c>
      <c r="H41" s="43" t="e">
        <f aca="false">Expenses!E46+'CapChrg-AllocExp'!E47+'CapChrg-AllocExp'!L47</f>
        <v>#NAME?</v>
      </c>
      <c r="I41" s="73" t="e">
        <f aca="false">'CapChrg-AllocExp'!F47</f>
        <v>#NAME?</v>
      </c>
      <c r="J41" s="40" t="e">
        <f aca="false">(H41-G41)-I41</f>
        <v>#NAME?</v>
      </c>
      <c r="K41" s="34"/>
      <c r="L41" s="42" t="e">
        <f aca="false">C41-G41</f>
        <v>#NAME?</v>
      </c>
      <c r="M41" s="43" t="e">
        <f aca="false">D41-H41</f>
        <v>#NAME?</v>
      </c>
      <c r="N41" s="40" t="e">
        <f aca="false">L41-M41</f>
        <v>#NAME?</v>
      </c>
    </row>
    <row r="42" customFormat="false" ht="12" hidden="false" customHeight="true" outlineLevel="0" collapsed="false">
      <c r="A42" s="56" t="s">
        <v>41</v>
      </c>
      <c r="B42" s="18"/>
      <c r="C42" s="42" t="n">
        <f aca="false">GrossMargin!J54</f>
        <v>0</v>
      </c>
      <c r="D42" s="43" t="n">
        <f aca="false">GrossMargin!N54</f>
        <v>42685</v>
      </c>
      <c r="E42" s="40" t="n">
        <f aca="false">-D42+C42</f>
        <v>-42685</v>
      </c>
      <c r="F42" s="34"/>
      <c r="G42" s="42" t="n">
        <f aca="false">Expenses!D56+'CapChrg-AllocExp'!D58+'CapChrg-AllocExp'!K58</f>
        <v>0</v>
      </c>
      <c r="H42" s="43" t="n">
        <f aca="false">Expenses!E56+'CapChrg-AllocExp'!E58+'CapChrg-AllocExp'!L58</f>
        <v>0</v>
      </c>
      <c r="I42" s="73" t="n">
        <v>0</v>
      </c>
      <c r="J42" s="40" t="n">
        <f aca="false">(H42-G42)-I42</f>
        <v>0</v>
      </c>
      <c r="K42" s="34"/>
      <c r="L42" s="42" t="n">
        <f aca="false">C42-G42</f>
        <v>0</v>
      </c>
      <c r="M42" s="43" t="n">
        <f aca="false">D42-H42</f>
        <v>42685</v>
      </c>
      <c r="N42" s="40" t="n">
        <f aca="false">L42-M42</f>
        <v>-42685</v>
      </c>
    </row>
    <row r="43" customFormat="false" ht="12" hidden="false" customHeight="true" outlineLevel="0" collapsed="false">
      <c r="A43" s="44" t="s">
        <v>42</v>
      </c>
      <c r="B43" s="45"/>
      <c r="C43" s="49" t="n">
        <f aca="false">SUM(C38:C42)+C20+C33</f>
        <v>17412</v>
      </c>
      <c r="D43" s="50" t="e">
        <f aca="false">SUM(D38:D42)+D20+D33</f>
        <v>#NAME?</v>
      </c>
      <c r="E43" s="54" t="e">
        <f aca="false">SUM(E38:E42)+E20+E33</f>
        <v>#NAME?</v>
      </c>
      <c r="F43" s="48"/>
      <c r="G43" s="49" t="e">
        <f aca="false">SUM(G38:G42)+G20+G33</f>
        <v>#NAME?</v>
      </c>
      <c r="H43" s="50" t="e">
        <f aca="false">SUM(H38:H42)+H20+H33</f>
        <v>#NAME?</v>
      </c>
      <c r="I43" s="50" t="e">
        <f aca="false">SUM(I38:I42)+I20+I33</f>
        <v>#NAME?</v>
      </c>
      <c r="J43" s="54" t="e">
        <f aca="false">SUM(J38:J42)+J20+J33</f>
        <v>#NAME?</v>
      </c>
      <c r="K43" s="48"/>
      <c r="L43" s="49" t="e">
        <f aca="false">SUM(L38:L42)+L20+L33</f>
        <v>#NAME?</v>
      </c>
      <c r="M43" s="50" t="e">
        <f aca="false">SUM(M38:M42)+M20+M33</f>
        <v>#NAME?</v>
      </c>
      <c r="N43" s="54" t="e">
        <f aca="false">SUM(N38:N42)+N20+N33</f>
        <v>#NAME?</v>
      </c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</row>
    <row r="44" customFormat="false" ht="12" hidden="false" customHeight="true" outlineLevel="0" collapsed="false">
      <c r="A44" s="56"/>
      <c r="B44" s="18"/>
      <c r="C44" s="42"/>
      <c r="D44" s="43"/>
      <c r="E44" s="40"/>
      <c r="F44" s="34"/>
      <c r="G44" s="91"/>
      <c r="H44" s="43"/>
      <c r="I44" s="43"/>
      <c r="J44" s="40"/>
      <c r="K44" s="34"/>
      <c r="L44" s="42"/>
      <c r="M44" s="43"/>
      <c r="N44" s="40"/>
    </row>
    <row r="45" customFormat="false" ht="12" hidden="false" customHeight="true" outlineLevel="0" collapsed="false">
      <c r="A45" s="56" t="s">
        <v>43</v>
      </c>
      <c r="B45" s="18"/>
      <c r="C45" s="42" t="n">
        <v>0</v>
      </c>
      <c r="D45" s="43" t="n">
        <v>0</v>
      </c>
      <c r="E45" s="40" t="n">
        <f aca="false">-D45+C45</f>
        <v>0</v>
      </c>
      <c r="F45" s="34"/>
      <c r="G45" s="42" t="n">
        <f aca="false">Expenses!D50</f>
        <v>79675</v>
      </c>
      <c r="H45" s="43" t="e">
        <f aca="false">Expenses!E50</f>
        <v>#NAME?</v>
      </c>
      <c r="I45" s="43" t="n">
        <v>0</v>
      </c>
      <c r="J45" s="40" t="e">
        <f aca="false">(H45-G45)-I45</f>
        <v>#NAME?</v>
      </c>
      <c r="K45" s="34"/>
      <c r="L45" s="42" t="n">
        <f aca="false">C45-G45</f>
        <v>-79675</v>
      </c>
      <c r="M45" s="43" t="e">
        <f aca="false">D45-H45</f>
        <v>#NAME?</v>
      </c>
      <c r="N45" s="40" t="e">
        <f aca="false">L45-M45</f>
        <v>#NAME?</v>
      </c>
    </row>
    <row r="46" customFormat="false" ht="12" hidden="false" customHeight="true" outlineLevel="0" collapsed="false">
      <c r="A46" s="56" t="s">
        <v>66</v>
      </c>
      <c r="B46" s="18"/>
      <c r="C46" s="42" t="n">
        <v>0</v>
      </c>
      <c r="D46" s="43" t="n">
        <v>0</v>
      </c>
      <c r="E46" s="40" t="n">
        <f aca="false">-D46+C46</f>
        <v>0</v>
      </c>
      <c r="F46" s="34"/>
      <c r="G46" s="42" t="n">
        <f aca="false">'CapChrg-AllocExp'!K54</f>
        <v>-60263</v>
      </c>
      <c r="H46" s="43" t="e">
        <f aca="false">'CapChrg-AllocExp'!L54</f>
        <v>#NAME?</v>
      </c>
      <c r="I46" s="43" t="n">
        <v>0</v>
      </c>
      <c r="J46" s="40" t="e">
        <f aca="false">(H46-G46)-I46</f>
        <v>#NAME?</v>
      </c>
      <c r="K46" s="34"/>
      <c r="L46" s="42" t="n">
        <f aca="false">C46-G46</f>
        <v>60263</v>
      </c>
      <c r="M46" s="43" t="e">
        <f aca="false">D46-H46</f>
        <v>#NAME?</v>
      </c>
      <c r="N46" s="40" t="e">
        <f aca="false">L46-M46</f>
        <v>#NAME?</v>
      </c>
    </row>
    <row r="47" customFormat="false" ht="12" hidden="false" customHeight="true" outlineLevel="0" collapsed="false">
      <c r="A47" s="56" t="s">
        <v>45</v>
      </c>
      <c r="B47" s="18"/>
      <c r="C47" s="42" t="n">
        <f aca="false">GrossMargin!J52</f>
        <v>-13507</v>
      </c>
      <c r="D47" s="43" t="e">
        <f aca="false">GrossMargin!N52</f>
        <v>#NAME?</v>
      </c>
      <c r="E47" s="40" t="e">
        <f aca="false">-D47+C47</f>
        <v>#NAME?</v>
      </c>
      <c r="F47" s="57"/>
      <c r="G47" s="42" t="e">
        <f aca="false">Expenses!D52</f>
        <v>#NAME?</v>
      </c>
      <c r="H47" s="43" t="e">
        <f aca="false">Expenses!E52</f>
        <v>#NAME?</v>
      </c>
      <c r="I47" s="43" t="n">
        <v>0</v>
      </c>
      <c r="J47" s="40" t="e">
        <f aca="false">(H47-G47)-I47</f>
        <v>#NAME?</v>
      </c>
      <c r="K47" s="34"/>
      <c r="L47" s="42" t="e">
        <f aca="false">C47-G47</f>
        <v>#NAME?</v>
      </c>
      <c r="M47" s="43" t="e">
        <f aca="false">D47-H47</f>
        <v>#NAME?</v>
      </c>
      <c r="N47" s="40" t="e">
        <f aca="false">L47-M47</f>
        <v>#NAME?</v>
      </c>
    </row>
    <row r="48" customFormat="false" ht="12" hidden="false" customHeight="true" outlineLevel="0" collapsed="false">
      <c r="A48" s="56" t="s">
        <v>46</v>
      </c>
      <c r="B48" s="18"/>
      <c r="C48" s="42" t="n">
        <v>0</v>
      </c>
      <c r="D48" s="43" t="n">
        <v>0</v>
      </c>
      <c r="E48" s="40" t="n">
        <f aca="false">-D48+C48</f>
        <v>0</v>
      </c>
      <c r="F48" s="34"/>
      <c r="G48" s="42" t="e">
        <f aca="false">'CapChrg-AllocExp'!D49</f>
        <v>#NAME?</v>
      </c>
      <c r="H48" s="43" t="e">
        <f aca="false">'CapChrg-AllocExp'!E49</f>
        <v>#NAME?</v>
      </c>
      <c r="I48" s="43" t="e">
        <f aca="false">'CapChrg-AllocExp'!F49</f>
        <v>#NAME?</v>
      </c>
      <c r="J48" s="40" t="e">
        <f aca="false">(H48-G48)-I48</f>
        <v>#NAME?</v>
      </c>
      <c r="K48" s="34"/>
      <c r="L48" s="42" t="e">
        <f aca="false">C48-G48</f>
        <v>#NAME?</v>
      </c>
      <c r="M48" s="43" t="e">
        <f aca="false">D48-H48</f>
        <v>#NAME?</v>
      </c>
      <c r="N48" s="40" t="e">
        <f aca="false">L48-M48</f>
        <v>#NAME?</v>
      </c>
    </row>
    <row r="49" customFormat="false" ht="12" hidden="false" customHeight="true" outlineLevel="0" collapsed="false">
      <c r="A49" s="44" t="s">
        <v>47</v>
      </c>
      <c r="B49" s="45"/>
      <c r="C49" s="49" t="n">
        <f aca="false">SUM(C43:C48)</f>
        <v>3905</v>
      </c>
      <c r="D49" s="50" t="e">
        <f aca="false">SUM(D43:D48)</f>
        <v>#NAME?</v>
      </c>
      <c r="E49" s="58" t="e">
        <f aca="false">SUM(E43:E48)</f>
        <v>#NAME?</v>
      </c>
      <c r="F49" s="48"/>
      <c r="G49" s="49" t="e">
        <f aca="false">SUM(G43:G48)</f>
        <v>#NAME?</v>
      </c>
      <c r="H49" s="50" t="e">
        <f aca="false">SUM(H43:H48)</f>
        <v>#NAME?</v>
      </c>
      <c r="I49" s="50" t="e">
        <f aca="false">SUM(I43:I48)</f>
        <v>#NAME?</v>
      </c>
      <c r="J49" s="58" t="e">
        <f aca="false">SUM(J43:J48)</f>
        <v>#NAME?</v>
      </c>
      <c r="K49" s="48"/>
      <c r="L49" s="49" t="e">
        <f aca="false">SUM(L43:L48)</f>
        <v>#NAME?</v>
      </c>
      <c r="M49" s="50" t="e">
        <f aca="false">SUM(M43:M48)</f>
        <v>#NAME?</v>
      </c>
      <c r="N49" s="58" t="e">
        <f aca="false">SUM(N43:N48)</f>
        <v>#NAME?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  <c r="IJ49" s="51"/>
      <c r="IK49" s="51"/>
      <c r="IL49" s="51"/>
      <c r="IM49" s="51"/>
      <c r="IN49" s="51"/>
      <c r="IO49" s="51"/>
      <c r="IP49" s="51"/>
      <c r="IQ49" s="51"/>
      <c r="IR49" s="51"/>
      <c r="IS49" s="51"/>
      <c r="IT49" s="51"/>
      <c r="IU49" s="51"/>
      <c r="IV49" s="51"/>
      <c r="IW49" s="51"/>
    </row>
    <row r="50" customFormat="false" ht="12" hidden="false" customHeight="true" outlineLevel="0" collapsed="false">
      <c r="A50" s="56" t="s">
        <v>48</v>
      </c>
      <c r="B50" s="18"/>
      <c r="C50" s="42" t="n">
        <v>0</v>
      </c>
      <c r="D50" s="43" t="n">
        <v>0</v>
      </c>
      <c r="E50" s="40" t="n">
        <f aca="false">D50-C50</f>
        <v>0</v>
      </c>
      <c r="F50" s="34"/>
      <c r="G50" s="42" t="n">
        <f aca="false">'Old Mgmt Summary'!M60</f>
        <v>18900</v>
      </c>
      <c r="H50" s="43" t="n">
        <f aca="false">'Old Mgmt Summary'!D60</f>
        <v>18900</v>
      </c>
      <c r="I50" s="43"/>
      <c r="J50" s="40" t="n">
        <f aca="false">H50-G50</f>
        <v>0</v>
      </c>
      <c r="K50" s="34"/>
      <c r="L50" s="42" t="n">
        <f aca="false">C50-G50</f>
        <v>-18900</v>
      </c>
      <c r="M50" s="43" t="n">
        <f aca="false">D50-H50</f>
        <v>-18900</v>
      </c>
      <c r="N50" s="40" t="n">
        <f aca="false">L50-M50</f>
        <v>0</v>
      </c>
    </row>
    <row r="51" customFormat="false" ht="12" hidden="false" customHeight="true" outlineLevel="0" collapsed="false">
      <c r="A51" s="59" t="s">
        <v>49</v>
      </c>
      <c r="B51" s="60"/>
      <c r="C51" s="92" t="n">
        <f aca="false">SUM(C49:C50)</f>
        <v>3905</v>
      </c>
      <c r="D51" s="93" t="e">
        <f aca="false">SUM(D49:D50)</f>
        <v>#NAME?</v>
      </c>
      <c r="E51" s="62" t="e">
        <f aca="false">SUM(E49:E50)</f>
        <v>#NAME?</v>
      </c>
      <c r="F51" s="63"/>
      <c r="G51" s="92" t="e">
        <f aca="false">SUM(G49:G50)</f>
        <v>#NAME?</v>
      </c>
      <c r="H51" s="93" t="e">
        <f aca="false">SUM(H49:H50)</f>
        <v>#NAME?</v>
      </c>
      <c r="I51" s="93" t="e">
        <f aca="false">SUM(I49:I50)</f>
        <v>#NAME?</v>
      </c>
      <c r="J51" s="62" t="e">
        <f aca="false">SUM(J49:J50)</f>
        <v>#NAME?</v>
      </c>
      <c r="K51" s="63"/>
      <c r="L51" s="92" t="e">
        <f aca="false">SUM(L49:L50)</f>
        <v>#NAME?</v>
      </c>
      <c r="M51" s="93" t="e">
        <f aca="false">SUM(M49:M50)</f>
        <v>#NAME?</v>
      </c>
      <c r="N51" s="62" t="e">
        <f aca="false">SUM(N49:N50)</f>
        <v>#NAME?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</row>
    <row r="52" customFormat="false" ht="3" hidden="false" customHeight="true" outlineLevel="0" collapsed="false">
      <c r="A52" s="64"/>
      <c r="C52" s="65"/>
      <c r="D52" s="66"/>
      <c r="E52" s="64"/>
      <c r="F52" s="66"/>
      <c r="J52" s="67"/>
    </row>
    <row r="53" customFormat="false" ht="12.75" hidden="false" customHeight="false" outlineLevel="0" collapsed="false">
      <c r="A53" s="67" t="s">
        <v>67</v>
      </c>
      <c r="C53" s="66"/>
      <c r="D53" s="66"/>
      <c r="E53" s="66"/>
      <c r="F53" s="66"/>
    </row>
    <row r="54" customFormat="false" ht="13.5" hidden="false" customHeight="true" outlineLevel="0" collapsed="false">
      <c r="A54" s="67" t="s">
        <v>68</v>
      </c>
      <c r="D54" s="68"/>
      <c r="E54" s="68"/>
      <c r="F54" s="68"/>
      <c r="G54" s="68"/>
      <c r="H54" s="68"/>
      <c r="I54" s="68"/>
    </row>
    <row r="55" customFormat="false" ht="13.5" hidden="false" customHeight="true" outlineLevel="0" collapsed="false">
      <c r="A55" s="67" t="s">
        <v>69</v>
      </c>
      <c r="D55" s="68"/>
      <c r="E55" s="68"/>
      <c r="F55" s="68"/>
      <c r="G55" s="68"/>
      <c r="H55" s="68"/>
      <c r="I55" s="68"/>
    </row>
    <row r="56" customFormat="false" ht="13.5" hidden="false" customHeight="false" outlineLevel="0" collapsed="false">
      <c r="C56" s="94" t="s">
        <v>70</v>
      </c>
      <c r="D56" s="94"/>
      <c r="E56" s="94"/>
      <c r="G56" s="94" t="s">
        <v>71</v>
      </c>
      <c r="H56" s="94"/>
      <c r="I56" s="94"/>
      <c r="J56" s="94"/>
    </row>
    <row r="57" customFormat="false" ht="12.75" hidden="false" customHeight="false" outlineLevel="0" collapsed="false">
      <c r="C57" s="95" t="s">
        <v>72</v>
      </c>
      <c r="D57" s="96"/>
      <c r="E57" s="97" t="n">
        <f aca="false">'GM-WklyChnge'!C55</f>
        <v>9780</v>
      </c>
      <c r="G57" s="95" t="s">
        <v>73</v>
      </c>
      <c r="H57" s="96"/>
      <c r="I57" s="98" t="n">
        <f aca="false">'Expense Weekly Change'!D59+'Expense Weekly Change'!D60+'Expense Weekly Change'!D61</f>
        <v>0</v>
      </c>
      <c r="J57" s="98"/>
    </row>
    <row r="58" customFormat="false" ht="12.75" hidden="false" customHeight="false" outlineLevel="0" collapsed="false">
      <c r="C58" s="95" t="s">
        <v>74</v>
      </c>
      <c r="D58" s="96"/>
      <c r="E58" s="97" t="n">
        <f aca="false">'GM-WklyChnge'!D55</f>
        <v>-20558</v>
      </c>
      <c r="G58" s="95" t="s">
        <v>75</v>
      </c>
      <c r="H58" s="96"/>
      <c r="I58" s="98" t="e">
        <f aca="false">'Expense Weekly Change'!D48</f>
        <v>#NAME?</v>
      </c>
      <c r="J58" s="98"/>
    </row>
    <row r="59" customFormat="false" ht="12.75" hidden="false" customHeight="false" outlineLevel="0" collapsed="false">
      <c r="C59" s="95" t="s">
        <v>76</v>
      </c>
      <c r="D59" s="96"/>
      <c r="E59" s="97" t="n">
        <f aca="false">'GM-WklyChnge'!E55+'GM-WklyChnge'!F55+'GM-WklyChnge'!G55</f>
        <v>7425</v>
      </c>
      <c r="G59" s="95" t="s">
        <v>77</v>
      </c>
      <c r="H59" s="96"/>
      <c r="I59" s="99"/>
      <c r="J59" s="98" t="e">
        <f aca="false">'Expense Weekly Change'!D50+'Expense Weekly Change'!D52</f>
        <v>#NAME?</v>
      </c>
    </row>
    <row r="60" customFormat="false" ht="12.75" hidden="false" customHeight="false" outlineLevel="0" collapsed="false">
      <c r="C60" s="100"/>
      <c r="D60" s="101"/>
      <c r="E60" s="102"/>
      <c r="G60" s="100"/>
      <c r="H60" s="101"/>
      <c r="I60" s="103"/>
      <c r="J60" s="104"/>
    </row>
    <row r="61" customFormat="false" ht="13.5" hidden="false" customHeight="false" outlineLevel="0" collapsed="false">
      <c r="C61" s="105" t="s">
        <v>78</v>
      </c>
      <c r="D61" s="106"/>
      <c r="E61" s="107" t="n">
        <f aca="false">SUM(E57:E60)</f>
        <v>-3353</v>
      </c>
      <c r="G61" s="105" t="s">
        <v>78</v>
      </c>
      <c r="H61" s="106"/>
      <c r="I61" s="108" t="e">
        <f aca="false">+J59+I58+I57+J60</f>
        <v>#NAME?</v>
      </c>
      <c r="J61" s="108"/>
    </row>
    <row r="62" customFormat="false" ht="12.75" hidden="false" customHeight="false" outlineLevel="0" collapsed="false">
      <c r="M62" s="1" t="s">
        <v>79</v>
      </c>
    </row>
    <row r="64" customFormat="false" ht="13.5" hidden="false" customHeight="false" outlineLevel="0" collapsed="false">
      <c r="C64" s="109" t="s">
        <v>80</v>
      </c>
      <c r="D64" s="110"/>
      <c r="E64" s="111" t="n">
        <f aca="false">'[2]QTD Mgmt Summary'!$C$51</f>
        <v>7258</v>
      </c>
      <c r="G64" s="109" t="s">
        <v>80</v>
      </c>
      <c r="H64" s="110"/>
      <c r="I64" s="112" t="n">
        <f aca="false">'[2]QTD Mgmt Summary'!$G$51</f>
        <v>229130</v>
      </c>
      <c r="J64" s="112"/>
    </row>
    <row r="65" customFormat="false" ht="13.5" hidden="false" customHeight="false" outlineLevel="0" collapsed="false">
      <c r="C65" s="109" t="s">
        <v>81</v>
      </c>
      <c r="D65" s="109"/>
      <c r="E65" s="113" t="n">
        <f aca="false">C51</f>
        <v>3905</v>
      </c>
      <c r="F65" s="114"/>
      <c r="G65" s="109" t="s">
        <v>81</v>
      </c>
      <c r="H65" s="109"/>
      <c r="I65" s="115" t="e">
        <f aca="false">G51</f>
        <v>#NAME?</v>
      </c>
      <c r="J65" s="115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114"/>
      <c r="BS65" s="114"/>
      <c r="BT65" s="114"/>
      <c r="BU65" s="114"/>
      <c r="BV65" s="114"/>
      <c r="BW65" s="114"/>
      <c r="BX65" s="114"/>
      <c r="BY65" s="114"/>
      <c r="BZ65" s="114"/>
      <c r="CA65" s="114"/>
      <c r="CB65" s="114"/>
      <c r="CC65" s="114"/>
      <c r="CD65" s="114"/>
      <c r="CE65" s="114"/>
      <c r="CF65" s="114"/>
      <c r="CG65" s="114"/>
      <c r="CH65" s="114"/>
      <c r="CI65" s="114"/>
      <c r="CJ65" s="114"/>
      <c r="CK65" s="114"/>
      <c r="CL65" s="114"/>
      <c r="CM65" s="114"/>
      <c r="CN65" s="114"/>
      <c r="CO65" s="114"/>
      <c r="CP65" s="114"/>
      <c r="CQ65" s="114"/>
      <c r="CR65" s="114"/>
      <c r="CS65" s="114"/>
      <c r="CT65" s="114"/>
      <c r="CU65" s="114"/>
      <c r="CV65" s="114"/>
      <c r="CW65" s="114"/>
      <c r="CX65" s="114"/>
      <c r="CY65" s="114"/>
      <c r="CZ65" s="114"/>
      <c r="DA65" s="114"/>
      <c r="DB65" s="114"/>
      <c r="DC65" s="114"/>
      <c r="DD65" s="114"/>
      <c r="DE65" s="114"/>
      <c r="DF65" s="114"/>
      <c r="DG65" s="114"/>
      <c r="DH65" s="114"/>
      <c r="DI65" s="114"/>
      <c r="DJ65" s="114"/>
      <c r="DK65" s="114"/>
      <c r="DL65" s="114"/>
      <c r="DM65" s="114"/>
      <c r="DN65" s="114"/>
      <c r="DO65" s="114"/>
      <c r="DP65" s="114"/>
      <c r="DQ65" s="114"/>
      <c r="DR65" s="114"/>
      <c r="DS65" s="114"/>
      <c r="DT65" s="114"/>
      <c r="DU65" s="114"/>
      <c r="DV65" s="114"/>
      <c r="DW65" s="114"/>
      <c r="DX65" s="114"/>
      <c r="DY65" s="114"/>
      <c r="DZ65" s="114"/>
      <c r="EA65" s="114"/>
      <c r="EB65" s="114"/>
      <c r="EC65" s="114"/>
      <c r="ED65" s="114"/>
      <c r="EE65" s="114"/>
      <c r="EF65" s="114"/>
      <c r="EG65" s="114"/>
      <c r="EH65" s="114"/>
      <c r="EI65" s="114"/>
      <c r="EJ65" s="114"/>
      <c r="EK65" s="114"/>
      <c r="EL65" s="114"/>
      <c r="EM65" s="114"/>
      <c r="EN65" s="114"/>
      <c r="EO65" s="114"/>
      <c r="EP65" s="114"/>
      <c r="EQ65" s="114"/>
      <c r="ER65" s="114"/>
      <c r="ES65" s="114"/>
      <c r="ET65" s="114"/>
      <c r="EU65" s="114"/>
      <c r="EV65" s="114"/>
      <c r="EW65" s="114"/>
      <c r="EX65" s="114"/>
      <c r="EY65" s="114"/>
      <c r="EZ65" s="114"/>
      <c r="FA65" s="114"/>
      <c r="FB65" s="114"/>
      <c r="FC65" s="114"/>
      <c r="FD65" s="114"/>
      <c r="FE65" s="114"/>
      <c r="FF65" s="114"/>
      <c r="FG65" s="114"/>
      <c r="FH65" s="114"/>
      <c r="FI65" s="114"/>
      <c r="FJ65" s="114"/>
      <c r="FK65" s="114"/>
      <c r="FL65" s="114"/>
      <c r="FM65" s="114"/>
      <c r="FN65" s="114"/>
      <c r="FO65" s="114"/>
      <c r="FP65" s="114"/>
      <c r="FQ65" s="114"/>
      <c r="FR65" s="114"/>
      <c r="FS65" s="114"/>
      <c r="FT65" s="114"/>
      <c r="FU65" s="114"/>
      <c r="FV65" s="114"/>
      <c r="FW65" s="114"/>
      <c r="FX65" s="114"/>
      <c r="FY65" s="114"/>
      <c r="FZ65" s="114"/>
      <c r="GA65" s="114"/>
      <c r="GB65" s="114"/>
      <c r="GC65" s="114"/>
      <c r="GD65" s="114"/>
      <c r="GE65" s="114"/>
      <c r="GF65" s="114"/>
      <c r="GG65" s="114"/>
      <c r="GH65" s="114"/>
      <c r="GI65" s="114"/>
      <c r="GJ65" s="114"/>
      <c r="GK65" s="114"/>
      <c r="GL65" s="114"/>
      <c r="GM65" s="114"/>
      <c r="GN65" s="114"/>
      <c r="GO65" s="114"/>
      <c r="GP65" s="114"/>
      <c r="GQ65" s="114"/>
      <c r="GR65" s="114"/>
      <c r="GS65" s="114"/>
      <c r="GT65" s="114"/>
      <c r="GU65" s="114"/>
      <c r="GV65" s="114"/>
      <c r="GW65" s="114"/>
      <c r="GX65" s="114"/>
      <c r="GY65" s="114"/>
      <c r="GZ65" s="114"/>
      <c r="HA65" s="114"/>
      <c r="HB65" s="114"/>
      <c r="HC65" s="114"/>
      <c r="HD65" s="114"/>
      <c r="HE65" s="114"/>
      <c r="HF65" s="114"/>
      <c r="HG65" s="114"/>
      <c r="HH65" s="114"/>
      <c r="HI65" s="114"/>
      <c r="HJ65" s="114"/>
      <c r="HK65" s="114"/>
      <c r="HL65" s="114"/>
      <c r="HM65" s="114"/>
      <c r="HN65" s="114"/>
      <c r="HO65" s="114"/>
      <c r="HP65" s="114"/>
      <c r="HQ65" s="114"/>
      <c r="HR65" s="114"/>
      <c r="HS65" s="114"/>
      <c r="HT65" s="114"/>
      <c r="HU65" s="114"/>
      <c r="HV65" s="114"/>
      <c r="HW65" s="114"/>
      <c r="HX65" s="114"/>
      <c r="HY65" s="114"/>
      <c r="HZ65" s="114"/>
      <c r="IA65" s="114"/>
      <c r="IB65" s="114"/>
      <c r="IC65" s="114"/>
      <c r="ID65" s="114"/>
      <c r="IE65" s="114"/>
      <c r="IF65" s="114"/>
      <c r="IG65" s="114"/>
      <c r="IH65" s="114"/>
      <c r="II65" s="114"/>
      <c r="IJ65" s="114"/>
      <c r="IK65" s="114"/>
      <c r="IL65" s="114"/>
      <c r="IM65" s="114"/>
      <c r="IN65" s="114"/>
      <c r="IO65" s="114"/>
      <c r="IP65" s="114"/>
      <c r="IQ65" s="114"/>
      <c r="IR65" s="114"/>
      <c r="IS65" s="114"/>
      <c r="IT65" s="114"/>
      <c r="IU65" s="114"/>
      <c r="IV65" s="114"/>
      <c r="IW65" s="114"/>
    </row>
    <row r="66" customFormat="false" ht="6" hidden="false" customHeight="true" outlineLevel="0" collapsed="false">
      <c r="C66" s="109"/>
      <c r="D66" s="109"/>
      <c r="E66" s="116"/>
      <c r="F66" s="114"/>
      <c r="G66" s="109"/>
      <c r="H66" s="109"/>
      <c r="I66" s="116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  <c r="AR66" s="114"/>
      <c r="AS66" s="114"/>
      <c r="AT66" s="114"/>
      <c r="AU66" s="114"/>
      <c r="AV66" s="114"/>
      <c r="AW66" s="114"/>
      <c r="AX66" s="114"/>
      <c r="AY66" s="114"/>
      <c r="AZ66" s="114"/>
      <c r="BA66" s="114"/>
      <c r="BB66" s="114"/>
      <c r="BC66" s="114"/>
      <c r="BD66" s="114"/>
      <c r="BE66" s="114"/>
      <c r="BF66" s="114"/>
      <c r="BG66" s="114"/>
      <c r="BH66" s="114"/>
      <c r="BI66" s="114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4"/>
      <c r="BU66" s="114"/>
      <c r="BV66" s="114"/>
      <c r="BW66" s="114"/>
      <c r="BX66" s="114"/>
      <c r="BY66" s="114"/>
      <c r="BZ66" s="114"/>
      <c r="CA66" s="114"/>
      <c r="CB66" s="114"/>
      <c r="CC66" s="114"/>
      <c r="CD66" s="114"/>
      <c r="CE66" s="114"/>
      <c r="CF66" s="114"/>
      <c r="CG66" s="114"/>
      <c r="CH66" s="114"/>
      <c r="CI66" s="114"/>
      <c r="CJ66" s="114"/>
      <c r="CK66" s="114"/>
      <c r="CL66" s="114"/>
      <c r="CM66" s="114"/>
      <c r="CN66" s="114"/>
      <c r="CO66" s="114"/>
      <c r="CP66" s="114"/>
      <c r="CQ66" s="114"/>
      <c r="CR66" s="114"/>
      <c r="CS66" s="114"/>
      <c r="CT66" s="114"/>
      <c r="CU66" s="114"/>
      <c r="CV66" s="114"/>
      <c r="CW66" s="114"/>
      <c r="CX66" s="114"/>
      <c r="CY66" s="114"/>
      <c r="CZ66" s="114"/>
      <c r="DA66" s="114"/>
      <c r="DB66" s="114"/>
      <c r="DC66" s="114"/>
      <c r="DD66" s="114"/>
      <c r="DE66" s="114"/>
      <c r="DF66" s="114"/>
      <c r="DG66" s="114"/>
      <c r="DH66" s="114"/>
      <c r="DI66" s="114"/>
      <c r="DJ66" s="114"/>
      <c r="DK66" s="114"/>
      <c r="DL66" s="114"/>
      <c r="DM66" s="114"/>
      <c r="DN66" s="114"/>
      <c r="DO66" s="114"/>
      <c r="DP66" s="114"/>
      <c r="DQ66" s="114"/>
      <c r="DR66" s="114"/>
      <c r="DS66" s="114"/>
      <c r="DT66" s="114"/>
      <c r="DU66" s="114"/>
      <c r="DV66" s="114"/>
      <c r="DW66" s="114"/>
      <c r="DX66" s="114"/>
      <c r="DY66" s="114"/>
      <c r="DZ66" s="114"/>
      <c r="EA66" s="114"/>
      <c r="EB66" s="114"/>
      <c r="EC66" s="114"/>
      <c r="ED66" s="114"/>
      <c r="EE66" s="114"/>
      <c r="EF66" s="114"/>
      <c r="EG66" s="114"/>
      <c r="EH66" s="114"/>
      <c r="EI66" s="114"/>
      <c r="EJ66" s="114"/>
      <c r="EK66" s="114"/>
      <c r="EL66" s="114"/>
      <c r="EM66" s="114"/>
      <c r="EN66" s="114"/>
      <c r="EO66" s="114"/>
      <c r="EP66" s="114"/>
      <c r="EQ66" s="114"/>
      <c r="ER66" s="114"/>
      <c r="ES66" s="114"/>
      <c r="ET66" s="114"/>
      <c r="EU66" s="114"/>
      <c r="EV66" s="114"/>
      <c r="EW66" s="114"/>
      <c r="EX66" s="114"/>
      <c r="EY66" s="114"/>
      <c r="EZ66" s="114"/>
      <c r="FA66" s="114"/>
      <c r="FB66" s="114"/>
      <c r="FC66" s="114"/>
      <c r="FD66" s="114"/>
      <c r="FE66" s="114"/>
      <c r="FF66" s="114"/>
      <c r="FG66" s="114"/>
      <c r="FH66" s="114"/>
      <c r="FI66" s="114"/>
      <c r="FJ66" s="114"/>
      <c r="FK66" s="114"/>
      <c r="FL66" s="114"/>
      <c r="FM66" s="114"/>
      <c r="FN66" s="114"/>
      <c r="FO66" s="114"/>
      <c r="FP66" s="114"/>
      <c r="FQ66" s="114"/>
      <c r="FR66" s="114"/>
      <c r="FS66" s="114"/>
      <c r="FT66" s="114"/>
      <c r="FU66" s="114"/>
      <c r="FV66" s="114"/>
      <c r="FW66" s="114"/>
      <c r="FX66" s="114"/>
      <c r="FY66" s="114"/>
      <c r="FZ66" s="114"/>
      <c r="GA66" s="114"/>
      <c r="GB66" s="114"/>
      <c r="GC66" s="114"/>
      <c r="GD66" s="114"/>
      <c r="GE66" s="114"/>
      <c r="GF66" s="114"/>
      <c r="GG66" s="114"/>
      <c r="GH66" s="114"/>
      <c r="GI66" s="114"/>
      <c r="GJ66" s="114"/>
      <c r="GK66" s="114"/>
      <c r="GL66" s="114"/>
      <c r="GM66" s="114"/>
      <c r="GN66" s="114"/>
      <c r="GO66" s="114"/>
      <c r="GP66" s="114"/>
      <c r="GQ66" s="114"/>
      <c r="GR66" s="114"/>
      <c r="GS66" s="114"/>
      <c r="GT66" s="114"/>
      <c r="GU66" s="114"/>
      <c r="GV66" s="114"/>
      <c r="GW66" s="114"/>
      <c r="GX66" s="114"/>
      <c r="GY66" s="114"/>
      <c r="GZ66" s="114"/>
      <c r="HA66" s="114"/>
      <c r="HB66" s="114"/>
      <c r="HC66" s="114"/>
      <c r="HD66" s="114"/>
      <c r="HE66" s="114"/>
      <c r="HF66" s="114"/>
      <c r="HG66" s="114"/>
      <c r="HH66" s="114"/>
      <c r="HI66" s="114"/>
      <c r="HJ66" s="114"/>
      <c r="HK66" s="114"/>
      <c r="HL66" s="114"/>
      <c r="HM66" s="114"/>
      <c r="HN66" s="114"/>
      <c r="HO66" s="114"/>
      <c r="HP66" s="114"/>
      <c r="HQ66" s="114"/>
      <c r="HR66" s="114"/>
      <c r="HS66" s="114"/>
      <c r="HT66" s="114"/>
      <c r="HU66" s="114"/>
      <c r="HV66" s="114"/>
      <c r="HW66" s="114"/>
      <c r="HX66" s="114"/>
      <c r="HY66" s="114"/>
      <c r="HZ66" s="114"/>
      <c r="IA66" s="114"/>
      <c r="IB66" s="114"/>
      <c r="IC66" s="114"/>
      <c r="ID66" s="114"/>
      <c r="IE66" s="114"/>
      <c r="IF66" s="114"/>
      <c r="IG66" s="114"/>
      <c r="IH66" s="114"/>
      <c r="II66" s="114"/>
      <c r="IJ66" s="114"/>
      <c r="IK66" s="114"/>
      <c r="IL66" s="114"/>
      <c r="IM66" s="114"/>
      <c r="IN66" s="114"/>
      <c r="IO66" s="114"/>
      <c r="IP66" s="114"/>
      <c r="IQ66" s="114"/>
      <c r="IR66" s="114"/>
      <c r="IS66" s="114"/>
      <c r="IT66" s="114"/>
      <c r="IU66" s="114"/>
      <c r="IV66" s="114"/>
      <c r="IW66" s="114"/>
    </row>
    <row r="67" customFormat="false" ht="12.75" hidden="false" customHeight="true" outlineLevel="0" collapsed="false">
      <c r="C67" s="117" t="s">
        <v>82</v>
      </c>
      <c r="D67" s="118"/>
      <c r="E67" s="119" t="n">
        <f aca="false">+E65-E64</f>
        <v>-3353</v>
      </c>
      <c r="F67" s="114"/>
      <c r="G67" s="117" t="s">
        <v>82</v>
      </c>
      <c r="H67" s="118"/>
      <c r="I67" s="120" t="e">
        <f aca="false">+I65-I64</f>
        <v>#NAME?</v>
      </c>
      <c r="J67" s="120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  <c r="AR67" s="114"/>
      <c r="AS67" s="114"/>
      <c r="AT67" s="114"/>
      <c r="AU67" s="114"/>
      <c r="AV67" s="114"/>
      <c r="AW67" s="114"/>
      <c r="AX67" s="114"/>
      <c r="AY67" s="114"/>
      <c r="AZ67" s="114"/>
      <c r="BA67" s="114"/>
      <c r="BB67" s="114"/>
      <c r="BC67" s="114"/>
      <c r="BD67" s="114"/>
      <c r="BE67" s="114"/>
      <c r="BF67" s="114"/>
      <c r="BG67" s="114"/>
      <c r="BH67" s="114"/>
      <c r="BI67" s="114"/>
      <c r="BJ67" s="114"/>
      <c r="BK67" s="114"/>
      <c r="BL67" s="114"/>
      <c r="BM67" s="114"/>
      <c r="BN67" s="114"/>
      <c r="BO67" s="114"/>
      <c r="BP67" s="114"/>
      <c r="BQ67" s="114"/>
      <c r="BR67" s="114"/>
      <c r="BS67" s="114"/>
      <c r="BT67" s="114"/>
      <c r="BU67" s="114"/>
      <c r="BV67" s="114"/>
      <c r="BW67" s="114"/>
      <c r="BX67" s="114"/>
      <c r="BY67" s="114"/>
      <c r="BZ67" s="114"/>
      <c r="CA67" s="114"/>
      <c r="CB67" s="114"/>
      <c r="CC67" s="114"/>
      <c r="CD67" s="114"/>
      <c r="CE67" s="114"/>
      <c r="CF67" s="114"/>
      <c r="CG67" s="114"/>
      <c r="CH67" s="114"/>
      <c r="CI67" s="114"/>
      <c r="CJ67" s="114"/>
      <c r="CK67" s="114"/>
      <c r="CL67" s="114"/>
      <c r="CM67" s="114"/>
      <c r="CN67" s="114"/>
      <c r="CO67" s="114"/>
      <c r="CP67" s="114"/>
      <c r="CQ67" s="114"/>
      <c r="CR67" s="114"/>
      <c r="CS67" s="114"/>
      <c r="CT67" s="114"/>
      <c r="CU67" s="114"/>
      <c r="CV67" s="114"/>
      <c r="CW67" s="114"/>
      <c r="CX67" s="114"/>
      <c r="CY67" s="114"/>
      <c r="CZ67" s="114"/>
      <c r="DA67" s="114"/>
      <c r="DB67" s="114"/>
      <c r="DC67" s="114"/>
      <c r="DD67" s="114"/>
      <c r="DE67" s="114"/>
      <c r="DF67" s="114"/>
      <c r="DG67" s="114"/>
      <c r="DH67" s="114"/>
      <c r="DI67" s="114"/>
      <c r="DJ67" s="114"/>
      <c r="DK67" s="114"/>
      <c r="DL67" s="114"/>
      <c r="DM67" s="114"/>
      <c r="DN67" s="114"/>
      <c r="DO67" s="114"/>
      <c r="DP67" s="114"/>
      <c r="DQ67" s="114"/>
      <c r="DR67" s="114"/>
      <c r="DS67" s="114"/>
      <c r="DT67" s="114"/>
      <c r="DU67" s="114"/>
      <c r="DV67" s="114"/>
      <c r="DW67" s="114"/>
      <c r="DX67" s="114"/>
      <c r="DY67" s="114"/>
      <c r="DZ67" s="114"/>
      <c r="EA67" s="114"/>
      <c r="EB67" s="114"/>
      <c r="EC67" s="114"/>
      <c r="ED67" s="114"/>
      <c r="EE67" s="114"/>
      <c r="EF67" s="114"/>
      <c r="EG67" s="114"/>
      <c r="EH67" s="114"/>
      <c r="EI67" s="114"/>
      <c r="EJ67" s="114"/>
      <c r="EK67" s="114"/>
      <c r="EL67" s="114"/>
      <c r="EM67" s="114"/>
      <c r="EN67" s="114"/>
      <c r="EO67" s="114"/>
      <c r="EP67" s="114"/>
      <c r="EQ67" s="114"/>
      <c r="ER67" s="114"/>
      <c r="ES67" s="114"/>
      <c r="ET67" s="114"/>
      <c r="EU67" s="114"/>
      <c r="EV67" s="114"/>
      <c r="EW67" s="114"/>
      <c r="EX67" s="114"/>
      <c r="EY67" s="114"/>
      <c r="EZ67" s="114"/>
      <c r="FA67" s="114"/>
      <c r="FB67" s="114"/>
      <c r="FC67" s="114"/>
      <c r="FD67" s="114"/>
      <c r="FE67" s="114"/>
      <c r="FF67" s="114"/>
      <c r="FG67" s="114"/>
      <c r="FH67" s="114"/>
      <c r="FI67" s="114"/>
      <c r="FJ67" s="114"/>
      <c r="FK67" s="114"/>
      <c r="FL67" s="114"/>
      <c r="FM67" s="114"/>
      <c r="FN67" s="114"/>
      <c r="FO67" s="114"/>
      <c r="FP67" s="114"/>
      <c r="FQ67" s="114"/>
      <c r="FR67" s="114"/>
      <c r="FS67" s="114"/>
      <c r="FT67" s="114"/>
      <c r="FU67" s="114"/>
      <c r="FV67" s="114"/>
      <c r="FW67" s="114"/>
      <c r="FX67" s="114"/>
      <c r="FY67" s="114"/>
      <c r="FZ67" s="114"/>
      <c r="GA67" s="114"/>
      <c r="GB67" s="114"/>
      <c r="GC67" s="114"/>
      <c r="GD67" s="114"/>
      <c r="GE67" s="114"/>
      <c r="GF67" s="114"/>
      <c r="GG67" s="114"/>
      <c r="GH67" s="114"/>
      <c r="GI67" s="114"/>
      <c r="GJ67" s="114"/>
      <c r="GK67" s="114"/>
      <c r="GL67" s="114"/>
      <c r="GM67" s="114"/>
      <c r="GN67" s="114"/>
      <c r="GO67" s="114"/>
      <c r="GP67" s="114"/>
      <c r="GQ67" s="114"/>
      <c r="GR67" s="114"/>
      <c r="GS67" s="114"/>
      <c r="GT67" s="114"/>
      <c r="GU67" s="114"/>
      <c r="GV67" s="114"/>
      <c r="GW67" s="114"/>
      <c r="GX67" s="114"/>
      <c r="GY67" s="114"/>
      <c r="GZ67" s="114"/>
      <c r="HA67" s="114"/>
      <c r="HB67" s="114"/>
      <c r="HC67" s="114"/>
      <c r="HD67" s="114"/>
      <c r="HE67" s="114"/>
      <c r="HF67" s="114"/>
      <c r="HG67" s="114"/>
      <c r="HH67" s="114"/>
      <c r="HI67" s="114"/>
      <c r="HJ67" s="114"/>
      <c r="HK67" s="114"/>
      <c r="HL67" s="114"/>
      <c r="HM67" s="114"/>
      <c r="HN67" s="114"/>
      <c r="HO67" s="114"/>
      <c r="HP67" s="114"/>
      <c r="HQ67" s="114"/>
      <c r="HR67" s="114"/>
      <c r="HS67" s="114"/>
      <c r="HT67" s="114"/>
      <c r="HU67" s="114"/>
      <c r="HV67" s="114"/>
      <c r="HW67" s="114"/>
      <c r="HX67" s="114"/>
      <c r="HY67" s="114"/>
      <c r="HZ67" s="114"/>
      <c r="IA67" s="114"/>
      <c r="IB67" s="114"/>
      <c r="IC67" s="114"/>
      <c r="ID67" s="114"/>
      <c r="IE67" s="114"/>
      <c r="IF67" s="114"/>
      <c r="IG67" s="114"/>
      <c r="IH67" s="114"/>
      <c r="II67" s="114"/>
      <c r="IJ67" s="114"/>
      <c r="IK67" s="114"/>
      <c r="IL67" s="114"/>
      <c r="IM67" s="114"/>
      <c r="IN67" s="114"/>
      <c r="IO67" s="114"/>
      <c r="IP67" s="114"/>
      <c r="IQ67" s="114"/>
      <c r="IR67" s="114"/>
      <c r="IS67" s="114"/>
      <c r="IT67" s="114"/>
      <c r="IU67" s="114"/>
      <c r="IV67" s="114"/>
      <c r="IW67" s="114"/>
    </row>
    <row r="68" customFormat="false" ht="13.5" hidden="false" customHeight="false" outlineLevel="0" collapsed="false"/>
  </sheetData>
  <mergeCells count="12">
    <mergeCell ref="C5:E5"/>
    <mergeCell ref="G5:J5"/>
    <mergeCell ref="L5:N5"/>
    <mergeCell ref="I6:J6"/>
    <mergeCell ref="C56:E56"/>
    <mergeCell ref="G56:J56"/>
    <mergeCell ref="I57:J57"/>
    <mergeCell ref="I58:J58"/>
    <mergeCell ref="I61:J61"/>
    <mergeCell ref="I64:J64"/>
    <mergeCell ref="I65:J65"/>
    <mergeCell ref="I67:J67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0">
              <controlPr defaultSize="0" print="false" autoFill="0" autoPict="0">
                <anchor moveWithCells="true" sizeWithCells="false">
                  <from>
                    <xdr:col>0</xdr:col>
                    <xdr:colOff>1076040</xdr:colOff>
                    <xdr:row>69</xdr:row>
                    <xdr:rowOff>28440</xdr:rowOff>
                  </from>
                  <to>
                    <xdr:col>3</xdr:col>
                    <xdr:colOff>352800</xdr:colOff>
                    <xdr:row>71</xdr:row>
                    <xdr:rowOff>123840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1" width="1.7"/>
    <col collapsed="false" customWidth="true" hidden="false" outlineLevel="0" max="2" min="2" style="121" width="19.7"/>
    <col collapsed="false" customWidth="true" hidden="false" outlineLevel="0" max="3" min="3" style="121" width="10.71"/>
    <col collapsed="false" customWidth="true" hidden="false" outlineLevel="0" max="4" min="4" style="121" width="1.7"/>
    <col collapsed="false" customWidth="true" hidden="false" outlineLevel="0" max="5" min="5" style="121" width="8.7"/>
    <col collapsed="false" customWidth="true" hidden="false" outlineLevel="0" max="6" min="6" style="121" width="1.7"/>
    <col collapsed="false" customWidth="true" hidden="false" outlineLevel="0" max="7" min="7" style="121" width="8.7"/>
    <col collapsed="false" customWidth="true" hidden="false" outlineLevel="0" max="8" min="8" style="121" width="1.7"/>
    <col collapsed="false" customWidth="true" hidden="false" outlineLevel="0" max="9" min="9" style="121" width="8.7"/>
    <col collapsed="false" customWidth="true" hidden="false" outlineLevel="0" max="10" min="10" style="121" width="1.7"/>
    <col collapsed="false" customWidth="true" hidden="false" outlineLevel="0" max="11" min="11" style="121" width="8.7"/>
    <col collapsed="false" customWidth="true" hidden="false" outlineLevel="0" max="12" min="12" style="121" width="1.7"/>
    <col collapsed="false" customWidth="true" hidden="false" outlineLevel="0" max="13" min="13" style="121" width="8.7"/>
    <col collapsed="false" customWidth="false" hidden="false" outlineLevel="0" max="14" min="14" style="122" width="9.14"/>
    <col collapsed="false" customWidth="false" hidden="false" outlineLevel="0" max="15" min="15" style="123" width="9.14"/>
    <col collapsed="false" customWidth="false" hidden="false" outlineLevel="0" max="24" min="16" style="122" width="9.14"/>
    <col collapsed="false" customWidth="false" hidden="false" outlineLevel="0" max="257" min="25" style="121" width="9.14"/>
  </cols>
  <sheetData>
    <row r="1" customFormat="false" ht="15.75" hidden="false" customHeight="false" outlineLevel="0" collapsed="false">
      <c r="A1" s="124" t="s">
        <v>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126"/>
      <c r="P1" s="125"/>
      <c r="Q1" s="125"/>
      <c r="R1" s="125"/>
      <c r="S1" s="125"/>
      <c r="T1" s="125"/>
      <c r="U1" s="125"/>
      <c r="V1" s="125"/>
      <c r="W1" s="125"/>
      <c r="X1" s="125"/>
    </row>
    <row r="2" customFormat="false" ht="16.5" hidden="false" customHeight="false" outlineLevel="0" collapsed="false">
      <c r="A2" s="127" t="s">
        <v>84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129"/>
      <c r="P2" s="128"/>
      <c r="Q2" s="128"/>
      <c r="R2" s="128"/>
      <c r="S2" s="128"/>
      <c r="T2" s="128"/>
      <c r="U2" s="128"/>
      <c r="V2" s="128"/>
      <c r="W2" s="128"/>
      <c r="X2" s="128"/>
    </row>
    <row r="3" customFormat="false" ht="12.75" hidden="false" customHeight="false" outlineLevel="0" collapsed="false">
      <c r="A3" s="130" t="str">
        <f aca="false">'Old Mgmt Summary'!A3</f>
        <v>Results based on Activity through July 27, 2000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  <c r="O3" s="132"/>
      <c r="P3" s="131"/>
      <c r="Q3" s="131"/>
      <c r="R3" s="131"/>
      <c r="S3" s="131"/>
      <c r="T3" s="131"/>
      <c r="U3" s="131"/>
      <c r="V3" s="131"/>
      <c r="W3" s="131"/>
      <c r="X3" s="131"/>
    </row>
    <row r="4" customFormat="false" ht="3" hidden="false" customHeight="true" outlineLevel="0" collapsed="false"/>
    <row r="5" customFormat="false" ht="12.75" hidden="false" customHeight="false" outlineLevel="0" collapsed="false">
      <c r="A5" s="133" t="s">
        <v>85</v>
      </c>
      <c r="B5" s="134"/>
      <c r="C5" s="134"/>
      <c r="D5" s="134"/>
      <c r="E5" s="135" t="s">
        <v>86</v>
      </c>
      <c r="F5" s="134"/>
      <c r="G5" s="135" t="s">
        <v>87</v>
      </c>
      <c r="H5" s="134"/>
      <c r="I5" s="135" t="s">
        <v>88</v>
      </c>
      <c r="J5" s="134"/>
      <c r="K5" s="135" t="s">
        <v>89</v>
      </c>
      <c r="L5" s="134"/>
      <c r="M5" s="136" t="s">
        <v>90</v>
      </c>
      <c r="N5" s="114"/>
      <c r="O5" s="137"/>
      <c r="P5" s="114"/>
      <c r="Q5" s="114"/>
      <c r="R5" s="114"/>
      <c r="S5" s="138" t="s">
        <v>91</v>
      </c>
      <c r="T5" s="114"/>
      <c r="U5" s="114"/>
      <c r="V5" s="114"/>
      <c r="W5" s="114"/>
      <c r="X5" s="114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14"/>
      <c r="O6" s="139"/>
      <c r="P6" s="114"/>
      <c r="Q6" s="114"/>
      <c r="R6" s="114"/>
      <c r="S6" s="114"/>
      <c r="T6" s="114"/>
      <c r="U6" s="114"/>
      <c r="V6" s="114"/>
      <c r="W6" s="114"/>
      <c r="X6" s="114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40" t="s">
        <v>92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14"/>
      <c r="O7" s="139"/>
      <c r="P7" s="114"/>
      <c r="Q7" s="114"/>
      <c r="R7" s="114"/>
      <c r="S7" s="114"/>
      <c r="T7" s="114"/>
      <c r="U7" s="114"/>
      <c r="V7" s="114"/>
      <c r="W7" s="114"/>
      <c r="X7" s="114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4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14"/>
      <c r="O8" s="139"/>
      <c r="P8" s="114"/>
      <c r="Q8" s="114"/>
      <c r="R8" s="114"/>
      <c r="S8" s="114"/>
      <c r="T8" s="114"/>
      <c r="U8" s="114"/>
      <c r="V8" s="114"/>
      <c r="W8" s="114"/>
      <c r="X8" s="114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6"/>
      <c r="F9" s="66"/>
      <c r="G9" s="66"/>
      <c r="H9" s="66"/>
      <c r="I9" s="66"/>
      <c r="J9" s="66"/>
      <c r="K9" s="66"/>
      <c r="L9" s="66"/>
      <c r="M9" s="41"/>
      <c r="N9" s="114"/>
      <c r="O9" s="139"/>
      <c r="P9" s="114"/>
      <c r="Q9" s="114"/>
      <c r="R9" s="114"/>
      <c r="S9" s="114"/>
      <c r="T9" s="114"/>
      <c r="U9" s="114"/>
      <c r="V9" s="114"/>
      <c r="W9" s="114"/>
      <c r="X9" s="114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41"/>
      <c r="B10" s="141"/>
      <c r="C10" s="141"/>
      <c r="D10" s="141"/>
      <c r="E10" s="142" t="n">
        <f aca="false">SUM(E8:E9)</f>
        <v>0</v>
      </c>
      <c r="F10" s="143"/>
      <c r="G10" s="142" t="n">
        <f aca="false">SUM(G8:G9)</f>
        <v>0</v>
      </c>
      <c r="H10" s="143"/>
      <c r="I10" s="142" t="n">
        <f aca="false">SUM(I8:I9)</f>
        <v>0</v>
      </c>
      <c r="J10" s="143"/>
      <c r="K10" s="142" t="n">
        <f aca="false">SUM(K8:K9)</f>
        <v>0</v>
      </c>
      <c r="L10" s="143"/>
      <c r="M10" s="142" t="n">
        <f aca="false">SUM(E10:K10)</f>
        <v>0</v>
      </c>
      <c r="N10" s="114"/>
      <c r="O10" s="139"/>
      <c r="P10" s="114"/>
      <c r="Q10" s="114"/>
      <c r="R10" s="114"/>
      <c r="S10" s="114"/>
      <c r="T10" s="114"/>
      <c r="U10" s="114"/>
      <c r="V10" s="114"/>
      <c r="W10" s="114"/>
      <c r="X10" s="114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40" t="s">
        <v>93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14"/>
      <c r="O11" s="139"/>
      <c r="P11" s="114"/>
      <c r="Q11" s="114"/>
      <c r="R11" s="114"/>
      <c r="S11" s="114"/>
      <c r="T11" s="114"/>
      <c r="U11" s="114"/>
      <c r="V11" s="114"/>
      <c r="W11" s="114"/>
      <c r="X11" s="114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40"/>
      <c r="B12" s="1" t="s">
        <v>94</v>
      </c>
      <c r="C12" s="1" t="s">
        <v>95</v>
      </c>
      <c r="D12" s="1"/>
      <c r="E12" s="1"/>
      <c r="F12" s="1"/>
      <c r="G12" s="1"/>
      <c r="H12" s="1"/>
      <c r="I12" s="66" t="n">
        <v>2000</v>
      </c>
      <c r="J12" s="1"/>
      <c r="K12" s="1"/>
      <c r="L12" s="1"/>
      <c r="M12" s="1"/>
      <c r="N12" s="114"/>
      <c r="O12" s="139"/>
      <c r="P12" s="114"/>
      <c r="Q12" s="114"/>
      <c r="R12" s="114"/>
      <c r="S12" s="114"/>
      <c r="T12" s="114"/>
      <c r="U12" s="114"/>
      <c r="V12" s="114"/>
      <c r="W12" s="114"/>
      <c r="X12" s="114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40"/>
      <c r="B13" s="1" t="s">
        <v>96</v>
      </c>
      <c r="C13" s="1" t="s">
        <v>95</v>
      </c>
      <c r="D13" s="1"/>
      <c r="E13" s="1"/>
      <c r="F13" s="1"/>
      <c r="G13" s="1"/>
      <c r="H13" s="1"/>
      <c r="I13" s="66" t="n">
        <v>2000</v>
      </c>
      <c r="J13" s="1"/>
      <c r="K13" s="1"/>
      <c r="L13" s="1"/>
      <c r="M13" s="1"/>
      <c r="N13" s="114"/>
      <c r="O13" s="139"/>
      <c r="P13" s="114"/>
      <c r="Q13" s="114"/>
      <c r="R13" s="114"/>
      <c r="S13" s="114"/>
      <c r="T13" s="114"/>
      <c r="U13" s="114"/>
      <c r="V13" s="114"/>
      <c r="W13" s="114"/>
      <c r="X13" s="114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40"/>
      <c r="B14" s="1" t="s">
        <v>97</v>
      </c>
      <c r="C14" s="1" t="s">
        <v>98</v>
      </c>
      <c r="D14" s="1"/>
      <c r="E14" s="1"/>
      <c r="F14" s="1"/>
      <c r="G14" s="1"/>
      <c r="H14" s="1"/>
      <c r="I14" s="66" t="n">
        <v>1000</v>
      </c>
      <c r="J14" s="1"/>
      <c r="K14" s="1"/>
      <c r="L14" s="1"/>
      <c r="M14" s="1"/>
      <c r="N14" s="114"/>
      <c r="O14" s="139"/>
      <c r="P14" s="114"/>
      <c r="Q14" s="114"/>
      <c r="R14" s="114"/>
      <c r="S14" s="114"/>
      <c r="T14" s="114"/>
      <c r="U14" s="114"/>
      <c r="V14" s="114"/>
      <c r="W14" s="114"/>
      <c r="X14" s="114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40"/>
      <c r="B15" s="1" t="s">
        <v>99</v>
      </c>
      <c r="C15" s="1" t="s">
        <v>100</v>
      </c>
      <c r="D15" s="1"/>
      <c r="E15" s="1"/>
      <c r="F15" s="1"/>
      <c r="G15" s="1"/>
      <c r="H15" s="1"/>
      <c r="I15" s="66" t="n">
        <v>2000</v>
      </c>
      <c r="J15" s="1"/>
      <c r="K15" s="1"/>
      <c r="L15" s="1"/>
      <c r="M15" s="1"/>
      <c r="N15" s="114"/>
      <c r="O15" s="139"/>
      <c r="P15" s="114"/>
      <c r="Q15" s="114"/>
      <c r="R15" s="114"/>
      <c r="S15" s="114"/>
      <c r="T15" s="114"/>
      <c r="U15" s="114"/>
      <c r="V15" s="114"/>
      <c r="W15" s="114"/>
      <c r="X15" s="114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41"/>
      <c r="B16" s="141"/>
      <c r="C16" s="141"/>
      <c r="D16" s="141"/>
      <c r="E16" s="142" t="n">
        <f aca="false">SUM(E12:E15)</f>
        <v>0</v>
      </c>
      <c r="F16" s="143"/>
      <c r="G16" s="142" t="n">
        <f aca="false">SUM(G12:G15)</f>
        <v>0</v>
      </c>
      <c r="H16" s="143"/>
      <c r="I16" s="142" t="n">
        <f aca="false">SUM(I12:I15)</f>
        <v>7000</v>
      </c>
      <c r="J16" s="143"/>
      <c r="K16" s="142" t="n">
        <f aca="false">SUM(K12:K15)</f>
        <v>0</v>
      </c>
      <c r="L16" s="143"/>
      <c r="M16" s="142" t="n">
        <f aca="false">SUM(E16:K16)</f>
        <v>7000</v>
      </c>
      <c r="N16" s="114"/>
      <c r="O16" s="139"/>
      <c r="P16" s="114"/>
      <c r="Q16" s="114"/>
      <c r="R16" s="114"/>
      <c r="S16" s="114"/>
      <c r="T16" s="114"/>
      <c r="U16" s="114"/>
      <c r="V16" s="114"/>
      <c r="W16" s="114"/>
      <c r="X16" s="114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40" t="s">
        <v>32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14"/>
      <c r="O17" s="139"/>
      <c r="P17" s="114"/>
      <c r="Q17" s="114"/>
      <c r="R17" s="114"/>
      <c r="S17" s="114"/>
      <c r="T17" s="114"/>
      <c r="U17" s="114"/>
      <c r="V17" s="114"/>
      <c r="W17" s="114"/>
      <c r="X17" s="114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40"/>
      <c r="B18" s="1" t="s">
        <v>101</v>
      </c>
      <c r="C18" s="1" t="s">
        <v>102</v>
      </c>
      <c r="D18" s="1"/>
      <c r="E18" s="1"/>
      <c r="F18" s="1"/>
      <c r="G18" s="66" t="n">
        <v>1000</v>
      </c>
      <c r="H18" s="1"/>
      <c r="I18" s="1"/>
      <c r="J18" s="1"/>
      <c r="K18" s="1"/>
      <c r="L18" s="1"/>
      <c r="M18" s="1"/>
      <c r="N18" s="114"/>
      <c r="O18" s="139"/>
      <c r="P18" s="114"/>
      <c r="Q18" s="114"/>
      <c r="R18" s="114"/>
      <c r="S18" s="114"/>
      <c r="T18" s="114"/>
      <c r="U18" s="114"/>
      <c r="V18" s="114"/>
      <c r="W18" s="114"/>
      <c r="X18" s="114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40"/>
      <c r="B19" s="1"/>
      <c r="C19" s="1"/>
      <c r="D19" s="1"/>
      <c r="E19" s="1"/>
      <c r="F19" s="1"/>
      <c r="G19" s="66"/>
      <c r="H19" s="1"/>
      <c r="I19" s="66"/>
      <c r="J19" s="1"/>
      <c r="K19" s="1"/>
      <c r="L19" s="1"/>
      <c r="M19" s="1"/>
      <c r="N19" s="114"/>
      <c r="O19" s="139"/>
      <c r="P19" s="114"/>
      <c r="Q19" s="114"/>
      <c r="R19" s="114"/>
      <c r="S19" s="114"/>
      <c r="T19" s="114"/>
      <c r="U19" s="114"/>
      <c r="V19" s="114"/>
      <c r="W19" s="114"/>
      <c r="X19" s="114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41"/>
      <c r="B20" s="141"/>
      <c r="C20" s="141"/>
      <c r="D20" s="141"/>
      <c r="E20" s="142" t="n">
        <f aca="false">SUM(E18:E19)</f>
        <v>0</v>
      </c>
      <c r="F20" s="143"/>
      <c r="G20" s="142" t="n">
        <f aca="false">SUM(G18:G19)</f>
        <v>1000</v>
      </c>
      <c r="H20" s="143"/>
      <c r="I20" s="142" t="n">
        <f aca="false">SUM(I18:I19)</f>
        <v>0</v>
      </c>
      <c r="J20" s="143"/>
      <c r="K20" s="142" t="n">
        <f aca="false">SUM(K18:K19)</f>
        <v>0</v>
      </c>
      <c r="L20" s="143"/>
      <c r="M20" s="142" t="n">
        <f aca="false">SUM(E20:K20)</f>
        <v>1000</v>
      </c>
      <c r="N20" s="114"/>
      <c r="O20" s="139"/>
      <c r="P20" s="114"/>
      <c r="Q20" s="114"/>
      <c r="R20" s="114"/>
      <c r="S20" s="114"/>
      <c r="T20" s="114"/>
      <c r="U20" s="114"/>
      <c r="V20" s="114"/>
      <c r="W20" s="114"/>
      <c r="X20" s="114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40" t="s">
        <v>103</v>
      </c>
      <c r="B21" s="1"/>
      <c r="C21" s="1"/>
      <c r="D21" s="1"/>
      <c r="E21" s="66"/>
      <c r="F21" s="66"/>
      <c r="G21" s="66"/>
      <c r="H21" s="66"/>
      <c r="I21" s="66"/>
      <c r="J21" s="66"/>
      <c r="K21" s="66"/>
      <c r="L21" s="66"/>
      <c r="M21" s="66"/>
      <c r="N21" s="114"/>
      <c r="O21" s="139"/>
      <c r="P21" s="114"/>
      <c r="Q21" s="114"/>
      <c r="R21" s="114"/>
      <c r="S21" s="114"/>
      <c r="T21" s="114"/>
      <c r="U21" s="114"/>
      <c r="V21" s="114"/>
      <c r="W21" s="114"/>
      <c r="X21" s="114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40"/>
      <c r="B22" s="1" t="s">
        <v>104</v>
      </c>
      <c r="C22" s="1" t="s">
        <v>105</v>
      </c>
      <c r="D22" s="1"/>
      <c r="E22" s="66"/>
      <c r="F22" s="66"/>
      <c r="G22" s="66"/>
      <c r="H22" s="66"/>
      <c r="I22" s="66" t="n">
        <v>2000</v>
      </c>
      <c r="J22" s="66"/>
      <c r="K22" s="66"/>
      <c r="L22" s="66"/>
      <c r="M22" s="66"/>
      <c r="N22" s="114"/>
      <c r="O22" s="139"/>
      <c r="P22" s="114"/>
      <c r="Q22" s="114"/>
      <c r="R22" s="114"/>
      <c r="S22" s="114" t="s">
        <v>106</v>
      </c>
      <c r="T22" s="114"/>
      <c r="U22" s="114"/>
      <c r="V22" s="114"/>
      <c r="W22" s="114"/>
      <c r="X22" s="114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6"/>
      <c r="F23" s="66"/>
      <c r="G23" s="66"/>
      <c r="H23" s="66"/>
      <c r="I23" s="66"/>
      <c r="J23" s="66"/>
      <c r="K23" s="66"/>
      <c r="L23" s="66"/>
      <c r="M23" s="66"/>
      <c r="N23" s="114"/>
      <c r="O23" s="139"/>
      <c r="P23" s="114"/>
      <c r="Q23" s="114"/>
      <c r="R23" s="114"/>
      <c r="S23" s="114"/>
      <c r="T23" s="114"/>
      <c r="U23" s="114"/>
      <c r="V23" s="114"/>
      <c r="W23" s="114"/>
      <c r="X23" s="114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41"/>
      <c r="B24" s="141"/>
      <c r="C24" s="141"/>
      <c r="D24" s="141"/>
      <c r="E24" s="142" t="n">
        <f aca="false">SUM(E22:E23)</f>
        <v>0</v>
      </c>
      <c r="F24" s="143"/>
      <c r="G24" s="142" t="n">
        <f aca="false">SUM(G22:G23)</f>
        <v>0</v>
      </c>
      <c r="H24" s="143"/>
      <c r="I24" s="142" t="n">
        <f aca="false">SUM(I22:I23)</f>
        <v>2000</v>
      </c>
      <c r="J24" s="143"/>
      <c r="K24" s="142" t="n">
        <f aca="false">SUM(K22:K23)</f>
        <v>0</v>
      </c>
      <c r="L24" s="143"/>
      <c r="M24" s="142" t="n">
        <f aca="false">SUM(E24:K24)</f>
        <v>2000</v>
      </c>
      <c r="N24" s="114"/>
      <c r="O24" s="139"/>
      <c r="P24" s="114"/>
      <c r="Q24" s="114"/>
      <c r="R24" s="114"/>
      <c r="S24" s="114"/>
      <c r="T24" s="114"/>
      <c r="U24" s="114"/>
      <c r="V24" s="114"/>
      <c r="W24" s="114"/>
      <c r="X24" s="11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40" t="s">
        <v>107</v>
      </c>
      <c r="B25" s="1"/>
      <c r="C25" s="1"/>
      <c r="D25" s="1"/>
      <c r="E25" s="66"/>
      <c r="F25" s="66"/>
      <c r="G25" s="66"/>
      <c r="H25" s="66"/>
      <c r="I25" s="66"/>
      <c r="J25" s="66"/>
      <c r="K25" s="66"/>
      <c r="L25" s="66"/>
      <c r="M25" s="66"/>
      <c r="N25" s="114"/>
      <c r="O25" s="139"/>
      <c r="P25" s="114"/>
      <c r="Q25" s="114"/>
      <c r="R25" s="114"/>
      <c r="S25" s="114"/>
      <c r="T25" s="114"/>
      <c r="U25" s="114"/>
      <c r="V25" s="114"/>
      <c r="W25" s="114"/>
      <c r="X25" s="11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6"/>
      <c r="F26" s="66"/>
      <c r="G26" s="66"/>
      <c r="H26" s="66"/>
      <c r="I26" s="66"/>
      <c r="J26" s="66"/>
      <c r="K26" s="66"/>
      <c r="L26" s="66"/>
      <c r="M26" s="66"/>
      <c r="N26" s="114"/>
      <c r="O26" s="139"/>
      <c r="P26" s="114"/>
      <c r="Q26" s="114"/>
      <c r="R26" s="114"/>
      <c r="S26" s="114"/>
      <c r="T26" s="114"/>
      <c r="U26" s="114"/>
      <c r="V26" s="114"/>
      <c r="W26" s="114"/>
      <c r="X26" s="114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6"/>
      <c r="F27" s="66"/>
      <c r="G27" s="66"/>
      <c r="H27" s="66"/>
      <c r="I27" s="66"/>
      <c r="J27" s="66"/>
      <c r="K27" s="66"/>
      <c r="L27" s="66"/>
      <c r="M27" s="66"/>
      <c r="N27" s="114"/>
      <c r="O27" s="139"/>
      <c r="P27" s="114"/>
      <c r="Q27" s="114"/>
      <c r="R27" s="114"/>
      <c r="S27" s="114"/>
      <c r="T27" s="114"/>
      <c r="U27" s="114"/>
      <c r="V27" s="114"/>
      <c r="W27" s="114"/>
      <c r="X27" s="11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41"/>
      <c r="B28" s="141"/>
      <c r="C28" s="141"/>
      <c r="D28" s="141"/>
      <c r="E28" s="142" t="n">
        <f aca="false">SUM(E26:E27)</f>
        <v>0</v>
      </c>
      <c r="F28" s="143"/>
      <c r="G28" s="142" t="n">
        <f aca="false">SUM(G26:G27)</f>
        <v>0</v>
      </c>
      <c r="H28" s="143"/>
      <c r="I28" s="142" t="n">
        <f aca="false">SUM(I26:I27)</f>
        <v>0</v>
      </c>
      <c r="J28" s="143"/>
      <c r="K28" s="142" t="n">
        <f aca="false">SUM(K26:K27)</f>
        <v>0</v>
      </c>
      <c r="L28" s="143"/>
      <c r="M28" s="142" t="n">
        <f aca="false">SUM(E28:K28)</f>
        <v>0</v>
      </c>
      <c r="N28" s="114"/>
      <c r="O28" s="139"/>
      <c r="P28" s="114"/>
      <c r="Q28" s="114"/>
      <c r="R28" s="114"/>
      <c r="S28" s="114"/>
      <c r="T28" s="114"/>
      <c r="U28" s="114"/>
      <c r="V28" s="114"/>
      <c r="W28" s="114"/>
      <c r="X28" s="11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40" t="s">
        <v>108</v>
      </c>
      <c r="B29" s="1"/>
      <c r="C29" s="1"/>
      <c r="D29" s="1"/>
      <c r="E29" s="66"/>
      <c r="F29" s="66"/>
      <c r="G29" s="66"/>
      <c r="H29" s="66"/>
      <c r="I29" s="66"/>
      <c r="J29" s="66"/>
      <c r="K29" s="66"/>
      <c r="L29" s="66"/>
      <c r="M29" s="66"/>
      <c r="N29" s="114"/>
      <c r="O29" s="139"/>
      <c r="P29" s="114"/>
      <c r="Q29" s="114"/>
      <c r="R29" s="114"/>
      <c r="S29" s="114"/>
      <c r="T29" s="114"/>
      <c r="U29" s="114"/>
      <c r="V29" s="114"/>
      <c r="W29" s="114"/>
      <c r="X29" s="114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40"/>
      <c r="B30" s="1" t="s">
        <v>109</v>
      </c>
      <c r="C30" s="1" t="s">
        <v>110</v>
      </c>
      <c r="D30" s="1"/>
      <c r="E30" s="66"/>
      <c r="F30" s="66"/>
      <c r="G30" s="66"/>
      <c r="H30" s="66"/>
      <c r="I30" s="66" t="n">
        <v>10000</v>
      </c>
      <c r="J30" s="66"/>
      <c r="K30" s="66"/>
      <c r="L30" s="66"/>
      <c r="M30" s="66"/>
      <c r="N30" s="114"/>
      <c r="O30" s="139"/>
      <c r="P30" s="114"/>
      <c r="Q30" s="114"/>
      <c r="R30" s="114"/>
      <c r="S30" s="114" t="s">
        <v>111</v>
      </c>
      <c r="T30" s="114"/>
      <c r="U30" s="114"/>
      <c r="V30" s="114"/>
      <c r="W30" s="114"/>
      <c r="X30" s="114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40"/>
      <c r="B31" s="1" t="s">
        <v>112</v>
      </c>
      <c r="C31" s="1" t="s">
        <v>113</v>
      </c>
      <c r="D31" s="1"/>
      <c r="E31" s="66"/>
      <c r="F31" s="66"/>
      <c r="G31" s="66"/>
      <c r="H31" s="66"/>
      <c r="I31" s="66" t="n">
        <v>2000</v>
      </c>
      <c r="J31" s="66"/>
      <c r="K31" s="66"/>
      <c r="L31" s="66"/>
      <c r="M31" s="66"/>
      <c r="N31" s="114"/>
      <c r="O31" s="139"/>
      <c r="P31" s="114"/>
      <c r="Q31" s="114"/>
      <c r="R31" s="114"/>
      <c r="S31" s="114"/>
      <c r="T31" s="114"/>
      <c r="U31" s="114"/>
      <c r="V31" s="114"/>
      <c r="W31" s="114"/>
      <c r="X31" s="114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40"/>
      <c r="B32" s="1" t="s">
        <v>114</v>
      </c>
      <c r="C32" s="1" t="s">
        <v>115</v>
      </c>
      <c r="D32" s="1"/>
      <c r="E32" s="66"/>
      <c r="F32" s="66"/>
      <c r="G32" s="66" t="n">
        <v>50</v>
      </c>
      <c r="H32" s="66"/>
      <c r="I32" s="66"/>
      <c r="J32" s="66"/>
      <c r="K32" s="66"/>
      <c r="L32" s="66"/>
      <c r="M32" s="66"/>
      <c r="N32" s="114"/>
      <c r="O32" s="139"/>
      <c r="P32" s="114"/>
      <c r="Q32" s="114"/>
      <c r="R32" s="114"/>
      <c r="S32" s="114"/>
      <c r="T32" s="114"/>
      <c r="U32" s="114"/>
      <c r="V32" s="114"/>
      <c r="W32" s="114"/>
      <c r="X32" s="114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116</v>
      </c>
      <c r="C33" s="1" t="s">
        <v>117</v>
      </c>
      <c r="D33" s="1"/>
      <c r="E33" s="66"/>
      <c r="F33" s="66"/>
      <c r="G33" s="66"/>
      <c r="H33" s="66"/>
      <c r="I33" s="66" t="n">
        <v>4000</v>
      </c>
      <c r="J33" s="66"/>
      <c r="K33" s="66"/>
      <c r="L33" s="66"/>
      <c r="M33" s="66"/>
      <c r="N33" s="114"/>
      <c r="O33" s="139"/>
      <c r="P33" s="114"/>
      <c r="Q33" s="114"/>
      <c r="R33" s="114"/>
      <c r="S33" s="114"/>
      <c r="T33" s="114"/>
      <c r="U33" s="114"/>
      <c r="V33" s="114"/>
      <c r="W33" s="114"/>
      <c r="X33" s="114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41"/>
      <c r="B34" s="141"/>
      <c r="C34" s="141"/>
      <c r="D34" s="141"/>
      <c r="E34" s="142" t="n">
        <f aca="false">SUM(E30:E33)</f>
        <v>0</v>
      </c>
      <c r="F34" s="143"/>
      <c r="G34" s="142" t="n">
        <f aca="false">SUM(G30:G33)</f>
        <v>50</v>
      </c>
      <c r="H34" s="143"/>
      <c r="I34" s="142" t="n">
        <f aca="false">SUM(I30:I33)</f>
        <v>16000</v>
      </c>
      <c r="J34" s="143"/>
      <c r="K34" s="142" t="n">
        <f aca="false">SUM(K30:K33)</f>
        <v>0</v>
      </c>
      <c r="L34" s="143"/>
      <c r="M34" s="142" t="n">
        <f aca="false">SUM(E34:K34)</f>
        <v>16050</v>
      </c>
      <c r="N34" s="114"/>
      <c r="O34" s="139"/>
      <c r="P34" s="114"/>
      <c r="Q34" s="114"/>
      <c r="R34" s="114"/>
      <c r="S34" s="114"/>
      <c r="T34" s="114"/>
      <c r="U34" s="114"/>
      <c r="V34" s="114"/>
      <c r="W34" s="114"/>
      <c r="X34" s="114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40" t="s">
        <v>118</v>
      </c>
      <c r="B35" s="1"/>
      <c r="C35" s="1"/>
      <c r="D35" s="1"/>
      <c r="E35" s="66"/>
      <c r="F35" s="66"/>
      <c r="G35" s="66"/>
      <c r="H35" s="66"/>
      <c r="I35" s="66"/>
      <c r="J35" s="66"/>
      <c r="K35" s="66"/>
      <c r="L35" s="66"/>
      <c r="M35" s="66"/>
      <c r="N35" s="114"/>
      <c r="O35" s="139"/>
      <c r="P35" s="114"/>
      <c r="Q35" s="114"/>
      <c r="R35" s="114"/>
      <c r="S35" s="114"/>
      <c r="T35" s="114"/>
      <c r="U35" s="114"/>
      <c r="V35" s="114"/>
      <c r="W35" s="114"/>
      <c r="X35" s="114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40"/>
      <c r="B36" s="1"/>
      <c r="C36" s="1"/>
      <c r="D36" s="1"/>
      <c r="E36" s="66"/>
      <c r="F36" s="66"/>
      <c r="G36" s="66"/>
      <c r="H36" s="66"/>
      <c r="I36" s="66"/>
      <c r="J36" s="66"/>
      <c r="K36" s="66"/>
      <c r="L36" s="66"/>
      <c r="M36" s="66"/>
      <c r="N36" s="114"/>
      <c r="O36" s="139"/>
      <c r="P36" s="114"/>
      <c r="Q36" s="114"/>
      <c r="R36" s="114"/>
      <c r="S36" s="114"/>
      <c r="T36" s="114"/>
      <c r="U36" s="114"/>
      <c r="V36" s="114"/>
      <c r="W36" s="114"/>
      <c r="X36" s="114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6"/>
      <c r="F37" s="66"/>
      <c r="G37" s="66"/>
      <c r="H37" s="66"/>
      <c r="I37" s="66"/>
      <c r="J37" s="66"/>
      <c r="K37" s="66"/>
      <c r="L37" s="66"/>
      <c r="M37" s="66"/>
      <c r="N37" s="114"/>
      <c r="O37" s="139"/>
      <c r="P37" s="114"/>
      <c r="Q37" s="114"/>
      <c r="R37" s="114"/>
      <c r="S37" s="114"/>
      <c r="T37" s="114"/>
      <c r="U37" s="114"/>
      <c r="V37" s="114"/>
      <c r="W37" s="114"/>
      <c r="X37" s="114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41"/>
      <c r="B38" s="141"/>
      <c r="C38" s="141"/>
      <c r="D38" s="141"/>
      <c r="E38" s="142" t="n">
        <f aca="false">SUM(E36:E37)</f>
        <v>0</v>
      </c>
      <c r="F38" s="143"/>
      <c r="G38" s="142" t="n">
        <f aca="false">SUM(G36:G37)</f>
        <v>0</v>
      </c>
      <c r="H38" s="143"/>
      <c r="I38" s="142" t="n">
        <f aca="false">SUM(I36:I37)</f>
        <v>0</v>
      </c>
      <c r="J38" s="143"/>
      <c r="K38" s="142" t="n">
        <f aca="false">SUM(K36:K37)</f>
        <v>0</v>
      </c>
      <c r="L38" s="143"/>
      <c r="M38" s="142" t="n">
        <f aca="false">SUM(E38:K38)</f>
        <v>0</v>
      </c>
      <c r="N38" s="114"/>
      <c r="O38" s="139"/>
      <c r="P38" s="114"/>
      <c r="Q38" s="114"/>
      <c r="R38" s="114"/>
      <c r="S38" s="114"/>
      <c r="T38" s="114"/>
      <c r="U38" s="114"/>
      <c r="V38" s="114"/>
      <c r="W38" s="114"/>
      <c r="X38" s="114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40" t="s">
        <v>33</v>
      </c>
      <c r="B39" s="1"/>
      <c r="C39" s="1"/>
      <c r="D39" s="1"/>
      <c r="E39" s="66"/>
      <c r="F39" s="66"/>
      <c r="G39" s="66"/>
      <c r="H39" s="66"/>
      <c r="I39" s="66"/>
      <c r="J39" s="66"/>
      <c r="K39" s="66"/>
      <c r="L39" s="66"/>
      <c r="M39" s="66"/>
      <c r="N39" s="114"/>
      <c r="O39" s="139"/>
      <c r="P39" s="114"/>
      <c r="Q39" s="114"/>
      <c r="R39" s="114"/>
      <c r="S39" s="114"/>
      <c r="T39" s="114"/>
      <c r="U39" s="114"/>
      <c r="V39" s="114"/>
      <c r="W39" s="114"/>
      <c r="X39" s="114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40"/>
      <c r="B40" s="1" t="s">
        <v>119</v>
      </c>
      <c r="C40" s="1" t="s">
        <v>120</v>
      </c>
      <c r="D40" s="1"/>
      <c r="E40" s="66"/>
      <c r="F40" s="66"/>
      <c r="G40" s="66"/>
      <c r="H40" s="66"/>
      <c r="I40" s="66" t="n">
        <v>850</v>
      </c>
      <c r="J40" s="66"/>
      <c r="K40" s="66"/>
      <c r="L40" s="66"/>
      <c r="M40" s="66"/>
      <c r="N40" s="114"/>
      <c r="O40" s="139"/>
      <c r="P40" s="114"/>
      <c r="Q40" s="114"/>
      <c r="R40" s="114"/>
      <c r="S40" s="114"/>
      <c r="T40" s="114"/>
      <c r="U40" s="114"/>
      <c r="V40" s="114"/>
      <c r="W40" s="114"/>
      <c r="X40" s="114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40"/>
      <c r="B41" s="1"/>
      <c r="C41" s="1"/>
      <c r="D41" s="1"/>
      <c r="E41" s="66"/>
      <c r="F41" s="66"/>
      <c r="G41" s="66"/>
      <c r="H41" s="66"/>
      <c r="I41" s="66"/>
      <c r="J41" s="66"/>
      <c r="K41" s="66"/>
      <c r="L41" s="66"/>
      <c r="M41" s="66"/>
      <c r="N41" s="114"/>
      <c r="O41" s="139"/>
      <c r="P41" s="114"/>
      <c r="Q41" s="114"/>
      <c r="R41" s="114"/>
      <c r="S41" s="114"/>
      <c r="T41" s="114"/>
      <c r="U41" s="114"/>
      <c r="V41" s="114"/>
      <c r="W41" s="114"/>
      <c r="X41" s="114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41"/>
      <c r="B42" s="141"/>
      <c r="C42" s="141"/>
      <c r="D42" s="141"/>
      <c r="E42" s="142" t="n">
        <f aca="false">SUM(E40:E41)</f>
        <v>0</v>
      </c>
      <c r="F42" s="143"/>
      <c r="G42" s="142" t="n">
        <f aca="false">SUM(G40:G41)</f>
        <v>0</v>
      </c>
      <c r="H42" s="143"/>
      <c r="I42" s="142" t="n">
        <f aca="false">SUM(I40:I41)</f>
        <v>850</v>
      </c>
      <c r="J42" s="143"/>
      <c r="K42" s="142" t="n">
        <f aca="false">SUM(K40:K41)</f>
        <v>0</v>
      </c>
      <c r="L42" s="143"/>
      <c r="M42" s="142" t="n">
        <f aca="false">SUM(E42:K42)</f>
        <v>850</v>
      </c>
      <c r="N42" s="114"/>
      <c r="O42" s="139"/>
      <c r="P42" s="114"/>
      <c r="Q42" s="114"/>
      <c r="R42" s="114"/>
      <c r="S42" s="114"/>
      <c r="T42" s="114"/>
      <c r="U42" s="114"/>
      <c r="V42" s="114"/>
      <c r="W42" s="114"/>
      <c r="X42" s="114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40" t="s">
        <v>63</v>
      </c>
      <c r="B43" s="1"/>
      <c r="C43" s="1"/>
      <c r="D43" s="1"/>
      <c r="E43" s="66"/>
      <c r="F43" s="66"/>
      <c r="G43" s="66"/>
      <c r="H43" s="66"/>
      <c r="I43" s="66"/>
      <c r="J43" s="66"/>
      <c r="K43" s="66"/>
      <c r="L43" s="66"/>
      <c r="M43" s="66"/>
      <c r="N43" s="114"/>
      <c r="O43" s="139"/>
      <c r="P43" s="114"/>
      <c r="Q43" s="114"/>
      <c r="R43" s="114"/>
      <c r="S43" s="114"/>
      <c r="T43" s="114"/>
      <c r="U43" s="114"/>
      <c r="V43" s="114"/>
      <c r="W43" s="114"/>
      <c r="X43" s="114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121</v>
      </c>
      <c r="C44" s="1" t="s">
        <v>122</v>
      </c>
      <c r="D44" s="1"/>
      <c r="E44" s="66" t="n">
        <v>9000</v>
      </c>
      <c r="F44" s="66"/>
      <c r="G44" s="66"/>
      <c r="H44" s="66"/>
      <c r="I44" s="66"/>
      <c r="J44" s="66"/>
      <c r="K44" s="66"/>
      <c r="L44" s="66"/>
      <c r="M44" s="66"/>
      <c r="N44" s="114"/>
      <c r="O44" s="139"/>
      <c r="P44" s="114"/>
      <c r="Q44" s="114"/>
      <c r="R44" s="114"/>
      <c r="S44" s="114" t="s">
        <v>123</v>
      </c>
      <c r="T44" s="114"/>
      <c r="U44" s="114"/>
      <c r="V44" s="114"/>
      <c r="W44" s="114"/>
      <c r="X44" s="114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8"/>
      <c r="B45" s="144" t="s">
        <v>124</v>
      </c>
      <c r="C45" s="1"/>
      <c r="D45" s="1"/>
      <c r="E45" s="66"/>
      <c r="F45" s="66"/>
      <c r="G45" s="66"/>
      <c r="H45" s="66"/>
      <c r="I45" s="66" t="n">
        <v>7500</v>
      </c>
      <c r="J45" s="66"/>
      <c r="K45" s="66"/>
      <c r="L45" s="66"/>
      <c r="M45" s="66"/>
      <c r="N45" s="114"/>
      <c r="O45" s="139"/>
      <c r="P45" s="114"/>
      <c r="Q45" s="114"/>
      <c r="R45" s="114"/>
      <c r="S45" s="114"/>
      <c r="T45" s="114"/>
      <c r="U45" s="114"/>
      <c r="V45" s="114"/>
      <c r="W45" s="114"/>
      <c r="X45" s="114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8"/>
      <c r="B46" s="144" t="s">
        <v>125</v>
      </c>
      <c r="C46" s="1"/>
      <c r="D46" s="1"/>
      <c r="E46" s="66"/>
      <c r="F46" s="66"/>
      <c r="G46" s="66"/>
      <c r="H46" s="66"/>
      <c r="I46" s="66" t="n">
        <v>5000</v>
      </c>
      <c r="J46" s="66"/>
      <c r="K46" s="66"/>
      <c r="L46" s="66"/>
      <c r="M46" s="66"/>
      <c r="N46" s="114"/>
      <c r="O46" s="139"/>
      <c r="P46" s="114"/>
      <c r="Q46" s="114"/>
      <c r="R46" s="114"/>
      <c r="S46" s="114"/>
      <c r="T46" s="114"/>
      <c r="U46" s="114"/>
      <c r="V46" s="114"/>
      <c r="W46" s="114"/>
      <c r="X46" s="114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8"/>
      <c r="B47" s="144" t="s">
        <v>126</v>
      </c>
      <c r="C47" s="1"/>
      <c r="D47" s="1"/>
      <c r="E47" s="66"/>
      <c r="F47" s="66"/>
      <c r="G47" s="66"/>
      <c r="H47" s="66"/>
      <c r="I47" s="66" t="n">
        <v>4000</v>
      </c>
      <c r="J47" s="66"/>
      <c r="K47" s="66"/>
      <c r="L47" s="66"/>
      <c r="M47" s="66"/>
      <c r="N47" s="114"/>
      <c r="O47" s="139"/>
      <c r="P47" s="114"/>
      <c r="Q47" s="114"/>
      <c r="R47" s="114"/>
      <c r="S47" s="114"/>
      <c r="T47" s="114"/>
      <c r="U47" s="114"/>
      <c r="V47" s="114"/>
      <c r="W47" s="114"/>
      <c r="X47" s="114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45"/>
      <c r="B48" s="144" t="s">
        <v>126</v>
      </c>
      <c r="C48" s="1"/>
      <c r="D48" s="1"/>
      <c r="E48" s="66"/>
      <c r="F48" s="66"/>
      <c r="G48" s="66"/>
      <c r="H48" s="66"/>
      <c r="I48" s="66" t="n">
        <v>2500</v>
      </c>
      <c r="J48" s="66"/>
      <c r="K48" s="66"/>
      <c r="L48" s="66"/>
      <c r="M48" s="66"/>
      <c r="N48" s="114"/>
      <c r="O48" s="139"/>
      <c r="P48" s="114"/>
      <c r="Q48" s="114"/>
      <c r="R48" s="114"/>
      <c r="S48" s="114"/>
      <c r="T48" s="114"/>
      <c r="U48" s="114"/>
      <c r="V48" s="114"/>
      <c r="W48" s="114"/>
      <c r="X48" s="114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41"/>
      <c r="B49" s="141"/>
      <c r="C49" s="141"/>
      <c r="D49" s="141"/>
      <c r="E49" s="142" t="n">
        <f aca="false">SUM(E44:E48)</f>
        <v>9000</v>
      </c>
      <c r="F49" s="143"/>
      <c r="G49" s="142" t="n">
        <f aca="false">SUM(G44:G48)</f>
        <v>0</v>
      </c>
      <c r="H49" s="143"/>
      <c r="I49" s="142" t="n">
        <f aca="false">SUM(I44:I48)</f>
        <v>19000</v>
      </c>
      <c r="J49" s="143"/>
      <c r="K49" s="142" t="n">
        <f aca="false">SUM(K44:K48)</f>
        <v>0</v>
      </c>
      <c r="L49" s="143"/>
      <c r="M49" s="142" t="n">
        <f aca="false">SUM(E49:K49)</f>
        <v>28000</v>
      </c>
      <c r="N49" s="114"/>
      <c r="O49" s="139"/>
      <c r="P49" s="114"/>
      <c r="Q49" s="114"/>
      <c r="R49" s="114"/>
      <c r="S49" s="114"/>
      <c r="T49" s="114"/>
      <c r="U49" s="114"/>
      <c r="V49" s="114"/>
      <c r="W49" s="114"/>
      <c r="X49" s="114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40" t="s">
        <v>127</v>
      </c>
      <c r="B50" s="1"/>
      <c r="C50" s="1"/>
      <c r="D50" s="1"/>
      <c r="E50" s="66"/>
      <c r="F50" s="66"/>
      <c r="G50" s="66"/>
      <c r="H50" s="66"/>
      <c r="I50" s="66"/>
      <c r="J50" s="66"/>
      <c r="K50" s="66"/>
      <c r="L50" s="66"/>
      <c r="M50" s="66"/>
      <c r="N50" s="114"/>
      <c r="O50" s="139"/>
      <c r="P50" s="114"/>
      <c r="Q50" s="114"/>
      <c r="R50" s="114"/>
      <c r="S50" s="114"/>
      <c r="T50" s="114"/>
      <c r="U50" s="114"/>
      <c r="V50" s="114"/>
      <c r="W50" s="114"/>
      <c r="X50" s="114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40"/>
      <c r="B51" s="1" t="s">
        <v>128</v>
      </c>
      <c r="C51" s="1" t="s">
        <v>129</v>
      </c>
      <c r="D51" s="1"/>
      <c r="E51" s="66"/>
      <c r="F51" s="66"/>
      <c r="G51" s="66" t="n">
        <v>1000</v>
      </c>
      <c r="H51" s="66"/>
      <c r="I51" s="66"/>
      <c r="J51" s="66"/>
      <c r="K51" s="66"/>
      <c r="L51" s="66"/>
      <c r="M51" s="66"/>
      <c r="N51" s="114"/>
      <c r="O51" s="139"/>
      <c r="P51" s="114"/>
      <c r="Q51" s="114"/>
      <c r="R51" s="114"/>
      <c r="S51" s="114" t="s">
        <v>130</v>
      </c>
      <c r="T51" s="114"/>
      <c r="U51" s="114"/>
      <c r="V51" s="114"/>
      <c r="W51" s="114"/>
      <c r="X51" s="114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40"/>
      <c r="B52" s="1" t="s">
        <v>131</v>
      </c>
      <c r="C52" s="1" t="s">
        <v>132</v>
      </c>
      <c r="D52" s="1"/>
      <c r="E52" s="66" t="n">
        <v>500</v>
      </c>
      <c r="F52" s="66"/>
      <c r="G52" s="66"/>
      <c r="H52" s="66"/>
      <c r="I52" s="66"/>
      <c r="J52" s="66"/>
      <c r="K52" s="66"/>
      <c r="L52" s="66"/>
      <c r="M52" s="66"/>
      <c r="N52" s="114"/>
      <c r="O52" s="139"/>
      <c r="P52" s="114"/>
      <c r="Q52" s="114"/>
      <c r="R52" s="114"/>
      <c r="S52" s="114" t="s">
        <v>130</v>
      </c>
      <c r="T52" s="114"/>
      <c r="U52" s="114"/>
      <c r="V52" s="114"/>
      <c r="W52" s="114"/>
      <c r="X52" s="114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40"/>
      <c r="B53" s="1" t="s">
        <v>133</v>
      </c>
      <c r="C53" s="1" t="s">
        <v>134</v>
      </c>
      <c r="D53" s="1"/>
      <c r="E53" s="66"/>
      <c r="F53" s="66"/>
      <c r="G53" s="66"/>
      <c r="H53" s="66"/>
      <c r="I53" s="66" t="n">
        <v>500</v>
      </c>
      <c r="J53" s="66"/>
      <c r="K53" s="66"/>
      <c r="L53" s="66"/>
      <c r="M53" s="66"/>
      <c r="N53" s="114"/>
      <c r="O53" s="139"/>
      <c r="P53" s="114"/>
      <c r="Q53" s="114"/>
      <c r="R53" s="114"/>
      <c r="S53" s="114" t="s">
        <v>130</v>
      </c>
      <c r="T53" s="114"/>
      <c r="U53" s="114"/>
      <c r="V53" s="114"/>
      <c r="W53" s="114"/>
      <c r="X53" s="114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40"/>
      <c r="B54" s="1" t="s">
        <v>135</v>
      </c>
      <c r="C54" s="1" t="s">
        <v>136</v>
      </c>
      <c r="D54" s="1"/>
      <c r="E54" s="66" t="n">
        <v>2000</v>
      </c>
      <c r="F54" s="66"/>
      <c r="G54" s="66"/>
      <c r="H54" s="66"/>
      <c r="I54" s="66"/>
      <c r="J54" s="66"/>
      <c r="K54" s="66"/>
      <c r="L54" s="66"/>
      <c r="M54" s="66"/>
      <c r="N54" s="114"/>
      <c r="O54" s="139"/>
      <c r="P54" s="114"/>
      <c r="Q54" s="114"/>
      <c r="R54" s="114"/>
      <c r="S54" s="114" t="s">
        <v>130</v>
      </c>
      <c r="T54" s="114"/>
      <c r="U54" s="114"/>
      <c r="V54" s="114"/>
      <c r="W54" s="114"/>
      <c r="X54" s="114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40"/>
      <c r="B55" s="1" t="s">
        <v>137</v>
      </c>
      <c r="C55" s="1" t="s">
        <v>136</v>
      </c>
      <c r="D55" s="1"/>
      <c r="E55" s="66" t="n">
        <v>625</v>
      </c>
      <c r="F55" s="66"/>
      <c r="G55" s="66"/>
      <c r="H55" s="66"/>
      <c r="I55" s="66"/>
      <c r="J55" s="66"/>
      <c r="K55" s="66"/>
      <c r="L55" s="66"/>
      <c r="M55" s="66"/>
      <c r="N55" s="114"/>
      <c r="O55" s="139"/>
      <c r="P55" s="114"/>
      <c r="Q55" s="114"/>
      <c r="R55" s="114"/>
      <c r="S55" s="114" t="s">
        <v>130</v>
      </c>
      <c r="T55" s="114"/>
      <c r="U55" s="114"/>
      <c r="V55" s="114"/>
      <c r="W55" s="114"/>
      <c r="X55" s="114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40"/>
      <c r="B56" s="1" t="s">
        <v>138</v>
      </c>
      <c r="C56" s="1" t="s">
        <v>139</v>
      </c>
      <c r="D56" s="1"/>
      <c r="E56" s="66"/>
      <c r="F56" s="66"/>
      <c r="G56" s="66"/>
      <c r="H56" s="66"/>
      <c r="I56" s="66" t="n">
        <v>1000</v>
      </c>
      <c r="J56" s="66"/>
      <c r="K56" s="66"/>
      <c r="L56" s="66"/>
      <c r="M56" s="66"/>
      <c r="N56" s="114"/>
      <c r="O56" s="139"/>
      <c r="P56" s="114"/>
      <c r="Q56" s="114"/>
      <c r="R56" s="114"/>
      <c r="S56" s="114" t="s">
        <v>130</v>
      </c>
      <c r="T56" s="114"/>
      <c r="U56" s="114"/>
      <c r="V56" s="114"/>
      <c r="W56" s="114"/>
      <c r="X56" s="114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40"/>
      <c r="B57" s="1" t="s">
        <v>140</v>
      </c>
      <c r="C57" s="1" t="s">
        <v>141</v>
      </c>
      <c r="D57" s="1"/>
      <c r="E57" s="66"/>
      <c r="F57" s="66"/>
      <c r="G57" s="66" t="n">
        <v>2000</v>
      </c>
      <c r="H57" s="66"/>
      <c r="I57" s="66"/>
      <c r="J57" s="66"/>
      <c r="K57" s="66"/>
      <c r="L57" s="66"/>
      <c r="M57" s="66"/>
      <c r="N57" s="114"/>
      <c r="O57" s="139"/>
      <c r="P57" s="114"/>
      <c r="Q57" s="114"/>
      <c r="R57" s="114"/>
      <c r="S57" s="114" t="s">
        <v>130</v>
      </c>
      <c r="T57" s="114"/>
      <c r="U57" s="114"/>
      <c r="V57" s="114"/>
      <c r="W57" s="114"/>
      <c r="X57" s="114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40"/>
      <c r="B58" s="1" t="s">
        <v>142</v>
      </c>
      <c r="C58" s="1" t="s">
        <v>143</v>
      </c>
      <c r="D58" s="1"/>
      <c r="E58" s="66" t="n">
        <v>1250</v>
      </c>
      <c r="F58" s="66"/>
      <c r="G58" s="66"/>
      <c r="H58" s="66"/>
      <c r="I58" s="66"/>
      <c r="J58" s="66"/>
      <c r="K58" s="66"/>
      <c r="L58" s="66"/>
      <c r="M58" s="66"/>
      <c r="N58" s="114"/>
      <c r="O58" s="139"/>
      <c r="P58" s="114"/>
      <c r="Q58" s="114"/>
      <c r="R58" s="114"/>
      <c r="S58" s="114" t="s">
        <v>130</v>
      </c>
      <c r="T58" s="114"/>
      <c r="U58" s="114"/>
      <c r="V58" s="114"/>
      <c r="W58" s="114"/>
      <c r="X58" s="114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40"/>
      <c r="B59" s="1" t="s">
        <v>144</v>
      </c>
      <c r="C59" s="1" t="s">
        <v>145</v>
      </c>
      <c r="D59" s="1"/>
      <c r="E59" s="66" t="n">
        <v>1500</v>
      </c>
      <c r="F59" s="66"/>
      <c r="G59" s="66"/>
      <c r="H59" s="66"/>
      <c r="I59" s="66"/>
      <c r="J59" s="66"/>
      <c r="K59" s="66"/>
      <c r="L59" s="66"/>
      <c r="M59" s="66"/>
      <c r="N59" s="114"/>
      <c r="O59" s="139"/>
      <c r="P59" s="114"/>
      <c r="Q59" s="114"/>
      <c r="R59" s="114"/>
      <c r="S59" s="114" t="s">
        <v>130</v>
      </c>
      <c r="T59" s="114"/>
      <c r="U59" s="114"/>
      <c r="V59" s="114"/>
      <c r="W59" s="114"/>
      <c r="X59" s="114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40"/>
      <c r="B60" s="1" t="s">
        <v>146</v>
      </c>
      <c r="C60" s="1"/>
      <c r="D60" s="1"/>
      <c r="E60" s="66"/>
      <c r="F60" s="66"/>
      <c r="G60" s="66"/>
      <c r="H60" s="66"/>
      <c r="I60" s="66" t="n">
        <v>1000</v>
      </c>
      <c r="J60" s="66"/>
      <c r="K60" s="66"/>
      <c r="L60" s="66"/>
      <c r="M60" s="66"/>
      <c r="N60" s="114"/>
      <c r="O60" s="139"/>
      <c r="P60" s="114"/>
      <c r="Q60" s="114"/>
      <c r="R60" s="114"/>
      <c r="S60" s="114"/>
      <c r="T60" s="114"/>
      <c r="U60" s="114"/>
      <c r="V60" s="114"/>
      <c r="W60" s="114"/>
      <c r="X60" s="114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40"/>
      <c r="B61" s="1" t="s">
        <v>147</v>
      </c>
      <c r="C61" s="1"/>
      <c r="D61" s="1"/>
      <c r="E61" s="66"/>
      <c r="F61" s="66"/>
      <c r="G61" s="66"/>
      <c r="H61" s="66"/>
      <c r="I61" s="66" t="n">
        <v>1000</v>
      </c>
      <c r="J61" s="66"/>
      <c r="K61" s="66"/>
      <c r="L61" s="66"/>
      <c r="M61" s="66"/>
      <c r="N61" s="114"/>
      <c r="O61" s="139"/>
      <c r="P61" s="114"/>
      <c r="Q61" s="114"/>
      <c r="R61" s="114"/>
      <c r="S61" s="114"/>
      <c r="T61" s="114"/>
      <c r="U61" s="114"/>
      <c r="V61" s="114"/>
      <c r="W61" s="114"/>
      <c r="X61" s="114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40"/>
      <c r="B62" s="1" t="s">
        <v>148</v>
      </c>
      <c r="C62" s="1" t="s">
        <v>149</v>
      </c>
      <c r="D62" s="1"/>
      <c r="E62" s="66"/>
      <c r="F62" s="66"/>
      <c r="G62" s="66"/>
      <c r="H62" s="66"/>
      <c r="I62" s="66"/>
      <c r="J62" s="66"/>
      <c r="K62" s="66" t="n">
        <v>2105</v>
      </c>
      <c r="L62" s="66"/>
      <c r="M62" s="66"/>
      <c r="N62" s="114"/>
      <c r="O62" s="139"/>
      <c r="P62" s="114"/>
      <c r="Q62" s="114"/>
      <c r="R62" s="114"/>
      <c r="S62" s="114" t="s">
        <v>130</v>
      </c>
      <c r="T62" s="114"/>
      <c r="U62" s="114"/>
      <c r="V62" s="114"/>
      <c r="W62" s="114"/>
      <c r="X62" s="114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40"/>
      <c r="B63" s="1"/>
      <c r="C63" s="1"/>
      <c r="D63" s="1"/>
      <c r="E63" s="66"/>
      <c r="F63" s="66"/>
      <c r="G63" s="66"/>
      <c r="H63" s="66"/>
      <c r="I63" s="66"/>
      <c r="J63" s="66"/>
      <c r="K63" s="66"/>
      <c r="L63" s="66"/>
      <c r="M63" s="66"/>
      <c r="N63" s="114"/>
      <c r="O63" s="139"/>
      <c r="P63" s="114"/>
      <c r="Q63" s="114"/>
      <c r="R63" s="114"/>
      <c r="S63" s="114" t="s">
        <v>130</v>
      </c>
      <c r="T63" s="114"/>
      <c r="U63" s="114"/>
      <c r="V63" s="114"/>
      <c r="W63" s="114"/>
      <c r="X63" s="114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40"/>
      <c r="B64" s="1"/>
      <c r="C64" s="1"/>
      <c r="D64" s="1"/>
      <c r="E64" s="66"/>
      <c r="F64" s="66"/>
      <c r="G64" s="66"/>
      <c r="H64" s="66"/>
      <c r="I64" s="66"/>
      <c r="J64" s="66"/>
      <c r="K64" s="66"/>
      <c r="L64" s="66"/>
      <c r="M64" s="66"/>
      <c r="N64" s="114"/>
      <c r="O64" s="139"/>
      <c r="P64" s="114"/>
      <c r="Q64" s="114"/>
      <c r="R64" s="114"/>
      <c r="S64" s="114" t="s">
        <v>130</v>
      </c>
      <c r="T64" s="114"/>
      <c r="U64" s="114"/>
      <c r="V64" s="114"/>
      <c r="W64" s="114"/>
      <c r="X64" s="114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40"/>
      <c r="B65" s="1"/>
      <c r="C65" s="1"/>
      <c r="D65" s="1"/>
      <c r="E65" s="66"/>
      <c r="F65" s="66"/>
      <c r="G65" s="66"/>
      <c r="H65" s="66"/>
      <c r="I65" s="66"/>
      <c r="J65" s="66"/>
      <c r="K65" s="66"/>
      <c r="L65" s="66"/>
      <c r="M65" s="66"/>
      <c r="N65" s="114"/>
      <c r="O65" s="139"/>
      <c r="P65" s="114"/>
      <c r="Q65" s="114"/>
      <c r="R65" s="114"/>
      <c r="S65" s="114" t="s">
        <v>130</v>
      </c>
      <c r="T65" s="114"/>
      <c r="U65" s="114"/>
      <c r="V65" s="114"/>
      <c r="W65" s="114"/>
      <c r="X65" s="114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40"/>
      <c r="B66" s="1"/>
      <c r="C66" s="1"/>
      <c r="D66" s="1"/>
      <c r="E66" s="66"/>
      <c r="F66" s="66"/>
      <c r="G66" s="66"/>
      <c r="H66" s="66"/>
      <c r="I66" s="66"/>
      <c r="J66" s="66"/>
      <c r="K66" s="66"/>
      <c r="L66" s="66"/>
      <c r="M66" s="66"/>
      <c r="N66" s="114"/>
      <c r="O66" s="139"/>
      <c r="P66" s="114"/>
      <c r="Q66" s="114"/>
      <c r="R66" s="114"/>
      <c r="S66" s="114" t="s">
        <v>130</v>
      </c>
      <c r="T66" s="114"/>
      <c r="U66" s="114"/>
      <c r="V66" s="114"/>
      <c r="W66" s="114"/>
      <c r="X66" s="114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40"/>
      <c r="B67" s="1"/>
      <c r="C67" s="1"/>
      <c r="D67" s="1"/>
      <c r="E67" s="66"/>
      <c r="F67" s="66"/>
      <c r="G67" s="66"/>
      <c r="H67" s="66"/>
      <c r="I67" s="66"/>
      <c r="J67" s="66"/>
      <c r="K67" s="66"/>
      <c r="L67" s="66"/>
      <c r="M67" s="66"/>
      <c r="N67" s="114"/>
      <c r="O67" s="139"/>
      <c r="P67" s="114"/>
      <c r="Q67" s="114"/>
      <c r="R67" s="114"/>
      <c r="S67" s="114" t="s">
        <v>130</v>
      </c>
      <c r="T67" s="114"/>
      <c r="U67" s="114"/>
      <c r="V67" s="114"/>
      <c r="W67" s="114"/>
      <c r="X67" s="114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40"/>
      <c r="B68" s="1"/>
      <c r="C68" s="1"/>
      <c r="D68" s="1"/>
      <c r="E68" s="66"/>
      <c r="F68" s="66"/>
      <c r="G68" s="66"/>
      <c r="H68" s="66"/>
      <c r="I68" s="66"/>
      <c r="J68" s="66"/>
      <c r="K68" s="66"/>
      <c r="L68" s="66"/>
      <c r="M68" s="66"/>
      <c r="N68" s="114"/>
      <c r="O68" s="139"/>
      <c r="P68" s="114"/>
      <c r="Q68" s="114"/>
      <c r="R68" s="114"/>
      <c r="S68" s="114" t="s">
        <v>130</v>
      </c>
      <c r="T68" s="114"/>
      <c r="U68" s="114"/>
      <c r="V68" s="114"/>
      <c r="W68" s="114"/>
      <c r="X68" s="114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40"/>
      <c r="B69" s="1"/>
      <c r="C69" s="1"/>
      <c r="D69" s="1"/>
      <c r="E69" s="66"/>
      <c r="F69" s="66"/>
      <c r="G69" s="66"/>
      <c r="H69" s="66"/>
      <c r="I69" s="66"/>
      <c r="J69" s="66"/>
      <c r="K69" s="66"/>
      <c r="L69" s="66"/>
      <c r="M69" s="66"/>
      <c r="N69" s="114"/>
      <c r="O69" s="139"/>
      <c r="P69" s="114"/>
      <c r="Q69" s="114"/>
      <c r="R69" s="114"/>
      <c r="S69" s="114" t="s">
        <v>130</v>
      </c>
      <c r="T69" s="114"/>
      <c r="U69" s="114"/>
      <c r="V69" s="114"/>
      <c r="W69" s="114"/>
      <c r="X69" s="114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40"/>
      <c r="B70" s="1"/>
      <c r="C70" s="1"/>
      <c r="D70" s="1"/>
      <c r="E70" s="1"/>
      <c r="F70" s="1"/>
      <c r="G70" s="1"/>
      <c r="H70" s="1"/>
      <c r="I70" s="1"/>
      <c r="J70" s="1"/>
      <c r="K70" s="1"/>
      <c r="L70" s="66"/>
      <c r="M70" s="66"/>
      <c r="N70" s="114"/>
      <c r="O70" s="139"/>
      <c r="P70" s="114"/>
      <c r="Q70" s="114"/>
      <c r="R70" s="114"/>
      <c r="S70" s="114" t="s">
        <v>130</v>
      </c>
      <c r="T70" s="114"/>
      <c r="U70" s="114"/>
      <c r="V70" s="114"/>
      <c r="W70" s="114"/>
      <c r="X70" s="114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40"/>
      <c r="B71" s="1"/>
      <c r="C71" s="1"/>
      <c r="D71" s="1"/>
      <c r="E71" s="1"/>
      <c r="F71" s="1"/>
      <c r="G71" s="1"/>
      <c r="H71" s="1"/>
      <c r="I71" s="1"/>
      <c r="J71" s="1"/>
      <c r="K71" s="1"/>
      <c r="L71" s="66"/>
      <c r="M71" s="66"/>
      <c r="N71" s="114"/>
      <c r="O71" s="139"/>
      <c r="P71" s="114"/>
      <c r="Q71" s="114"/>
      <c r="R71" s="114"/>
      <c r="S71" s="114" t="s">
        <v>130</v>
      </c>
      <c r="T71" s="114"/>
      <c r="U71" s="114"/>
      <c r="V71" s="114"/>
      <c r="W71" s="114"/>
      <c r="X71" s="114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40"/>
      <c r="B72" s="1"/>
      <c r="C72" s="1"/>
      <c r="D72" s="1"/>
      <c r="E72" s="66"/>
      <c r="F72" s="66"/>
      <c r="G72" s="66"/>
      <c r="H72" s="66"/>
      <c r="I72" s="66"/>
      <c r="J72" s="66"/>
      <c r="K72" s="66"/>
      <c r="L72" s="66"/>
      <c r="M72" s="66"/>
      <c r="N72" s="114"/>
      <c r="O72" s="139"/>
      <c r="P72" s="114"/>
      <c r="Q72" s="114"/>
      <c r="R72" s="114"/>
      <c r="S72" s="114"/>
      <c r="T72" s="114"/>
      <c r="U72" s="114"/>
      <c r="V72" s="114"/>
      <c r="W72" s="114"/>
      <c r="X72" s="114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40"/>
      <c r="B73" s="1"/>
      <c r="C73" s="1"/>
      <c r="D73" s="1"/>
      <c r="E73" s="66"/>
      <c r="F73" s="66"/>
      <c r="G73" s="66"/>
      <c r="H73" s="66"/>
      <c r="I73" s="66"/>
      <c r="J73" s="66"/>
      <c r="K73" s="66"/>
      <c r="L73" s="66"/>
      <c r="M73" s="66"/>
      <c r="N73" s="114"/>
      <c r="O73" s="139"/>
      <c r="P73" s="114"/>
      <c r="Q73" s="114"/>
      <c r="R73" s="114"/>
      <c r="S73" s="114"/>
      <c r="T73" s="114"/>
      <c r="U73" s="114"/>
      <c r="V73" s="114"/>
      <c r="W73" s="114"/>
      <c r="X73" s="114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40"/>
      <c r="B74" s="1"/>
      <c r="C74" s="1"/>
      <c r="D74" s="1"/>
      <c r="E74" s="66"/>
      <c r="F74" s="66"/>
      <c r="G74" s="66"/>
      <c r="H74" s="66"/>
      <c r="I74" s="66"/>
      <c r="J74" s="66"/>
      <c r="K74" s="66"/>
      <c r="L74" s="66"/>
      <c r="M74" s="66"/>
      <c r="N74" s="114"/>
      <c r="O74" s="139"/>
      <c r="P74" s="114"/>
      <c r="Q74" s="114"/>
      <c r="R74" s="114"/>
      <c r="S74" s="114"/>
      <c r="T74" s="114"/>
      <c r="U74" s="114"/>
      <c r="V74" s="114"/>
      <c r="W74" s="114"/>
      <c r="X74" s="114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40"/>
      <c r="B75" s="1"/>
      <c r="C75" s="1"/>
      <c r="D75" s="1"/>
      <c r="E75" s="1"/>
      <c r="F75" s="1"/>
      <c r="G75" s="1"/>
      <c r="H75" s="1"/>
      <c r="I75" s="1"/>
      <c r="J75" s="66"/>
      <c r="K75" s="66"/>
      <c r="L75" s="66"/>
      <c r="M75" s="66"/>
      <c r="N75" s="114"/>
      <c r="O75" s="139"/>
      <c r="P75" s="114"/>
      <c r="Q75" s="114"/>
      <c r="R75" s="114"/>
      <c r="S75" s="1"/>
      <c r="T75" s="114"/>
      <c r="U75" s="114"/>
      <c r="V75" s="114"/>
      <c r="W75" s="114"/>
      <c r="X75" s="114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41"/>
      <c r="B76" s="141"/>
      <c r="C76" s="141"/>
      <c r="D76" s="141"/>
      <c r="E76" s="142" t="n">
        <f aca="false">SUM(E51:E72)</f>
        <v>5875</v>
      </c>
      <c r="F76" s="143"/>
      <c r="G76" s="142" t="n">
        <f aca="false">SUM(G51:G72)</f>
        <v>3000</v>
      </c>
      <c r="H76" s="143"/>
      <c r="I76" s="142" t="n">
        <f aca="false">SUM(I51:I72)</f>
        <v>3500</v>
      </c>
      <c r="J76" s="143"/>
      <c r="K76" s="142" t="n">
        <f aca="false">SUM(K51:K72)</f>
        <v>2105</v>
      </c>
      <c r="L76" s="143"/>
      <c r="M76" s="142" t="n">
        <f aca="false">SUM(E76:K76)</f>
        <v>14480</v>
      </c>
      <c r="N76" s="114"/>
      <c r="O76" s="139"/>
      <c r="P76" s="114"/>
      <c r="Q76" s="114"/>
      <c r="R76" s="114"/>
      <c r="S76" s="114"/>
      <c r="T76" s="114"/>
      <c r="U76" s="114"/>
      <c r="V76" s="114"/>
      <c r="W76" s="114"/>
      <c r="X76" s="114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40" t="s">
        <v>35</v>
      </c>
      <c r="B77" s="1"/>
      <c r="C77" s="1"/>
      <c r="D77" s="1"/>
      <c r="E77" s="66"/>
      <c r="F77" s="66"/>
      <c r="G77" s="66"/>
      <c r="H77" s="66"/>
      <c r="I77" s="66"/>
      <c r="J77" s="66"/>
      <c r="K77" s="66"/>
      <c r="L77" s="66"/>
      <c r="M77" s="66"/>
      <c r="N77" s="114"/>
      <c r="O77" s="139"/>
      <c r="P77" s="114"/>
      <c r="Q77" s="114"/>
      <c r="R77" s="114"/>
      <c r="S77" s="114"/>
      <c r="T77" s="114"/>
      <c r="U77" s="114"/>
      <c r="V77" s="114"/>
      <c r="W77" s="114"/>
      <c r="X77" s="114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40"/>
      <c r="B78" s="1"/>
      <c r="C78" s="1"/>
      <c r="D78" s="1"/>
      <c r="E78" s="66"/>
      <c r="F78" s="66"/>
      <c r="G78" s="66"/>
      <c r="H78" s="66"/>
      <c r="I78" s="66"/>
      <c r="J78" s="66"/>
      <c r="K78" s="66"/>
      <c r="L78" s="66"/>
      <c r="M78" s="66"/>
      <c r="N78" s="114"/>
      <c r="O78" s="139"/>
      <c r="P78" s="114"/>
      <c r="Q78" s="114"/>
      <c r="R78" s="114"/>
      <c r="S78" s="114"/>
      <c r="T78" s="114"/>
      <c r="U78" s="114"/>
      <c r="V78" s="114"/>
      <c r="W78" s="114"/>
      <c r="X78" s="114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6"/>
      <c r="F79" s="66"/>
      <c r="G79" s="66"/>
      <c r="H79" s="66"/>
      <c r="I79" s="66"/>
      <c r="J79" s="66"/>
      <c r="K79" s="66"/>
      <c r="L79" s="66"/>
      <c r="M79" s="66"/>
      <c r="N79" s="114"/>
      <c r="O79" s="139"/>
      <c r="P79" s="114"/>
      <c r="Q79" s="114"/>
      <c r="R79" s="114"/>
      <c r="S79" s="114"/>
      <c r="T79" s="114"/>
      <c r="U79" s="114"/>
      <c r="V79" s="114"/>
      <c r="W79" s="114"/>
      <c r="X79" s="114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41"/>
      <c r="B80" s="141"/>
      <c r="C80" s="141"/>
      <c r="D80" s="141"/>
      <c r="E80" s="142" t="n">
        <f aca="false">SUM(E78:E79)</f>
        <v>0</v>
      </c>
      <c r="F80" s="143"/>
      <c r="G80" s="142" t="n">
        <f aca="false">SUM(G78:G79)</f>
        <v>0</v>
      </c>
      <c r="H80" s="143"/>
      <c r="I80" s="142" t="n">
        <f aca="false">SUM(I78:I79)</f>
        <v>0</v>
      </c>
      <c r="J80" s="143"/>
      <c r="K80" s="142" t="n">
        <f aca="false">SUM(K78:K79)</f>
        <v>0</v>
      </c>
      <c r="L80" s="143"/>
      <c r="M80" s="142" t="n">
        <f aca="false">SUM(E80:K80)</f>
        <v>0</v>
      </c>
      <c r="N80" s="114"/>
      <c r="O80" s="139"/>
      <c r="P80" s="114"/>
      <c r="Q80" s="114"/>
      <c r="R80" s="114"/>
      <c r="S80" s="114"/>
      <c r="T80" s="114"/>
      <c r="U80" s="114"/>
      <c r="V80" s="114"/>
      <c r="W80" s="114"/>
      <c r="X80" s="114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40" t="s">
        <v>150</v>
      </c>
      <c r="B81" s="1"/>
      <c r="C81" s="1"/>
      <c r="D81" s="1"/>
      <c r="E81" s="66"/>
      <c r="F81" s="66"/>
      <c r="G81" s="66"/>
      <c r="H81" s="66"/>
      <c r="I81" s="66"/>
      <c r="J81" s="66"/>
      <c r="K81" s="66"/>
      <c r="L81" s="66"/>
      <c r="M81" s="66"/>
      <c r="N81" s="114"/>
      <c r="O81" s="139"/>
      <c r="P81" s="114"/>
      <c r="Q81" s="114"/>
      <c r="R81" s="114"/>
      <c r="S81" s="114"/>
      <c r="T81" s="114"/>
      <c r="U81" s="114"/>
      <c r="V81" s="114"/>
      <c r="W81" s="114"/>
      <c r="X81" s="114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40"/>
      <c r="B82" s="1"/>
      <c r="C82" s="1"/>
      <c r="D82" s="1"/>
      <c r="E82" s="66"/>
      <c r="F82" s="66"/>
      <c r="G82" s="66"/>
      <c r="H82" s="66"/>
      <c r="I82" s="66"/>
      <c r="J82" s="66"/>
      <c r="K82" s="66"/>
      <c r="L82" s="66"/>
      <c r="M82" s="66"/>
      <c r="N82" s="114"/>
      <c r="O82" s="139"/>
      <c r="P82" s="114"/>
      <c r="Q82" s="114"/>
      <c r="R82" s="114"/>
      <c r="S82" s="114"/>
      <c r="T82" s="114"/>
      <c r="U82" s="114"/>
      <c r="V82" s="114"/>
      <c r="W82" s="114"/>
      <c r="X82" s="114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6"/>
      <c r="F83" s="66"/>
      <c r="G83" s="66"/>
      <c r="H83" s="66"/>
      <c r="I83" s="66"/>
      <c r="J83" s="66"/>
      <c r="K83" s="66"/>
      <c r="L83" s="66"/>
      <c r="M83" s="66"/>
      <c r="N83" s="114"/>
      <c r="O83" s="139"/>
      <c r="P83" s="114"/>
      <c r="Q83" s="114"/>
      <c r="R83" s="114"/>
      <c r="S83" s="114"/>
      <c r="T83" s="114"/>
      <c r="U83" s="114"/>
      <c r="V83" s="114"/>
      <c r="W83" s="114"/>
      <c r="X83" s="114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41"/>
      <c r="B84" s="141"/>
      <c r="C84" s="141"/>
      <c r="D84" s="141"/>
      <c r="E84" s="142" t="n">
        <f aca="false">SUM(E82:E83)</f>
        <v>0</v>
      </c>
      <c r="F84" s="143"/>
      <c r="G84" s="142" t="n">
        <f aca="false">SUM(G82:G83)</f>
        <v>0</v>
      </c>
      <c r="H84" s="143"/>
      <c r="I84" s="142" t="n">
        <f aca="false">SUM(I82:I83)</f>
        <v>0</v>
      </c>
      <c r="J84" s="143"/>
      <c r="K84" s="142" t="n">
        <f aca="false">SUM(K82:K83)</f>
        <v>0</v>
      </c>
      <c r="L84" s="143"/>
      <c r="M84" s="142" t="n">
        <f aca="false">SUM(E84:K84)</f>
        <v>0</v>
      </c>
      <c r="N84" s="114"/>
      <c r="O84" s="139"/>
      <c r="P84" s="114"/>
      <c r="Q84" s="114"/>
      <c r="R84" s="114"/>
      <c r="S84" s="114"/>
      <c r="T84" s="114"/>
      <c r="U84" s="114"/>
      <c r="V84" s="114"/>
      <c r="W84" s="114"/>
      <c r="X84" s="114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40" t="s">
        <v>151</v>
      </c>
      <c r="B85" s="1"/>
      <c r="C85" s="1"/>
      <c r="D85" s="1"/>
      <c r="E85" s="66"/>
      <c r="F85" s="66"/>
      <c r="G85" s="66"/>
      <c r="H85" s="66"/>
      <c r="I85" s="66"/>
      <c r="J85" s="66"/>
      <c r="K85" s="66"/>
      <c r="L85" s="66"/>
      <c r="M85" s="66"/>
      <c r="N85" s="114"/>
      <c r="O85" s="139"/>
      <c r="P85" s="114"/>
      <c r="Q85" s="114"/>
      <c r="R85" s="114"/>
      <c r="S85" s="114"/>
      <c r="T85" s="114"/>
      <c r="U85" s="114"/>
      <c r="V85" s="114"/>
      <c r="W85" s="114"/>
      <c r="X85" s="114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40"/>
      <c r="B86" s="1"/>
      <c r="C86" s="1"/>
      <c r="D86" s="1"/>
      <c r="E86" s="66"/>
      <c r="F86" s="66"/>
      <c r="G86" s="66"/>
      <c r="H86" s="66"/>
      <c r="I86" s="66"/>
      <c r="J86" s="66"/>
      <c r="K86" s="66"/>
      <c r="L86" s="66"/>
      <c r="M86" s="66"/>
      <c r="N86" s="114"/>
      <c r="O86" s="139"/>
      <c r="P86" s="114"/>
      <c r="Q86" s="114"/>
      <c r="R86" s="114"/>
      <c r="S86" s="114"/>
      <c r="T86" s="114"/>
      <c r="U86" s="114"/>
      <c r="V86" s="114"/>
      <c r="W86" s="114"/>
      <c r="X86" s="114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6"/>
      <c r="F87" s="66"/>
      <c r="G87" s="66"/>
      <c r="H87" s="66"/>
      <c r="I87" s="66"/>
      <c r="J87" s="66"/>
      <c r="K87" s="66"/>
      <c r="L87" s="66"/>
      <c r="M87" s="66"/>
      <c r="N87" s="114"/>
      <c r="O87" s="139"/>
      <c r="P87" s="114"/>
      <c r="Q87" s="114"/>
      <c r="R87" s="114"/>
      <c r="S87" s="114"/>
      <c r="T87" s="114"/>
      <c r="U87" s="114"/>
      <c r="V87" s="114"/>
      <c r="W87" s="114"/>
      <c r="X87" s="114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41"/>
      <c r="B88" s="141"/>
      <c r="C88" s="141"/>
      <c r="D88" s="141"/>
      <c r="E88" s="142" t="n">
        <f aca="false">SUM(E86:E87)</f>
        <v>0</v>
      </c>
      <c r="F88" s="143"/>
      <c r="G88" s="142" t="n">
        <f aca="false">SUM(G86:G87)</f>
        <v>0</v>
      </c>
      <c r="H88" s="143"/>
      <c r="I88" s="142" t="n">
        <f aca="false">SUM(I86:I87)</f>
        <v>0</v>
      </c>
      <c r="J88" s="143"/>
      <c r="K88" s="142" t="n">
        <f aca="false">SUM(K86:K87)</f>
        <v>0</v>
      </c>
      <c r="L88" s="143"/>
      <c r="M88" s="142" t="n">
        <f aca="false">SUM(E88:K88)</f>
        <v>0</v>
      </c>
      <c r="N88" s="114"/>
      <c r="O88" s="139"/>
      <c r="P88" s="114"/>
      <c r="Q88" s="114"/>
      <c r="R88" s="114"/>
      <c r="S88" s="114"/>
      <c r="T88" s="114"/>
      <c r="U88" s="114"/>
      <c r="V88" s="114"/>
      <c r="W88" s="114"/>
      <c r="X88" s="114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6"/>
      <c r="F89" s="66"/>
      <c r="G89" s="66"/>
      <c r="H89" s="66"/>
      <c r="I89" s="66"/>
      <c r="J89" s="66"/>
      <c r="K89" s="66"/>
      <c r="L89" s="66"/>
      <c r="M89" s="66"/>
      <c r="N89" s="114"/>
      <c r="O89" s="139"/>
      <c r="P89" s="114"/>
      <c r="Q89" s="114"/>
      <c r="R89" s="114"/>
      <c r="S89" s="114"/>
      <c r="T89" s="114"/>
      <c r="U89" s="114"/>
      <c r="V89" s="114"/>
      <c r="W89" s="114"/>
      <c r="X89" s="114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46" t="s">
        <v>152</v>
      </c>
      <c r="B90" s="147"/>
      <c r="C90" s="147"/>
      <c r="D90" s="147"/>
      <c r="E90" s="148" t="e">
        <f aca="false">E10+E16+E20+E24+E28+E34+#REF!+E38+E42+E49+E76+E80+E84+E88</f>
        <v>#REF!</v>
      </c>
      <c r="F90" s="149"/>
      <c r="G90" s="148" t="e">
        <f aca="false">G10+G16+G20+G24+G28+G34+#REF!+G38+G42+G49+G76+G80+G84+G88</f>
        <v>#REF!</v>
      </c>
      <c r="H90" s="149"/>
      <c r="I90" s="148" t="e">
        <f aca="false">I10+I16+I20+I24+I28+I34+#REF!+I38+I42+I49+I76+I80+I84+I88</f>
        <v>#REF!</v>
      </c>
      <c r="J90" s="149"/>
      <c r="K90" s="148" t="e">
        <f aca="false">K10+K16+K20+K24+K28+K34+#REF!+K38+K42+K49+K76+K80+K84+K88</f>
        <v>#REF!</v>
      </c>
      <c r="L90" s="149"/>
      <c r="M90" s="148" t="e">
        <f aca="false">SUM(E90:K90)</f>
        <v>#REF!</v>
      </c>
      <c r="N90" s="114"/>
      <c r="O90" s="139"/>
      <c r="P90" s="114"/>
      <c r="Q90" s="114"/>
      <c r="R90" s="114"/>
      <c r="S90" s="114"/>
      <c r="T90" s="114"/>
      <c r="U90" s="114"/>
      <c r="V90" s="114"/>
      <c r="W90" s="114"/>
      <c r="X90" s="114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33" t="s">
        <v>153</v>
      </c>
      <c r="B93" s="134"/>
      <c r="C93" s="134"/>
      <c r="D93" s="134"/>
      <c r="E93" s="135"/>
      <c r="F93" s="134"/>
      <c r="G93" s="135"/>
      <c r="H93" s="134"/>
      <c r="I93" s="135"/>
      <c r="J93" s="134"/>
      <c r="K93" s="135"/>
      <c r="L93" s="134"/>
      <c r="M93" s="136" t="s">
        <v>90</v>
      </c>
      <c r="N93" s="114"/>
      <c r="O93" s="139"/>
      <c r="P93" s="114"/>
      <c r="Q93" s="114"/>
      <c r="R93" s="114"/>
      <c r="S93" s="138" t="s">
        <v>91</v>
      </c>
      <c r="T93" s="150" t="s">
        <v>154</v>
      </c>
      <c r="U93" s="150" t="s">
        <v>155</v>
      </c>
      <c r="V93" s="150" t="s">
        <v>156</v>
      </c>
      <c r="W93" s="150" t="s">
        <v>157</v>
      </c>
      <c r="X93" s="150" t="s">
        <v>158</v>
      </c>
      <c r="Y93" s="138" t="s">
        <v>159</v>
      </c>
      <c r="Z93" s="138" t="s">
        <v>90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14"/>
      <c r="O94" s="139"/>
      <c r="P94" s="114"/>
      <c r="Q94" s="114"/>
      <c r="R94" s="114"/>
      <c r="S94" s="114"/>
      <c r="T94" s="114"/>
      <c r="U94" s="114"/>
      <c r="V94" s="114"/>
      <c r="W94" s="114"/>
      <c r="X94" s="114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40" t="s">
        <v>103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14"/>
      <c r="O95" s="139"/>
      <c r="P95" s="114"/>
      <c r="Q95" s="114"/>
      <c r="R95" s="114"/>
      <c r="S95" s="114"/>
      <c r="T95" s="114"/>
      <c r="U95" s="114"/>
      <c r="V95" s="114"/>
      <c r="W95" s="114"/>
      <c r="X95" s="114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6"/>
      <c r="F96" s="66"/>
      <c r="G96" s="66"/>
      <c r="H96" s="66"/>
      <c r="I96" s="66"/>
      <c r="J96" s="66"/>
      <c r="K96" s="66"/>
      <c r="L96" s="66"/>
      <c r="M96" s="66"/>
      <c r="N96" s="114"/>
      <c r="O96" s="139"/>
      <c r="P96" s="114"/>
      <c r="Q96" s="114"/>
      <c r="R96" s="114"/>
      <c r="S96" s="114"/>
      <c r="T96" s="66"/>
      <c r="U96" s="66"/>
      <c r="V96" s="66"/>
      <c r="W96" s="66"/>
      <c r="X96" s="66"/>
      <c r="Y96" s="66"/>
      <c r="Z96" s="15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6"/>
      <c r="F97" s="66"/>
      <c r="G97" s="66"/>
      <c r="H97" s="66"/>
      <c r="I97" s="66"/>
      <c r="J97" s="66"/>
      <c r="K97" s="66"/>
      <c r="L97" s="66"/>
      <c r="M97" s="66"/>
      <c r="N97" s="114"/>
      <c r="O97" s="139"/>
      <c r="P97" s="114"/>
      <c r="Q97" s="114"/>
      <c r="R97" s="114"/>
      <c r="S97" s="114"/>
      <c r="T97" s="66"/>
      <c r="U97" s="66"/>
      <c r="V97" s="66"/>
      <c r="W97" s="66"/>
      <c r="X97" s="66"/>
      <c r="Y97" s="66"/>
      <c r="Z97" s="15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6"/>
      <c r="F98" s="66"/>
      <c r="G98" s="66"/>
      <c r="H98" s="66"/>
      <c r="I98" s="66"/>
      <c r="J98" s="66"/>
      <c r="K98" s="66"/>
      <c r="L98" s="66"/>
      <c r="M98" s="66"/>
      <c r="N98" s="114"/>
      <c r="O98" s="139"/>
      <c r="P98" s="114"/>
      <c r="Q98" s="114"/>
      <c r="R98" s="114"/>
      <c r="S98" s="114"/>
      <c r="T98" s="66"/>
      <c r="U98" s="66"/>
      <c r="V98" s="66"/>
      <c r="W98" s="66"/>
      <c r="X98" s="66"/>
      <c r="Y98" s="66"/>
      <c r="Z98" s="15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6"/>
      <c r="F99" s="66"/>
      <c r="G99" s="66"/>
      <c r="H99" s="66"/>
      <c r="I99" s="66"/>
      <c r="J99" s="66"/>
      <c r="K99" s="66"/>
      <c r="L99" s="66"/>
      <c r="M99" s="66"/>
      <c r="N99" s="114"/>
      <c r="O99" s="139"/>
      <c r="P99" s="114"/>
      <c r="Q99" s="114"/>
      <c r="R99" s="114"/>
      <c r="S99" s="114"/>
      <c r="T99" s="114"/>
      <c r="U99" s="114"/>
      <c r="V99" s="114"/>
      <c r="W99" s="114"/>
      <c r="X99" s="114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41"/>
      <c r="B100" s="141"/>
      <c r="C100" s="141"/>
      <c r="D100" s="141"/>
      <c r="E100" s="142"/>
      <c r="F100" s="143"/>
      <c r="G100" s="142"/>
      <c r="H100" s="143"/>
      <c r="I100" s="142"/>
      <c r="J100" s="143"/>
      <c r="K100" s="142"/>
      <c r="L100" s="143"/>
      <c r="M100" s="142" t="n">
        <f aca="false">SUM(M96:M98)</f>
        <v>0</v>
      </c>
      <c r="N100" s="114"/>
      <c r="O100" s="139"/>
      <c r="P100" s="114"/>
      <c r="Q100" s="114"/>
      <c r="R100" s="114"/>
      <c r="S100" s="114"/>
      <c r="T100" s="114"/>
      <c r="U100" s="114"/>
      <c r="V100" s="114"/>
      <c r="W100" s="114"/>
      <c r="X100" s="114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6"/>
      <c r="F101" s="66"/>
      <c r="G101" s="66"/>
      <c r="H101" s="66"/>
      <c r="I101" s="66"/>
      <c r="J101" s="66"/>
      <c r="K101" s="66"/>
      <c r="L101" s="66"/>
      <c r="M101" s="66"/>
      <c r="N101" s="114"/>
      <c r="O101" s="139"/>
      <c r="P101" s="114"/>
      <c r="Q101" s="114"/>
      <c r="R101" s="114"/>
      <c r="S101" s="114"/>
      <c r="T101" s="114"/>
      <c r="U101" s="114"/>
      <c r="V101" s="114"/>
      <c r="W101" s="114"/>
      <c r="X101" s="114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40" t="s">
        <v>107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14"/>
      <c r="O102" s="139"/>
      <c r="P102" s="114"/>
      <c r="Q102" s="114"/>
      <c r="R102" s="114"/>
      <c r="S102" s="114"/>
      <c r="T102" s="114"/>
      <c r="U102" s="114"/>
      <c r="V102" s="114"/>
      <c r="W102" s="114"/>
      <c r="X102" s="114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6"/>
      <c r="F103" s="66"/>
      <c r="G103" s="66"/>
      <c r="H103" s="66"/>
      <c r="I103" s="66"/>
      <c r="J103" s="66"/>
      <c r="K103" s="66"/>
      <c r="L103" s="66"/>
      <c r="M103" s="66"/>
      <c r="N103" s="114"/>
      <c r="O103" s="139"/>
      <c r="P103" s="114"/>
      <c r="Q103" s="114"/>
      <c r="R103" s="114"/>
      <c r="S103" s="114"/>
      <c r="T103" s="66"/>
      <c r="U103" s="66"/>
      <c r="V103" s="66"/>
      <c r="W103" s="66"/>
      <c r="X103" s="66"/>
      <c r="Y103" s="66"/>
      <c r="Z103" s="15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6"/>
      <c r="F104" s="66"/>
      <c r="G104" s="66"/>
      <c r="H104" s="66"/>
      <c r="I104" s="66"/>
      <c r="J104" s="66"/>
      <c r="K104" s="66"/>
      <c r="L104" s="66"/>
      <c r="M104" s="66"/>
      <c r="N104" s="114"/>
      <c r="O104" s="139"/>
      <c r="P104" s="114"/>
      <c r="Q104" s="114"/>
      <c r="R104" s="114"/>
      <c r="S104" s="114"/>
      <c r="T104" s="114"/>
      <c r="U104" s="114"/>
      <c r="V104" s="114"/>
      <c r="W104" s="114"/>
      <c r="X104" s="114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41"/>
      <c r="B105" s="141"/>
      <c r="C105" s="141"/>
      <c r="D105" s="141"/>
      <c r="E105" s="142"/>
      <c r="F105" s="143"/>
      <c r="G105" s="142"/>
      <c r="H105" s="143"/>
      <c r="I105" s="142"/>
      <c r="J105" s="143"/>
      <c r="K105" s="142"/>
      <c r="L105" s="143"/>
      <c r="M105" s="142" t="n">
        <f aca="false">SUM(M103)</f>
        <v>0</v>
      </c>
      <c r="N105" s="114"/>
      <c r="O105" s="139"/>
      <c r="P105" s="114"/>
      <c r="Q105" s="114"/>
      <c r="R105" s="114"/>
      <c r="S105" s="114"/>
      <c r="T105" s="114"/>
      <c r="U105" s="114"/>
      <c r="V105" s="114"/>
      <c r="W105" s="114"/>
      <c r="X105" s="114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6"/>
      <c r="F106" s="66"/>
      <c r="G106" s="66"/>
      <c r="H106" s="66"/>
      <c r="I106" s="66"/>
      <c r="J106" s="66"/>
      <c r="K106" s="66"/>
      <c r="L106" s="66"/>
      <c r="M106" s="66"/>
      <c r="N106" s="114"/>
      <c r="O106" s="139"/>
      <c r="P106" s="114"/>
      <c r="Q106" s="114"/>
      <c r="R106" s="114"/>
      <c r="S106" s="114"/>
      <c r="T106" s="114"/>
      <c r="U106" s="114"/>
      <c r="V106" s="114"/>
      <c r="W106" s="114"/>
      <c r="X106" s="114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40" t="s">
        <v>108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14"/>
      <c r="O107" s="139"/>
      <c r="P107" s="114"/>
      <c r="Q107" s="114"/>
      <c r="R107" s="114"/>
      <c r="S107" s="114"/>
      <c r="T107" s="114"/>
      <c r="U107" s="114"/>
      <c r="V107" s="114"/>
      <c r="W107" s="114"/>
      <c r="X107" s="114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40"/>
      <c r="B108" s="1" t="s">
        <v>160</v>
      </c>
      <c r="C108" s="1" t="s">
        <v>161</v>
      </c>
      <c r="D108" s="1"/>
      <c r="E108" s="1"/>
      <c r="F108" s="1"/>
      <c r="G108" s="1"/>
      <c r="H108" s="1"/>
      <c r="I108" s="1"/>
      <c r="J108" s="1"/>
      <c r="K108" s="1"/>
      <c r="L108" s="1"/>
      <c r="M108" s="66" t="n">
        <v>116</v>
      </c>
      <c r="N108" s="114"/>
      <c r="O108" s="139"/>
      <c r="P108" s="114"/>
      <c r="Q108" s="114"/>
      <c r="R108" s="114"/>
      <c r="S108" s="114"/>
      <c r="T108" s="66"/>
      <c r="U108" s="66"/>
      <c r="V108" s="66"/>
      <c r="W108" s="66"/>
      <c r="X108" s="66"/>
      <c r="Y108" s="66"/>
      <c r="Z108" s="15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162</v>
      </c>
      <c r="C109" s="1" t="s">
        <v>163</v>
      </c>
      <c r="D109" s="1"/>
      <c r="E109" s="66"/>
      <c r="F109" s="66"/>
      <c r="G109" s="66"/>
      <c r="H109" s="66"/>
      <c r="I109" s="66"/>
      <c r="J109" s="66"/>
      <c r="K109" s="66"/>
      <c r="L109" s="66"/>
      <c r="M109" s="66" t="n">
        <v>220</v>
      </c>
      <c r="N109" s="114"/>
      <c r="O109" s="139"/>
      <c r="P109" s="114"/>
      <c r="Q109" s="114"/>
      <c r="R109" s="114"/>
      <c r="S109" s="114"/>
      <c r="T109" s="66"/>
      <c r="U109" s="66"/>
      <c r="V109" s="66"/>
      <c r="W109" s="66"/>
      <c r="X109" s="66"/>
      <c r="Y109" s="66"/>
      <c r="Z109" s="15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4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114"/>
      <c r="O110" s="139"/>
      <c r="P110" s="114"/>
      <c r="Q110" s="114"/>
      <c r="R110" s="114"/>
      <c r="S110" s="114"/>
      <c r="T110" s="66"/>
      <c r="U110" s="66"/>
      <c r="V110" s="66"/>
      <c r="W110" s="66"/>
      <c r="X110" s="66"/>
      <c r="Y110" s="66"/>
      <c r="Z110" s="15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4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114"/>
      <c r="O111" s="139"/>
      <c r="P111" s="114"/>
      <c r="Q111" s="114"/>
      <c r="R111" s="114"/>
      <c r="S111" s="114"/>
      <c r="T111" s="66"/>
      <c r="U111" s="66"/>
      <c r="V111" s="66"/>
      <c r="W111" s="66"/>
      <c r="X111" s="66"/>
      <c r="Y111" s="66"/>
      <c r="Z111" s="15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6"/>
      <c r="F112" s="66"/>
      <c r="G112" s="66"/>
      <c r="H112" s="66"/>
      <c r="I112" s="66"/>
      <c r="J112" s="66"/>
      <c r="K112" s="66"/>
      <c r="L112" s="66"/>
      <c r="M112" s="66"/>
      <c r="N112" s="114"/>
      <c r="O112" s="139"/>
      <c r="P112" s="114"/>
      <c r="Q112" s="114"/>
      <c r="R112" s="114"/>
      <c r="S112" s="114"/>
      <c r="T112" s="114"/>
      <c r="U112" s="114"/>
      <c r="V112" s="114"/>
      <c r="W112" s="114"/>
      <c r="X112" s="114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41"/>
      <c r="B113" s="141"/>
      <c r="C113" s="141"/>
      <c r="D113" s="141"/>
      <c r="E113" s="142"/>
      <c r="F113" s="143"/>
      <c r="G113" s="142"/>
      <c r="H113" s="143"/>
      <c r="I113" s="142"/>
      <c r="J113" s="143"/>
      <c r="K113" s="142"/>
      <c r="L113" s="143"/>
      <c r="M113" s="142" t="n">
        <f aca="false">SUM(M108:M112)</f>
        <v>336</v>
      </c>
      <c r="N113" s="114"/>
      <c r="O113" s="139"/>
      <c r="P113" s="114"/>
      <c r="Q113" s="114"/>
      <c r="R113" s="114"/>
      <c r="S113" s="114"/>
      <c r="T113" s="114"/>
      <c r="U113" s="114"/>
      <c r="V113" s="114"/>
      <c r="W113" s="114"/>
      <c r="X113" s="114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6"/>
      <c r="F114" s="66"/>
      <c r="G114" s="66"/>
      <c r="H114" s="66"/>
      <c r="I114" s="66"/>
      <c r="J114" s="66"/>
      <c r="K114" s="66"/>
      <c r="L114" s="66"/>
      <c r="M114" s="66"/>
      <c r="N114" s="114"/>
      <c r="O114" s="139"/>
      <c r="P114" s="114"/>
      <c r="Q114" s="114"/>
      <c r="R114" s="114"/>
      <c r="S114" s="114"/>
      <c r="T114" s="114"/>
      <c r="U114" s="114"/>
      <c r="V114" s="114"/>
      <c r="W114" s="114"/>
      <c r="X114" s="114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40" t="s">
        <v>92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14"/>
      <c r="O115" s="139"/>
      <c r="P115" s="114"/>
      <c r="Q115" s="114"/>
      <c r="R115" s="114"/>
      <c r="S115" s="114"/>
      <c r="T115" s="114"/>
      <c r="U115" s="114"/>
      <c r="V115" s="114"/>
      <c r="W115" s="114"/>
      <c r="X115" s="114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4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114"/>
      <c r="O116" s="139"/>
      <c r="P116" s="114"/>
      <c r="Q116" s="114"/>
      <c r="R116" s="114"/>
      <c r="S116" s="114"/>
      <c r="T116" s="66"/>
      <c r="U116" s="66"/>
      <c r="V116" s="66"/>
      <c r="W116" s="66"/>
      <c r="X116" s="66"/>
      <c r="Y116" s="66"/>
      <c r="Z116" s="15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6"/>
      <c r="F117" s="66"/>
      <c r="G117" s="66"/>
      <c r="H117" s="66"/>
      <c r="I117" s="66"/>
      <c r="J117" s="66"/>
      <c r="K117" s="66"/>
      <c r="L117" s="66"/>
      <c r="M117" s="66"/>
      <c r="N117" s="114"/>
      <c r="O117" s="139"/>
      <c r="P117" s="114"/>
      <c r="Q117" s="114"/>
      <c r="R117" s="114"/>
      <c r="S117" s="114"/>
      <c r="T117" s="114"/>
      <c r="U117" s="114"/>
      <c r="V117" s="114"/>
      <c r="W117" s="114"/>
      <c r="X117" s="114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41"/>
      <c r="B118" s="141"/>
      <c r="C118" s="141"/>
      <c r="D118" s="141"/>
      <c r="E118" s="142"/>
      <c r="F118" s="143"/>
      <c r="G118" s="142"/>
      <c r="H118" s="143"/>
      <c r="I118" s="142"/>
      <c r="J118" s="143"/>
      <c r="K118" s="142"/>
      <c r="L118" s="143"/>
      <c r="M118" s="142" t="n">
        <f aca="false">SUM(M116)</f>
        <v>0</v>
      </c>
      <c r="N118" s="114"/>
      <c r="O118" s="139"/>
      <c r="P118" s="114"/>
      <c r="Q118" s="114"/>
      <c r="R118" s="114"/>
      <c r="S118" s="114"/>
      <c r="T118" s="114"/>
      <c r="U118" s="114"/>
      <c r="V118" s="114"/>
      <c r="W118" s="114"/>
      <c r="X118" s="114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6"/>
      <c r="F119" s="66"/>
      <c r="G119" s="66"/>
      <c r="H119" s="66"/>
      <c r="I119" s="66"/>
      <c r="J119" s="66"/>
      <c r="K119" s="66"/>
      <c r="L119" s="66"/>
      <c r="M119" s="66"/>
      <c r="N119" s="114"/>
      <c r="O119" s="139"/>
      <c r="P119" s="114"/>
      <c r="Q119" s="114"/>
      <c r="R119" s="114"/>
      <c r="S119" s="114"/>
      <c r="T119" s="114"/>
      <c r="U119" s="114"/>
      <c r="V119" s="114"/>
      <c r="W119" s="114"/>
      <c r="X119" s="114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40" t="s">
        <v>127</v>
      </c>
      <c r="B120" s="1"/>
      <c r="C120" s="1"/>
      <c r="D120" s="1"/>
      <c r="E120" s="66"/>
      <c r="F120" s="66"/>
      <c r="G120" s="66"/>
      <c r="H120" s="66"/>
      <c r="I120" s="66"/>
      <c r="J120" s="66"/>
      <c r="K120" s="66"/>
      <c r="L120" s="66"/>
      <c r="M120" s="66"/>
      <c r="N120" s="114"/>
      <c r="O120" s="139"/>
      <c r="P120" s="114"/>
      <c r="Q120" s="114"/>
      <c r="R120" s="114"/>
      <c r="S120" s="114"/>
      <c r="T120" s="114"/>
      <c r="U120" s="114"/>
      <c r="V120" s="114"/>
      <c r="W120" s="114"/>
      <c r="X120" s="114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40"/>
      <c r="B121" s="1" t="s">
        <v>164</v>
      </c>
      <c r="C121" s="1" t="s">
        <v>165</v>
      </c>
      <c r="D121" s="1"/>
      <c r="E121" s="66"/>
      <c r="F121" s="66"/>
      <c r="G121" s="66"/>
      <c r="H121" s="66"/>
      <c r="I121" s="66"/>
      <c r="J121" s="66"/>
      <c r="K121" s="66"/>
      <c r="L121" s="66"/>
      <c r="M121" s="66" t="n">
        <v>142</v>
      </c>
      <c r="N121" s="114"/>
      <c r="O121" s="139"/>
      <c r="P121" s="114"/>
      <c r="Q121" s="114"/>
      <c r="R121" s="114"/>
      <c r="S121" s="114"/>
      <c r="T121" s="66"/>
      <c r="U121" s="66"/>
      <c r="V121" s="66"/>
      <c r="W121" s="66"/>
      <c r="X121" s="66"/>
      <c r="Y121" s="66"/>
      <c r="Z121" s="15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40"/>
      <c r="B122" s="1" t="s">
        <v>166</v>
      </c>
      <c r="C122" s="1" t="s">
        <v>167</v>
      </c>
      <c r="D122" s="1"/>
      <c r="E122" s="66"/>
      <c r="F122" s="66"/>
      <c r="G122" s="66"/>
      <c r="H122" s="66"/>
      <c r="I122" s="66"/>
      <c r="J122" s="66"/>
      <c r="K122" s="66"/>
      <c r="L122" s="66"/>
      <c r="M122" s="66" t="n">
        <v>165</v>
      </c>
      <c r="N122" s="114"/>
      <c r="O122" s="139"/>
      <c r="P122" s="114"/>
      <c r="Q122" s="114"/>
      <c r="R122" s="114"/>
      <c r="S122" s="114"/>
      <c r="T122" s="66"/>
      <c r="U122" s="66"/>
      <c r="V122" s="66"/>
      <c r="W122" s="66"/>
      <c r="X122" s="66"/>
      <c r="Y122" s="66"/>
      <c r="Z122" s="15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40"/>
      <c r="B123" s="1" t="s">
        <v>168</v>
      </c>
      <c r="C123" s="1" t="s">
        <v>149</v>
      </c>
      <c r="D123" s="1"/>
      <c r="E123" s="66"/>
      <c r="F123" s="66"/>
      <c r="G123" s="66"/>
      <c r="H123" s="66"/>
      <c r="I123" s="66"/>
      <c r="J123" s="66"/>
      <c r="K123" s="66"/>
      <c r="L123" s="66"/>
      <c r="M123" s="66" t="n">
        <v>45</v>
      </c>
      <c r="N123" s="114"/>
      <c r="O123" s="139"/>
      <c r="P123" s="114"/>
      <c r="Q123" s="114"/>
      <c r="R123" s="114"/>
      <c r="S123" s="114"/>
      <c r="T123" s="66"/>
      <c r="U123" s="66"/>
      <c r="V123" s="66"/>
      <c r="W123" s="66"/>
      <c r="X123" s="66"/>
      <c r="Y123" s="66"/>
      <c r="Z123" s="15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40"/>
      <c r="B124" s="1"/>
      <c r="C124" s="1"/>
      <c r="D124" s="1"/>
      <c r="E124" s="66"/>
      <c r="F124" s="66"/>
      <c r="G124" s="66"/>
      <c r="H124" s="66"/>
      <c r="I124" s="66"/>
      <c r="J124" s="66"/>
      <c r="K124" s="66"/>
      <c r="L124" s="66"/>
      <c r="M124" s="66"/>
      <c r="N124" s="114"/>
      <c r="O124" s="139"/>
      <c r="P124" s="114"/>
      <c r="Q124" s="114"/>
      <c r="R124" s="114"/>
      <c r="S124" s="114"/>
      <c r="T124" s="66"/>
      <c r="U124" s="66"/>
      <c r="V124" s="66"/>
      <c r="W124" s="66"/>
      <c r="X124" s="66"/>
      <c r="Y124" s="66"/>
      <c r="Z124" s="15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6"/>
      <c r="F125" s="66"/>
      <c r="G125" s="66"/>
      <c r="H125" s="66"/>
      <c r="I125" s="66"/>
      <c r="J125" s="66"/>
      <c r="K125" s="66"/>
      <c r="L125" s="66"/>
      <c r="M125" s="66"/>
      <c r="N125" s="114"/>
      <c r="O125" s="139"/>
      <c r="P125" s="114"/>
      <c r="Q125" s="114"/>
      <c r="R125" s="114"/>
      <c r="S125" s="114"/>
      <c r="T125" s="114"/>
      <c r="U125" s="114"/>
      <c r="V125" s="114"/>
      <c r="W125" s="114"/>
      <c r="X125" s="114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41"/>
      <c r="B126" s="141"/>
      <c r="C126" s="141"/>
      <c r="D126" s="141"/>
      <c r="E126" s="142"/>
      <c r="F126" s="143"/>
      <c r="G126" s="142"/>
      <c r="H126" s="143"/>
      <c r="I126" s="142"/>
      <c r="J126" s="143"/>
      <c r="K126" s="142"/>
      <c r="L126" s="143"/>
      <c r="M126" s="142" t="n">
        <f aca="false">SUM(M121:M124)</f>
        <v>352</v>
      </c>
      <c r="N126" s="114"/>
      <c r="O126" s="139"/>
      <c r="P126" s="114"/>
      <c r="Q126" s="114"/>
      <c r="R126" s="114"/>
      <c r="S126" s="114"/>
      <c r="T126" s="114"/>
      <c r="U126" s="114"/>
      <c r="V126" s="114"/>
      <c r="W126" s="114"/>
      <c r="X126" s="114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39"/>
      <c r="B127" s="139"/>
      <c r="C127" s="139"/>
      <c r="D127" s="139"/>
      <c r="E127" s="65"/>
      <c r="F127" s="66"/>
      <c r="G127" s="65"/>
      <c r="H127" s="66"/>
      <c r="I127" s="65"/>
      <c r="J127" s="66"/>
      <c r="K127" s="65"/>
      <c r="L127" s="66"/>
      <c r="M127" s="65"/>
      <c r="N127" s="114"/>
      <c r="O127" s="139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14"/>
      <c r="BR127" s="114"/>
      <c r="BS127" s="114"/>
      <c r="BT127" s="114"/>
      <c r="BU127" s="114"/>
      <c r="BV127" s="114"/>
      <c r="BW127" s="114"/>
      <c r="BX127" s="114"/>
      <c r="BY127" s="114"/>
      <c r="BZ127" s="114"/>
      <c r="CA127" s="114"/>
      <c r="CB127" s="114"/>
      <c r="CC127" s="114"/>
      <c r="CD127" s="114"/>
      <c r="CE127" s="114"/>
      <c r="CF127" s="114"/>
      <c r="CG127" s="114"/>
      <c r="CH127" s="114"/>
      <c r="CI127" s="114"/>
      <c r="CJ127" s="114"/>
      <c r="CK127" s="114"/>
      <c r="CL127" s="114"/>
      <c r="CM127" s="114"/>
      <c r="CN127" s="114"/>
      <c r="CO127" s="114"/>
      <c r="CP127" s="114"/>
      <c r="CQ127" s="114"/>
      <c r="CR127" s="114"/>
      <c r="CS127" s="114"/>
      <c r="CT127" s="114"/>
      <c r="CU127" s="114"/>
      <c r="CV127" s="114"/>
      <c r="CW127" s="114"/>
      <c r="CX127" s="114"/>
      <c r="CY127" s="114"/>
      <c r="CZ127" s="114"/>
      <c r="DA127" s="114"/>
      <c r="DB127" s="114"/>
      <c r="DC127" s="114"/>
      <c r="DD127" s="114"/>
      <c r="DE127" s="114"/>
      <c r="DF127" s="114"/>
      <c r="DG127" s="114"/>
      <c r="DH127" s="114"/>
      <c r="DI127" s="114"/>
      <c r="DJ127" s="114"/>
      <c r="DK127" s="114"/>
      <c r="DL127" s="114"/>
      <c r="DM127" s="114"/>
      <c r="DN127" s="114"/>
      <c r="DO127" s="114"/>
      <c r="DP127" s="114"/>
      <c r="DQ127" s="114"/>
      <c r="DR127" s="114"/>
      <c r="DS127" s="114"/>
      <c r="DT127" s="114"/>
      <c r="DU127" s="114"/>
      <c r="DV127" s="114"/>
      <c r="DW127" s="114"/>
      <c r="DX127" s="114"/>
      <c r="DY127" s="114"/>
      <c r="DZ127" s="114"/>
      <c r="EA127" s="114"/>
      <c r="EB127" s="114"/>
      <c r="EC127" s="114"/>
      <c r="ED127" s="114"/>
      <c r="EE127" s="114"/>
      <c r="EF127" s="114"/>
      <c r="EG127" s="114"/>
      <c r="EH127" s="114"/>
      <c r="EI127" s="114"/>
      <c r="EJ127" s="114"/>
      <c r="EK127" s="114"/>
      <c r="EL127" s="114"/>
      <c r="EM127" s="114"/>
      <c r="EN127" s="114"/>
      <c r="EO127" s="114"/>
      <c r="EP127" s="114"/>
      <c r="EQ127" s="114"/>
      <c r="ER127" s="114"/>
      <c r="ES127" s="114"/>
      <c r="ET127" s="114"/>
      <c r="EU127" s="114"/>
      <c r="EV127" s="114"/>
      <c r="EW127" s="114"/>
      <c r="EX127" s="114"/>
      <c r="EY127" s="114"/>
      <c r="EZ127" s="114"/>
      <c r="FA127" s="114"/>
      <c r="FB127" s="114"/>
      <c r="FC127" s="114"/>
      <c r="FD127" s="114"/>
      <c r="FE127" s="114"/>
      <c r="FF127" s="114"/>
      <c r="FG127" s="114"/>
      <c r="FH127" s="114"/>
      <c r="FI127" s="114"/>
      <c r="FJ127" s="114"/>
      <c r="FK127" s="114"/>
      <c r="FL127" s="114"/>
      <c r="FM127" s="114"/>
      <c r="FN127" s="114"/>
      <c r="FO127" s="114"/>
      <c r="FP127" s="114"/>
      <c r="FQ127" s="114"/>
      <c r="FR127" s="114"/>
      <c r="FS127" s="114"/>
      <c r="FT127" s="114"/>
      <c r="FU127" s="114"/>
      <c r="FV127" s="114"/>
      <c r="FW127" s="114"/>
      <c r="FX127" s="114"/>
      <c r="FY127" s="114"/>
      <c r="FZ127" s="114"/>
      <c r="GA127" s="114"/>
      <c r="GB127" s="114"/>
      <c r="GC127" s="114"/>
      <c r="GD127" s="114"/>
      <c r="GE127" s="114"/>
      <c r="GF127" s="114"/>
      <c r="GG127" s="114"/>
      <c r="GH127" s="114"/>
      <c r="GI127" s="114"/>
      <c r="GJ127" s="114"/>
      <c r="GK127" s="114"/>
      <c r="GL127" s="114"/>
      <c r="GM127" s="114"/>
      <c r="GN127" s="114"/>
      <c r="GO127" s="114"/>
      <c r="GP127" s="114"/>
      <c r="GQ127" s="114"/>
      <c r="GR127" s="114"/>
      <c r="GS127" s="114"/>
      <c r="GT127" s="114"/>
      <c r="GU127" s="114"/>
      <c r="GV127" s="114"/>
      <c r="GW127" s="114"/>
      <c r="GX127" s="114"/>
      <c r="GY127" s="114"/>
      <c r="GZ127" s="114"/>
      <c r="HA127" s="114"/>
      <c r="HB127" s="114"/>
      <c r="HC127" s="114"/>
      <c r="HD127" s="114"/>
      <c r="HE127" s="114"/>
      <c r="HF127" s="114"/>
      <c r="HG127" s="114"/>
      <c r="HH127" s="114"/>
      <c r="HI127" s="114"/>
      <c r="HJ127" s="114"/>
      <c r="HK127" s="114"/>
      <c r="HL127" s="114"/>
      <c r="HM127" s="114"/>
      <c r="HN127" s="114"/>
      <c r="HO127" s="114"/>
      <c r="HP127" s="114"/>
      <c r="HQ127" s="114"/>
      <c r="HR127" s="114"/>
      <c r="HS127" s="114"/>
      <c r="HT127" s="114"/>
      <c r="HU127" s="114"/>
      <c r="HV127" s="114"/>
      <c r="HW127" s="114"/>
      <c r="HX127" s="114"/>
      <c r="HY127" s="114"/>
      <c r="HZ127" s="114"/>
      <c r="IA127" s="114"/>
      <c r="IB127" s="114"/>
      <c r="IC127" s="114"/>
      <c r="ID127" s="114"/>
      <c r="IE127" s="114"/>
      <c r="IF127" s="114"/>
      <c r="IG127" s="114"/>
      <c r="IH127" s="114"/>
      <c r="II127" s="114"/>
      <c r="IJ127" s="114"/>
      <c r="IK127" s="114"/>
      <c r="IL127" s="114"/>
      <c r="IM127" s="114"/>
      <c r="IN127" s="114"/>
      <c r="IO127" s="114"/>
      <c r="IP127" s="114"/>
      <c r="IQ127" s="114"/>
      <c r="IR127" s="114"/>
      <c r="IS127" s="114"/>
      <c r="IT127" s="114"/>
      <c r="IU127" s="114"/>
      <c r="IV127" s="114"/>
      <c r="IW127" s="114"/>
    </row>
    <row r="128" customFormat="false" ht="12.75" hidden="true" customHeight="false" outlineLevel="0" collapsed="false">
      <c r="A128" s="140" t="s">
        <v>35</v>
      </c>
      <c r="B128" s="1"/>
      <c r="C128" s="1"/>
      <c r="D128" s="1"/>
      <c r="E128" s="66"/>
      <c r="F128" s="66"/>
      <c r="G128" s="66"/>
      <c r="H128" s="66"/>
      <c r="I128" s="66"/>
      <c r="J128" s="66"/>
      <c r="K128" s="66"/>
      <c r="L128" s="66"/>
      <c r="M128" s="66"/>
      <c r="N128" s="114"/>
      <c r="O128" s="139"/>
      <c r="P128" s="114"/>
      <c r="Q128" s="114"/>
      <c r="R128" s="114"/>
      <c r="S128" s="114"/>
      <c r="T128" s="114"/>
      <c r="U128" s="114"/>
      <c r="V128" s="114"/>
      <c r="W128" s="114"/>
      <c r="X128" s="114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6"/>
      <c r="F129" s="66"/>
      <c r="G129" s="66"/>
      <c r="H129" s="66"/>
      <c r="I129" s="66"/>
      <c r="J129" s="66"/>
      <c r="K129" s="66"/>
      <c r="L129" s="66"/>
      <c r="M129" s="66"/>
      <c r="N129" s="114"/>
      <c r="O129" s="139"/>
      <c r="P129" s="114"/>
      <c r="Q129" s="114"/>
      <c r="R129" s="114"/>
      <c r="S129" s="114"/>
      <c r="T129" s="66"/>
      <c r="U129" s="66"/>
      <c r="V129" s="66"/>
      <c r="W129" s="66"/>
      <c r="X129" s="66"/>
      <c r="Y129" s="66"/>
      <c r="Z129" s="15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6"/>
      <c r="F130" s="66"/>
      <c r="G130" s="66"/>
      <c r="H130" s="66"/>
      <c r="I130" s="66"/>
      <c r="J130" s="66"/>
      <c r="K130" s="66"/>
      <c r="L130" s="66"/>
      <c r="M130" s="66"/>
      <c r="N130" s="114"/>
      <c r="O130" s="139"/>
      <c r="P130" s="114"/>
      <c r="Q130" s="114"/>
      <c r="R130" s="114"/>
      <c r="S130" s="114"/>
      <c r="T130" s="114"/>
      <c r="U130" s="114"/>
      <c r="V130" s="114"/>
      <c r="W130" s="114"/>
      <c r="X130" s="114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41"/>
      <c r="B131" s="141"/>
      <c r="C131" s="141"/>
      <c r="D131" s="141"/>
      <c r="E131" s="142"/>
      <c r="F131" s="143"/>
      <c r="G131" s="142"/>
      <c r="H131" s="143"/>
      <c r="I131" s="142"/>
      <c r="J131" s="143"/>
      <c r="K131" s="142"/>
      <c r="L131" s="143"/>
      <c r="M131" s="142" t="n">
        <f aca="false">SUM(M129:M130)</f>
        <v>0</v>
      </c>
      <c r="N131" s="114"/>
      <c r="O131" s="139"/>
      <c r="P131" s="114"/>
      <c r="Q131" s="114"/>
      <c r="R131" s="114"/>
      <c r="S131" s="114"/>
      <c r="T131" s="114"/>
      <c r="U131" s="114"/>
      <c r="V131" s="114"/>
      <c r="W131" s="114"/>
      <c r="X131" s="114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6"/>
      <c r="F132" s="66"/>
      <c r="G132" s="66"/>
      <c r="H132" s="66"/>
      <c r="I132" s="66"/>
      <c r="J132" s="66"/>
      <c r="K132" s="66"/>
      <c r="L132" s="66"/>
      <c r="M132" s="66"/>
      <c r="N132" s="114"/>
      <c r="O132" s="139"/>
      <c r="P132" s="114"/>
      <c r="Q132" s="114"/>
      <c r="R132" s="114"/>
      <c r="S132" s="114"/>
      <c r="T132" s="114"/>
      <c r="U132" s="114"/>
      <c r="V132" s="114"/>
      <c r="W132" s="114"/>
      <c r="X132" s="114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40" t="s">
        <v>150</v>
      </c>
      <c r="B133" s="1"/>
      <c r="C133" s="1"/>
      <c r="D133" s="1"/>
      <c r="E133" s="66"/>
      <c r="F133" s="66"/>
      <c r="G133" s="66"/>
      <c r="H133" s="66"/>
      <c r="I133" s="66"/>
      <c r="J133" s="66"/>
      <c r="K133" s="66"/>
      <c r="L133" s="66"/>
      <c r="M133" s="66"/>
      <c r="N133" s="114"/>
      <c r="O133" s="139"/>
      <c r="P133" s="114"/>
      <c r="Q133" s="114"/>
      <c r="R133" s="114"/>
      <c r="S133" s="114"/>
      <c r="T133" s="114"/>
      <c r="U133" s="114"/>
      <c r="V133" s="114"/>
      <c r="W133" s="114"/>
      <c r="X133" s="114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6"/>
      <c r="F134" s="66"/>
      <c r="G134" s="66"/>
      <c r="H134" s="66"/>
      <c r="I134" s="66"/>
      <c r="J134" s="66"/>
      <c r="K134" s="66"/>
      <c r="L134" s="66"/>
      <c r="M134" s="66"/>
      <c r="N134" s="114"/>
      <c r="O134" s="139"/>
      <c r="P134" s="114"/>
      <c r="Q134" s="114"/>
      <c r="R134" s="114"/>
      <c r="S134" s="114"/>
      <c r="T134" s="66"/>
      <c r="U134" s="66"/>
      <c r="V134" s="66"/>
      <c r="W134" s="66"/>
      <c r="X134" s="66"/>
      <c r="Y134" s="66"/>
      <c r="Z134" s="15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6"/>
      <c r="F135" s="66"/>
      <c r="G135" s="66"/>
      <c r="H135" s="66"/>
      <c r="I135" s="66"/>
      <c r="J135" s="66"/>
      <c r="K135" s="66"/>
      <c r="L135" s="66"/>
      <c r="M135" s="66"/>
      <c r="N135" s="114"/>
      <c r="O135" s="139"/>
      <c r="P135" s="114"/>
      <c r="Q135" s="114"/>
      <c r="R135" s="114"/>
      <c r="S135" s="114"/>
      <c r="T135" s="114"/>
      <c r="U135" s="114"/>
      <c r="V135" s="114"/>
      <c r="W135" s="114"/>
      <c r="X135" s="114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41"/>
      <c r="B136" s="141"/>
      <c r="C136" s="141"/>
      <c r="D136" s="141"/>
      <c r="E136" s="142"/>
      <c r="F136" s="143"/>
      <c r="G136" s="142"/>
      <c r="H136" s="143"/>
      <c r="I136" s="142"/>
      <c r="J136" s="143"/>
      <c r="K136" s="142"/>
      <c r="L136" s="143"/>
      <c r="M136" s="142" t="n">
        <f aca="false">SUM(M134)</f>
        <v>0</v>
      </c>
      <c r="N136" s="114"/>
      <c r="O136" s="139"/>
      <c r="P136" s="114"/>
      <c r="Q136" s="114"/>
      <c r="R136" s="114"/>
      <c r="S136" s="114"/>
      <c r="T136" s="114"/>
      <c r="U136" s="114"/>
      <c r="V136" s="114"/>
      <c r="W136" s="114"/>
      <c r="X136" s="114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6"/>
      <c r="F137" s="66"/>
      <c r="G137" s="66"/>
      <c r="H137" s="66"/>
      <c r="I137" s="66"/>
      <c r="J137" s="66"/>
      <c r="K137" s="66"/>
      <c r="L137" s="66"/>
      <c r="M137" s="66"/>
      <c r="N137" s="114"/>
      <c r="O137" s="139"/>
      <c r="P137" s="114"/>
      <c r="Q137" s="114"/>
      <c r="R137" s="114"/>
      <c r="S137" s="114"/>
      <c r="T137" s="114"/>
      <c r="U137" s="114"/>
      <c r="V137" s="114"/>
      <c r="W137" s="114"/>
      <c r="X137" s="114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40" t="s">
        <v>151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14"/>
      <c r="O138" s="139"/>
      <c r="P138" s="114"/>
      <c r="Q138" s="114"/>
      <c r="R138" s="114"/>
      <c r="S138" s="114"/>
      <c r="T138" s="114"/>
      <c r="U138" s="114"/>
      <c r="V138" s="114"/>
      <c r="W138" s="114"/>
      <c r="X138" s="114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6"/>
      <c r="F139" s="66"/>
      <c r="G139" s="66"/>
      <c r="H139" s="66"/>
      <c r="I139" s="66"/>
      <c r="J139" s="66"/>
      <c r="K139" s="66"/>
      <c r="L139" s="66"/>
      <c r="M139" s="66"/>
      <c r="N139" s="114"/>
      <c r="O139" s="139"/>
      <c r="P139" s="114"/>
      <c r="Q139" s="114"/>
      <c r="R139" s="114"/>
      <c r="S139" s="114"/>
      <c r="T139" s="66"/>
      <c r="U139" s="66"/>
      <c r="V139" s="66"/>
      <c r="W139" s="66"/>
      <c r="X139" s="66"/>
      <c r="Y139" s="66"/>
      <c r="Z139" s="15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6"/>
      <c r="F140" s="66"/>
      <c r="G140" s="66"/>
      <c r="H140" s="66"/>
      <c r="I140" s="66"/>
      <c r="J140" s="66"/>
      <c r="K140" s="66"/>
      <c r="L140" s="66"/>
      <c r="M140" s="66"/>
      <c r="N140" s="114"/>
      <c r="O140" s="139"/>
      <c r="P140" s="114"/>
      <c r="Q140" s="114"/>
      <c r="R140" s="114"/>
      <c r="S140" s="114"/>
      <c r="T140" s="114"/>
      <c r="U140" s="114"/>
      <c r="V140" s="114"/>
      <c r="W140" s="114"/>
      <c r="X140" s="114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41"/>
      <c r="B141" s="141"/>
      <c r="C141" s="141"/>
      <c r="D141" s="141"/>
      <c r="E141" s="142"/>
      <c r="F141" s="143"/>
      <c r="G141" s="142"/>
      <c r="H141" s="143"/>
      <c r="I141" s="142"/>
      <c r="J141" s="143"/>
      <c r="K141" s="142"/>
      <c r="L141" s="143"/>
      <c r="M141" s="142" t="n">
        <f aca="false">SUM(M139)</f>
        <v>0</v>
      </c>
      <c r="N141" s="114"/>
      <c r="O141" s="139"/>
      <c r="P141" s="114"/>
      <c r="Q141" s="114"/>
      <c r="R141" s="114"/>
      <c r="S141" s="114"/>
      <c r="T141" s="114"/>
      <c r="U141" s="114"/>
      <c r="V141" s="114"/>
      <c r="W141" s="114"/>
      <c r="X141" s="114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6"/>
      <c r="F142" s="66"/>
      <c r="G142" s="66"/>
      <c r="H142" s="66"/>
      <c r="I142" s="66"/>
      <c r="J142" s="66"/>
      <c r="K142" s="66"/>
      <c r="L142" s="66"/>
      <c r="M142" s="66"/>
      <c r="N142" s="114"/>
      <c r="O142" s="139"/>
      <c r="P142" s="114"/>
      <c r="Q142" s="114"/>
      <c r="R142" s="114"/>
      <c r="S142" s="114"/>
      <c r="T142" s="114"/>
      <c r="U142" s="114"/>
      <c r="V142" s="114"/>
      <c r="W142" s="114"/>
      <c r="X142" s="114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46" t="s">
        <v>169</v>
      </c>
      <c r="B143" s="147"/>
      <c r="C143" s="147"/>
      <c r="D143" s="147"/>
      <c r="E143" s="148"/>
      <c r="F143" s="149"/>
      <c r="G143" s="148"/>
      <c r="H143" s="149"/>
      <c r="I143" s="148"/>
      <c r="J143" s="149"/>
      <c r="K143" s="148"/>
      <c r="L143" s="149"/>
      <c r="M143" s="148" t="n">
        <f aca="false">M105+M113+M118+M126+M141+M131+M136+M100</f>
        <v>688</v>
      </c>
      <c r="N143" s="114"/>
      <c r="O143" s="139"/>
      <c r="P143" s="114"/>
      <c r="Q143" s="114"/>
      <c r="R143" s="114"/>
      <c r="S143" s="114"/>
      <c r="T143" s="114"/>
      <c r="U143" s="114"/>
      <c r="V143" s="114"/>
      <c r="W143" s="114"/>
      <c r="X143" s="114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6"/>
      <c r="F144" s="66"/>
      <c r="G144" s="66"/>
      <c r="H144" s="66"/>
      <c r="I144" s="66"/>
      <c r="J144" s="66"/>
      <c r="K144" s="66"/>
      <c r="L144" s="66"/>
      <c r="M144" s="66"/>
      <c r="N144" s="114"/>
      <c r="O144" s="139"/>
      <c r="P144" s="114"/>
      <c r="Q144" s="114"/>
      <c r="R144" s="114"/>
      <c r="S144" s="114"/>
      <c r="T144" s="114"/>
      <c r="U144" s="114"/>
      <c r="V144" s="114"/>
      <c r="W144" s="114"/>
      <c r="X144" s="114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6"/>
      <c r="F145" s="66"/>
      <c r="G145" s="66"/>
      <c r="H145" s="66"/>
      <c r="I145" s="66"/>
      <c r="J145" s="66"/>
      <c r="K145" s="66"/>
      <c r="L145" s="66"/>
      <c r="M145" s="66"/>
      <c r="N145" s="114"/>
      <c r="O145" s="139"/>
      <c r="P145" s="114"/>
      <c r="Q145" s="114"/>
      <c r="R145" s="114"/>
      <c r="S145" s="114"/>
      <c r="T145" s="114"/>
      <c r="U145" s="114"/>
      <c r="V145" s="114"/>
      <c r="W145" s="114"/>
      <c r="X145" s="114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6"/>
      <c r="F146" s="66"/>
      <c r="G146" s="66"/>
      <c r="H146" s="66"/>
      <c r="I146" s="66"/>
      <c r="J146" s="66"/>
      <c r="K146" s="66"/>
      <c r="L146" s="66"/>
      <c r="M146" s="66"/>
      <c r="N146" s="114"/>
      <c r="O146" s="139"/>
      <c r="P146" s="114"/>
      <c r="Q146" s="114"/>
      <c r="R146" s="114"/>
      <c r="S146" s="114"/>
      <c r="T146" s="114"/>
      <c r="U146" s="114"/>
      <c r="V146" s="114"/>
      <c r="W146" s="114"/>
      <c r="X146" s="114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6"/>
      <c r="F147" s="66"/>
      <c r="G147" s="66"/>
      <c r="H147" s="66"/>
      <c r="I147" s="66"/>
      <c r="J147" s="66"/>
      <c r="K147" s="66"/>
      <c r="L147" s="66"/>
      <c r="M147" s="66"/>
      <c r="N147" s="114"/>
      <c r="O147" s="139"/>
      <c r="P147" s="114"/>
      <c r="Q147" s="114"/>
      <c r="R147" s="114"/>
      <c r="S147" s="114"/>
      <c r="T147" s="114"/>
      <c r="U147" s="114"/>
      <c r="V147" s="114"/>
      <c r="W147" s="114"/>
      <c r="X147" s="114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6"/>
      <c r="F148" s="66"/>
      <c r="G148" s="66"/>
      <c r="H148" s="66"/>
      <c r="I148" s="66"/>
      <c r="J148" s="66"/>
      <c r="K148" s="66"/>
      <c r="L148" s="66"/>
      <c r="M148" s="66"/>
      <c r="N148" s="114"/>
      <c r="O148" s="139"/>
      <c r="P148" s="114"/>
      <c r="Q148" s="114"/>
      <c r="R148" s="114"/>
      <c r="S148" s="114"/>
      <c r="T148" s="114"/>
      <c r="U148" s="114"/>
      <c r="V148" s="114"/>
      <c r="W148" s="114"/>
      <c r="X148" s="114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6"/>
      <c r="F149" s="66"/>
      <c r="G149" s="66"/>
      <c r="H149" s="66"/>
      <c r="I149" s="66"/>
      <c r="J149" s="66"/>
      <c r="K149" s="66"/>
      <c r="L149" s="66"/>
      <c r="M149" s="66"/>
      <c r="N149" s="114"/>
      <c r="O149" s="139"/>
      <c r="P149" s="114"/>
      <c r="Q149" s="114"/>
      <c r="R149" s="114"/>
      <c r="S149" s="114"/>
      <c r="T149" s="114"/>
      <c r="U149" s="114"/>
      <c r="V149" s="114"/>
      <c r="W149" s="114"/>
      <c r="X149" s="114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6"/>
      <c r="F150" s="66"/>
      <c r="G150" s="66"/>
      <c r="H150" s="66"/>
      <c r="I150" s="66"/>
      <c r="J150" s="66"/>
      <c r="K150" s="66"/>
      <c r="L150" s="66"/>
      <c r="M150" s="66"/>
      <c r="N150" s="114"/>
      <c r="O150" s="139"/>
      <c r="P150" s="114"/>
      <c r="Q150" s="114"/>
      <c r="R150" s="114"/>
      <c r="S150" s="114"/>
      <c r="T150" s="114"/>
      <c r="U150" s="114"/>
      <c r="V150" s="114"/>
      <c r="W150" s="114"/>
      <c r="X150" s="114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6"/>
      <c r="F151" s="66"/>
      <c r="G151" s="66"/>
      <c r="H151" s="66"/>
      <c r="I151" s="66"/>
      <c r="J151" s="66"/>
      <c r="K151" s="66"/>
      <c r="L151" s="66"/>
      <c r="M151" s="66"/>
      <c r="N151" s="114"/>
      <c r="O151" s="139"/>
      <c r="P151" s="114"/>
      <c r="Q151" s="114"/>
      <c r="R151" s="114"/>
      <c r="S151" s="114"/>
      <c r="T151" s="114"/>
      <c r="U151" s="114"/>
      <c r="V151" s="114"/>
      <c r="W151" s="114"/>
      <c r="X151" s="114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6"/>
      <c r="F152" s="66"/>
      <c r="G152" s="66"/>
      <c r="H152" s="66"/>
      <c r="I152" s="66"/>
      <c r="J152" s="66"/>
      <c r="K152" s="66"/>
      <c r="L152" s="66"/>
      <c r="M152" s="66"/>
      <c r="N152" s="114"/>
      <c r="O152" s="139"/>
      <c r="P152" s="114"/>
      <c r="Q152" s="114"/>
      <c r="R152" s="114"/>
      <c r="S152" s="114"/>
      <c r="T152" s="114"/>
      <c r="U152" s="114"/>
      <c r="V152" s="114"/>
      <c r="W152" s="114"/>
      <c r="X152" s="114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6"/>
      <c r="F153" s="66"/>
      <c r="G153" s="66"/>
      <c r="H153" s="66"/>
      <c r="I153" s="66"/>
      <c r="J153" s="66"/>
      <c r="K153" s="66"/>
      <c r="L153" s="66"/>
      <c r="M153" s="66"/>
      <c r="N153" s="114"/>
      <c r="O153" s="139"/>
      <c r="P153" s="114"/>
      <c r="Q153" s="114"/>
      <c r="R153" s="114"/>
      <c r="S153" s="114"/>
      <c r="T153" s="114"/>
      <c r="U153" s="114"/>
      <c r="V153" s="114"/>
      <c r="W153" s="114"/>
      <c r="X153" s="114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6"/>
      <c r="F154" s="66"/>
      <c r="G154" s="66"/>
      <c r="H154" s="66"/>
      <c r="I154" s="66"/>
      <c r="J154" s="66"/>
      <c r="K154" s="66"/>
      <c r="L154" s="66"/>
      <c r="M154" s="66"/>
      <c r="N154" s="114"/>
      <c r="O154" s="139"/>
      <c r="P154" s="114"/>
      <c r="Q154" s="114"/>
      <c r="R154" s="114"/>
      <c r="S154" s="114"/>
      <c r="T154" s="114"/>
      <c r="U154" s="114"/>
      <c r="V154" s="114"/>
      <c r="W154" s="114"/>
      <c r="X154" s="114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6"/>
      <c r="F155" s="66"/>
      <c r="G155" s="66"/>
      <c r="H155" s="66"/>
      <c r="I155" s="66"/>
      <c r="J155" s="66"/>
      <c r="K155" s="66"/>
      <c r="L155" s="66"/>
      <c r="M155" s="66"/>
      <c r="N155" s="114"/>
      <c r="O155" s="139"/>
      <c r="P155" s="114"/>
      <c r="Q155" s="114"/>
      <c r="R155" s="114"/>
      <c r="S155" s="114"/>
      <c r="T155" s="114"/>
      <c r="U155" s="114"/>
      <c r="V155" s="114"/>
      <c r="W155" s="114"/>
      <c r="X155" s="114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6"/>
      <c r="F156" s="66"/>
      <c r="G156" s="66"/>
      <c r="H156" s="66"/>
      <c r="I156" s="66"/>
      <c r="J156" s="66"/>
      <c r="K156" s="66"/>
      <c r="L156" s="66"/>
      <c r="M156" s="66"/>
      <c r="N156" s="114"/>
      <c r="O156" s="139"/>
      <c r="P156" s="114"/>
      <c r="Q156" s="114"/>
      <c r="R156" s="114"/>
      <c r="S156" s="114"/>
      <c r="T156" s="114"/>
      <c r="U156" s="114"/>
      <c r="V156" s="114"/>
      <c r="W156" s="114"/>
      <c r="X156" s="114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6"/>
      <c r="F157" s="66"/>
      <c r="G157" s="66"/>
      <c r="H157" s="66"/>
      <c r="I157" s="66"/>
      <c r="J157" s="66"/>
      <c r="K157" s="66"/>
      <c r="L157" s="66"/>
      <c r="M157" s="66"/>
      <c r="N157" s="114"/>
      <c r="O157" s="139"/>
      <c r="P157" s="114"/>
      <c r="Q157" s="114"/>
      <c r="R157" s="114"/>
      <c r="S157" s="114"/>
      <c r="T157" s="114"/>
      <c r="U157" s="114"/>
      <c r="V157" s="114"/>
      <c r="W157" s="114"/>
      <c r="X157" s="114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6"/>
      <c r="F158" s="66"/>
      <c r="G158" s="66"/>
      <c r="H158" s="66"/>
      <c r="I158" s="66"/>
      <c r="J158" s="66"/>
      <c r="K158" s="66"/>
      <c r="L158" s="66"/>
      <c r="M158" s="66"/>
      <c r="N158" s="114"/>
      <c r="O158" s="139"/>
      <c r="P158" s="114"/>
      <c r="Q158" s="114"/>
      <c r="R158" s="114"/>
      <c r="S158" s="114"/>
      <c r="T158" s="114"/>
      <c r="U158" s="114"/>
      <c r="V158" s="114"/>
      <c r="W158" s="114"/>
      <c r="X158" s="114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6"/>
      <c r="F159" s="66"/>
      <c r="G159" s="66"/>
      <c r="H159" s="66"/>
      <c r="I159" s="66"/>
      <c r="J159" s="66"/>
      <c r="K159" s="66"/>
      <c r="L159" s="66"/>
      <c r="M159" s="66"/>
      <c r="N159" s="114"/>
      <c r="O159" s="139"/>
      <c r="P159" s="114"/>
      <c r="Q159" s="114"/>
      <c r="R159" s="114"/>
      <c r="S159" s="114"/>
      <c r="T159" s="114"/>
      <c r="U159" s="114"/>
      <c r="V159" s="114"/>
      <c r="W159" s="114"/>
      <c r="X159" s="114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6"/>
      <c r="F160" s="66"/>
      <c r="G160" s="66"/>
      <c r="H160" s="66"/>
      <c r="I160" s="66"/>
      <c r="J160" s="66"/>
      <c r="K160" s="66"/>
      <c r="L160" s="66"/>
      <c r="M160" s="66"/>
      <c r="N160" s="114"/>
      <c r="O160" s="139"/>
      <c r="P160" s="114"/>
      <c r="Q160" s="114"/>
      <c r="R160" s="114"/>
      <c r="S160" s="114"/>
      <c r="T160" s="114"/>
      <c r="U160" s="114"/>
      <c r="V160" s="114"/>
      <c r="W160" s="114"/>
      <c r="X160" s="114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6"/>
      <c r="F161" s="66"/>
      <c r="G161" s="66"/>
      <c r="H161" s="66"/>
      <c r="I161" s="66"/>
      <c r="J161" s="66"/>
      <c r="K161" s="66"/>
      <c r="L161" s="66"/>
      <c r="M161" s="66"/>
      <c r="N161" s="114"/>
      <c r="O161" s="139"/>
      <c r="P161" s="114"/>
      <c r="Q161" s="114"/>
      <c r="R161" s="114"/>
      <c r="S161" s="114"/>
      <c r="T161" s="114"/>
      <c r="U161" s="114"/>
      <c r="V161" s="114"/>
      <c r="W161" s="114"/>
      <c r="X161" s="114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6"/>
      <c r="F162" s="66"/>
      <c r="G162" s="66"/>
      <c r="H162" s="66"/>
      <c r="I162" s="66"/>
      <c r="J162" s="66"/>
      <c r="K162" s="66"/>
      <c r="L162" s="66"/>
      <c r="M162" s="66"/>
      <c r="N162" s="114"/>
      <c r="O162" s="139"/>
      <c r="P162" s="114"/>
      <c r="Q162" s="114"/>
      <c r="R162" s="114"/>
      <c r="S162" s="114"/>
      <c r="T162" s="114"/>
      <c r="U162" s="114"/>
      <c r="V162" s="114"/>
      <c r="W162" s="114"/>
      <c r="X162" s="114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6"/>
      <c r="F163" s="66"/>
      <c r="G163" s="66"/>
      <c r="H163" s="66"/>
      <c r="I163" s="66"/>
      <c r="J163" s="66"/>
      <c r="K163" s="66"/>
      <c r="L163" s="66"/>
      <c r="M163" s="66"/>
      <c r="N163" s="114"/>
      <c r="O163" s="139"/>
      <c r="P163" s="114"/>
      <c r="Q163" s="114"/>
      <c r="R163" s="114"/>
      <c r="S163" s="114"/>
      <c r="T163" s="114"/>
      <c r="U163" s="114"/>
      <c r="V163" s="114"/>
      <c r="W163" s="114"/>
      <c r="X163" s="114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6"/>
      <c r="F164" s="66"/>
      <c r="G164" s="66"/>
      <c r="H164" s="66"/>
      <c r="I164" s="66"/>
      <c r="J164" s="66"/>
      <c r="K164" s="66"/>
      <c r="L164" s="66"/>
      <c r="M164" s="66"/>
      <c r="N164" s="114"/>
      <c r="O164" s="139"/>
      <c r="P164" s="114"/>
      <c r="Q164" s="114"/>
      <c r="R164" s="114"/>
      <c r="S164" s="114"/>
      <c r="T164" s="114"/>
      <c r="U164" s="114"/>
      <c r="V164" s="114"/>
      <c r="W164" s="114"/>
      <c r="X164" s="114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6"/>
      <c r="F165" s="66"/>
      <c r="G165" s="66"/>
      <c r="H165" s="66"/>
      <c r="I165" s="66"/>
      <c r="J165" s="66"/>
      <c r="K165" s="66"/>
      <c r="L165" s="66"/>
      <c r="M165" s="66"/>
      <c r="N165" s="114"/>
      <c r="O165" s="139"/>
      <c r="P165" s="114"/>
      <c r="Q165" s="114"/>
      <c r="R165" s="114"/>
      <c r="S165" s="114"/>
      <c r="T165" s="114"/>
      <c r="U165" s="114"/>
      <c r="V165" s="114"/>
      <c r="W165" s="114"/>
      <c r="X165" s="114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6"/>
      <c r="F166" s="66"/>
      <c r="G166" s="66"/>
      <c r="H166" s="66"/>
      <c r="I166" s="66"/>
      <c r="J166" s="66"/>
      <c r="K166" s="66"/>
      <c r="L166" s="66"/>
      <c r="M166" s="66"/>
      <c r="N166" s="114"/>
      <c r="O166" s="139"/>
      <c r="P166" s="114"/>
      <c r="Q166" s="114"/>
      <c r="R166" s="114"/>
      <c r="S166" s="114"/>
      <c r="T166" s="114"/>
      <c r="U166" s="114"/>
      <c r="V166" s="114"/>
      <c r="W166" s="114"/>
      <c r="X166" s="114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6"/>
      <c r="F167" s="66"/>
      <c r="G167" s="66"/>
      <c r="H167" s="66"/>
      <c r="I167" s="66"/>
      <c r="J167" s="66"/>
      <c r="K167" s="66"/>
      <c r="L167" s="66"/>
      <c r="M167" s="66"/>
      <c r="N167" s="114"/>
      <c r="O167" s="139"/>
      <c r="P167" s="114"/>
      <c r="Q167" s="114"/>
      <c r="R167" s="114"/>
      <c r="S167" s="114"/>
      <c r="T167" s="114"/>
      <c r="U167" s="114"/>
      <c r="V167" s="114"/>
      <c r="W167" s="114"/>
      <c r="X167" s="114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6"/>
      <c r="F168" s="66"/>
      <c r="G168" s="66"/>
      <c r="H168" s="66"/>
      <c r="I168" s="66"/>
      <c r="J168" s="66"/>
      <c r="K168" s="66"/>
      <c r="L168" s="66"/>
      <c r="M168" s="66"/>
      <c r="N168" s="114"/>
      <c r="O168" s="139"/>
      <c r="P168" s="114"/>
      <c r="Q168" s="114"/>
      <c r="R168" s="114"/>
      <c r="S168" s="114"/>
      <c r="T168" s="114"/>
      <c r="U168" s="114"/>
      <c r="V168" s="114"/>
      <c r="W168" s="114"/>
      <c r="X168" s="114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6"/>
      <c r="F169" s="66"/>
      <c r="G169" s="66"/>
      <c r="H169" s="66"/>
      <c r="I169" s="66"/>
      <c r="J169" s="66"/>
      <c r="K169" s="66"/>
      <c r="L169" s="66"/>
      <c r="M169" s="66"/>
      <c r="N169" s="114"/>
      <c r="O169" s="139"/>
      <c r="P169" s="114"/>
      <c r="Q169" s="114"/>
      <c r="R169" s="114"/>
      <c r="S169" s="114"/>
      <c r="T169" s="114"/>
      <c r="U169" s="114"/>
      <c r="V169" s="114"/>
      <c r="W169" s="114"/>
      <c r="X169" s="114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6"/>
      <c r="F170" s="66"/>
      <c r="G170" s="66"/>
      <c r="H170" s="66"/>
      <c r="I170" s="66"/>
      <c r="J170" s="66"/>
      <c r="K170" s="66"/>
      <c r="L170" s="66"/>
      <c r="M170" s="66"/>
      <c r="N170" s="114"/>
      <c r="O170" s="139"/>
      <c r="P170" s="114"/>
      <c r="Q170" s="114"/>
      <c r="R170" s="114"/>
      <c r="S170" s="114"/>
      <c r="T170" s="114"/>
      <c r="U170" s="114"/>
      <c r="V170" s="114"/>
      <c r="W170" s="114"/>
      <c r="X170" s="114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6"/>
      <c r="F171" s="66"/>
      <c r="G171" s="66"/>
      <c r="H171" s="66"/>
      <c r="I171" s="66"/>
      <c r="J171" s="66"/>
      <c r="K171" s="66"/>
      <c r="L171" s="66"/>
      <c r="M171" s="66"/>
      <c r="N171" s="114"/>
      <c r="O171" s="139"/>
      <c r="P171" s="114"/>
      <c r="Q171" s="114"/>
      <c r="R171" s="114"/>
      <c r="S171" s="114"/>
      <c r="T171" s="114"/>
      <c r="U171" s="114"/>
      <c r="V171" s="114"/>
      <c r="W171" s="114"/>
      <c r="X171" s="114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6"/>
      <c r="F172" s="66"/>
      <c r="G172" s="66"/>
      <c r="H172" s="66"/>
      <c r="I172" s="66"/>
      <c r="J172" s="66"/>
      <c r="K172" s="66"/>
      <c r="L172" s="66"/>
      <c r="M172" s="66"/>
      <c r="N172" s="114"/>
      <c r="O172" s="139"/>
      <c r="P172" s="114"/>
      <c r="Q172" s="114"/>
      <c r="R172" s="114"/>
      <c r="S172" s="114"/>
      <c r="T172" s="114"/>
      <c r="U172" s="114"/>
      <c r="V172" s="114"/>
      <c r="W172" s="114"/>
      <c r="X172" s="114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6"/>
      <c r="F173" s="66"/>
      <c r="G173" s="66"/>
      <c r="H173" s="66"/>
      <c r="I173" s="66"/>
      <c r="J173" s="66"/>
      <c r="K173" s="66"/>
      <c r="L173" s="66"/>
      <c r="M173" s="66"/>
      <c r="N173" s="114"/>
      <c r="O173" s="139"/>
      <c r="P173" s="114"/>
      <c r="Q173" s="114"/>
      <c r="R173" s="114"/>
      <c r="S173" s="114"/>
      <c r="T173" s="114"/>
      <c r="U173" s="114"/>
      <c r="V173" s="114"/>
      <c r="W173" s="114"/>
      <c r="X173" s="114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6"/>
      <c r="F174" s="66"/>
      <c r="G174" s="66"/>
      <c r="H174" s="66"/>
      <c r="I174" s="66"/>
      <c r="J174" s="66"/>
      <c r="K174" s="66"/>
      <c r="L174" s="66"/>
      <c r="M174" s="66"/>
      <c r="N174" s="114"/>
      <c r="O174" s="139"/>
      <c r="P174" s="114"/>
      <c r="Q174" s="114"/>
      <c r="R174" s="114"/>
      <c r="S174" s="114"/>
      <c r="T174" s="114"/>
      <c r="U174" s="114"/>
      <c r="V174" s="114"/>
      <c r="W174" s="114"/>
      <c r="X174" s="114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6"/>
      <c r="F175" s="66"/>
      <c r="G175" s="66"/>
      <c r="H175" s="66"/>
      <c r="I175" s="66"/>
      <c r="J175" s="66"/>
      <c r="K175" s="66"/>
      <c r="L175" s="66"/>
      <c r="M175" s="66"/>
      <c r="N175" s="114"/>
      <c r="O175" s="139"/>
      <c r="P175" s="114"/>
      <c r="Q175" s="114"/>
      <c r="R175" s="114"/>
      <c r="S175" s="114"/>
      <c r="T175" s="114"/>
      <c r="U175" s="114"/>
      <c r="V175" s="114"/>
      <c r="W175" s="114"/>
      <c r="X175" s="114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6"/>
      <c r="F176" s="66"/>
      <c r="G176" s="66"/>
      <c r="H176" s="66"/>
      <c r="I176" s="66"/>
      <c r="J176" s="66"/>
      <c r="K176" s="66"/>
      <c r="L176" s="66"/>
      <c r="M176" s="66"/>
      <c r="N176" s="114"/>
      <c r="O176" s="139"/>
      <c r="P176" s="114"/>
      <c r="Q176" s="114"/>
      <c r="R176" s="114"/>
      <c r="S176" s="114"/>
      <c r="T176" s="114"/>
      <c r="U176" s="114"/>
      <c r="V176" s="114"/>
      <c r="W176" s="114"/>
      <c r="X176" s="114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6"/>
      <c r="F177" s="66"/>
      <c r="G177" s="66"/>
      <c r="H177" s="66"/>
      <c r="I177" s="66"/>
      <c r="J177" s="66"/>
      <c r="K177" s="66"/>
      <c r="L177" s="66"/>
      <c r="M177" s="66"/>
      <c r="N177" s="114"/>
      <c r="O177" s="139"/>
      <c r="P177" s="114"/>
      <c r="Q177" s="114"/>
      <c r="R177" s="114"/>
      <c r="S177" s="114"/>
      <c r="T177" s="114"/>
      <c r="U177" s="114"/>
      <c r="V177" s="114"/>
      <c r="W177" s="114"/>
      <c r="X177" s="114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6"/>
      <c r="F178" s="66"/>
      <c r="G178" s="66"/>
      <c r="H178" s="66"/>
      <c r="I178" s="66"/>
      <c r="J178" s="66"/>
      <c r="K178" s="66"/>
      <c r="L178" s="66"/>
      <c r="M178" s="66"/>
      <c r="N178" s="114"/>
      <c r="O178" s="139"/>
      <c r="P178" s="114"/>
      <c r="Q178" s="114"/>
      <c r="R178" s="114"/>
      <c r="S178" s="114"/>
      <c r="T178" s="114"/>
      <c r="U178" s="114"/>
      <c r="V178" s="114"/>
      <c r="W178" s="114"/>
      <c r="X178" s="114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6"/>
      <c r="F179" s="66"/>
      <c r="G179" s="66"/>
      <c r="H179" s="66"/>
      <c r="I179" s="66"/>
      <c r="J179" s="66"/>
      <c r="K179" s="66"/>
      <c r="L179" s="66"/>
      <c r="M179" s="66"/>
      <c r="N179" s="114"/>
      <c r="O179" s="139"/>
      <c r="P179" s="114"/>
      <c r="Q179" s="114"/>
      <c r="R179" s="114"/>
      <c r="S179" s="114"/>
      <c r="T179" s="114"/>
      <c r="U179" s="114"/>
      <c r="V179" s="114"/>
      <c r="W179" s="114"/>
      <c r="X179" s="114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6"/>
      <c r="F180" s="66"/>
      <c r="G180" s="66"/>
      <c r="H180" s="66"/>
      <c r="I180" s="66"/>
      <c r="J180" s="66"/>
      <c r="K180" s="66"/>
      <c r="L180" s="66"/>
      <c r="M180" s="66"/>
      <c r="N180" s="114"/>
      <c r="O180" s="139"/>
      <c r="P180" s="114"/>
      <c r="Q180" s="114"/>
      <c r="R180" s="114"/>
      <c r="S180" s="114"/>
      <c r="T180" s="114"/>
      <c r="U180" s="114"/>
      <c r="V180" s="114"/>
      <c r="W180" s="114"/>
      <c r="X180" s="114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6"/>
      <c r="F181" s="66"/>
      <c r="G181" s="66"/>
      <c r="H181" s="66"/>
      <c r="I181" s="66"/>
      <c r="J181" s="66"/>
      <c r="K181" s="66"/>
      <c r="L181" s="66"/>
      <c r="M181" s="66"/>
      <c r="N181" s="114"/>
      <c r="O181" s="139"/>
      <c r="P181" s="114"/>
      <c r="Q181" s="114"/>
      <c r="R181" s="114"/>
      <c r="S181" s="114"/>
      <c r="T181" s="114"/>
      <c r="U181" s="114"/>
      <c r="V181" s="114"/>
      <c r="W181" s="114"/>
      <c r="X181" s="114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6"/>
      <c r="F182" s="66"/>
      <c r="G182" s="66"/>
      <c r="H182" s="66"/>
      <c r="I182" s="66"/>
      <c r="J182" s="66"/>
      <c r="K182" s="66"/>
      <c r="L182" s="66"/>
      <c r="M182" s="66"/>
      <c r="N182" s="114"/>
      <c r="O182" s="139"/>
      <c r="P182" s="114"/>
      <c r="Q182" s="114"/>
      <c r="R182" s="114"/>
      <c r="S182" s="114"/>
      <c r="T182" s="114"/>
      <c r="U182" s="114"/>
      <c r="V182" s="114"/>
      <c r="W182" s="114"/>
      <c r="X182" s="114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6"/>
      <c r="F183" s="66"/>
      <c r="G183" s="66"/>
      <c r="H183" s="66"/>
      <c r="I183" s="66"/>
      <c r="J183" s="66"/>
      <c r="K183" s="66"/>
      <c r="L183" s="66"/>
      <c r="M183" s="66"/>
      <c r="N183" s="114"/>
      <c r="O183" s="139"/>
      <c r="P183" s="114"/>
      <c r="Q183" s="114"/>
      <c r="R183" s="114"/>
      <c r="S183" s="114"/>
      <c r="T183" s="114"/>
      <c r="U183" s="114"/>
      <c r="V183" s="114"/>
      <c r="W183" s="114"/>
      <c r="X183" s="114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6"/>
      <c r="F184" s="66"/>
      <c r="G184" s="66"/>
      <c r="H184" s="66"/>
      <c r="I184" s="66"/>
      <c r="J184" s="66"/>
      <c r="K184" s="66"/>
      <c r="L184" s="66"/>
      <c r="M184" s="66"/>
      <c r="N184" s="114"/>
      <c r="O184" s="139"/>
      <c r="P184" s="114"/>
      <c r="Q184" s="114"/>
      <c r="R184" s="114"/>
      <c r="S184" s="114"/>
      <c r="T184" s="114"/>
      <c r="U184" s="114"/>
      <c r="V184" s="114"/>
      <c r="W184" s="114"/>
      <c r="X184" s="114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6"/>
      <c r="F185" s="66"/>
      <c r="G185" s="66"/>
      <c r="H185" s="66"/>
      <c r="I185" s="66"/>
      <c r="J185" s="66"/>
      <c r="K185" s="66"/>
      <c r="L185" s="66"/>
      <c r="M185" s="66"/>
      <c r="N185" s="114"/>
      <c r="O185" s="139"/>
      <c r="P185" s="114"/>
      <c r="Q185" s="114"/>
      <c r="R185" s="114"/>
      <c r="S185" s="114"/>
      <c r="T185" s="114"/>
      <c r="U185" s="114"/>
      <c r="V185" s="114"/>
      <c r="W185" s="114"/>
      <c r="X185" s="114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6"/>
      <c r="F186" s="66"/>
      <c r="G186" s="66"/>
      <c r="H186" s="66"/>
      <c r="I186" s="66"/>
      <c r="J186" s="66"/>
      <c r="K186" s="66"/>
      <c r="L186" s="66"/>
      <c r="M186" s="66"/>
      <c r="N186" s="114"/>
      <c r="O186" s="139"/>
      <c r="P186" s="114"/>
      <c r="Q186" s="114"/>
      <c r="R186" s="114"/>
      <c r="S186" s="114"/>
      <c r="T186" s="114"/>
      <c r="U186" s="114"/>
      <c r="V186" s="114"/>
      <c r="W186" s="114"/>
      <c r="X186" s="114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6"/>
      <c r="F187" s="66"/>
      <c r="G187" s="66"/>
      <c r="H187" s="66"/>
      <c r="I187" s="66"/>
      <c r="J187" s="66"/>
      <c r="K187" s="66"/>
      <c r="L187" s="66"/>
      <c r="M187" s="66"/>
      <c r="N187" s="114"/>
      <c r="O187" s="139"/>
      <c r="P187" s="114"/>
      <c r="Q187" s="114"/>
      <c r="R187" s="114"/>
      <c r="S187" s="114"/>
      <c r="T187" s="114"/>
      <c r="U187" s="114"/>
      <c r="V187" s="114"/>
      <c r="W187" s="114"/>
      <c r="X187" s="114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6"/>
      <c r="F188" s="66"/>
      <c r="G188" s="66"/>
      <c r="H188" s="66"/>
      <c r="I188" s="66"/>
      <c r="J188" s="66"/>
      <c r="K188" s="66"/>
      <c r="L188" s="66"/>
      <c r="M188" s="66"/>
      <c r="N188" s="114"/>
      <c r="O188" s="139"/>
      <c r="P188" s="114"/>
      <c r="Q188" s="114"/>
      <c r="R188" s="114"/>
      <c r="S188" s="114"/>
      <c r="T188" s="114"/>
      <c r="U188" s="114"/>
      <c r="V188" s="114"/>
      <c r="W188" s="114"/>
      <c r="X188" s="114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6"/>
      <c r="F189" s="66"/>
      <c r="G189" s="66"/>
      <c r="H189" s="66"/>
      <c r="I189" s="66"/>
      <c r="J189" s="66"/>
      <c r="K189" s="66"/>
      <c r="L189" s="66"/>
      <c r="M189" s="66"/>
      <c r="N189" s="114"/>
      <c r="O189" s="139"/>
      <c r="P189" s="114"/>
      <c r="Q189" s="114"/>
      <c r="R189" s="114"/>
      <c r="S189" s="114"/>
      <c r="T189" s="114"/>
      <c r="U189" s="114"/>
      <c r="V189" s="114"/>
      <c r="W189" s="114"/>
      <c r="X189" s="114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6"/>
      <c r="F190" s="66"/>
      <c r="G190" s="66"/>
      <c r="H190" s="66"/>
      <c r="I190" s="66"/>
      <c r="J190" s="66"/>
      <c r="K190" s="66"/>
      <c r="L190" s="66"/>
      <c r="M190" s="66"/>
      <c r="N190" s="114"/>
      <c r="O190" s="139"/>
      <c r="P190" s="114"/>
      <c r="Q190" s="114"/>
      <c r="R190" s="114"/>
      <c r="S190" s="114"/>
      <c r="T190" s="114"/>
      <c r="U190" s="114"/>
      <c r="V190" s="114"/>
      <c r="W190" s="114"/>
      <c r="X190" s="114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6"/>
      <c r="F191" s="66"/>
      <c r="G191" s="66"/>
      <c r="H191" s="66"/>
      <c r="I191" s="66"/>
      <c r="J191" s="66"/>
      <c r="K191" s="66"/>
      <c r="L191" s="66"/>
      <c r="M191" s="66"/>
      <c r="N191" s="114"/>
      <c r="O191" s="139"/>
      <c r="P191" s="114"/>
      <c r="Q191" s="114"/>
      <c r="R191" s="114"/>
      <c r="S191" s="114"/>
      <c r="T191" s="114"/>
      <c r="U191" s="114"/>
      <c r="V191" s="114"/>
      <c r="W191" s="114"/>
      <c r="X191" s="114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6"/>
      <c r="F192" s="66"/>
      <c r="G192" s="66"/>
      <c r="H192" s="66"/>
      <c r="I192" s="66"/>
      <c r="J192" s="66"/>
      <c r="K192" s="66"/>
      <c r="L192" s="66"/>
      <c r="M192" s="66"/>
      <c r="N192" s="114"/>
      <c r="O192" s="139"/>
      <c r="P192" s="114"/>
      <c r="Q192" s="114"/>
      <c r="R192" s="114"/>
      <c r="S192" s="114"/>
      <c r="T192" s="114"/>
      <c r="U192" s="114"/>
      <c r="V192" s="114"/>
      <c r="W192" s="114"/>
      <c r="X192" s="114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6"/>
      <c r="F193" s="66"/>
      <c r="G193" s="66"/>
      <c r="H193" s="66"/>
      <c r="I193" s="66"/>
      <c r="J193" s="66"/>
      <c r="K193" s="66"/>
      <c r="L193" s="66"/>
      <c r="M193" s="66"/>
      <c r="N193" s="114"/>
      <c r="O193" s="139"/>
      <c r="P193" s="114"/>
      <c r="Q193" s="114"/>
      <c r="R193" s="114"/>
      <c r="S193" s="114"/>
      <c r="T193" s="114"/>
      <c r="U193" s="114"/>
      <c r="V193" s="114"/>
      <c r="W193" s="114"/>
      <c r="X193" s="114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6"/>
      <c r="F194" s="66"/>
      <c r="G194" s="66"/>
      <c r="H194" s="66"/>
      <c r="I194" s="66"/>
      <c r="J194" s="66"/>
      <c r="K194" s="66"/>
      <c r="L194" s="66"/>
      <c r="M194" s="66"/>
      <c r="N194" s="114"/>
      <c r="O194" s="139"/>
      <c r="P194" s="114"/>
      <c r="Q194" s="114"/>
      <c r="R194" s="114"/>
      <c r="S194" s="114"/>
      <c r="T194" s="114"/>
      <c r="U194" s="114"/>
      <c r="V194" s="114"/>
      <c r="W194" s="114"/>
      <c r="X194" s="114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6"/>
      <c r="F195" s="66"/>
      <c r="G195" s="66"/>
      <c r="H195" s="66"/>
      <c r="I195" s="66"/>
      <c r="J195" s="66"/>
      <c r="K195" s="66"/>
      <c r="L195" s="66"/>
      <c r="M195" s="66"/>
      <c r="N195" s="114"/>
      <c r="O195" s="139"/>
      <c r="P195" s="114"/>
      <c r="Q195" s="114"/>
      <c r="R195" s="114"/>
      <c r="S195" s="114"/>
      <c r="T195" s="114"/>
      <c r="U195" s="114"/>
      <c r="V195" s="114"/>
      <c r="W195" s="114"/>
      <c r="X195" s="114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6"/>
      <c r="F196" s="66"/>
      <c r="G196" s="66"/>
      <c r="H196" s="66"/>
      <c r="I196" s="66"/>
      <c r="J196" s="66"/>
      <c r="K196" s="66"/>
      <c r="L196" s="66"/>
      <c r="M196" s="66"/>
      <c r="N196" s="114"/>
      <c r="O196" s="139"/>
      <c r="P196" s="114"/>
      <c r="Q196" s="114"/>
      <c r="R196" s="114"/>
      <c r="S196" s="114"/>
      <c r="T196" s="114"/>
      <c r="U196" s="114"/>
      <c r="V196" s="114"/>
      <c r="W196" s="114"/>
      <c r="X196" s="114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6"/>
      <c r="F197" s="66"/>
      <c r="G197" s="66"/>
      <c r="H197" s="66"/>
      <c r="I197" s="66"/>
      <c r="J197" s="66"/>
      <c r="K197" s="66"/>
      <c r="L197" s="66"/>
      <c r="M197" s="66"/>
      <c r="N197" s="114"/>
      <c r="O197" s="139"/>
      <c r="P197" s="114"/>
      <c r="Q197" s="114"/>
      <c r="R197" s="114"/>
      <c r="S197" s="114"/>
      <c r="T197" s="114"/>
      <c r="U197" s="114"/>
      <c r="V197" s="114"/>
      <c r="W197" s="114"/>
      <c r="X197" s="114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6"/>
      <c r="F198" s="66"/>
      <c r="G198" s="66"/>
      <c r="H198" s="66"/>
      <c r="I198" s="66"/>
      <c r="J198" s="66"/>
      <c r="K198" s="66"/>
      <c r="L198" s="66"/>
      <c r="M198" s="66"/>
      <c r="N198" s="114"/>
      <c r="O198" s="139"/>
      <c r="P198" s="114"/>
      <c r="Q198" s="114"/>
      <c r="R198" s="114"/>
      <c r="S198" s="114"/>
      <c r="T198" s="114"/>
      <c r="U198" s="114"/>
      <c r="V198" s="114"/>
      <c r="W198" s="114"/>
      <c r="X198" s="114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14"/>
      <c r="O199" s="139"/>
      <c r="P199" s="114"/>
      <c r="Q199" s="114"/>
      <c r="R199" s="114"/>
      <c r="S199" s="114"/>
      <c r="T199" s="114"/>
      <c r="U199" s="114"/>
      <c r="V199" s="114"/>
      <c r="W199" s="114"/>
      <c r="X199" s="114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14"/>
      <c r="O200" s="139"/>
      <c r="P200" s="114"/>
      <c r="Q200" s="114"/>
      <c r="R200" s="114"/>
      <c r="S200" s="114"/>
      <c r="T200" s="114"/>
      <c r="U200" s="114"/>
      <c r="V200" s="114"/>
      <c r="W200" s="114"/>
      <c r="X200" s="114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14"/>
      <c r="O201" s="139"/>
      <c r="P201" s="114"/>
      <c r="Q201" s="114"/>
      <c r="R201" s="114"/>
      <c r="S201" s="114"/>
      <c r="T201" s="114"/>
      <c r="U201" s="114"/>
      <c r="V201" s="114"/>
      <c r="W201" s="114"/>
      <c r="X201" s="114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14"/>
      <c r="O202" s="139"/>
      <c r="P202" s="114"/>
      <c r="Q202" s="114"/>
      <c r="R202" s="114"/>
      <c r="S202" s="114"/>
      <c r="T202" s="114"/>
      <c r="U202" s="114"/>
      <c r="V202" s="114"/>
      <c r="W202" s="114"/>
      <c r="X202" s="114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14"/>
      <c r="O203" s="139"/>
      <c r="P203" s="114"/>
      <c r="Q203" s="114"/>
      <c r="R203" s="114"/>
      <c r="S203" s="114"/>
      <c r="T203" s="114"/>
      <c r="U203" s="114"/>
      <c r="V203" s="114"/>
      <c r="W203" s="114"/>
      <c r="X203" s="114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14"/>
      <c r="O204" s="139"/>
      <c r="P204" s="114"/>
      <c r="Q204" s="114"/>
      <c r="R204" s="114"/>
      <c r="S204" s="114"/>
      <c r="T204" s="114"/>
      <c r="U204" s="114"/>
      <c r="V204" s="114"/>
      <c r="W204" s="114"/>
      <c r="X204" s="114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14"/>
      <c r="O205" s="139"/>
      <c r="P205" s="114"/>
      <c r="Q205" s="114"/>
      <c r="R205" s="114"/>
      <c r="S205" s="114"/>
      <c r="T205" s="114"/>
      <c r="U205" s="114"/>
      <c r="V205" s="114"/>
      <c r="W205" s="114"/>
      <c r="X205" s="114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14"/>
      <c r="O206" s="139"/>
      <c r="P206" s="114"/>
      <c r="Q206" s="114"/>
      <c r="R206" s="114"/>
      <c r="S206" s="114"/>
      <c r="T206" s="114"/>
      <c r="U206" s="114"/>
      <c r="V206" s="114"/>
      <c r="W206" s="114"/>
      <c r="X206" s="114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14"/>
      <c r="O207" s="139"/>
      <c r="P207" s="114"/>
      <c r="Q207" s="114"/>
      <c r="R207" s="114"/>
      <c r="S207" s="114"/>
      <c r="T207" s="114"/>
      <c r="U207" s="114"/>
      <c r="V207" s="114"/>
      <c r="W207" s="114"/>
      <c r="X207" s="114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14"/>
      <c r="O208" s="139"/>
      <c r="P208" s="114"/>
      <c r="Q208" s="114"/>
      <c r="R208" s="114"/>
      <c r="S208" s="114"/>
      <c r="T208" s="114"/>
      <c r="U208" s="114"/>
      <c r="V208" s="114"/>
      <c r="W208" s="114"/>
      <c r="X208" s="114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14"/>
      <c r="O209" s="139"/>
      <c r="P209" s="114"/>
      <c r="Q209" s="114"/>
      <c r="R209" s="114"/>
      <c r="S209" s="114"/>
      <c r="T209" s="114"/>
      <c r="U209" s="114"/>
      <c r="V209" s="114"/>
      <c r="W209" s="114"/>
      <c r="X209" s="114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14"/>
      <c r="O210" s="139"/>
      <c r="P210" s="114"/>
      <c r="Q210" s="114"/>
      <c r="R210" s="114"/>
      <c r="S210" s="114"/>
      <c r="T210" s="114"/>
      <c r="U210" s="114"/>
      <c r="V210" s="114"/>
      <c r="W210" s="114"/>
      <c r="X210" s="114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14"/>
      <c r="O211" s="139"/>
      <c r="P211" s="114"/>
      <c r="Q211" s="114"/>
      <c r="R211" s="114"/>
      <c r="S211" s="114"/>
      <c r="T211" s="114"/>
      <c r="U211" s="114"/>
      <c r="V211" s="114"/>
      <c r="W211" s="114"/>
      <c r="X211" s="114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14"/>
      <c r="O212" s="139"/>
      <c r="P212" s="114"/>
      <c r="Q212" s="114"/>
      <c r="R212" s="114"/>
      <c r="S212" s="114"/>
      <c r="T212" s="114"/>
      <c r="U212" s="114"/>
      <c r="V212" s="114"/>
      <c r="W212" s="114"/>
      <c r="X212" s="114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14"/>
      <c r="O213" s="139"/>
      <c r="P213" s="114"/>
      <c r="Q213" s="114"/>
      <c r="R213" s="114"/>
      <c r="S213" s="114"/>
      <c r="T213" s="114"/>
      <c r="U213" s="114"/>
      <c r="V213" s="114"/>
      <c r="W213" s="114"/>
      <c r="X213" s="114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14"/>
      <c r="O214" s="139"/>
      <c r="P214" s="114"/>
      <c r="Q214" s="114"/>
      <c r="R214" s="114"/>
      <c r="S214" s="114"/>
      <c r="T214" s="114"/>
      <c r="U214" s="114"/>
      <c r="V214" s="114"/>
      <c r="W214" s="114"/>
      <c r="X214" s="114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14"/>
      <c r="O215" s="139"/>
      <c r="P215" s="114"/>
      <c r="Q215" s="114"/>
      <c r="R215" s="114"/>
      <c r="S215" s="114"/>
      <c r="T215" s="114"/>
      <c r="U215" s="114"/>
      <c r="V215" s="114"/>
      <c r="W215" s="114"/>
      <c r="X215" s="114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14"/>
      <c r="O216" s="139"/>
      <c r="P216" s="114"/>
      <c r="Q216" s="114"/>
      <c r="R216" s="114"/>
      <c r="S216" s="114"/>
      <c r="T216" s="114"/>
      <c r="U216" s="114"/>
      <c r="V216" s="114"/>
      <c r="W216" s="114"/>
      <c r="X216" s="114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14"/>
      <c r="O217" s="139"/>
      <c r="P217" s="114"/>
      <c r="Q217" s="114"/>
      <c r="R217" s="114"/>
      <c r="S217" s="114"/>
      <c r="T217" s="114"/>
      <c r="U217" s="114"/>
      <c r="V217" s="114"/>
      <c r="W217" s="114"/>
      <c r="X217" s="114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14"/>
      <c r="O218" s="139"/>
      <c r="P218" s="114"/>
      <c r="Q218" s="114"/>
      <c r="R218" s="114"/>
      <c r="S218" s="114"/>
      <c r="T218" s="114"/>
      <c r="U218" s="114"/>
      <c r="V218" s="114"/>
      <c r="W218" s="114"/>
      <c r="X218" s="114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14"/>
      <c r="O219" s="139"/>
      <c r="P219" s="114"/>
      <c r="Q219" s="114"/>
      <c r="R219" s="114"/>
      <c r="S219" s="114"/>
      <c r="T219" s="114"/>
      <c r="U219" s="114"/>
      <c r="V219" s="114"/>
      <c r="W219" s="114"/>
      <c r="X219" s="114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14"/>
      <c r="O220" s="139"/>
      <c r="P220" s="114"/>
      <c r="Q220" s="114"/>
      <c r="R220" s="114"/>
      <c r="S220" s="114"/>
      <c r="T220" s="114"/>
      <c r="U220" s="114"/>
      <c r="V220" s="114"/>
      <c r="W220" s="114"/>
      <c r="X220" s="114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14"/>
      <c r="O221" s="139"/>
      <c r="P221" s="114"/>
      <c r="Q221" s="114"/>
      <c r="R221" s="114"/>
      <c r="S221" s="114"/>
      <c r="T221" s="114"/>
      <c r="U221" s="114"/>
      <c r="V221" s="114"/>
      <c r="W221" s="114"/>
      <c r="X221" s="114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14"/>
      <c r="O222" s="139"/>
      <c r="P222" s="114"/>
      <c r="Q222" s="114"/>
      <c r="R222" s="114"/>
      <c r="S222" s="114"/>
      <c r="T222" s="114"/>
      <c r="U222" s="114"/>
      <c r="V222" s="114"/>
      <c r="W222" s="114"/>
      <c r="X222" s="114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14"/>
      <c r="O223" s="139"/>
      <c r="P223" s="114"/>
      <c r="Q223" s="114"/>
      <c r="R223" s="114"/>
      <c r="S223" s="114"/>
      <c r="T223" s="114"/>
      <c r="U223" s="114"/>
      <c r="V223" s="114"/>
      <c r="W223" s="114"/>
      <c r="X223" s="114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14"/>
      <c r="O224" s="139"/>
      <c r="P224" s="114"/>
      <c r="Q224" s="114"/>
      <c r="R224" s="114"/>
      <c r="S224" s="114"/>
      <c r="T224" s="114"/>
      <c r="U224" s="114"/>
      <c r="V224" s="114"/>
      <c r="W224" s="114"/>
      <c r="X224" s="114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14"/>
      <c r="O225" s="139"/>
      <c r="P225" s="114"/>
      <c r="Q225" s="114"/>
      <c r="R225" s="114"/>
      <c r="S225" s="114"/>
      <c r="T225" s="114"/>
      <c r="U225" s="114"/>
      <c r="V225" s="114"/>
      <c r="W225" s="114"/>
      <c r="X225" s="114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14"/>
      <c r="O226" s="139"/>
      <c r="P226" s="114"/>
      <c r="Q226" s="114"/>
      <c r="R226" s="114"/>
      <c r="S226" s="114"/>
      <c r="T226" s="114"/>
      <c r="U226" s="114"/>
      <c r="V226" s="114"/>
      <c r="W226" s="114"/>
      <c r="X226" s="114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14"/>
      <c r="O227" s="139"/>
      <c r="P227" s="114"/>
      <c r="Q227" s="114"/>
      <c r="R227" s="114"/>
      <c r="S227" s="114"/>
      <c r="T227" s="114"/>
      <c r="U227" s="114"/>
      <c r="V227" s="114"/>
      <c r="W227" s="114"/>
      <c r="X227" s="114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14"/>
      <c r="O228" s="139"/>
      <c r="P228" s="114"/>
      <c r="Q228" s="114"/>
      <c r="R228" s="114"/>
      <c r="S228" s="114"/>
      <c r="T228" s="114"/>
      <c r="U228" s="114"/>
      <c r="V228" s="114"/>
      <c r="W228" s="114"/>
      <c r="X228" s="114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14"/>
      <c r="O229" s="139"/>
      <c r="P229" s="114"/>
      <c r="Q229" s="114"/>
      <c r="R229" s="114"/>
      <c r="S229" s="114"/>
      <c r="T229" s="114"/>
      <c r="U229" s="114"/>
      <c r="V229" s="114"/>
      <c r="W229" s="114"/>
      <c r="X229" s="114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14"/>
      <c r="O230" s="139"/>
      <c r="P230" s="114"/>
      <c r="Q230" s="114"/>
      <c r="R230" s="114"/>
      <c r="S230" s="114"/>
      <c r="T230" s="114"/>
      <c r="U230" s="114"/>
      <c r="V230" s="114"/>
      <c r="W230" s="114"/>
      <c r="X230" s="114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14"/>
      <c r="O231" s="139"/>
      <c r="P231" s="114"/>
      <c r="Q231" s="114"/>
      <c r="R231" s="114"/>
      <c r="S231" s="114"/>
      <c r="T231" s="114"/>
      <c r="U231" s="114"/>
      <c r="V231" s="114"/>
      <c r="W231" s="114"/>
      <c r="X231" s="114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14"/>
      <c r="O232" s="139"/>
      <c r="P232" s="114"/>
      <c r="Q232" s="114"/>
      <c r="R232" s="114"/>
      <c r="S232" s="114"/>
      <c r="T232" s="114"/>
      <c r="U232" s="114"/>
      <c r="V232" s="114"/>
      <c r="W232" s="114"/>
      <c r="X232" s="114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14"/>
      <c r="O233" s="139"/>
      <c r="P233" s="114"/>
      <c r="Q233" s="114"/>
      <c r="R233" s="114"/>
      <c r="S233" s="114"/>
      <c r="T233" s="114"/>
      <c r="U233" s="114"/>
      <c r="V233" s="114"/>
      <c r="W233" s="114"/>
      <c r="X233" s="114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14"/>
      <c r="O234" s="139"/>
      <c r="P234" s="114"/>
      <c r="Q234" s="114"/>
      <c r="R234" s="114"/>
      <c r="S234" s="114"/>
      <c r="T234" s="114"/>
      <c r="U234" s="114"/>
      <c r="V234" s="114"/>
      <c r="W234" s="114"/>
      <c r="X234" s="114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14"/>
      <c r="O235" s="139"/>
      <c r="P235" s="114"/>
      <c r="Q235" s="114"/>
      <c r="R235" s="114"/>
      <c r="S235" s="114"/>
      <c r="T235" s="114"/>
      <c r="U235" s="114"/>
      <c r="V235" s="114"/>
      <c r="W235" s="114"/>
      <c r="X235" s="114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14"/>
      <c r="O236" s="139"/>
      <c r="P236" s="114"/>
      <c r="Q236" s="114"/>
      <c r="R236" s="114"/>
      <c r="S236" s="114"/>
      <c r="T236" s="114"/>
      <c r="U236" s="114"/>
      <c r="V236" s="114"/>
      <c r="W236" s="114"/>
      <c r="X236" s="114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14"/>
      <c r="O237" s="139"/>
      <c r="P237" s="114"/>
      <c r="Q237" s="114"/>
      <c r="R237" s="114"/>
      <c r="S237" s="114"/>
      <c r="T237" s="114"/>
      <c r="U237" s="114"/>
      <c r="V237" s="114"/>
      <c r="W237" s="114"/>
      <c r="X237" s="114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14"/>
      <c r="O238" s="139"/>
      <c r="P238" s="114"/>
      <c r="Q238" s="114"/>
      <c r="R238" s="114"/>
      <c r="S238" s="114"/>
      <c r="T238" s="114"/>
      <c r="U238" s="114"/>
      <c r="V238" s="114"/>
      <c r="W238" s="114"/>
      <c r="X238" s="114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14"/>
      <c r="O239" s="139"/>
      <c r="P239" s="114"/>
      <c r="Q239" s="114"/>
      <c r="R239" s="114"/>
      <c r="S239" s="114"/>
      <c r="T239" s="114"/>
      <c r="U239" s="114"/>
      <c r="V239" s="114"/>
      <c r="W239" s="114"/>
      <c r="X239" s="114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14"/>
      <c r="O240" s="139"/>
      <c r="P240" s="114"/>
      <c r="Q240" s="114"/>
      <c r="R240" s="114"/>
      <c r="S240" s="114"/>
      <c r="T240" s="114"/>
      <c r="U240" s="114"/>
      <c r="V240" s="114"/>
      <c r="W240" s="114"/>
      <c r="X240" s="114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14"/>
      <c r="O241" s="139"/>
      <c r="P241" s="114"/>
      <c r="Q241" s="114"/>
      <c r="R241" s="114"/>
      <c r="S241" s="114"/>
      <c r="T241" s="114"/>
      <c r="U241" s="114"/>
      <c r="V241" s="114"/>
      <c r="W241" s="114"/>
      <c r="X241" s="114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14"/>
      <c r="O242" s="139"/>
      <c r="P242" s="114"/>
      <c r="Q242" s="114"/>
      <c r="R242" s="114"/>
      <c r="S242" s="114"/>
      <c r="T242" s="114"/>
      <c r="U242" s="114"/>
      <c r="V242" s="114"/>
      <c r="W242" s="114"/>
      <c r="X242" s="114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14"/>
      <c r="O243" s="139"/>
      <c r="P243" s="114"/>
      <c r="Q243" s="114"/>
      <c r="R243" s="114"/>
      <c r="S243" s="114"/>
      <c r="T243" s="114"/>
      <c r="U243" s="114"/>
      <c r="V243" s="114"/>
      <c r="W243" s="114"/>
      <c r="X243" s="114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14"/>
      <c r="O244" s="139"/>
      <c r="P244" s="114"/>
      <c r="Q244" s="114"/>
      <c r="R244" s="114"/>
      <c r="S244" s="114"/>
      <c r="T244" s="114"/>
      <c r="U244" s="114"/>
      <c r="V244" s="114"/>
      <c r="W244" s="114"/>
      <c r="X244" s="114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14"/>
      <c r="O245" s="139"/>
      <c r="P245" s="114"/>
      <c r="Q245" s="114"/>
      <c r="R245" s="114"/>
      <c r="S245" s="114"/>
      <c r="T245" s="114"/>
      <c r="U245" s="114"/>
      <c r="V245" s="114"/>
      <c r="W245" s="114"/>
      <c r="X245" s="114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14"/>
      <c r="O246" s="139"/>
      <c r="P246" s="114"/>
      <c r="Q246" s="114"/>
      <c r="R246" s="114"/>
      <c r="S246" s="114"/>
      <c r="T246" s="114"/>
      <c r="U246" s="114"/>
      <c r="V246" s="114"/>
      <c r="W246" s="114"/>
      <c r="X246" s="114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14"/>
      <c r="O247" s="139"/>
      <c r="P247" s="114"/>
      <c r="Q247" s="114"/>
      <c r="R247" s="114"/>
      <c r="S247" s="114"/>
      <c r="T247" s="114"/>
      <c r="U247" s="114"/>
      <c r="V247" s="114"/>
      <c r="W247" s="114"/>
      <c r="X247" s="114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14"/>
      <c r="O248" s="139"/>
      <c r="P248" s="114"/>
      <c r="Q248" s="114"/>
      <c r="R248" s="114"/>
      <c r="S248" s="114"/>
      <c r="T248" s="114"/>
      <c r="U248" s="114"/>
      <c r="V248" s="114"/>
      <c r="W248" s="114"/>
      <c r="X248" s="114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14"/>
      <c r="O249" s="139"/>
      <c r="P249" s="114"/>
      <c r="Q249" s="114"/>
      <c r="R249" s="114"/>
      <c r="S249" s="114"/>
      <c r="T249" s="114"/>
      <c r="U249" s="114"/>
      <c r="V249" s="114"/>
      <c r="W249" s="114"/>
      <c r="X249" s="114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14"/>
      <c r="O250" s="139"/>
      <c r="P250" s="114"/>
      <c r="Q250" s="114"/>
      <c r="R250" s="114"/>
      <c r="S250" s="114"/>
      <c r="T250" s="114"/>
      <c r="U250" s="114"/>
      <c r="V250" s="114"/>
      <c r="W250" s="114"/>
      <c r="X250" s="114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14"/>
      <c r="O251" s="139"/>
      <c r="P251" s="114"/>
      <c r="Q251" s="114"/>
      <c r="R251" s="114"/>
      <c r="S251" s="114"/>
      <c r="T251" s="114"/>
      <c r="U251" s="114"/>
      <c r="V251" s="114"/>
      <c r="W251" s="114"/>
      <c r="X251" s="114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14"/>
      <c r="O252" s="139"/>
      <c r="P252" s="114"/>
      <c r="Q252" s="114"/>
      <c r="R252" s="114"/>
      <c r="S252" s="114"/>
      <c r="T252" s="114"/>
      <c r="U252" s="114"/>
      <c r="V252" s="114"/>
      <c r="W252" s="114"/>
      <c r="X252" s="114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14"/>
      <c r="O253" s="139"/>
      <c r="P253" s="114"/>
      <c r="Q253" s="114"/>
      <c r="R253" s="114"/>
      <c r="S253" s="114"/>
      <c r="T253" s="114"/>
      <c r="U253" s="114"/>
      <c r="V253" s="114"/>
      <c r="W253" s="114"/>
      <c r="X253" s="114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14"/>
      <c r="O254" s="139"/>
      <c r="P254" s="114"/>
      <c r="Q254" s="114"/>
      <c r="R254" s="114"/>
      <c r="S254" s="114"/>
      <c r="T254" s="114"/>
      <c r="U254" s="114"/>
      <c r="V254" s="114"/>
      <c r="W254" s="114"/>
      <c r="X254" s="114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14"/>
      <c r="O255" s="139"/>
      <c r="P255" s="114"/>
      <c r="Q255" s="114"/>
      <c r="R255" s="114"/>
      <c r="S255" s="114"/>
      <c r="T255" s="114"/>
      <c r="U255" s="114"/>
      <c r="V255" s="114"/>
      <c r="W255" s="114"/>
      <c r="X255" s="114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14"/>
      <c r="O256" s="139"/>
      <c r="P256" s="114"/>
      <c r="Q256" s="114"/>
      <c r="R256" s="114"/>
      <c r="S256" s="114"/>
      <c r="T256" s="114"/>
      <c r="U256" s="114"/>
      <c r="V256" s="114"/>
      <c r="W256" s="114"/>
      <c r="X256" s="114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14"/>
      <c r="O257" s="139"/>
      <c r="P257" s="114"/>
      <c r="Q257" s="114"/>
      <c r="R257" s="114"/>
      <c r="S257" s="114"/>
      <c r="T257" s="114"/>
      <c r="U257" s="114"/>
      <c r="V257" s="114"/>
      <c r="W257" s="114"/>
      <c r="X257" s="114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14"/>
      <c r="O258" s="139"/>
      <c r="P258" s="114"/>
      <c r="Q258" s="114"/>
      <c r="R258" s="114"/>
      <c r="S258" s="114"/>
      <c r="T258" s="114"/>
      <c r="U258" s="114"/>
      <c r="V258" s="114"/>
      <c r="W258" s="114"/>
      <c r="X258" s="114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14"/>
      <c r="O259" s="139"/>
      <c r="P259" s="114"/>
      <c r="Q259" s="114"/>
      <c r="R259" s="114"/>
      <c r="S259" s="114"/>
      <c r="T259" s="114"/>
      <c r="U259" s="114"/>
      <c r="V259" s="114"/>
      <c r="W259" s="114"/>
      <c r="X259" s="114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14"/>
      <c r="O260" s="139"/>
      <c r="P260" s="114"/>
      <c r="Q260" s="114"/>
      <c r="R260" s="114"/>
      <c r="S260" s="114"/>
      <c r="T260" s="114"/>
      <c r="U260" s="114"/>
      <c r="V260" s="114"/>
      <c r="W260" s="114"/>
      <c r="X260" s="114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14"/>
      <c r="O261" s="139"/>
      <c r="P261" s="114"/>
      <c r="Q261" s="114"/>
      <c r="R261" s="114"/>
      <c r="S261" s="114"/>
      <c r="T261" s="114"/>
      <c r="U261" s="114"/>
      <c r="V261" s="114"/>
      <c r="W261" s="114"/>
      <c r="X261" s="114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14"/>
      <c r="O262" s="139"/>
      <c r="P262" s="114"/>
      <c r="Q262" s="114"/>
      <c r="R262" s="114"/>
      <c r="S262" s="114"/>
      <c r="T262" s="114"/>
      <c r="U262" s="114"/>
      <c r="V262" s="114"/>
      <c r="W262" s="114"/>
      <c r="X262" s="114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14"/>
      <c r="O263" s="139"/>
      <c r="P263" s="114"/>
      <c r="Q263" s="114"/>
      <c r="R263" s="114"/>
      <c r="S263" s="114"/>
      <c r="T263" s="114"/>
      <c r="U263" s="114"/>
      <c r="V263" s="114"/>
      <c r="W263" s="114"/>
      <c r="X263" s="114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14"/>
      <c r="O264" s="139"/>
      <c r="P264" s="114"/>
      <c r="Q264" s="114"/>
      <c r="R264" s="114"/>
      <c r="S264" s="114"/>
      <c r="T264" s="114"/>
      <c r="U264" s="114"/>
      <c r="V264" s="114"/>
      <c r="W264" s="114"/>
      <c r="X264" s="114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14"/>
      <c r="O265" s="139"/>
      <c r="P265" s="114"/>
      <c r="Q265" s="114"/>
      <c r="R265" s="114"/>
      <c r="S265" s="114"/>
      <c r="T265" s="114"/>
      <c r="U265" s="114"/>
      <c r="V265" s="114"/>
      <c r="W265" s="114"/>
      <c r="X265" s="114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14"/>
      <c r="O266" s="139"/>
      <c r="P266" s="114"/>
      <c r="Q266" s="114"/>
      <c r="R266" s="114"/>
      <c r="S266" s="114"/>
      <c r="T266" s="114"/>
      <c r="U266" s="114"/>
      <c r="V266" s="114"/>
      <c r="W266" s="114"/>
      <c r="X266" s="114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14"/>
      <c r="O267" s="139"/>
      <c r="P267" s="114"/>
      <c r="Q267" s="114"/>
      <c r="R267" s="114"/>
      <c r="S267" s="114"/>
      <c r="T267" s="114"/>
      <c r="U267" s="114"/>
      <c r="V267" s="114"/>
      <c r="W267" s="114"/>
      <c r="X267" s="114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14"/>
      <c r="O268" s="139"/>
      <c r="P268" s="114"/>
      <c r="Q268" s="114"/>
      <c r="R268" s="114"/>
      <c r="S268" s="114"/>
      <c r="T268" s="114"/>
      <c r="U268" s="114"/>
      <c r="V268" s="114"/>
      <c r="W268" s="114"/>
      <c r="X268" s="114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14"/>
      <c r="O269" s="139"/>
      <c r="P269" s="114"/>
      <c r="Q269" s="114"/>
      <c r="R269" s="114"/>
      <c r="S269" s="114"/>
      <c r="T269" s="114"/>
      <c r="U269" s="114"/>
      <c r="V269" s="114"/>
      <c r="W269" s="114"/>
      <c r="X269" s="114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14"/>
      <c r="O270" s="139"/>
      <c r="P270" s="114"/>
      <c r="Q270" s="114"/>
      <c r="R270" s="114"/>
      <c r="S270" s="114"/>
      <c r="T270" s="114"/>
      <c r="U270" s="114"/>
      <c r="V270" s="114"/>
      <c r="W270" s="114"/>
      <c r="X270" s="114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14"/>
      <c r="O271" s="139"/>
      <c r="P271" s="114"/>
      <c r="Q271" s="114"/>
      <c r="R271" s="114"/>
      <c r="S271" s="114"/>
      <c r="T271" s="114"/>
      <c r="U271" s="114"/>
      <c r="V271" s="114"/>
      <c r="W271" s="114"/>
      <c r="X271" s="114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14"/>
      <c r="O272" s="139"/>
      <c r="P272" s="114"/>
      <c r="Q272" s="114"/>
      <c r="R272" s="114"/>
      <c r="S272" s="114"/>
      <c r="T272" s="114"/>
      <c r="U272" s="114"/>
      <c r="V272" s="114"/>
      <c r="W272" s="114"/>
      <c r="X272" s="114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14"/>
      <c r="O273" s="139"/>
      <c r="P273" s="114"/>
      <c r="Q273" s="114"/>
      <c r="R273" s="114"/>
      <c r="S273" s="114"/>
      <c r="T273" s="114"/>
      <c r="U273" s="114"/>
      <c r="V273" s="114"/>
      <c r="W273" s="114"/>
      <c r="X273" s="114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14"/>
      <c r="O274" s="139"/>
      <c r="P274" s="114"/>
      <c r="Q274" s="114"/>
      <c r="R274" s="114"/>
      <c r="S274" s="114"/>
      <c r="T274" s="114"/>
      <c r="U274" s="114"/>
      <c r="V274" s="114"/>
      <c r="W274" s="114"/>
      <c r="X274" s="114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14"/>
      <c r="O275" s="139"/>
      <c r="P275" s="114"/>
      <c r="Q275" s="114"/>
      <c r="R275" s="114"/>
      <c r="S275" s="114"/>
      <c r="T275" s="114"/>
      <c r="U275" s="114"/>
      <c r="V275" s="114"/>
      <c r="W275" s="114"/>
      <c r="X275" s="114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14"/>
      <c r="O276" s="139"/>
      <c r="P276" s="114"/>
      <c r="Q276" s="114"/>
      <c r="R276" s="114"/>
      <c r="S276" s="114"/>
      <c r="T276" s="114"/>
      <c r="U276" s="114"/>
      <c r="V276" s="114"/>
      <c r="W276" s="114"/>
      <c r="X276" s="114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52" t="n">
        <f aca="false">SUM(T96:T334)</f>
        <v>0</v>
      </c>
      <c r="U335" s="152" t="n">
        <f aca="false">SUM(U96:U334)</f>
        <v>0</v>
      </c>
      <c r="V335" s="152" t="n">
        <f aca="false">SUM(V96:V334)</f>
        <v>0</v>
      </c>
      <c r="W335" s="152" t="n">
        <f aca="false">SUM(W96:W334)</f>
        <v>0</v>
      </c>
      <c r="X335" s="152" t="n">
        <f aca="false">SUM(X96:X334)</f>
        <v>0</v>
      </c>
      <c r="Y335" s="152" t="n">
        <f aca="false">SUM(Y96:Y334)</f>
        <v>0</v>
      </c>
      <c r="Z335" s="152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42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124" t="s">
        <v>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5"/>
    </row>
    <row r="2" customFormat="false" ht="16.5" hidden="false" customHeight="false" outlineLevel="0" collapsed="false">
      <c r="A2" s="127" t="s">
        <v>170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8"/>
    </row>
    <row r="3" customFormat="false" ht="13.5" hidden="false" customHeight="false" outlineLevel="0" collapsed="false">
      <c r="A3" s="130" t="s">
        <v>171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1"/>
    </row>
    <row r="4" customFormat="false" ht="3" hidden="false" customHeight="true" outlineLevel="0" collapsed="false"/>
    <row r="5" customFormat="false" ht="12" hidden="false" customHeight="true" outlineLevel="0" collapsed="false">
      <c r="A5" s="153"/>
      <c r="C5" s="138" t="s">
        <v>7</v>
      </c>
      <c r="D5" s="138"/>
      <c r="E5" s="138"/>
      <c r="G5" s="138" t="s">
        <v>172</v>
      </c>
      <c r="H5" s="138"/>
      <c r="I5" s="138"/>
      <c r="J5" s="138"/>
      <c r="K5" s="138"/>
      <c r="L5" s="138"/>
      <c r="M5" s="138"/>
      <c r="N5" s="138"/>
      <c r="O5" s="138"/>
      <c r="Q5" s="138" t="s">
        <v>173</v>
      </c>
      <c r="R5" s="138"/>
      <c r="S5" s="138"/>
      <c r="T5" s="138"/>
      <c r="U5" s="138"/>
      <c r="V5" s="138"/>
    </row>
    <row r="6" customFormat="false" ht="12" hidden="false" customHeight="true" outlineLevel="0" collapsed="false">
      <c r="A6" s="154"/>
      <c r="C6" s="155"/>
      <c r="D6" s="156"/>
      <c r="E6" s="157"/>
      <c r="G6" s="158" t="s">
        <v>6</v>
      </c>
      <c r="H6" s="158" t="s">
        <v>174</v>
      </c>
      <c r="I6" s="158" t="s">
        <v>9</v>
      </c>
      <c r="J6" s="158" t="s">
        <v>90</v>
      </c>
      <c r="K6" s="158" t="s">
        <v>175</v>
      </c>
      <c r="L6" s="158" t="s">
        <v>176</v>
      </c>
      <c r="M6" s="158" t="s">
        <v>177</v>
      </c>
      <c r="N6" s="158" t="s">
        <v>178</v>
      </c>
      <c r="O6" s="158"/>
      <c r="Q6" s="159" t="s">
        <v>90</v>
      </c>
      <c r="R6" s="159" t="s">
        <v>175</v>
      </c>
      <c r="S6" s="158" t="s">
        <v>176</v>
      </c>
      <c r="T6" s="159" t="s">
        <v>177</v>
      </c>
      <c r="U6" s="159" t="s">
        <v>178</v>
      </c>
      <c r="V6" s="153"/>
    </row>
    <row r="7" customFormat="false" ht="12" hidden="false" customHeight="true" outlineLevel="0" collapsed="false">
      <c r="A7" s="158" t="s">
        <v>5</v>
      </c>
      <c r="B7" s="154"/>
      <c r="C7" s="160" t="s">
        <v>2</v>
      </c>
      <c r="D7" s="160" t="s">
        <v>179</v>
      </c>
      <c r="E7" s="161" t="s">
        <v>180</v>
      </c>
      <c r="F7" s="25"/>
      <c r="G7" s="162" t="s">
        <v>2</v>
      </c>
      <c r="H7" s="162" t="s">
        <v>181</v>
      </c>
      <c r="I7" s="162" t="s">
        <v>2</v>
      </c>
      <c r="J7" s="162" t="s">
        <v>2</v>
      </c>
      <c r="K7" s="162" t="s">
        <v>3</v>
      </c>
      <c r="L7" s="162" t="s">
        <v>182</v>
      </c>
      <c r="M7" s="162" t="s">
        <v>3</v>
      </c>
      <c r="N7" s="162" t="s">
        <v>3</v>
      </c>
      <c r="O7" s="162" t="s">
        <v>90</v>
      </c>
      <c r="Q7" s="162" t="s">
        <v>2</v>
      </c>
      <c r="R7" s="162" t="s">
        <v>3</v>
      </c>
      <c r="S7" s="162" t="s">
        <v>182</v>
      </c>
      <c r="T7" s="162" t="s">
        <v>3</v>
      </c>
      <c r="U7" s="162" t="s">
        <v>3</v>
      </c>
      <c r="V7" s="162" t="s">
        <v>90</v>
      </c>
    </row>
    <row r="8" customFormat="false" ht="3" hidden="false" customHeight="true" outlineLevel="0" collapsed="false">
      <c r="A8" s="153"/>
      <c r="B8" s="68"/>
      <c r="C8" s="163"/>
      <c r="D8" s="164"/>
      <c r="E8" s="165"/>
      <c r="F8" s="68"/>
      <c r="G8" s="163"/>
      <c r="H8" s="164"/>
      <c r="I8" s="164"/>
      <c r="J8" s="153"/>
      <c r="K8" s="164"/>
      <c r="L8" s="164"/>
      <c r="M8" s="164"/>
      <c r="N8" s="165"/>
      <c r="O8" s="153"/>
      <c r="Q8" s="163"/>
      <c r="R8" s="164"/>
      <c r="S8" s="164"/>
      <c r="T8" s="164"/>
      <c r="U8" s="164"/>
      <c r="V8" s="165"/>
    </row>
    <row r="9" customFormat="false" ht="12" hidden="true" customHeight="true" outlineLevel="0" collapsed="false">
      <c r="A9" s="166" t="s">
        <v>13</v>
      </c>
      <c r="B9" s="167"/>
      <c r="C9" s="82" t="e">
        <f aca="false">GrossMargin!N10</f>
        <v>#NAME?</v>
      </c>
      <c r="D9" s="168" t="e">
        <f aca="false">Expenses!E9+'CapChrg-AllocExp'!E10+'CapChrg-AllocExp'!L10</f>
        <v>#NAME?</v>
      </c>
      <c r="E9" s="169" t="e">
        <f aca="false">C9-D9</f>
        <v>#NAME?</v>
      </c>
      <c r="F9" s="170"/>
      <c r="G9" s="82" t="n">
        <f aca="false">GrossMargin!J10</f>
        <v>-2905</v>
      </c>
      <c r="H9" s="168" t="n">
        <f aca="false">GrossMargin!K10</f>
        <v>0</v>
      </c>
      <c r="I9" s="168" t="n">
        <f aca="false">GrossMargin!L10</f>
        <v>0</v>
      </c>
      <c r="J9" s="171" t="n">
        <f aca="false">SUM(G9:I9)</f>
        <v>-2905</v>
      </c>
      <c r="K9" s="168"/>
      <c r="L9" s="168" t="n">
        <f aca="false">'CapChrg-AllocExp'!D10</f>
        <v>0</v>
      </c>
      <c r="M9" s="168" t="e">
        <f aca="false">Expenses!D9</f>
        <v>#NAME?</v>
      </c>
      <c r="N9" s="169" t="n">
        <f aca="false">'CapChrg-AllocExp'!K10</f>
        <v>11752</v>
      </c>
      <c r="O9" s="171" t="e">
        <f aca="false">J9-K9-M9-N9-L9</f>
        <v>#NAME?</v>
      </c>
      <c r="P9" s="170"/>
      <c r="Q9" s="82" t="e">
        <f aca="false">GrossMargin!O10</f>
        <v>#NAME?</v>
      </c>
      <c r="R9" s="168"/>
      <c r="S9" s="168" t="e">
        <f aca="false">'CapChrg-AllocExp'!F10</f>
        <v>#NAME?</v>
      </c>
      <c r="T9" s="168" t="e">
        <f aca="false">Expenses!F9</f>
        <v>#NAME?</v>
      </c>
      <c r="U9" s="168" t="e">
        <f aca="false">'CapChrg-AllocExp'!M10</f>
        <v>#NAME?</v>
      </c>
      <c r="V9" s="169" t="e">
        <f aca="false">ROUND(SUM(Q9:U9),0)</f>
        <v>#NAME?</v>
      </c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customFormat="false" ht="12" hidden="true" customHeight="true" outlineLevel="0" collapsed="false">
      <c r="A10" s="166" t="s">
        <v>54</v>
      </c>
      <c r="B10" s="167"/>
      <c r="C10" s="86" t="e">
        <f aca="false">GrossMargin!N11</f>
        <v>#NAME?</v>
      </c>
      <c r="D10" s="170" t="e">
        <f aca="false">Expenses!E10+'CapChrg-AllocExp'!E11+'CapChrg-AllocExp'!L11</f>
        <v>#NAME?</v>
      </c>
      <c r="E10" s="172" t="e">
        <f aca="false">C10-D10</f>
        <v>#NAME?</v>
      </c>
      <c r="F10" s="170"/>
      <c r="G10" s="86" t="n">
        <f aca="false">GrossMargin!J11</f>
        <v>-3096</v>
      </c>
      <c r="H10" s="170" t="n">
        <f aca="false">GrossMargin!K11</f>
        <v>0</v>
      </c>
      <c r="I10" s="170" t="n">
        <f aca="false">GrossMargin!L11</f>
        <v>0</v>
      </c>
      <c r="J10" s="173" t="n">
        <f aca="false">SUM(G10:I10)</f>
        <v>-3096</v>
      </c>
      <c r="K10" s="170"/>
      <c r="L10" s="170" t="e">
        <f aca="false">'CapChrg-AllocExp'!D11</f>
        <v>#NAME?</v>
      </c>
      <c r="M10" s="170" t="e">
        <f aca="false">Expenses!D10</f>
        <v>#NAME?</v>
      </c>
      <c r="N10" s="172" t="e">
        <f aca="false">'CapChrg-AllocExp'!K11</f>
        <v>#NAME?</v>
      </c>
      <c r="O10" s="173" t="e">
        <f aca="false">J10-K10-M10-N10-L10</f>
        <v>#NAME?</v>
      </c>
      <c r="P10" s="170"/>
      <c r="Q10" s="86" t="e">
        <f aca="false">GrossMargin!O11</f>
        <v>#NAME?</v>
      </c>
      <c r="R10" s="170"/>
      <c r="S10" s="170" t="e">
        <f aca="false">'CapChrg-AllocExp'!F11</f>
        <v>#NAME?</v>
      </c>
      <c r="T10" s="170" t="e">
        <f aca="false">Expenses!F10</f>
        <v>#NAME?</v>
      </c>
      <c r="U10" s="170" t="e">
        <f aca="false">'CapChrg-AllocExp'!M11</f>
        <v>#NAME?</v>
      </c>
      <c r="V10" s="172" t="e">
        <f aca="false">ROUND(SUM(Q10:U10),0)</f>
        <v>#NAME?</v>
      </c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customFormat="false" ht="12" hidden="false" customHeight="true" outlineLevel="0" collapsed="false">
      <c r="A11" s="154" t="s">
        <v>13</v>
      </c>
      <c r="B11" s="68"/>
      <c r="C11" s="43" t="e">
        <f aca="false">SUM(C9:C10)</f>
        <v>#NAME?</v>
      </c>
      <c r="D11" s="66" t="e">
        <f aca="false">SUM(D9:D10)</f>
        <v>#NAME?</v>
      </c>
      <c r="E11" s="97" t="e">
        <f aca="false">SUM(E9:E10)</f>
        <v>#NAME?</v>
      </c>
      <c r="F11" s="66"/>
      <c r="G11" s="43" t="n">
        <f aca="false">SUM(G9:G10)</f>
        <v>-6001</v>
      </c>
      <c r="H11" s="66" t="n">
        <f aca="false">SUM(H9:H10)</f>
        <v>0</v>
      </c>
      <c r="I11" s="66" t="n">
        <f aca="false">SUM(I9:I10)</f>
        <v>0</v>
      </c>
      <c r="J11" s="174" t="n">
        <f aca="false">SUM(J9:J10)</f>
        <v>-6001</v>
      </c>
      <c r="K11" s="66"/>
      <c r="L11" s="66" t="e">
        <f aca="false">SUM(L9:L10)</f>
        <v>#NAME?</v>
      </c>
      <c r="M11" s="66" t="e">
        <f aca="false">SUM(M9:M10)</f>
        <v>#NAME?</v>
      </c>
      <c r="N11" s="39" t="e">
        <f aca="false">SUM(N9:N10)</f>
        <v>#NAME?</v>
      </c>
      <c r="O11" s="174" t="e">
        <f aca="false">SUM(O9:O10)</f>
        <v>#NAME?</v>
      </c>
      <c r="P11" s="66"/>
      <c r="Q11" s="43" t="e">
        <f aca="false">SUM(Q9:Q10)</f>
        <v>#NAME?</v>
      </c>
      <c r="R11" s="66"/>
      <c r="S11" s="66" t="e">
        <f aca="false">SUM(S9:S10)</f>
        <v>#NAME?</v>
      </c>
      <c r="T11" s="66" t="e">
        <f aca="false">SUM(T9:T10)</f>
        <v>#NAME?</v>
      </c>
      <c r="U11" s="66" t="e">
        <f aca="false">SUM(U9:U10)</f>
        <v>#NAME?</v>
      </c>
      <c r="V11" s="97" t="e">
        <f aca="false">SUM(V9:V10)</f>
        <v>#NAME?</v>
      </c>
    </row>
    <row r="12" customFormat="false" ht="12" hidden="false" customHeight="true" outlineLevel="0" collapsed="false">
      <c r="A12" s="154" t="s">
        <v>183</v>
      </c>
      <c r="B12" s="68"/>
      <c r="C12" s="43" t="e">
        <f aca="false">GrossMargin!N13</f>
        <v>#NAME?</v>
      </c>
      <c r="D12" s="66" t="e">
        <f aca="false">Expenses!E12+'CapChrg-AllocExp'!E13+'CapChrg-AllocExp'!L13</f>
        <v>#NAME?</v>
      </c>
      <c r="E12" s="97" t="e">
        <f aca="false">C12-D12</f>
        <v>#NAME?</v>
      </c>
      <c r="F12" s="66"/>
      <c r="G12" s="43" t="n">
        <f aca="false">GrossMargin!J13</f>
        <v>-3259</v>
      </c>
      <c r="H12" s="66" t="n">
        <f aca="false">GrossMargin!K13</f>
        <v>0</v>
      </c>
      <c r="I12" s="66" t="n">
        <f aca="false">GrossMargin!L13</f>
        <v>0</v>
      </c>
      <c r="J12" s="174" t="n">
        <f aca="false">SUM(G12:I12)</f>
        <v>-3259</v>
      </c>
      <c r="K12" s="41"/>
      <c r="L12" s="66" t="n">
        <f aca="false">'CapChrg-AllocExp'!D13</f>
        <v>0</v>
      </c>
      <c r="M12" s="66" t="e">
        <f aca="false">Expenses!D12</f>
        <v>#NAME?</v>
      </c>
      <c r="N12" s="39" t="e">
        <f aca="false">'CapChrg-AllocExp'!K13</f>
        <v>#NAME?</v>
      </c>
      <c r="O12" s="174" t="e">
        <f aca="false">J12-K12-M12-N12-L12</f>
        <v>#NAME?</v>
      </c>
      <c r="P12" s="66"/>
      <c r="Q12" s="43" t="e">
        <f aca="false">GrossMargin!O13</f>
        <v>#NAME?</v>
      </c>
      <c r="R12" s="66"/>
      <c r="S12" s="66" t="n">
        <f aca="false">'CapChrg-AllocExp'!F13</f>
        <v>0</v>
      </c>
      <c r="T12" s="66" t="e">
        <f aca="false">Expenses!F12</f>
        <v>#NAME?</v>
      </c>
      <c r="U12" s="66" t="e">
        <f aca="false">'CapChrg-AllocExp'!M13</f>
        <v>#NAME?</v>
      </c>
      <c r="V12" s="97" t="e">
        <f aca="false">ROUND(SUM(Q12:U12),0)</f>
        <v>#NAME?</v>
      </c>
    </row>
    <row r="13" customFormat="false" ht="12" hidden="false" customHeight="true" outlineLevel="0" collapsed="false">
      <c r="A13" s="154" t="s">
        <v>184</v>
      </c>
      <c r="B13" s="68"/>
      <c r="C13" s="43" t="e">
        <f aca="false">GrossMargin!N14</f>
        <v>#NAME?</v>
      </c>
      <c r="D13" s="66" t="e">
        <f aca="false">Expenses!E13+'CapChrg-AllocExp'!E14+'CapChrg-AllocExp'!L14+Expenses!E59</f>
        <v>#NAME?</v>
      </c>
      <c r="E13" s="97" t="e">
        <f aca="false">C13-D13</f>
        <v>#NAME?</v>
      </c>
      <c r="F13" s="66"/>
      <c r="G13" s="43" t="n">
        <f aca="false">GrossMargin!J14</f>
        <v>80580</v>
      </c>
      <c r="H13" s="66" t="n">
        <f aca="false">GrossMargin!K14</f>
        <v>0</v>
      </c>
      <c r="I13" s="66" t="n">
        <f aca="false">GrossMargin!L14</f>
        <v>0</v>
      </c>
      <c r="J13" s="174" t="n">
        <f aca="false">SUM(G13:I13)</f>
        <v>80580</v>
      </c>
      <c r="K13" s="66" t="n">
        <f aca="false">Expenses!D59</f>
        <v>12886</v>
      </c>
      <c r="L13" s="66" t="n">
        <f aca="false">'CapChrg-AllocExp'!D14</f>
        <v>12882</v>
      </c>
      <c r="M13" s="66" t="e">
        <f aca="false">Expenses!D13</f>
        <v>#NAME?</v>
      </c>
      <c r="N13" s="39" t="n">
        <f aca="false">'CapChrg-AllocExp'!K14</f>
        <v>3481</v>
      </c>
      <c r="O13" s="174" t="e">
        <f aca="false">J13-K13-M13-N13-L13</f>
        <v>#NAME?</v>
      </c>
      <c r="P13" s="66"/>
      <c r="Q13" s="43" t="e">
        <f aca="false">GrossMargin!O14</f>
        <v>#NAME?</v>
      </c>
      <c r="R13" s="66" t="n">
        <f aca="false">Expenses!F59</f>
        <v>0</v>
      </c>
      <c r="S13" s="66" t="e">
        <f aca="false">'CapChrg-AllocExp'!F14</f>
        <v>#NAME?</v>
      </c>
      <c r="T13" s="66" t="e">
        <f aca="false">Expenses!F13</f>
        <v>#NAME?</v>
      </c>
      <c r="U13" s="66" t="e">
        <f aca="false">'CapChrg-AllocExp'!M14</f>
        <v>#NAME?</v>
      </c>
      <c r="V13" s="97" t="e">
        <f aca="false">ROUND(SUM(Q13:U13),0)</f>
        <v>#NAME?</v>
      </c>
    </row>
    <row r="14" customFormat="false" ht="12" hidden="false" customHeight="true" outlineLevel="0" collapsed="false">
      <c r="A14" s="154" t="s">
        <v>58</v>
      </c>
      <c r="B14" s="68"/>
      <c r="C14" s="43" t="e">
        <f aca="false">GrossMargin!N15</f>
        <v>#NAME?</v>
      </c>
      <c r="D14" s="66" t="e">
        <f aca="false">Expenses!E14+'CapChrg-AllocExp'!E15+'CapChrg-AllocExp'!L15</f>
        <v>#NAME?</v>
      </c>
      <c r="E14" s="97" t="e">
        <f aca="false">C14-D14</f>
        <v>#NAME?</v>
      </c>
      <c r="F14" s="66"/>
      <c r="G14" s="43" t="n">
        <f aca="false">GrossMargin!J15</f>
        <v>22091</v>
      </c>
      <c r="H14" s="66" t="n">
        <f aca="false">GrossMargin!K15</f>
        <v>0</v>
      </c>
      <c r="I14" s="66" t="n">
        <f aca="false">GrossMargin!L15</f>
        <v>0</v>
      </c>
      <c r="J14" s="174" t="n">
        <f aca="false">SUM(G14:I14)</f>
        <v>22091</v>
      </c>
      <c r="K14" s="66" t="n">
        <v>0</v>
      </c>
      <c r="L14" s="66" t="n">
        <f aca="false">'CapChrg-AllocExp'!D15</f>
        <v>0</v>
      </c>
      <c r="M14" s="66" t="e">
        <f aca="false">Expenses!D14</f>
        <v>#NAME?</v>
      </c>
      <c r="N14" s="39" t="e">
        <f aca="false">'CapChrg-AllocExp'!K15</f>
        <v>#NAME?</v>
      </c>
      <c r="O14" s="174" t="e">
        <f aca="false">J14-K14-M14-N14-L14</f>
        <v>#NAME?</v>
      </c>
      <c r="P14" s="66"/>
      <c r="Q14" s="43" t="e">
        <f aca="false">GrossMargin!O15</f>
        <v>#NAME?</v>
      </c>
      <c r="R14" s="66" t="n">
        <v>0</v>
      </c>
      <c r="S14" s="66" t="e">
        <f aca="false">'CapChrg-AllocExp'!F15</f>
        <v>#NAME?</v>
      </c>
      <c r="T14" s="66" t="e">
        <f aca="false">Expenses!F14</f>
        <v>#NAME?</v>
      </c>
      <c r="U14" s="66" t="e">
        <f aca="false">'CapChrg-AllocExp'!M15</f>
        <v>#NAME?</v>
      </c>
      <c r="V14" s="97" t="e">
        <f aca="false">ROUND(SUM(Q14:U14),0)</f>
        <v>#NAME?</v>
      </c>
    </row>
    <row r="15" customFormat="false" ht="12" hidden="false" customHeight="true" outlineLevel="0" collapsed="false">
      <c r="A15" s="154" t="s">
        <v>16</v>
      </c>
      <c r="B15" s="68"/>
      <c r="C15" s="43" t="e">
        <f aca="false">GrossMargin!N16</f>
        <v>#NAME?</v>
      </c>
      <c r="D15" s="66" t="e">
        <f aca="false">Expenses!E15+'CapChrg-AllocExp'!E16+'CapChrg-AllocExp'!L16</f>
        <v>#NAME?</v>
      </c>
      <c r="E15" s="97" t="e">
        <f aca="false">C15-D15</f>
        <v>#NAME?</v>
      </c>
      <c r="F15" s="66"/>
      <c r="G15" s="43" t="n">
        <f aca="false">GrossMargin!J16</f>
        <v>8354</v>
      </c>
      <c r="H15" s="66" t="n">
        <f aca="false">GrossMargin!K16</f>
        <v>0</v>
      </c>
      <c r="I15" s="66" t="n">
        <f aca="false">GrossMargin!L16</f>
        <v>0</v>
      </c>
      <c r="J15" s="174" t="n">
        <f aca="false">SUM(G15:I15)</f>
        <v>8354</v>
      </c>
      <c r="K15" s="41"/>
      <c r="L15" s="66" t="e">
        <f aca="false">'CapChrg-AllocExp'!D16</f>
        <v>#NAME?</v>
      </c>
      <c r="M15" s="66" t="e">
        <f aca="false">Expenses!D15</f>
        <v>#NAME?</v>
      </c>
      <c r="N15" s="39" t="n">
        <f aca="false">'CapChrg-AllocExp'!K16</f>
        <v>961</v>
      </c>
      <c r="O15" s="174" t="e">
        <f aca="false">J15-K15-M15-N15-L15</f>
        <v>#NAME?</v>
      </c>
      <c r="P15" s="66"/>
      <c r="Q15" s="43" t="e">
        <f aca="false">GrossMargin!O16</f>
        <v>#NAME?</v>
      </c>
      <c r="R15" s="66"/>
      <c r="S15" s="66" t="e">
        <f aca="false">'CapChrg-AllocExp'!F16</f>
        <v>#NAME?</v>
      </c>
      <c r="T15" s="66" t="e">
        <f aca="false">Expenses!F15</f>
        <v>#NAME?</v>
      </c>
      <c r="U15" s="66" t="e">
        <f aca="false">'CapChrg-AllocExp'!M16</f>
        <v>#NAME?</v>
      </c>
      <c r="V15" s="97" t="e">
        <f aca="false">ROUND(SUM(Q15:U15),0)</f>
        <v>#NAME?</v>
      </c>
    </row>
    <row r="16" customFormat="false" ht="12" hidden="false" customHeight="true" outlineLevel="0" collapsed="false">
      <c r="A16" s="154" t="s">
        <v>17</v>
      </c>
      <c r="B16" s="68"/>
      <c r="C16" s="43" t="e">
        <f aca="false">GrossMargin!N17</f>
        <v>#NAME?</v>
      </c>
      <c r="D16" s="66" t="e">
        <f aca="false">Expenses!E16+'CapChrg-AllocExp'!E17+'CapChrg-AllocExp'!L17</f>
        <v>#NAME?</v>
      </c>
      <c r="E16" s="97" t="e">
        <f aca="false">C16-D16</f>
        <v>#NAME?</v>
      </c>
      <c r="F16" s="66"/>
      <c r="G16" s="43" t="n">
        <f aca="false">GrossMargin!J17</f>
        <v>-3385</v>
      </c>
      <c r="H16" s="66" t="n">
        <f aca="false">GrossMargin!K17</f>
        <v>0</v>
      </c>
      <c r="I16" s="66" t="n">
        <f aca="false">GrossMargin!L17</f>
        <v>0</v>
      </c>
      <c r="J16" s="174" t="n">
        <f aca="false">SUM(G16:I16)</f>
        <v>-3385</v>
      </c>
      <c r="K16" s="41"/>
      <c r="L16" s="66" t="e">
        <f aca="false">'CapChrg-AllocExp'!D17</f>
        <v>#NAME?</v>
      </c>
      <c r="M16" s="66" t="e">
        <f aca="false">Expenses!D16</f>
        <v>#NAME?</v>
      </c>
      <c r="N16" s="39" t="n">
        <f aca="false">'CapChrg-AllocExp'!K17</f>
        <v>862</v>
      </c>
      <c r="O16" s="174" t="e">
        <f aca="false">J16-K16-M16-N16-L16</f>
        <v>#NAME?</v>
      </c>
      <c r="P16" s="66"/>
      <c r="Q16" s="43" t="e">
        <f aca="false">GrossMargin!O17</f>
        <v>#NAME?</v>
      </c>
      <c r="R16" s="66"/>
      <c r="S16" s="66" t="e">
        <f aca="false">'CapChrg-AllocExp'!F17</f>
        <v>#NAME?</v>
      </c>
      <c r="T16" s="66" t="e">
        <f aca="false">Expenses!F16</f>
        <v>#NAME?</v>
      </c>
      <c r="U16" s="66" t="e">
        <f aca="false">'CapChrg-AllocExp'!M17</f>
        <v>#NAME?</v>
      </c>
      <c r="V16" s="97" t="e">
        <f aca="false">ROUND(SUM(Q16:U16),0)</f>
        <v>#NAME?</v>
      </c>
    </row>
    <row r="17" customFormat="false" ht="12" hidden="false" customHeight="true" outlineLevel="0" collapsed="false">
      <c r="A17" s="154" t="s">
        <v>59</v>
      </c>
      <c r="B17" s="68"/>
      <c r="C17" s="43" t="e">
        <f aca="false">GrossMargin!N18</f>
        <v>#NAME?</v>
      </c>
      <c r="D17" s="66" t="e">
        <f aca="false">Expenses!E17+'CapChrg-AllocExp'!E18+'CapChrg-AllocExp'!L18</f>
        <v>#NAME?</v>
      </c>
      <c r="E17" s="97" t="e">
        <f aca="false">C17-D17</f>
        <v>#NAME?</v>
      </c>
      <c r="F17" s="66"/>
      <c r="G17" s="43" t="n">
        <f aca="false">GrossMargin!J18</f>
        <v>-2806</v>
      </c>
      <c r="H17" s="66" t="n">
        <f aca="false">GrossMargin!K18</f>
        <v>0</v>
      </c>
      <c r="I17" s="66" t="n">
        <f aca="false">GrossMargin!L18</f>
        <v>0</v>
      </c>
      <c r="J17" s="174" t="n">
        <f aca="false">SUM(G17:I17)</f>
        <v>-2806</v>
      </c>
      <c r="K17" s="41"/>
      <c r="L17" s="66" t="n">
        <f aca="false">'CapChrg-AllocExp'!D18</f>
        <v>0</v>
      </c>
      <c r="M17" s="66" t="e">
        <f aca="false">Expenses!D17</f>
        <v>#NAME?</v>
      </c>
      <c r="N17" s="39" t="e">
        <f aca="false">'CapChrg-AllocExp'!K18</f>
        <v>#NAME?</v>
      </c>
      <c r="O17" s="174" t="e">
        <f aca="false">J17-K17-M17-N17-L17</f>
        <v>#NAME?</v>
      </c>
      <c r="P17" s="66"/>
      <c r="Q17" s="43" t="e">
        <f aca="false">GrossMargin!O18</f>
        <v>#NAME?</v>
      </c>
      <c r="R17" s="66"/>
      <c r="S17" s="66" t="n">
        <f aca="false">'CapChrg-AllocExp'!F18</f>
        <v>0</v>
      </c>
      <c r="T17" s="66" t="e">
        <f aca="false">Expenses!F17</f>
        <v>#NAME?</v>
      </c>
      <c r="U17" s="66" t="e">
        <f aca="false">'CapChrg-AllocExp'!M18</f>
        <v>#NAME?</v>
      </c>
      <c r="V17" s="97" t="e">
        <f aca="false">ROUND(SUM(Q17:U17),0)</f>
        <v>#NAME?</v>
      </c>
    </row>
    <row r="18" customFormat="false" ht="12" hidden="false" customHeight="true" outlineLevel="0" collapsed="false">
      <c r="A18" s="154" t="s">
        <v>21</v>
      </c>
      <c r="B18" s="68"/>
      <c r="C18" s="43" t="e">
        <f aca="false">GrossMargin!N19</f>
        <v>#NAME?</v>
      </c>
      <c r="D18" s="66" t="e">
        <f aca="false">Expenses!E18+'CapChrg-AllocExp'!E19+'CapChrg-AllocExp'!L19</f>
        <v>#NAME?</v>
      </c>
      <c r="E18" s="97" t="e">
        <f aca="false">C18-D18</f>
        <v>#NAME?</v>
      </c>
      <c r="F18" s="66"/>
      <c r="G18" s="43" t="n">
        <f aca="false">GrossMargin!J19</f>
        <v>1395</v>
      </c>
      <c r="H18" s="66" t="n">
        <f aca="false">GrossMargin!K19</f>
        <v>0</v>
      </c>
      <c r="I18" s="66" t="n">
        <f aca="false">GrossMargin!L19</f>
        <v>0</v>
      </c>
      <c r="J18" s="174" t="n">
        <f aca="false">SUM(G18:I18)</f>
        <v>1395</v>
      </c>
      <c r="K18" s="41"/>
      <c r="L18" s="66" t="e">
        <f aca="false">'CapChrg-AllocExp'!D19</f>
        <v>#NAME?</v>
      </c>
      <c r="M18" s="66" t="e">
        <f aca="false">Expenses!D18</f>
        <v>#NAME?</v>
      </c>
      <c r="N18" s="39" t="e">
        <f aca="false">'CapChrg-AllocExp'!K19</f>
        <v>#NAME?</v>
      </c>
      <c r="O18" s="174" t="e">
        <f aca="false">J18-K18-M18-N18-L18</f>
        <v>#NAME?</v>
      </c>
      <c r="P18" s="66"/>
      <c r="Q18" s="43" t="e">
        <f aca="false">GrossMargin!O19</f>
        <v>#NAME?</v>
      </c>
      <c r="R18" s="66"/>
      <c r="S18" s="66" t="e">
        <f aca="false">'CapChrg-AllocExp'!F19</f>
        <v>#NAME?</v>
      </c>
      <c r="T18" s="66" t="e">
        <f aca="false">Expenses!F18</f>
        <v>#NAME?</v>
      </c>
      <c r="U18" s="66" t="e">
        <f aca="false">'CapChrg-AllocExp'!M19</f>
        <v>#NAME?</v>
      </c>
      <c r="V18" s="97" t="e">
        <f aca="false">ROUND(SUM(Q18:U18),0)</f>
        <v>#NAME?</v>
      </c>
    </row>
    <row r="19" customFormat="false" ht="12" hidden="false" customHeight="true" outlineLevel="0" collapsed="false">
      <c r="A19" s="154" t="s">
        <v>185</v>
      </c>
      <c r="B19" s="68"/>
      <c r="C19" s="43" t="e">
        <f aca="false">GrossMargin!N20</f>
        <v>#NAME?</v>
      </c>
      <c r="D19" s="66" t="e">
        <f aca="false">Expenses!E19+'CapChrg-AllocExp'!E20+'CapChrg-AllocExp'!L20</f>
        <v>#NAME?</v>
      </c>
      <c r="E19" s="97" t="e">
        <f aca="false">C19-D19</f>
        <v>#NAME?</v>
      </c>
      <c r="F19" s="66"/>
      <c r="G19" s="43" t="n">
        <f aca="false">GrossMargin!J20</f>
        <v>-233</v>
      </c>
      <c r="H19" s="66" t="n">
        <f aca="false">GrossMargin!K20</f>
        <v>0</v>
      </c>
      <c r="I19" s="66" t="n">
        <f aca="false">GrossMargin!L20</f>
        <v>0</v>
      </c>
      <c r="J19" s="174" t="n">
        <f aca="false">SUM(G19:I19)</f>
        <v>-233</v>
      </c>
      <c r="K19" s="41"/>
      <c r="L19" s="66" t="e">
        <f aca="false">'CapChrg-AllocExp'!D20</f>
        <v>#NAME?</v>
      </c>
      <c r="M19" s="66" t="e">
        <f aca="false">Expenses!D19</f>
        <v>#NAME?</v>
      </c>
      <c r="N19" s="39" t="e">
        <f aca="false">'CapChrg-AllocExp'!K20</f>
        <v>#NAME?</v>
      </c>
      <c r="O19" s="174" t="e">
        <f aca="false">J19-K19-M19-N19-L19</f>
        <v>#NAME?</v>
      </c>
      <c r="P19" s="66"/>
      <c r="Q19" s="43" t="e">
        <f aca="false">GrossMargin!O20</f>
        <v>#NAME?</v>
      </c>
      <c r="R19" s="66"/>
      <c r="S19" s="66" t="e">
        <f aca="false">'CapChrg-AllocExp'!F20</f>
        <v>#NAME?</v>
      </c>
      <c r="T19" s="66" t="e">
        <f aca="false">Expenses!F19</f>
        <v>#NAME?</v>
      </c>
      <c r="U19" s="66" t="e">
        <f aca="false">'CapChrg-AllocExp'!M20</f>
        <v>#NAME?</v>
      </c>
      <c r="V19" s="97" t="e">
        <f aca="false">ROUND(SUM(Q19:U19),0)</f>
        <v>#NAME?</v>
      </c>
    </row>
    <row r="20" customFormat="false" ht="12" hidden="false" customHeight="true" outlineLevel="0" collapsed="false">
      <c r="A20" s="154" t="s">
        <v>186</v>
      </c>
      <c r="B20" s="68"/>
      <c r="C20" s="43" t="e">
        <f aca="false">GrossMargin!N21</f>
        <v>#NAME?</v>
      </c>
      <c r="D20" s="66" t="e">
        <f aca="false">Expenses!E20+'CapChrg-AllocExp'!E21+'CapChrg-AllocExp'!L21</f>
        <v>#NAME?</v>
      </c>
      <c r="E20" s="97" t="e">
        <f aca="false">C20-D20</f>
        <v>#NAME?</v>
      </c>
      <c r="F20" s="66"/>
      <c r="G20" s="43" t="n">
        <f aca="false">GrossMargin!J21</f>
        <v>-8235</v>
      </c>
      <c r="H20" s="66" t="n">
        <f aca="false">GrossMargin!K21</f>
        <v>0</v>
      </c>
      <c r="I20" s="66" t="n">
        <f aca="false">GrossMargin!L21</f>
        <v>0</v>
      </c>
      <c r="J20" s="174" t="n">
        <f aca="false">SUM(G20:I20)</f>
        <v>-8235</v>
      </c>
      <c r="K20" s="41"/>
      <c r="L20" s="66" t="e">
        <f aca="false">'CapChrg-AllocExp'!D21</f>
        <v>#NAME?</v>
      </c>
      <c r="M20" s="66" t="e">
        <f aca="false">Expenses!D20</f>
        <v>#NAME?</v>
      </c>
      <c r="N20" s="39" t="e">
        <f aca="false">'CapChrg-AllocExp'!K21</f>
        <v>#NAME?</v>
      </c>
      <c r="O20" s="174" t="e">
        <f aca="false">J20-K20-M20-N20-L20</f>
        <v>#NAME?</v>
      </c>
      <c r="P20" s="66"/>
      <c r="Q20" s="43" t="e">
        <f aca="false">GrossMargin!O21</f>
        <v>#NAME?</v>
      </c>
      <c r="R20" s="66"/>
      <c r="S20" s="66" t="e">
        <f aca="false">'CapChrg-AllocExp'!F21</f>
        <v>#NAME?</v>
      </c>
      <c r="T20" s="66" t="e">
        <f aca="false">Expenses!F20</f>
        <v>#NAME?</v>
      </c>
      <c r="U20" s="66" t="e">
        <f aca="false">'CapChrg-AllocExp'!M21</f>
        <v>#NAME?</v>
      </c>
      <c r="V20" s="97" t="e">
        <f aca="false">ROUND(SUM(Q20:U20),0)</f>
        <v>#NAME?</v>
      </c>
    </row>
    <row r="21" customFormat="false" ht="12" hidden="false" customHeight="true" outlineLevel="0" collapsed="false">
      <c r="A21" s="175" t="s">
        <v>62</v>
      </c>
      <c r="B21" s="176"/>
      <c r="C21" s="177" t="e">
        <f aca="false">SUM(C11:C20)</f>
        <v>#NAME?</v>
      </c>
      <c r="D21" s="178" t="e">
        <f aca="false">SUM(D11:D20)</f>
        <v>#NAME?</v>
      </c>
      <c r="E21" s="179" t="e">
        <f aca="false">SUM(E11:E20)</f>
        <v>#NAME?</v>
      </c>
      <c r="F21" s="180"/>
      <c r="G21" s="177" t="n">
        <f aca="false">SUM(G11:G20)</f>
        <v>88501</v>
      </c>
      <c r="H21" s="178" t="n">
        <f aca="false">SUM(H11:H20)</f>
        <v>0</v>
      </c>
      <c r="I21" s="178" t="n">
        <f aca="false">SUM(I11:I20)</f>
        <v>0</v>
      </c>
      <c r="J21" s="181" t="n">
        <f aca="false">SUM(J11:J20)</f>
        <v>88501</v>
      </c>
      <c r="K21" s="178" t="n">
        <f aca="false">SUM(K11:K20)</f>
        <v>12886</v>
      </c>
      <c r="L21" s="178" t="e">
        <f aca="false">SUM(L11:L20)</f>
        <v>#NAME?</v>
      </c>
      <c r="M21" s="178" t="e">
        <f aca="false">SUM(M11:M20)</f>
        <v>#NAME?</v>
      </c>
      <c r="N21" s="179" t="e">
        <f aca="false">SUM(N11:N20)</f>
        <v>#NAME?</v>
      </c>
      <c r="O21" s="181" t="e">
        <f aca="false">J21-K21-M21-N21-L21</f>
        <v>#NAME?</v>
      </c>
      <c r="P21" s="180"/>
      <c r="Q21" s="177" t="e">
        <f aca="false">SUM(Q11:Q20)</f>
        <v>#NAME?</v>
      </c>
      <c r="R21" s="178" t="n">
        <f aca="false">SUM(R11:R20)</f>
        <v>0</v>
      </c>
      <c r="S21" s="178" t="e">
        <f aca="false">SUM(S11:S20)</f>
        <v>#NAME?</v>
      </c>
      <c r="T21" s="178" t="e">
        <f aca="false">SUM(T11:T20)</f>
        <v>#NAME?</v>
      </c>
      <c r="U21" s="178" t="e">
        <f aca="false">SUM(U11:U20)</f>
        <v>#NAME?</v>
      </c>
      <c r="V21" s="179" t="e">
        <f aca="false">SUM(V11:V20)</f>
        <v>#NAME?</v>
      </c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82"/>
      <c r="CD21" s="182"/>
      <c r="CE21" s="182"/>
      <c r="CF21" s="182"/>
      <c r="CG21" s="182"/>
      <c r="CH21" s="182"/>
      <c r="CI21" s="182"/>
      <c r="CJ21" s="182"/>
      <c r="CK21" s="182"/>
      <c r="CL21" s="182"/>
      <c r="CM21" s="182"/>
      <c r="CN21" s="182"/>
      <c r="CO21" s="182"/>
      <c r="CP21" s="182"/>
      <c r="CQ21" s="182"/>
      <c r="CR21" s="182"/>
      <c r="CS21" s="182"/>
      <c r="CT21" s="182"/>
      <c r="CU21" s="182"/>
      <c r="CV21" s="182"/>
      <c r="CW21" s="182"/>
      <c r="CX21" s="182"/>
      <c r="CY21" s="182"/>
      <c r="CZ21" s="182"/>
      <c r="DA21" s="182"/>
      <c r="DB21" s="182"/>
      <c r="DC21" s="182"/>
      <c r="DD21" s="182"/>
      <c r="DE21" s="182"/>
      <c r="DF21" s="182"/>
      <c r="DG21" s="182"/>
      <c r="DH21" s="182"/>
      <c r="DI21" s="182"/>
      <c r="DJ21" s="182"/>
      <c r="DK21" s="182"/>
      <c r="DL21" s="182"/>
      <c r="DM21" s="182"/>
      <c r="DN21" s="182"/>
      <c r="DO21" s="182"/>
      <c r="DP21" s="182"/>
      <c r="DQ21" s="182"/>
      <c r="DR21" s="182"/>
      <c r="DS21" s="182"/>
      <c r="DT21" s="182"/>
      <c r="DU21" s="182"/>
      <c r="DV21" s="182"/>
      <c r="DW21" s="182"/>
      <c r="DX21" s="182"/>
      <c r="DY21" s="182"/>
      <c r="DZ21" s="182"/>
      <c r="EA21" s="182"/>
      <c r="EB21" s="182"/>
      <c r="EC21" s="182"/>
      <c r="ED21" s="182"/>
      <c r="EE21" s="182"/>
      <c r="EF21" s="182"/>
      <c r="EG21" s="182"/>
      <c r="EH21" s="182"/>
      <c r="EI21" s="182"/>
      <c r="EJ21" s="182"/>
      <c r="EK21" s="182"/>
      <c r="EL21" s="182"/>
      <c r="EM21" s="182"/>
      <c r="EN21" s="182"/>
      <c r="EO21" s="182"/>
      <c r="EP21" s="182"/>
      <c r="EQ21" s="182"/>
      <c r="ER21" s="182"/>
      <c r="ES21" s="182"/>
      <c r="ET21" s="182"/>
      <c r="EU21" s="182"/>
      <c r="EV21" s="182"/>
      <c r="EW21" s="182"/>
      <c r="EX21" s="182"/>
      <c r="EY21" s="182"/>
      <c r="EZ21" s="182"/>
      <c r="FA21" s="182"/>
      <c r="FB21" s="182"/>
      <c r="FC21" s="182"/>
      <c r="FD21" s="182"/>
      <c r="FE21" s="182"/>
      <c r="FF21" s="182"/>
      <c r="FG21" s="182"/>
      <c r="FH21" s="182"/>
      <c r="FI21" s="182"/>
      <c r="FJ21" s="182"/>
      <c r="FK21" s="182"/>
      <c r="FL21" s="182"/>
      <c r="FM21" s="182"/>
      <c r="FN21" s="182"/>
      <c r="FO21" s="182"/>
      <c r="FP21" s="182"/>
      <c r="FQ21" s="182"/>
      <c r="FR21" s="182"/>
      <c r="FS21" s="182"/>
      <c r="FT21" s="182"/>
      <c r="FU21" s="182"/>
      <c r="FV21" s="182"/>
      <c r="FW21" s="182"/>
      <c r="FX21" s="182"/>
      <c r="FY21" s="182"/>
      <c r="FZ21" s="182"/>
      <c r="GA21" s="182"/>
      <c r="GB21" s="182"/>
      <c r="GC21" s="182"/>
      <c r="GD21" s="182"/>
      <c r="GE21" s="182"/>
      <c r="GF21" s="182"/>
      <c r="GG21" s="182"/>
      <c r="GH21" s="182"/>
      <c r="GI21" s="182"/>
      <c r="GJ21" s="182"/>
      <c r="GK21" s="182"/>
      <c r="GL21" s="182"/>
      <c r="GM21" s="182"/>
      <c r="GN21" s="182"/>
      <c r="GO21" s="182"/>
      <c r="GP21" s="182"/>
      <c r="GQ21" s="182"/>
      <c r="GR21" s="182"/>
      <c r="GS21" s="182"/>
      <c r="GT21" s="182"/>
      <c r="GU21" s="182"/>
      <c r="GV21" s="182"/>
      <c r="GW21" s="182"/>
      <c r="GX21" s="182"/>
      <c r="GY21" s="182"/>
      <c r="GZ21" s="182"/>
      <c r="HA21" s="182"/>
      <c r="HB21" s="182"/>
      <c r="HC21" s="182"/>
      <c r="HD21" s="182"/>
      <c r="HE21" s="182"/>
      <c r="HF21" s="182"/>
      <c r="HG21" s="182"/>
      <c r="HH21" s="182"/>
      <c r="HI21" s="182"/>
      <c r="HJ21" s="182"/>
      <c r="HK21" s="182"/>
      <c r="HL21" s="182"/>
      <c r="HM21" s="182"/>
      <c r="HN21" s="182"/>
      <c r="HO21" s="182"/>
      <c r="HP21" s="182"/>
      <c r="HQ21" s="182"/>
      <c r="HR21" s="182"/>
      <c r="HS21" s="182"/>
      <c r="HT21" s="182"/>
      <c r="HU21" s="182"/>
      <c r="HV21" s="182"/>
      <c r="HW21" s="182"/>
      <c r="HX21" s="182"/>
      <c r="HY21" s="182"/>
      <c r="HZ21" s="182"/>
      <c r="IA21" s="182"/>
      <c r="IB21" s="182"/>
      <c r="IC21" s="182"/>
      <c r="ID21" s="182"/>
      <c r="IE21" s="182"/>
      <c r="IF21" s="182"/>
      <c r="IG21" s="182"/>
      <c r="IH21" s="182"/>
      <c r="II21" s="182"/>
      <c r="IJ21" s="182"/>
      <c r="IK21" s="182"/>
      <c r="IL21" s="182"/>
      <c r="IM21" s="182"/>
      <c r="IN21" s="182"/>
      <c r="IO21" s="182"/>
      <c r="IP21" s="182"/>
      <c r="IQ21" s="182"/>
      <c r="IR21" s="182"/>
      <c r="IS21" s="182"/>
      <c r="IT21" s="182"/>
      <c r="IU21" s="182"/>
      <c r="IV21" s="182"/>
      <c r="IW21" s="182"/>
    </row>
    <row r="22" customFormat="false" ht="3" hidden="false" customHeight="true" outlineLevel="0" collapsed="false">
      <c r="A22" s="154"/>
      <c r="B22" s="68"/>
      <c r="C22" s="43"/>
      <c r="D22" s="66"/>
      <c r="E22" s="97"/>
      <c r="F22" s="66"/>
      <c r="G22" s="43"/>
      <c r="H22" s="66"/>
      <c r="I22" s="66"/>
      <c r="J22" s="174"/>
      <c r="K22" s="41"/>
      <c r="L22" s="41"/>
      <c r="M22" s="66"/>
      <c r="N22" s="39"/>
      <c r="O22" s="174"/>
      <c r="P22" s="66"/>
      <c r="Q22" s="43"/>
      <c r="R22" s="66"/>
      <c r="S22" s="66"/>
      <c r="T22" s="66"/>
      <c r="U22" s="66"/>
      <c r="V22" s="97"/>
    </row>
    <row r="23" customFormat="false" ht="12" hidden="false" customHeight="true" outlineLevel="0" collapsed="false">
      <c r="A23" s="154" t="s">
        <v>23</v>
      </c>
      <c r="B23" s="68"/>
      <c r="C23" s="43" t="e">
        <f aca="false">GrossMargin!N25</f>
        <v>#NAME?</v>
      </c>
      <c r="D23" s="66" t="e">
        <f aca="false">Expenses!E23+'CapChrg-AllocExp'!E24+'CapChrg-AllocExp'!L24</f>
        <v>#NAME?</v>
      </c>
      <c r="E23" s="97" t="e">
        <f aca="false">C23-D23</f>
        <v>#NAME?</v>
      </c>
      <c r="F23" s="66"/>
      <c r="G23" s="43" t="n">
        <f aca="false">GrossMargin!J25</f>
        <v>130</v>
      </c>
      <c r="H23" s="66" t="n">
        <f aca="false">GrossMargin!K25</f>
        <v>0</v>
      </c>
      <c r="I23" s="66" t="n">
        <f aca="false">GrossMargin!L25</f>
        <v>0</v>
      </c>
      <c r="J23" s="174" t="n">
        <f aca="false">SUM(G23:I23)</f>
        <v>130</v>
      </c>
      <c r="K23" s="41"/>
      <c r="L23" s="66" t="e">
        <f aca="false">'CapChrg-AllocExp'!D24</f>
        <v>#NAME?</v>
      </c>
      <c r="M23" s="66" t="e">
        <f aca="false">Expenses!D23</f>
        <v>#NAME?</v>
      </c>
      <c r="N23" s="39" t="e">
        <f aca="false">'CapChrg-AllocExp'!K24</f>
        <v>#NAME?</v>
      </c>
      <c r="O23" s="174" t="e">
        <f aca="false">J23-K23-M23-N23-L23</f>
        <v>#NAME?</v>
      </c>
      <c r="P23" s="66"/>
      <c r="Q23" s="43" t="e">
        <f aca="false">GrossMargin!O25</f>
        <v>#NAME?</v>
      </c>
      <c r="R23" s="66"/>
      <c r="S23" s="66" t="e">
        <f aca="false">'CapChrg-AllocExp'!F24</f>
        <v>#NAME?</v>
      </c>
      <c r="T23" s="66" t="e">
        <f aca="false">Expenses!F23</f>
        <v>#NAME?</v>
      </c>
      <c r="U23" s="66" t="e">
        <f aca="false">'CapChrg-AllocExp'!M24</f>
        <v>#NAME?</v>
      </c>
      <c r="V23" s="97" t="e">
        <f aca="false">ROUND(SUM(Q23:U23),0)</f>
        <v>#NAME?</v>
      </c>
    </row>
    <row r="24" customFormat="false" ht="12" hidden="false" customHeight="true" outlineLevel="0" collapsed="false">
      <c r="A24" s="154" t="s">
        <v>24</v>
      </c>
      <c r="B24" s="68"/>
      <c r="C24" s="43" t="e">
        <f aca="false">GrossMargin!N26</f>
        <v>#NAME?</v>
      </c>
      <c r="D24" s="66" t="e">
        <f aca="false">Expenses!E24+'CapChrg-AllocExp'!E25+'CapChrg-AllocExp'!L25</f>
        <v>#NAME?</v>
      </c>
      <c r="E24" s="97" t="e">
        <f aca="false">C24-D24</f>
        <v>#NAME?</v>
      </c>
      <c r="F24" s="66"/>
      <c r="G24" s="43" t="n">
        <f aca="false">GrossMargin!J26</f>
        <v>8412</v>
      </c>
      <c r="H24" s="66" t="n">
        <f aca="false">GrossMargin!K26</f>
        <v>0</v>
      </c>
      <c r="I24" s="66" t="n">
        <f aca="false">GrossMargin!L26</f>
        <v>0</v>
      </c>
      <c r="J24" s="174" t="n">
        <f aca="false">SUM(G24:I24)</f>
        <v>8412</v>
      </c>
      <c r="K24" s="41"/>
      <c r="L24" s="66" t="n">
        <f aca="false">'CapChrg-AllocExp'!D25</f>
        <v>946</v>
      </c>
      <c r="M24" s="66" t="e">
        <f aca="false">Expenses!D24</f>
        <v>#NAME?</v>
      </c>
      <c r="N24" s="39" t="e">
        <f aca="false">'CapChrg-AllocExp'!K25</f>
        <v>#NAME?</v>
      </c>
      <c r="O24" s="174" t="e">
        <f aca="false">J24-K24-M24-N24-L24</f>
        <v>#NAME?</v>
      </c>
      <c r="P24" s="66"/>
      <c r="Q24" s="43" t="e">
        <f aca="false">GrossMargin!O26</f>
        <v>#NAME?</v>
      </c>
      <c r="R24" s="66"/>
      <c r="S24" s="66" t="e">
        <f aca="false">'CapChrg-AllocExp'!F25</f>
        <v>#NAME?</v>
      </c>
      <c r="T24" s="66" t="e">
        <f aca="false">Expenses!F24</f>
        <v>#NAME?</v>
      </c>
      <c r="U24" s="66" t="e">
        <f aca="false">'CapChrg-AllocExp'!M25</f>
        <v>#NAME?</v>
      </c>
      <c r="V24" s="97" t="e">
        <f aca="false">ROUND(SUM(Q24:U24),0)</f>
        <v>#NAME?</v>
      </c>
    </row>
    <row r="25" customFormat="false" ht="12" hidden="false" customHeight="true" outlineLevel="0" collapsed="false">
      <c r="A25" s="154" t="s">
        <v>25</v>
      </c>
      <c r="B25" s="68"/>
      <c r="C25" s="43" t="e">
        <f aca="false">GrossMargin!N27</f>
        <v>#NAME?</v>
      </c>
      <c r="D25" s="66" t="e">
        <f aca="false">Expenses!E25+'CapChrg-AllocExp'!E26+'CapChrg-AllocExp'!L26</f>
        <v>#NAME?</v>
      </c>
      <c r="E25" s="97" t="e">
        <f aca="false">C25-D25</f>
        <v>#NAME?</v>
      </c>
      <c r="F25" s="66"/>
      <c r="G25" s="43" t="n">
        <f aca="false">GrossMargin!J27</f>
        <v>405</v>
      </c>
      <c r="H25" s="66" t="n">
        <f aca="false">GrossMargin!K27</f>
        <v>0</v>
      </c>
      <c r="I25" s="66" t="n">
        <f aca="false">GrossMargin!L27</f>
        <v>0</v>
      </c>
      <c r="J25" s="174" t="n">
        <f aca="false">SUM(G25:I25)</f>
        <v>405</v>
      </c>
      <c r="K25" s="41"/>
      <c r="L25" s="66" t="n">
        <f aca="false">'CapChrg-AllocExp'!D26</f>
        <v>666</v>
      </c>
      <c r="M25" s="66" t="e">
        <f aca="false">Expenses!D25</f>
        <v>#NAME?</v>
      </c>
      <c r="N25" s="39" t="e">
        <f aca="false">'CapChrg-AllocExp'!K26</f>
        <v>#NAME?</v>
      </c>
      <c r="O25" s="174" t="e">
        <f aca="false">J25-K25-M25-N25-L25</f>
        <v>#NAME?</v>
      </c>
      <c r="P25" s="66"/>
      <c r="Q25" s="43" t="e">
        <f aca="false">GrossMargin!O27</f>
        <v>#NAME?</v>
      </c>
      <c r="R25" s="66"/>
      <c r="S25" s="66" t="e">
        <f aca="false">'CapChrg-AllocExp'!F26</f>
        <v>#NAME?</v>
      </c>
      <c r="T25" s="66" t="e">
        <f aca="false">Expenses!F25</f>
        <v>#NAME?</v>
      </c>
      <c r="U25" s="66" t="e">
        <f aca="false">'CapChrg-AllocExp'!M26</f>
        <v>#NAME?</v>
      </c>
      <c r="V25" s="97" t="e">
        <f aca="false">ROUND(SUM(Q25:U25),0)</f>
        <v>#NAME?</v>
      </c>
    </row>
    <row r="26" customFormat="false" ht="12" hidden="false" customHeight="true" outlineLevel="0" collapsed="false">
      <c r="A26" s="154" t="s">
        <v>63</v>
      </c>
      <c r="B26" s="68"/>
      <c r="C26" s="43" t="e">
        <f aca="false">GrossMargin!N28</f>
        <v>#NAME?</v>
      </c>
      <c r="D26" s="66" t="e">
        <f aca="false">Expenses!E26+'CapChrg-AllocExp'!E27+'CapChrg-AllocExp'!L27</f>
        <v>#NAME?</v>
      </c>
      <c r="E26" s="97" t="e">
        <f aca="false">C26-D26</f>
        <v>#NAME?</v>
      </c>
      <c r="F26" s="66"/>
      <c r="G26" s="43" t="n">
        <f aca="false">GrossMargin!J28</f>
        <v>3553</v>
      </c>
      <c r="H26" s="66" t="n">
        <f aca="false">GrossMargin!K28</f>
        <v>0</v>
      </c>
      <c r="I26" s="66" t="n">
        <f aca="false">GrossMargin!L28</f>
        <v>0</v>
      </c>
      <c r="J26" s="174" t="n">
        <f aca="false">SUM(G26:I26)</f>
        <v>3553</v>
      </c>
      <c r="K26" s="41"/>
      <c r="L26" s="66" t="n">
        <f aca="false">'CapChrg-AllocExp'!D27</f>
        <v>6435</v>
      </c>
      <c r="M26" s="66" t="e">
        <f aca="false">Expenses!D26</f>
        <v>#NAME?</v>
      </c>
      <c r="N26" s="39" t="e">
        <f aca="false">'CapChrg-AllocExp'!K27</f>
        <v>#NAME?</v>
      </c>
      <c r="O26" s="174" t="e">
        <f aca="false">J26-K26-M26-N26-L26</f>
        <v>#NAME?</v>
      </c>
      <c r="P26" s="66"/>
      <c r="Q26" s="43" t="e">
        <f aca="false">GrossMargin!O28</f>
        <v>#NAME?</v>
      </c>
      <c r="R26" s="66"/>
      <c r="S26" s="66" t="e">
        <f aca="false">'CapChrg-AllocExp'!F27</f>
        <v>#NAME?</v>
      </c>
      <c r="T26" s="66" t="e">
        <f aca="false">Expenses!F26</f>
        <v>#NAME?</v>
      </c>
      <c r="U26" s="66" t="e">
        <f aca="false">'CapChrg-AllocExp'!M27</f>
        <v>#NAME?</v>
      </c>
      <c r="V26" s="97" t="e">
        <f aca="false">ROUND(SUM(Q26:U26),0)</f>
        <v>#NAME?</v>
      </c>
    </row>
    <row r="27" customFormat="false" ht="12" hidden="false" customHeight="true" outlineLevel="0" collapsed="false">
      <c r="A27" s="154" t="s">
        <v>27</v>
      </c>
      <c r="B27" s="68"/>
      <c r="C27" s="43" t="e">
        <f aca="false">GrossMargin!N29</f>
        <v>#NAME?</v>
      </c>
      <c r="D27" s="66" t="e">
        <f aca="false">Expenses!E27+'CapChrg-AllocExp'!E28+'CapChrg-AllocExp'!L28</f>
        <v>#NAME?</v>
      </c>
      <c r="E27" s="97" t="e">
        <f aca="false">C27-D27</f>
        <v>#NAME?</v>
      </c>
      <c r="F27" s="66"/>
      <c r="G27" s="43" t="n">
        <f aca="false">GrossMargin!J29</f>
        <v>99</v>
      </c>
      <c r="H27" s="66" t="n">
        <f aca="false">GrossMargin!K29</f>
        <v>0</v>
      </c>
      <c r="I27" s="66" t="n">
        <f aca="false">GrossMargin!L29</f>
        <v>0</v>
      </c>
      <c r="J27" s="174" t="n">
        <f aca="false">SUM(G27:I27)</f>
        <v>99</v>
      </c>
      <c r="K27" s="41"/>
      <c r="L27" s="66" t="n">
        <f aca="false">'CapChrg-AllocExp'!D28</f>
        <v>665</v>
      </c>
      <c r="M27" s="66" t="e">
        <f aca="false">Expenses!D27</f>
        <v>#NAME?</v>
      </c>
      <c r="N27" s="39" t="n">
        <f aca="false">'CapChrg-AllocExp'!K28</f>
        <v>821</v>
      </c>
      <c r="O27" s="174" t="e">
        <f aca="false">J27-K27-M27-N27-L27</f>
        <v>#NAME?</v>
      </c>
      <c r="P27" s="66"/>
      <c r="Q27" s="43" t="e">
        <f aca="false">GrossMargin!O29</f>
        <v>#NAME?</v>
      </c>
      <c r="R27" s="66"/>
      <c r="S27" s="66" t="e">
        <f aca="false">'CapChrg-AllocExp'!F28</f>
        <v>#NAME?</v>
      </c>
      <c r="T27" s="66" t="e">
        <f aca="false">Expenses!F27</f>
        <v>#NAME?</v>
      </c>
      <c r="U27" s="66" t="n">
        <f aca="false">'CapChrg-AllocExp'!M28</f>
        <v>0</v>
      </c>
      <c r="V27" s="97" t="e">
        <f aca="false">ROUND(SUM(Q27:U27),0)</f>
        <v>#NAME?</v>
      </c>
    </row>
    <row r="28" customFormat="false" ht="12" hidden="false" customHeight="true" outlineLevel="0" collapsed="false">
      <c r="A28" s="154" t="s">
        <v>28</v>
      </c>
      <c r="B28" s="68"/>
      <c r="C28" s="43" t="n">
        <f aca="false">GrossMargin!N30</f>
        <v>11556</v>
      </c>
      <c r="D28" s="66" t="e">
        <f aca="false">Expenses!E28+'CapChrg-AllocExp'!E29+'CapChrg-AllocExp'!L29</f>
        <v>#NAME?</v>
      </c>
      <c r="E28" s="97" t="e">
        <f aca="false">C28-D28</f>
        <v>#NAME?</v>
      </c>
      <c r="F28" s="66"/>
      <c r="G28" s="43" t="n">
        <f aca="false">GrossMargin!J30</f>
        <v>-2042</v>
      </c>
      <c r="H28" s="66" t="n">
        <f aca="false">GrossMargin!K30</f>
        <v>0</v>
      </c>
      <c r="I28" s="66" t="n">
        <f aca="false">GrossMargin!L30</f>
        <v>0</v>
      </c>
      <c r="J28" s="174" t="n">
        <f aca="false">SUM(G28:I28)</f>
        <v>-2042</v>
      </c>
      <c r="K28" s="41"/>
      <c r="L28" s="66" t="n">
        <f aca="false">'CapChrg-AllocExp'!D29</f>
        <v>144</v>
      </c>
      <c r="M28" s="66" t="e">
        <f aca="false">Expenses!D28</f>
        <v>#NAME?</v>
      </c>
      <c r="N28" s="39" t="n">
        <f aca="false">'CapChrg-AllocExp'!K29</f>
        <v>1209</v>
      </c>
      <c r="O28" s="174" t="e">
        <f aca="false">J28-K28-M28-N28-L28</f>
        <v>#NAME?</v>
      </c>
      <c r="P28" s="66"/>
      <c r="Q28" s="43" t="n">
        <f aca="false">GrossMargin!O30</f>
        <v>-13598</v>
      </c>
      <c r="R28" s="66"/>
      <c r="S28" s="66" t="e">
        <f aca="false">'CapChrg-AllocExp'!F29</f>
        <v>#NAME?</v>
      </c>
      <c r="T28" s="66" t="e">
        <f aca="false">Expenses!F28</f>
        <v>#NAME?</v>
      </c>
      <c r="U28" s="66" t="n">
        <f aca="false">'CapChrg-AllocExp'!M29</f>
        <v>0</v>
      </c>
      <c r="V28" s="97" t="e">
        <f aca="false">ROUND(SUM(Q28:U28),0)</f>
        <v>#NAME?</v>
      </c>
    </row>
    <row r="29" customFormat="false" ht="12" hidden="false" customHeight="true" outlineLevel="0" collapsed="false">
      <c r="A29" s="154" t="s">
        <v>64</v>
      </c>
      <c r="B29" s="68"/>
      <c r="C29" s="43" t="e">
        <f aca="false">GrossMargin!N31</f>
        <v>#NAME?</v>
      </c>
      <c r="D29" s="66" t="e">
        <f aca="false">Expenses!E29+'CapChrg-AllocExp'!E30+'CapChrg-AllocExp'!L30+Expenses!E61</f>
        <v>#NAME?</v>
      </c>
      <c r="E29" s="97" t="e">
        <f aca="false">C29-D29</f>
        <v>#NAME?</v>
      </c>
      <c r="F29" s="66"/>
      <c r="G29" s="43" t="n">
        <f aca="false">GrossMargin!J31</f>
        <v>7598</v>
      </c>
      <c r="H29" s="66" t="n">
        <f aca="false">GrossMargin!K31</f>
        <v>0</v>
      </c>
      <c r="I29" s="66" t="n">
        <f aca="false">GrossMargin!L31</f>
        <v>0</v>
      </c>
      <c r="J29" s="174" t="n">
        <f aca="false">SUM(G29:I29)</f>
        <v>7598</v>
      </c>
      <c r="K29" s="41" t="n">
        <f aca="false">Expenses!D61</f>
        <v>6056</v>
      </c>
      <c r="L29" s="66" t="n">
        <f aca="false">'CapChrg-AllocExp'!D30</f>
        <v>757</v>
      </c>
      <c r="M29" s="66" t="n">
        <f aca="false">Expenses!D29</f>
        <v>2733</v>
      </c>
      <c r="N29" s="39" t="n">
        <f aca="false">'CapChrg-AllocExp'!K30</f>
        <v>3140</v>
      </c>
      <c r="O29" s="174" t="n">
        <f aca="false">J29-K29-M29-N29-L29</f>
        <v>-5088</v>
      </c>
      <c r="P29" s="66"/>
      <c r="Q29" s="43" t="e">
        <f aca="false">GrossMargin!O31</f>
        <v>#NAME?</v>
      </c>
      <c r="R29" s="66" t="n">
        <f aca="false">Expenses!F61</f>
        <v>-1178</v>
      </c>
      <c r="S29" s="66" t="e">
        <f aca="false">'CapChrg-AllocExp'!F30</f>
        <v>#NAME?</v>
      </c>
      <c r="T29" s="66" t="e">
        <f aca="false">Expenses!F29</f>
        <v>#NAME?</v>
      </c>
      <c r="U29" s="66" t="e">
        <f aca="false">'CapChrg-AllocExp'!M30</f>
        <v>#NAME?</v>
      </c>
      <c r="V29" s="97" t="e">
        <f aca="false">ROUND(SUM(Q29:U29),0)</f>
        <v>#NAME?</v>
      </c>
    </row>
    <row r="30" customFormat="false" ht="12" hidden="false" customHeight="true" outlineLevel="0" collapsed="false">
      <c r="A30" s="154" t="s">
        <v>30</v>
      </c>
      <c r="B30" s="68"/>
      <c r="C30" s="43" t="n">
        <f aca="false">GrossMargin!N32</f>
        <v>10278</v>
      </c>
      <c r="D30" s="66" t="e">
        <f aca="false">Expenses!E30+'CapChrg-AllocExp'!E31+'CapChrg-AllocExp'!L31+Expenses!E60</f>
        <v>#NAME?</v>
      </c>
      <c r="E30" s="97" t="e">
        <f aca="false">C30-D30</f>
        <v>#NAME?</v>
      </c>
      <c r="F30" s="66"/>
      <c r="G30" s="43" t="n">
        <f aca="false">GrossMargin!J32</f>
        <v>9121</v>
      </c>
      <c r="H30" s="66" t="n">
        <f aca="false">GrossMargin!K32</f>
        <v>0</v>
      </c>
      <c r="I30" s="66" t="n">
        <f aca="false">GrossMargin!L32</f>
        <v>0</v>
      </c>
      <c r="J30" s="174" t="n">
        <f aca="false">SUM(G30:I30)</f>
        <v>9121</v>
      </c>
      <c r="K30" s="41" t="n">
        <f aca="false">Expenses!D60</f>
        <v>34710</v>
      </c>
      <c r="L30" s="66" t="n">
        <f aca="false">'CapChrg-AllocExp'!D31</f>
        <v>8054</v>
      </c>
      <c r="M30" s="66" t="n">
        <f aca="false">Expenses!D30</f>
        <v>3041</v>
      </c>
      <c r="N30" s="39" t="n">
        <f aca="false">'CapChrg-AllocExp'!K31</f>
        <v>3855</v>
      </c>
      <c r="O30" s="174" t="n">
        <f aca="false">J30-K30-M30-N30-L30</f>
        <v>-40539</v>
      </c>
      <c r="P30" s="66"/>
      <c r="Q30" s="43" t="n">
        <f aca="false">GrossMargin!O32</f>
        <v>-1157</v>
      </c>
      <c r="R30" s="66" t="n">
        <f aca="false">Expenses!F60</f>
        <v>-1252</v>
      </c>
      <c r="S30" s="66" t="n">
        <f aca="false">'CapChrg-AllocExp'!F31</f>
        <v>-829</v>
      </c>
      <c r="T30" s="66" t="n">
        <f aca="false">Expenses!F30</f>
        <v>176</v>
      </c>
      <c r="U30" s="66" t="e">
        <f aca="false">'CapChrg-AllocExp'!M31</f>
        <v>#NAME?</v>
      </c>
      <c r="V30" s="97" t="e">
        <f aca="false">ROUND(SUM(Q30:U30),0)</f>
        <v>#NAME?</v>
      </c>
    </row>
    <row r="31" customFormat="false" ht="12" hidden="false" customHeight="true" outlineLevel="0" collapsed="false">
      <c r="A31" s="154" t="s">
        <v>31</v>
      </c>
      <c r="B31" s="68"/>
      <c r="C31" s="43" t="n">
        <f aca="false">GrossMargin!N33</f>
        <v>1690</v>
      </c>
      <c r="D31" s="66" t="e">
        <f aca="false">Expenses!E31+'CapChrg-AllocExp'!E32+'CapChrg-AllocExp'!L32</f>
        <v>#NAME?</v>
      </c>
      <c r="E31" s="97" t="e">
        <f aca="false">C31-D31</f>
        <v>#NAME?</v>
      </c>
      <c r="F31" s="66"/>
      <c r="G31" s="43" t="n">
        <f aca="false">GrossMargin!J33</f>
        <v>1559</v>
      </c>
      <c r="H31" s="66" t="n">
        <f aca="false">GrossMargin!K33</f>
        <v>0</v>
      </c>
      <c r="I31" s="66" t="n">
        <f aca="false">GrossMargin!L33</f>
        <v>0</v>
      </c>
      <c r="J31" s="174" t="n">
        <f aca="false">SUM(G31:I31)</f>
        <v>1559</v>
      </c>
      <c r="K31" s="41"/>
      <c r="L31" s="66" t="n">
        <f aca="false">'CapChrg-AllocExp'!D32</f>
        <v>3294</v>
      </c>
      <c r="M31" s="66" t="n">
        <f aca="false">Expenses!D31</f>
        <v>98</v>
      </c>
      <c r="N31" s="39" t="e">
        <f aca="false">'CapChrg-AllocExp'!K32</f>
        <v>#NAME?</v>
      </c>
      <c r="O31" s="174" t="e">
        <f aca="false">J31-K31-M31-N31-L31</f>
        <v>#NAME?</v>
      </c>
      <c r="P31" s="66"/>
      <c r="Q31" s="43" t="n">
        <f aca="false">GrossMargin!O33</f>
        <v>-131</v>
      </c>
      <c r="R31" s="66"/>
      <c r="S31" s="66" t="n">
        <f aca="false">'CapChrg-AllocExp'!F32</f>
        <v>200</v>
      </c>
      <c r="T31" s="66" t="n">
        <f aca="false">Expenses!F31</f>
        <v>0</v>
      </c>
      <c r="U31" s="66" t="e">
        <f aca="false">'CapChrg-AllocExp'!M32</f>
        <v>#NAME?</v>
      </c>
      <c r="V31" s="97" t="e">
        <f aca="false">ROUND(SUM(Q31:U31),0)</f>
        <v>#NAME?</v>
      </c>
    </row>
    <row r="32" customFormat="false" ht="12" hidden="false" customHeight="true" outlineLevel="0" collapsed="false">
      <c r="A32" s="154" t="s">
        <v>32</v>
      </c>
      <c r="B32" s="68"/>
      <c r="C32" s="43" t="e">
        <f aca="false">GrossMargin!N34</f>
        <v>#NAME?</v>
      </c>
      <c r="D32" s="66" t="e">
        <f aca="false">Expenses!E32+'CapChrg-AllocExp'!E33+'CapChrg-AllocExp'!L33</f>
        <v>#NAME?</v>
      </c>
      <c r="E32" s="97" t="e">
        <f aca="false">C32-D32</f>
        <v>#NAME?</v>
      </c>
      <c r="F32" s="66"/>
      <c r="G32" s="43" t="n">
        <f aca="false">GrossMargin!J34</f>
        <v>0</v>
      </c>
      <c r="H32" s="66" t="n">
        <f aca="false">GrossMargin!K34</f>
        <v>0</v>
      </c>
      <c r="I32" s="66" t="n">
        <f aca="false">GrossMargin!L34</f>
        <v>0</v>
      </c>
      <c r="J32" s="174" t="n">
        <f aca="false">SUM(G32:I32)</f>
        <v>0</v>
      </c>
      <c r="K32" s="41"/>
      <c r="L32" s="66" t="n">
        <f aca="false">'CapChrg-AllocExp'!D33</f>
        <v>-350</v>
      </c>
      <c r="M32" s="66" t="e">
        <f aca="false">Expenses!D32</f>
        <v>#NAME?</v>
      </c>
      <c r="N32" s="39" t="n">
        <f aca="false">'CapChrg-AllocExp'!K33</f>
        <v>446</v>
      </c>
      <c r="O32" s="174" t="e">
        <f aca="false">J32-K32-M32-N32-L32</f>
        <v>#NAME?</v>
      </c>
      <c r="P32" s="66"/>
      <c r="Q32" s="43" t="e">
        <f aca="false">GrossMargin!O34</f>
        <v>#NAME?</v>
      </c>
      <c r="R32" s="66"/>
      <c r="S32" s="66" t="e">
        <f aca="false">'CapChrg-AllocExp'!F33</f>
        <v>#NAME?</v>
      </c>
      <c r="T32" s="66" t="e">
        <f aca="false">Expenses!F32</f>
        <v>#NAME?</v>
      </c>
      <c r="U32" s="66" t="e">
        <f aca="false">'CapChrg-AllocExp'!M33</f>
        <v>#NAME?</v>
      </c>
      <c r="V32" s="97" t="e">
        <f aca="false">ROUND(SUM(Q32:U32),0)</f>
        <v>#NAME?</v>
      </c>
    </row>
    <row r="33" customFormat="false" ht="12" hidden="false" customHeight="true" outlineLevel="0" collapsed="false">
      <c r="A33" s="154" t="s">
        <v>33</v>
      </c>
      <c r="B33" s="68"/>
      <c r="C33" s="43" t="e">
        <f aca="false">GrossMargin!N35</f>
        <v>#NAME?</v>
      </c>
      <c r="D33" s="66" t="e">
        <f aca="false">Expenses!E33+'CapChrg-AllocExp'!E34+'CapChrg-AllocExp'!L34</f>
        <v>#NAME?</v>
      </c>
      <c r="E33" s="97" t="e">
        <f aca="false">C33-D33</f>
        <v>#NAME?</v>
      </c>
      <c r="F33" s="66"/>
      <c r="G33" s="43" t="n">
        <f aca="false">GrossMargin!J35</f>
        <v>0</v>
      </c>
      <c r="H33" s="66" t="n">
        <f aca="false">GrossMargin!K35</f>
        <v>0</v>
      </c>
      <c r="I33" s="66" t="n">
        <f aca="false">GrossMargin!L35</f>
        <v>0</v>
      </c>
      <c r="J33" s="174" t="n">
        <f aca="false">SUM(G33:I33)</f>
        <v>0</v>
      </c>
      <c r="K33" s="41"/>
      <c r="L33" s="66" t="e">
        <f aca="false">'CapChrg-AllocExp'!D34</f>
        <v>#NAME?</v>
      </c>
      <c r="M33" s="66" t="e">
        <f aca="false">Expenses!D33</f>
        <v>#NAME?</v>
      </c>
      <c r="N33" s="39" t="e">
        <f aca="false">'CapChrg-AllocExp'!K34</f>
        <v>#NAME?</v>
      </c>
      <c r="O33" s="174" t="e">
        <f aca="false">J33-K33-M33-N33-L33</f>
        <v>#NAME?</v>
      </c>
      <c r="P33" s="66"/>
      <c r="Q33" s="43" t="e">
        <f aca="false">GrossMargin!O35</f>
        <v>#NAME?</v>
      </c>
      <c r="R33" s="66"/>
      <c r="S33" s="66" t="e">
        <f aca="false">'CapChrg-AllocExp'!F34</f>
        <v>#NAME?</v>
      </c>
      <c r="T33" s="66" t="e">
        <f aca="false">Expenses!F33</f>
        <v>#NAME?</v>
      </c>
      <c r="U33" s="66" t="e">
        <f aca="false">'CapChrg-AllocExp'!M34</f>
        <v>#NAME?</v>
      </c>
      <c r="V33" s="97" t="e">
        <f aca="false">ROUND(SUM(Q33:U33),0)</f>
        <v>#NAME?</v>
      </c>
    </row>
    <row r="34" customFormat="false" ht="12" hidden="false" customHeight="true" outlineLevel="0" collapsed="false">
      <c r="A34" s="175" t="s">
        <v>34</v>
      </c>
      <c r="B34" s="176"/>
      <c r="C34" s="177" t="e">
        <f aca="false">SUM(C23:C33)</f>
        <v>#NAME?</v>
      </c>
      <c r="D34" s="178" t="e">
        <f aca="false">SUM(D23:D33)</f>
        <v>#NAME?</v>
      </c>
      <c r="E34" s="179" t="e">
        <f aca="false">SUM(E23:E33)</f>
        <v>#NAME?</v>
      </c>
      <c r="F34" s="180" t="n">
        <f aca="false">SUM(F23:F33)</f>
        <v>0</v>
      </c>
      <c r="G34" s="177" t="n">
        <f aca="false">SUM(G23:G33)</f>
        <v>28835</v>
      </c>
      <c r="H34" s="178" t="n">
        <f aca="false">SUM(H23:H33)</f>
        <v>0</v>
      </c>
      <c r="I34" s="178" t="n">
        <f aca="false">SUM(I23:I33)</f>
        <v>0</v>
      </c>
      <c r="J34" s="181" t="n">
        <f aca="false">SUM(J23:J33)</f>
        <v>28835</v>
      </c>
      <c r="K34" s="178" t="n">
        <f aca="false">SUM(K23:K33)</f>
        <v>40766</v>
      </c>
      <c r="L34" s="178" t="e">
        <f aca="false">SUM(L23:L33)</f>
        <v>#NAME?</v>
      </c>
      <c r="M34" s="178" t="e">
        <f aca="false">SUM(M23:M33)</f>
        <v>#NAME?</v>
      </c>
      <c r="N34" s="179" t="e">
        <f aca="false">SUM(N23:N33)</f>
        <v>#NAME?</v>
      </c>
      <c r="O34" s="181" t="e">
        <f aca="false">J34-K34-M34-N34-L34</f>
        <v>#NAME?</v>
      </c>
      <c r="P34" s="180"/>
      <c r="Q34" s="177" t="e">
        <f aca="false">SUM(Q23:Q33)</f>
        <v>#NAME?</v>
      </c>
      <c r="R34" s="178" t="n">
        <f aca="false">SUM(R23:R33)</f>
        <v>-2430</v>
      </c>
      <c r="S34" s="178" t="e">
        <f aca="false">SUM(S23:S33)</f>
        <v>#NAME?</v>
      </c>
      <c r="T34" s="178" t="e">
        <f aca="false">SUM(T23:T33)</f>
        <v>#NAME?</v>
      </c>
      <c r="U34" s="178" t="e">
        <f aca="false">SUM(U23:U33)</f>
        <v>#NAME?</v>
      </c>
      <c r="V34" s="179" t="e">
        <f aca="false">SUM(V23:V33)</f>
        <v>#NAME?</v>
      </c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82"/>
      <c r="BP34" s="182"/>
      <c r="BQ34" s="182"/>
      <c r="BR34" s="182"/>
      <c r="BS34" s="182"/>
      <c r="BT34" s="182"/>
      <c r="BU34" s="182"/>
      <c r="BV34" s="182"/>
      <c r="BW34" s="182"/>
      <c r="BX34" s="182"/>
      <c r="BY34" s="182"/>
      <c r="BZ34" s="182"/>
      <c r="CA34" s="182"/>
      <c r="CB34" s="182"/>
      <c r="CC34" s="182"/>
      <c r="CD34" s="182"/>
      <c r="CE34" s="182"/>
      <c r="CF34" s="182"/>
      <c r="CG34" s="182"/>
      <c r="CH34" s="182"/>
      <c r="CI34" s="182"/>
      <c r="CJ34" s="182"/>
      <c r="CK34" s="182"/>
      <c r="CL34" s="182"/>
      <c r="CM34" s="182"/>
      <c r="CN34" s="182"/>
      <c r="CO34" s="182"/>
      <c r="CP34" s="182"/>
      <c r="CQ34" s="182"/>
      <c r="CR34" s="182"/>
      <c r="CS34" s="182"/>
      <c r="CT34" s="182"/>
      <c r="CU34" s="182"/>
      <c r="CV34" s="182"/>
      <c r="CW34" s="182"/>
      <c r="CX34" s="182"/>
      <c r="CY34" s="182"/>
      <c r="CZ34" s="182"/>
      <c r="DA34" s="182"/>
      <c r="DB34" s="182"/>
      <c r="DC34" s="182"/>
      <c r="DD34" s="182"/>
      <c r="DE34" s="182"/>
      <c r="DF34" s="182"/>
      <c r="DG34" s="182"/>
      <c r="DH34" s="182"/>
      <c r="DI34" s="182"/>
      <c r="DJ34" s="182"/>
      <c r="DK34" s="182"/>
      <c r="DL34" s="182"/>
      <c r="DM34" s="182"/>
      <c r="DN34" s="182"/>
      <c r="DO34" s="182"/>
      <c r="DP34" s="182"/>
      <c r="DQ34" s="182"/>
      <c r="DR34" s="182"/>
      <c r="DS34" s="182"/>
      <c r="DT34" s="182"/>
      <c r="DU34" s="182"/>
      <c r="DV34" s="182"/>
      <c r="DW34" s="182"/>
      <c r="DX34" s="182"/>
      <c r="DY34" s="182"/>
      <c r="DZ34" s="182"/>
      <c r="EA34" s="182"/>
      <c r="EB34" s="182"/>
      <c r="EC34" s="182"/>
      <c r="ED34" s="182"/>
      <c r="EE34" s="182"/>
      <c r="EF34" s="182"/>
      <c r="EG34" s="182"/>
      <c r="EH34" s="182"/>
      <c r="EI34" s="182"/>
      <c r="EJ34" s="182"/>
      <c r="EK34" s="182"/>
      <c r="EL34" s="182"/>
      <c r="EM34" s="182"/>
      <c r="EN34" s="182"/>
      <c r="EO34" s="182"/>
      <c r="EP34" s="182"/>
      <c r="EQ34" s="182"/>
      <c r="ER34" s="182"/>
      <c r="ES34" s="182"/>
      <c r="ET34" s="182"/>
      <c r="EU34" s="182"/>
      <c r="EV34" s="182"/>
      <c r="EW34" s="182"/>
      <c r="EX34" s="182"/>
      <c r="EY34" s="182"/>
      <c r="EZ34" s="182"/>
      <c r="FA34" s="182"/>
      <c r="FB34" s="182"/>
      <c r="FC34" s="182"/>
      <c r="FD34" s="182"/>
      <c r="FE34" s="182"/>
      <c r="FF34" s="182"/>
      <c r="FG34" s="182"/>
      <c r="FH34" s="182"/>
      <c r="FI34" s="182"/>
      <c r="FJ34" s="182"/>
      <c r="FK34" s="182"/>
      <c r="FL34" s="182"/>
      <c r="FM34" s="182"/>
      <c r="FN34" s="182"/>
      <c r="FO34" s="182"/>
      <c r="FP34" s="182"/>
      <c r="FQ34" s="182"/>
      <c r="FR34" s="182"/>
      <c r="FS34" s="182"/>
      <c r="FT34" s="182"/>
      <c r="FU34" s="182"/>
      <c r="FV34" s="182"/>
      <c r="FW34" s="182"/>
      <c r="FX34" s="182"/>
      <c r="FY34" s="182"/>
      <c r="FZ34" s="182"/>
      <c r="GA34" s="182"/>
      <c r="GB34" s="182"/>
      <c r="GC34" s="182"/>
      <c r="GD34" s="182"/>
      <c r="GE34" s="182"/>
      <c r="GF34" s="182"/>
      <c r="GG34" s="182"/>
      <c r="GH34" s="182"/>
      <c r="GI34" s="182"/>
      <c r="GJ34" s="182"/>
      <c r="GK34" s="182"/>
      <c r="GL34" s="182"/>
      <c r="GM34" s="182"/>
      <c r="GN34" s="182"/>
      <c r="GO34" s="182"/>
      <c r="GP34" s="182"/>
      <c r="GQ34" s="182"/>
      <c r="GR34" s="182"/>
      <c r="GS34" s="182"/>
      <c r="GT34" s="182"/>
      <c r="GU34" s="182"/>
      <c r="GV34" s="182"/>
      <c r="GW34" s="182"/>
      <c r="GX34" s="182"/>
      <c r="GY34" s="182"/>
      <c r="GZ34" s="182"/>
      <c r="HA34" s="182"/>
      <c r="HB34" s="182"/>
      <c r="HC34" s="182"/>
      <c r="HD34" s="182"/>
      <c r="HE34" s="182"/>
      <c r="HF34" s="182"/>
      <c r="HG34" s="182"/>
      <c r="HH34" s="182"/>
      <c r="HI34" s="182"/>
      <c r="HJ34" s="182"/>
      <c r="HK34" s="182"/>
      <c r="HL34" s="182"/>
      <c r="HM34" s="182"/>
      <c r="HN34" s="182"/>
      <c r="HO34" s="182"/>
      <c r="HP34" s="182"/>
      <c r="HQ34" s="182"/>
      <c r="HR34" s="182"/>
      <c r="HS34" s="182"/>
      <c r="HT34" s="182"/>
      <c r="HU34" s="182"/>
      <c r="HV34" s="182"/>
      <c r="HW34" s="182"/>
      <c r="HX34" s="182"/>
      <c r="HY34" s="182"/>
      <c r="HZ34" s="182"/>
      <c r="IA34" s="182"/>
      <c r="IB34" s="182"/>
      <c r="IC34" s="182"/>
      <c r="ID34" s="182"/>
      <c r="IE34" s="182"/>
      <c r="IF34" s="182"/>
      <c r="IG34" s="182"/>
      <c r="IH34" s="182"/>
      <c r="II34" s="182"/>
      <c r="IJ34" s="182"/>
      <c r="IK34" s="182"/>
      <c r="IL34" s="182"/>
      <c r="IM34" s="182"/>
      <c r="IN34" s="182"/>
      <c r="IO34" s="182"/>
      <c r="IP34" s="182"/>
      <c r="IQ34" s="182"/>
      <c r="IR34" s="182"/>
      <c r="IS34" s="182"/>
      <c r="IT34" s="182"/>
      <c r="IU34" s="182"/>
      <c r="IV34" s="182"/>
      <c r="IW34" s="182"/>
    </row>
    <row r="35" customFormat="false" ht="3" hidden="false" customHeight="true" outlineLevel="0" collapsed="false">
      <c r="A35" s="154"/>
      <c r="B35" s="68"/>
      <c r="C35" s="43"/>
      <c r="D35" s="66"/>
      <c r="E35" s="97"/>
      <c r="F35" s="66"/>
      <c r="G35" s="43"/>
      <c r="H35" s="66"/>
      <c r="I35" s="66"/>
      <c r="J35" s="174"/>
      <c r="K35" s="41"/>
      <c r="L35" s="41"/>
      <c r="M35" s="66"/>
      <c r="N35" s="39"/>
      <c r="O35" s="174"/>
      <c r="P35" s="66"/>
      <c r="Q35" s="43"/>
      <c r="R35" s="66"/>
      <c r="S35" s="66"/>
      <c r="T35" s="66"/>
      <c r="U35" s="66"/>
      <c r="V35" s="97"/>
    </row>
    <row r="36" customFormat="false" ht="3" hidden="false" customHeight="true" outlineLevel="0" collapsed="false">
      <c r="A36" s="154"/>
      <c r="B36" s="68"/>
      <c r="C36" s="43"/>
      <c r="D36" s="66"/>
      <c r="E36" s="97"/>
      <c r="F36" s="66"/>
      <c r="G36" s="43"/>
      <c r="H36" s="66"/>
      <c r="I36" s="66"/>
      <c r="J36" s="174"/>
      <c r="K36" s="41"/>
      <c r="L36" s="41"/>
      <c r="M36" s="66" t="s">
        <v>187</v>
      </c>
      <c r="N36" s="39" t="n">
        <v>5000</v>
      </c>
      <c r="O36" s="174"/>
      <c r="P36" s="66"/>
      <c r="Q36" s="43"/>
      <c r="R36" s="66"/>
      <c r="S36" s="66"/>
      <c r="T36" s="66"/>
      <c r="U36" s="66"/>
      <c r="V36" s="97"/>
    </row>
    <row r="37" customFormat="false" ht="12" hidden="false" customHeight="true" outlineLevel="0" collapsed="false">
      <c r="A37" s="154" t="s">
        <v>35</v>
      </c>
      <c r="B37" s="68"/>
      <c r="C37" s="43" t="e">
        <f aca="false">GrossMargin!N40</f>
        <v>#NAME?</v>
      </c>
      <c r="D37" s="66" t="e">
        <f aca="false">Expenses!E37+'CapChrg-AllocExp'!E38+'CapChrg-AllocExp'!L38</f>
        <v>#NAME?</v>
      </c>
      <c r="E37" s="97" t="e">
        <f aca="false">C37-D37</f>
        <v>#NAME?</v>
      </c>
      <c r="F37" s="66"/>
      <c r="G37" s="43" t="n">
        <f aca="false">GrossMargin!J40</f>
        <v>-18333</v>
      </c>
      <c r="H37" s="66" t="n">
        <f aca="false">GrossMargin!K40</f>
        <v>0</v>
      </c>
      <c r="I37" s="66" t="n">
        <f aca="false">GrossMargin!L40</f>
        <v>0</v>
      </c>
      <c r="J37" s="174" t="n">
        <f aca="false">SUM(G37:I37)</f>
        <v>-18333</v>
      </c>
      <c r="K37" s="41"/>
      <c r="L37" s="66" t="n">
        <f aca="false">'CapChrg-AllocExp'!D38</f>
        <v>417</v>
      </c>
      <c r="M37" s="66" t="n">
        <f aca="false">Expenses!D37</f>
        <v>701</v>
      </c>
      <c r="N37" s="39" t="e">
        <f aca="false">'CapChrg-AllocExp'!K38</f>
        <v>#NAME?</v>
      </c>
      <c r="O37" s="174" t="e">
        <f aca="false">J37-K37-M37-N37-L37</f>
        <v>#NAME?</v>
      </c>
      <c r="P37" s="66"/>
      <c r="Q37" s="43" t="e">
        <f aca="false">GrossMargin!O40</f>
        <v>#NAME?</v>
      </c>
      <c r="R37" s="66"/>
      <c r="S37" s="66" t="e">
        <f aca="false">'CapChrg-AllocExp'!F38</f>
        <v>#NAME?</v>
      </c>
      <c r="T37" s="66" t="e">
        <f aca="false">Expenses!F37</f>
        <v>#NAME?</v>
      </c>
      <c r="U37" s="66" t="e">
        <f aca="false">'CapChrg-AllocExp'!M38</f>
        <v>#NAME?</v>
      </c>
      <c r="V37" s="97" t="e">
        <f aca="false">ROUND(SUM(Q37:U37),0)</f>
        <v>#NAME?</v>
      </c>
    </row>
    <row r="38" customFormat="false" ht="12" hidden="false" customHeight="true" outlineLevel="0" collapsed="false">
      <c r="A38" s="154" t="s">
        <v>65</v>
      </c>
      <c r="B38" s="68"/>
      <c r="C38" s="43" t="e">
        <f aca="false">GrossMargin!N41</f>
        <v>#NAME?</v>
      </c>
      <c r="D38" s="66" t="e">
        <f aca="false">Expenses!E38+'CapChrg-AllocExp'!E39+'CapChrg-AllocExp'!L39</f>
        <v>#NAME?</v>
      </c>
      <c r="E38" s="97" t="e">
        <f aca="false">C38-D38</f>
        <v>#NAME?</v>
      </c>
      <c r="F38" s="66"/>
      <c r="G38" s="43" t="n">
        <f aca="false">GrossMargin!J41</f>
        <v>-862</v>
      </c>
      <c r="H38" s="66" t="n">
        <f aca="false">GrossMargin!K41</f>
        <v>0</v>
      </c>
      <c r="I38" s="66" t="n">
        <f aca="false">GrossMargin!L41</f>
        <v>0</v>
      </c>
      <c r="J38" s="174" t="n">
        <f aca="false">SUM(G38:I38)</f>
        <v>-862</v>
      </c>
      <c r="K38" s="41"/>
      <c r="L38" s="66" t="n">
        <f aca="false">'CapChrg-AllocExp'!D39</f>
        <v>2618</v>
      </c>
      <c r="M38" s="66" t="n">
        <f aca="false">Expenses!D38</f>
        <v>1477</v>
      </c>
      <c r="N38" s="39" t="e">
        <f aca="false">'CapChrg-AllocExp'!K39</f>
        <v>#NAME?</v>
      </c>
      <c r="O38" s="174" t="e">
        <f aca="false">J38-K38-M38-N38-L38</f>
        <v>#NAME?</v>
      </c>
      <c r="P38" s="66"/>
      <c r="Q38" s="43" t="e">
        <f aca="false">GrossMargin!O41</f>
        <v>#NAME?</v>
      </c>
      <c r="R38" s="66"/>
      <c r="S38" s="66" t="e">
        <f aca="false">'CapChrg-AllocExp'!F39</f>
        <v>#NAME?</v>
      </c>
      <c r="T38" s="66" t="e">
        <f aca="false">Expenses!F38</f>
        <v>#NAME?</v>
      </c>
      <c r="U38" s="66" t="e">
        <f aca="false">'CapChrg-AllocExp'!M39</f>
        <v>#NAME?</v>
      </c>
      <c r="V38" s="97" t="e">
        <f aca="false">ROUND(SUM(Q38:U38),0)</f>
        <v>#NAME?</v>
      </c>
    </row>
    <row r="39" customFormat="false" ht="12" hidden="false" customHeight="true" outlineLevel="0" collapsed="false">
      <c r="A39" s="154" t="s">
        <v>37</v>
      </c>
      <c r="B39" s="68"/>
      <c r="C39" s="43" t="e">
        <f aca="false">GrossMargin!N44</f>
        <v>#NAME?</v>
      </c>
      <c r="D39" s="66" t="e">
        <f aca="false">Expenses!E41+'CapChrg-AllocExp'!E42+'CapChrg-AllocExp'!L42</f>
        <v>#NAME?</v>
      </c>
      <c r="E39" s="97" t="e">
        <f aca="false">C39-D39</f>
        <v>#NAME?</v>
      </c>
      <c r="F39" s="66"/>
      <c r="G39" s="43" t="n">
        <f aca="false">GrossMargin!J44</f>
        <v>-25156</v>
      </c>
      <c r="H39" s="66" t="n">
        <f aca="false">GrossMargin!K44</f>
        <v>0</v>
      </c>
      <c r="I39" s="66" t="n">
        <f aca="false">GrossMargin!L44</f>
        <v>0</v>
      </c>
      <c r="J39" s="174" t="n">
        <f aca="false">SUM(G39:I39)</f>
        <v>-25156</v>
      </c>
      <c r="K39" s="41"/>
      <c r="L39" s="66" t="n">
        <f aca="false">'CapChrg-AllocExp'!D42</f>
        <v>9675</v>
      </c>
      <c r="M39" s="66" t="e">
        <f aca="false">Expenses!D41</f>
        <v>#NAME?</v>
      </c>
      <c r="N39" s="39" t="e">
        <f aca="false">'CapChrg-AllocExp'!K42</f>
        <v>#NAME?</v>
      </c>
      <c r="O39" s="174" t="e">
        <f aca="false">J39-K39-M39-N39-L39</f>
        <v>#NAME?</v>
      </c>
      <c r="P39" s="66"/>
      <c r="Q39" s="43" t="e">
        <f aca="false">GrossMargin!O44</f>
        <v>#NAME?</v>
      </c>
      <c r="R39" s="66"/>
      <c r="S39" s="66" t="e">
        <f aca="false">'CapChrg-AllocExp'!F42</f>
        <v>#NAME?</v>
      </c>
      <c r="T39" s="66" t="e">
        <f aca="false">Expenses!F41</f>
        <v>#NAME?</v>
      </c>
      <c r="U39" s="66" t="e">
        <f aca="false">'CapChrg-AllocExp'!M42</f>
        <v>#NAME?</v>
      </c>
      <c r="V39" s="97" t="e">
        <f aca="false">ROUND(SUM(Q39:U39),0)</f>
        <v>#NAME?</v>
      </c>
    </row>
    <row r="40" customFormat="false" ht="12" hidden="false" customHeight="true" outlineLevel="0" collapsed="false">
      <c r="A40" s="175" t="s">
        <v>38</v>
      </c>
      <c r="B40" s="176"/>
      <c r="C40" s="177" t="e">
        <f aca="false">SUM(C37:C39)</f>
        <v>#NAME?</v>
      </c>
      <c r="D40" s="178" t="e">
        <f aca="false">SUM(D37:D39)</f>
        <v>#NAME?</v>
      </c>
      <c r="E40" s="179" t="e">
        <f aca="false">SUM(E37:E39)</f>
        <v>#NAME?</v>
      </c>
      <c r="F40" s="180"/>
      <c r="G40" s="177" t="n">
        <f aca="false">SUM(G37:G39)</f>
        <v>-44351</v>
      </c>
      <c r="H40" s="178" t="n">
        <f aca="false">SUM(H37:H39)</f>
        <v>0</v>
      </c>
      <c r="I40" s="178" t="n">
        <f aca="false">SUM(I37:I39)</f>
        <v>0</v>
      </c>
      <c r="J40" s="181" t="n">
        <f aca="false">SUM(J37:J39)</f>
        <v>-44351</v>
      </c>
      <c r="K40" s="178" t="n">
        <f aca="false">SUM(K37:K39)</f>
        <v>0</v>
      </c>
      <c r="L40" s="178" t="n">
        <f aca="false">SUM(L37:L39)</f>
        <v>12710</v>
      </c>
      <c r="M40" s="178" t="e">
        <f aca="false">SUM(M37:M39)</f>
        <v>#NAME?</v>
      </c>
      <c r="N40" s="179" t="e">
        <f aca="false">SUM(N37:N39)</f>
        <v>#NAME?</v>
      </c>
      <c r="O40" s="181" t="e">
        <f aca="false">J40-K40-M40-N40-L40</f>
        <v>#NAME?</v>
      </c>
      <c r="P40" s="180"/>
      <c r="Q40" s="177" t="e">
        <f aca="false">SUM(Q37:Q39)</f>
        <v>#NAME?</v>
      </c>
      <c r="R40" s="178" t="n">
        <f aca="false">SUM(R37:R39)</f>
        <v>0</v>
      </c>
      <c r="S40" s="178" t="e">
        <f aca="false">SUM(S37:S39)</f>
        <v>#NAME?</v>
      </c>
      <c r="T40" s="178" t="e">
        <f aca="false">SUM(T37:T39)</f>
        <v>#NAME?</v>
      </c>
      <c r="U40" s="178" t="e">
        <f aca="false">SUM(U37:U39)</f>
        <v>#NAME?</v>
      </c>
      <c r="V40" s="179" t="e">
        <f aca="false">SUM(V37:V39)</f>
        <v>#NAME?</v>
      </c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82"/>
      <c r="BT40" s="182"/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2"/>
      <c r="CL40" s="182"/>
      <c r="CM40" s="182"/>
      <c r="CN40" s="182"/>
      <c r="CO40" s="182"/>
      <c r="CP40" s="182"/>
      <c r="CQ40" s="182"/>
      <c r="CR40" s="182"/>
      <c r="CS40" s="182"/>
      <c r="CT40" s="182"/>
      <c r="CU40" s="182"/>
      <c r="CV40" s="182"/>
      <c r="CW40" s="182"/>
      <c r="CX40" s="182"/>
      <c r="CY40" s="182"/>
      <c r="CZ40" s="182"/>
      <c r="DA40" s="182"/>
      <c r="DB40" s="182"/>
      <c r="DC40" s="182"/>
      <c r="DD40" s="182"/>
      <c r="DE40" s="182"/>
      <c r="DF40" s="182"/>
      <c r="DG40" s="182"/>
      <c r="DH40" s="182"/>
      <c r="DI40" s="182"/>
      <c r="DJ40" s="182"/>
      <c r="DK40" s="182"/>
      <c r="DL40" s="182"/>
      <c r="DM40" s="182"/>
      <c r="DN40" s="182"/>
      <c r="DO40" s="182"/>
      <c r="DP40" s="182"/>
      <c r="DQ40" s="182"/>
      <c r="DR40" s="182"/>
      <c r="DS40" s="182"/>
      <c r="DT40" s="182"/>
      <c r="DU40" s="182"/>
      <c r="DV40" s="182"/>
      <c r="DW40" s="182"/>
      <c r="DX40" s="182"/>
      <c r="DY40" s="182"/>
      <c r="DZ40" s="182"/>
      <c r="EA40" s="182"/>
      <c r="EB40" s="182"/>
      <c r="EC40" s="182"/>
      <c r="ED40" s="182"/>
      <c r="EE40" s="182"/>
      <c r="EF40" s="182"/>
      <c r="EG40" s="182"/>
      <c r="EH40" s="182"/>
      <c r="EI40" s="182"/>
      <c r="EJ40" s="182"/>
      <c r="EK40" s="182"/>
      <c r="EL40" s="182"/>
      <c r="EM40" s="182"/>
      <c r="EN40" s="182"/>
      <c r="EO40" s="182"/>
      <c r="EP40" s="182"/>
      <c r="EQ40" s="182"/>
      <c r="ER40" s="182"/>
      <c r="ES40" s="182"/>
      <c r="ET40" s="182"/>
      <c r="EU40" s="182"/>
      <c r="EV40" s="182"/>
      <c r="EW40" s="182"/>
      <c r="EX40" s="182"/>
      <c r="EY40" s="182"/>
      <c r="EZ40" s="182"/>
      <c r="FA40" s="182"/>
      <c r="FB40" s="182"/>
      <c r="FC40" s="182"/>
      <c r="FD40" s="182"/>
      <c r="FE40" s="182"/>
      <c r="FF40" s="182"/>
      <c r="FG40" s="182"/>
      <c r="FH40" s="182"/>
      <c r="FI40" s="182"/>
      <c r="FJ40" s="182"/>
      <c r="FK40" s="182"/>
      <c r="FL40" s="182"/>
      <c r="FM40" s="182"/>
      <c r="FN40" s="182"/>
      <c r="FO40" s="182"/>
      <c r="FP40" s="182"/>
      <c r="FQ40" s="182"/>
      <c r="FR40" s="182"/>
      <c r="FS40" s="182"/>
      <c r="FT40" s="182"/>
      <c r="FU40" s="182"/>
      <c r="FV40" s="182"/>
      <c r="FW40" s="182"/>
      <c r="FX40" s="182"/>
      <c r="FY40" s="182"/>
      <c r="FZ40" s="182"/>
      <c r="GA40" s="182"/>
      <c r="GB40" s="182"/>
      <c r="GC40" s="182"/>
      <c r="GD40" s="182"/>
      <c r="GE40" s="182"/>
      <c r="GF40" s="182"/>
      <c r="GG40" s="182"/>
      <c r="GH40" s="182"/>
      <c r="GI40" s="182"/>
      <c r="GJ40" s="182"/>
      <c r="GK40" s="182"/>
      <c r="GL40" s="182"/>
      <c r="GM40" s="182"/>
      <c r="GN40" s="182"/>
      <c r="GO40" s="182"/>
      <c r="GP40" s="182"/>
      <c r="GQ40" s="182"/>
      <c r="GR40" s="182"/>
      <c r="GS40" s="182"/>
      <c r="GT40" s="182"/>
      <c r="GU40" s="182"/>
      <c r="GV40" s="182"/>
      <c r="GW40" s="182"/>
      <c r="GX40" s="182"/>
      <c r="GY40" s="182"/>
      <c r="GZ40" s="182"/>
      <c r="HA40" s="182"/>
      <c r="HB40" s="182"/>
      <c r="HC40" s="182"/>
      <c r="HD40" s="182"/>
      <c r="HE40" s="182"/>
      <c r="HF40" s="182"/>
      <c r="HG40" s="182"/>
      <c r="HH40" s="182"/>
      <c r="HI40" s="182"/>
      <c r="HJ40" s="182"/>
      <c r="HK40" s="182"/>
      <c r="HL40" s="182"/>
      <c r="HM40" s="182"/>
      <c r="HN40" s="182"/>
      <c r="HO40" s="182"/>
      <c r="HP40" s="182"/>
      <c r="HQ40" s="182"/>
      <c r="HR40" s="182"/>
      <c r="HS40" s="182"/>
      <c r="HT40" s="182"/>
      <c r="HU40" s="182"/>
      <c r="HV40" s="182"/>
      <c r="HW40" s="182"/>
      <c r="HX40" s="182"/>
      <c r="HY40" s="182"/>
      <c r="HZ40" s="182"/>
      <c r="IA40" s="182"/>
      <c r="IB40" s="182"/>
      <c r="IC40" s="182"/>
      <c r="ID40" s="182"/>
      <c r="IE40" s="182"/>
      <c r="IF40" s="182"/>
      <c r="IG40" s="182"/>
      <c r="IH40" s="182"/>
      <c r="II40" s="182"/>
      <c r="IJ40" s="182"/>
      <c r="IK40" s="182"/>
      <c r="IL40" s="182"/>
      <c r="IM40" s="182"/>
      <c r="IN40" s="182"/>
      <c r="IO40" s="182"/>
      <c r="IP40" s="182"/>
      <c r="IQ40" s="182"/>
      <c r="IR40" s="182"/>
      <c r="IS40" s="182"/>
      <c r="IT40" s="182"/>
      <c r="IU40" s="182"/>
      <c r="IV40" s="182"/>
      <c r="IW40" s="182"/>
    </row>
    <row r="41" customFormat="false" ht="3" hidden="false" customHeight="true" outlineLevel="0" collapsed="false">
      <c r="A41" s="154"/>
      <c r="B41" s="68"/>
      <c r="C41" s="43"/>
      <c r="D41" s="66"/>
      <c r="E41" s="97"/>
      <c r="F41" s="66"/>
      <c r="G41" s="43"/>
      <c r="H41" s="66"/>
      <c r="I41" s="66"/>
      <c r="J41" s="174"/>
      <c r="K41" s="41"/>
      <c r="L41" s="41"/>
      <c r="M41" s="66"/>
      <c r="N41" s="39"/>
      <c r="O41" s="174"/>
      <c r="P41" s="66"/>
      <c r="Q41" s="43"/>
      <c r="R41" s="66"/>
      <c r="S41" s="66"/>
      <c r="T41" s="66"/>
      <c r="U41" s="66"/>
      <c r="V41" s="97"/>
    </row>
    <row r="42" customFormat="false" ht="12" hidden="false" customHeight="true" outlineLevel="0" collapsed="false">
      <c r="A42" s="154" t="s">
        <v>39</v>
      </c>
      <c r="B42" s="68"/>
      <c r="C42" s="43" t="e">
        <f aca="false">GrossMargin!N48</f>
        <v>#NAME?</v>
      </c>
      <c r="D42" s="66" t="e">
        <f aca="false">Expenses!E44+'CapChrg-AllocExp'!E45+'CapChrg-AllocExp'!L45</f>
        <v>#NAME?</v>
      </c>
      <c r="E42" s="97" t="e">
        <f aca="false">C42-D42</f>
        <v>#NAME?</v>
      </c>
      <c r="F42" s="66"/>
      <c r="G42" s="43" t="n">
        <f aca="false">GrossMargin!J48</f>
        <v>0</v>
      </c>
      <c r="H42" s="66" t="n">
        <f aca="false">GrossMargin!K48</f>
        <v>0</v>
      </c>
      <c r="I42" s="66" t="n">
        <f aca="false">GrossMargin!L48</f>
        <v>0</v>
      </c>
      <c r="J42" s="174" t="n">
        <f aca="false">SUM(G42:I42)</f>
        <v>0</v>
      </c>
      <c r="K42" s="41"/>
      <c r="L42" s="66" t="e">
        <f aca="false">'CapChrg-AllocExp'!D45</f>
        <v>#NAME?</v>
      </c>
      <c r="M42" s="66" t="n">
        <f aca="false">Expenses!D44</f>
        <v>6250</v>
      </c>
      <c r="N42" s="39" t="e">
        <f aca="false">'CapChrg-AllocExp'!K45</f>
        <v>#NAME?</v>
      </c>
      <c r="O42" s="174" t="e">
        <f aca="false">J42-K42-M42-N42-L42</f>
        <v>#NAME?</v>
      </c>
      <c r="P42" s="66"/>
      <c r="Q42" s="43" t="e">
        <f aca="false">GrossMargin!O48</f>
        <v>#NAME?</v>
      </c>
      <c r="R42" s="66"/>
      <c r="S42" s="66" t="e">
        <f aca="false">'CapChrg-AllocExp'!F45</f>
        <v>#NAME?</v>
      </c>
      <c r="T42" s="66" t="e">
        <f aca="false">Expenses!F44</f>
        <v>#NAME?</v>
      </c>
      <c r="U42" s="66" t="e">
        <f aca="false">'CapChrg-AllocExp'!M45</f>
        <v>#NAME?</v>
      </c>
      <c r="V42" s="97" t="e">
        <f aca="false">ROUND(SUM(Q42:U42),0)</f>
        <v>#NAME?</v>
      </c>
    </row>
    <row r="43" customFormat="false" ht="3" hidden="false" customHeight="true" outlineLevel="0" collapsed="false">
      <c r="A43" s="154"/>
      <c r="B43" s="68"/>
      <c r="C43" s="43"/>
      <c r="D43" s="66"/>
      <c r="E43" s="97"/>
      <c r="F43" s="66"/>
      <c r="G43" s="43"/>
      <c r="H43" s="66"/>
      <c r="I43" s="66"/>
      <c r="J43" s="174"/>
      <c r="K43" s="41"/>
      <c r="L43" s="41"/>
      <c r="M43" s="66"/>
      <c r="N43" s="39"/>
      <c r="O43" s="174"/>
      <c r="P43" s="66"/>
      <c r="Q43" s="43"/>
      <c r="R43" s="66"/>
      <c r="S43" s="66"/>
      <c r="T43" s="66"/>
      <c r="U43" s="66"/>
      <c r="V43" s="97"/>
    </row>
    <row r="44" customFormat="false" ht="12" hidden="false" customHeight="true" outlineLevel="0" collapsed="false">
      <c r="A44" s="154" t="s">
        <v>41</v>
      </c>
      <c r="B44" s="68"/>
      <c r="C44" s="43" t="n">
        <f aca="false">GrossMargin!N54</f>
        <v>42685</v>
      </c>
      <c r="D44" s="66"/>
      <c r="E44" s="97" t="n">
        <f aca="false">C44-D44</f>
        <v>42685</v>
      </c>
      <c r="F44" s="66"/>
      <c r="G44" s="43" t="n">
        <f aca="false">GrossMargin!J54</f>
        <v>0</v>
      </c>
      <c r="H44" s="66"/>
      <c r="I44" s="66" t="n">
        <f aca="false">GrossMargin!L54</f>
        <v>0</v>
      </c>
      <c r="J44" s="174" t="n">
        <f aca="false">SUM(G44:I44)</f>
        <v>0</v>
      </c>
      <c r="K44" s="41"/>
      <c r="L44" s="66"/>
      <c r="M44" s="66"/>
      <c r="N44" s="39"/>
      <c r="O44" s="174" t="n">
        <f aca="false">J44-K44-M44-N44-L44</f>
        <v>0</v>
      </c>
      <c r="P44" s="66"/>
      <c r="Q44" s="43" t="n">
        <f aca="false">GrossMargin!O54</f>
        <v>-42685</v>
      </c>
      <c r="R44" s="66"/>
      <c r="S44" s="66"/>
      <c r="T44" s="66" t="n">
        <v>0</v>
      </c>
      <c r="U44" s="66"/>
      <c r="V44" s="97" t="n">
        <f aca="false">ROUND(SUM(Q44:U44),0)</f>
        <v>-42685</v>
      </c>
    </row>
    <row r="45" customFormat="false" ht="3" hidden="false" customHeight="true" outlineLevel="0" collapsed="false">
      <c r="A45" s="154"/>
      <c r="B45" s="68"/>
      <c r="C45" s="43"/>
      <c r="D45" s="66"/>
      <c r="E45" s="97"/>
      <c r="F45" s="66"/>
      <c r="G45" s="43"/>
      <c r="H45" s="66"/>
      <c r="I45" s="66"/>
      <c r="J45" s="174"/>
      <c r="K45" s="41"/>
      <c r="L45" s="41"/>
      <c r="M45" s="66"/>
      <c r="N45" s="39"/>
      <c r="O45" s="174"/>
      <c r="P45" s="66"/>
      <c r="Q45" s="43"/>
      <c r="R45" s="66"/>
      <c r="S45" s="66"/>
      <c r="T45" s="66"/>
      <c r="U45" s="66"/>
      <c r="V45" s="97"/>
    </row>
    <row r="46" customFormat="false" ht="12" hidden="false" customHeight="true" outlineLevel="0" collapsed="false">
      <c r="A46" s="154" t="s">
        <v>40</v>
      </c>
      <c r="B46" s="68"/>
      <c r="C46" s="43" t="n">
        <f aca="false">GrossMargin!N50</f>
        <v>0</v>
      </c>
      <c r="D46" s="66" t="e">
        <f aca="false">Expenses!E46+'CapChrg-AllocExp'!E47+'CapChrg-AllocExp'!L47</f>
        <v>#NAME?</v>
      </c>
      <c r="E46" s="97" t="e">
        <f aca="false">C46-D46</f>
        <v>#NAME?</v>
      </c>
      <c r="F46" s="66"/>
      <c r="G46" s="43" t="n">
        <f aca="false">GrossMargin!J50</f>
        <v>-55573</v>
      </c>
      <c r="H46" s="66" t="n">
        <f aca="false">GrossMargin!K50</f>
        <v>0</v>
      </c>
      <c r="I46" s="66" t="n">
        <f aca="false">GrossMargin!L50</f>
        <v>0</v>
      </c>
      <c r="J46" s="174" t="n">
        <f aca="false">SUM(G46:I46)</f>
        <v>-55573</v>
      </c>
      <c r="K46" s="41"/>
      <c r="L46" s="66" t="e">
        <f aca="false">'CapChrg-AllocExp'!D47</f>
        <v>#NAME?</v>
      </c>
      <c r="M46" s="66" t="e">
        <f aca="false">Expenses!D46</f>
        <v>#NAME?</v>
      </c>
      <c r="N46" s="39" t="n">
        <f aca="false">'CapChrg-AllocExp'!K47</f>
        <v>4267</v>
      </c>
      <c r="O46" s="174" t="e">
        <f aca="false">J46-K46-M46-N46-L46</f>
        <v>#NAME?</v>
      </c>
      <c r="P46" s="66"/>
      <c r="Q46" s="43" t="n">
        <f aca="false">GrossMargin!O50</f>
        <v>-55573</v>
      </c>
      <c r="R46" s="66"/>
      <c r="S46" s="66" t="e">
        <f aca="false">'CapChrg-AllocExp'!F47</f>
        <v>#NAME?</v>
      </c>
      <c r="T46" s="66" t="e">
        <f aca="false">Expenses!F46</f>
        <v>#NAME?</v>
      </c>
      <c r="U46" s="66" t="e">
        <f aca="false">'CapChrg-AllocExp'!M47</f>
        <v>#NAME?</v>
      </c>
      <c r="V46" s="97" t="e">
        <f aca="false">ROUND(SUM(Q46:U46),0)</f>
        <v>#NAME?</v>
      </c>
    </row>
    <row r="47" customFormat="false" ht="3" hidden="false" customHeight="true" outlineLevel="0" collapsed="false">
      <c r="A47" s="154"/>
      <c r="B47" s="68"/>
      <c r="C47" s="43"/>
      <c r="D47" s="66"/>
      <c r="E47" s="97"/>
      <c r="F47" s="66"/>
      <c r="G47" s="43"/>
      <c r="H47" s="66"/>
      <c r="I47" s="66"/>
      <c r="J47" s="174"/>
      <c r="K47" s="41"/>
      <c r="L47" s="41"/>
      <c r="M47" s="66"/>
      <c r="N47" s="39"/>
      <c r="O47" s="174"/>
      <c r="P47" s="66"/>
      <c r="Q47" s="43"/>
      <c r="R47" s="66"/>
      <c r="S47" s="66"/>
      <c r="T47" s="66"/>
      <c r="U47" s="66"/>
      <c r="V47" s="97"/>
    </row>
    <row r="48" customFormat="false" ht="12" hidden="false" customHeight="true" outlineLevel="0" collapsed="false">
      <c r="A48" s="175" t="s">
        <v>42</v>
      </c>
      <c r="B48" s="176"/>
      <c r="C48" s="177" t="e">
        <f aca="false">SUM(C40:C46)+C21+C34</f>
        <v>#NAME?</v>
      </c>
      <c r="D48" s="178" t="e">
        <f aca="false">SUM(D40:D46)+D21+D34</f>
        <v>#NAME?</v>
      </c>
      <c r="E48" s="179" t="e">
        <f aca="false">SUM(E40:E46)+E21+E34</f>
        <v>#NAME?</v>
      </c>
      <c r="F48" s="180"/>
      <c r="G48" s="177" t="n">
        <f aca="false">SUM(G40:G46)+G21+G34</f>
        <v>17412</v>
      </c>
      <c r="H48" s="178" t="n">
        <f aca="false">SUM(H40:H46)+H21+H34</f>
        <v>0</v>
      </c>
      <c r="I48" s="178" t="n">
        <f aca="false">SUM(I40:I46)+I21+I34</f>
        <v>0</v>
      </c>
      <c r="J48" s="181" t="n">
        <f aca="false">SUM(J40:J46)+J21+J34</f>
        <v>17412</v>
      </c>
      <c r="K48" s="178" t="n">
        <f aca="false">SUM(K40:K46)+K21+K34</f>
        <v>53652</v>
      </c>
      <c r="L48" s="178" t="e">
        <f aca="false">SUM(L40:L46)+L21+L34</f>
        <v>#NAME?</v>
      </c>
      <c r="M48" s="178" t="e">
        <f aca="false">SUM(M40:M46)+M21+M34</f>
        <v>#NAME?</v>
      </c>
      <c r="N48" s="179" t="e">
        <f aca="false">SUM(N40:N46)+N21+N34</f>
        <v>#NAME?</v>
      </c>
      <c r="O48" s="181" t="e">
        <f aca="false">J48-K48-M48-N48-L48</f>
        <v>#NAME?</v>
      </c>
      <c r="P48" s="180"/>
      <c r="Q48" s="177" t="e">
        <f aca="false">SUM(Q40:Q46)+Q21+Q34</f>
        <v>#NAME?</v>
      </c>
      <c r="R48" s="178" t="n">
        <f aca="false">SUM(R40:R46)+R21+R34</f>
        <v>-2430</v>
      </c>
      <c r="S48" s="178" t="e">
        <f aca="false">SUM(S40:S46)+S21+S34</f>
        <v>#NAME?</v>
      </c>
      <c r="T48" s="178" t="e">
        <f aca="false">SUM(T40:T46)+T21+T34</f>
        <v>#NAME?</v>
      </c>
      <c r="U48" s="178" t="e">
        <f aca="false">SUM(U40:U46)+U21+U34</f>
        <v>#NAME?</v>
      </c>
      <c r="V48" s="179" t="e">
        <f aca="false">SUM(V40:V46)+V21+V34</f>
        <v>#NAME?</v>
      </c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2"/>
      <c r="AZ48" s="182"/>
      <c r="BA48" s="182"/>
      <c r="BB48" s="182"/>
      <c r="BC48" s="182"/>
      <c r="BD48" s="182"/>
      <c r="BE48" s="182"/>
      <c r="BF48" s="182"/>
      <c r="BG48" s="182"/>
      <c r="BH48" s="182"/>
      <c r="BI48" s="182"/>
      <c r="BJ48" s="182"/>
      <c r="BK48" s="182"/>
      <c r="BL48" s="182"/>
      <c r="BM48" s="182"/>
      <c r="BN48" s="182"/>
      <c r="BO48" s="182"/>
      <c r="BP48" s="182"/>
      <c r="BQ48" s="182"/>
      <c r="BR48" s="182"/>
      <c r="BS48" s="182"/>
      <c r="BT48" s="182"/>
      <c r="BU48" s="182"/>
      <c r="BV48" s="182"/>
      <c r="BW48" s="182"/>
      <c r="BX48" s="182"/>
      <c r="BY48" s="182"/>
      <c r="BZ48" s="182"/>
      <c r="CA48" s="182"/>
      <c r="CB48" s="182"/>
      <c r="CC48" s="182"/>
      <c r="CD48" s="182"/>
      <c r="CE48" s="182"/>
      <c r="CF48" s="182"/>
      <c r="CG48" s="182"/>
      <c r="CH48" s="182"/>
      <c r="CI48" s="182"/>
      <c r="CJ48" s="182"/>
      <c r="CK48" s="182"/>
      <c r="CL48" s="182"/>
      <c r="CM48" s="182"/>
      <c r="CN48" s="182"/>
      <c r="CO48" s="182"/>
      <c r="CP48" s="182"/>
      <c r="CQ48" s="182"/>
      <c r="CR48" s="182"/>
      <c r="CS48" s="182"/>
      <c r="CT48" s="182"/>
      <c r="CU48" s="182"/>
      <c r="CV48" s="182"/>
      <c r="CW48" s="182"/>
      <c r="CX48" s="182"/>
      <c r="CY48" s="182"/>
      <c r="CZ48" s="182"/>
      <c r="DA48" s="182"/>
      <c r="DB48" s="182"/>
      <c r="DC48" s="182"/>
      <c r="DD48" s="182"/>
      <c r="DE48" s="182"/>
      <c r="DF48" s="182"/>
      <c r="DG48" s="182"/>
      <c r="DH48" s="182"/>
      <c r="DI48" s="182"/>
      <c r="DJ48" s="182"/>
      <c r="DK48" s="182"/>
      <c r="DL48" s="182"/>
      <c r="DM48" s="182"/>
      <c r="DN48" s="182"/>
      <c r="DO48" s="182"/>
      <c r="DP48" s="182"/>
      <c r="DQ48" s="182"/>
      <c r="DR48" s="182"/>
      <c r="DS48" s="182"/>
      <c r="DT48" s="182"/>
      <c r="DU48" s="182"/>
      <c r="DV48" s="182"/>
      <c r="DW48" s="182"/>
      <c r="DX48" s="182"/>
      <c r="DY48" s="182"/>
      <c r="DZ48" s="182"/>
      <c r="EA48" s="182"/>
      <c r="EB48" s="182"/>
      <c r="EC48" s="182"/>
      <c r="ED48" s="182"/>
      <c r="EE48" s="182"/>
      <c r="EF48" s="182"/>
      <c r="EG48" s="182"/>
      <c r="EH48" s="182"/>
      <c r="EI48" s="182"/>
      <c r="EJ48" s="182"/>
      <c r="EK48" s="182"/>
      <c r="EL48" s="182"/>
      <c r="EM48" s="182"/>
      <c r="EN48" s="182"/>
      <c r="EO48" s="182"/>
      <c r="EP48" s="182"/>
      <c r="EQ48" s="182"/>
      <c r="ER48" s="182"/>
      <c r="ES48" s="182"/>
      <c r="ET48" s="182"/>
      <c r="EU48" s="182"/>
      <c r="EV48" s="182"/>
      <c r="EW48" s="182"/>
      <c r="EX48" s="182"/>
      <c r="EY48" s="182"/>
      <c r="EZ48" s="182"/>
      <c r="FA48" s="182"/>
      <c r="FB48" s="182"/>
      <c r="FC48" s="182"/>
      <c r="FD48" s="182"/>
      <c r="FE48" s="182"/>
      <c r="FF48" s="182"/>
      <c r="FG48" s="182"/>
      <c r="FH48" s="182"/>
      <c r="FI48" s="182"/>
      <c r="FJ48" s="182"/>
      <c r="FK48" s="182"/>
      <c r="FL48" s="182"/>
      <c r="FM48" s="182"/>
      <c r="FN48" s="182"/>
      <c r="FO48" s="182"/>
      <c r="FP48" s="182"/>
      <c r="FQ48" s="182"/>
      <c r="FR48" s="182"/>
      <c r="FS48" s="182"/>
      <c r="FT48" s="182"/>
      <c r="FU48" s="182"/>
      <c r="FV48" s="182"/>
      <c r="FW48" s="182"/>
      <c r="FX48" s="182"/>
      <c r="FY48" s="182"/>
      <c r="FZ48" s="182"/>
      <c r="GA48" s="182"/>
      <c r="GB48" s="182"/>
      <c r="GC48" s="182"/>
      <c r="GD48" s="182"/>
      <c r="GE48" s="182"/>
      <c r="GF48" s="182"/>
      <c r="GG48" s="182"/>
      <c r="GH48" s="182"/>
      <c r="GI48" s="182"/>
      <c r="GJ48" s="182"/>
      <c r="GK48" s="182"/>
      <c r="GL48" s="182"/>
      <c r="GM48" s="182"/>
      <c r="GN48" s="182"/>
      <c r="GO48" s="182"/>
      <c r="GP48" s="182"/>
      <c r="GQ48" s="182"/>
      <c r="GR48" s="182"/>
      <c r="GS48" s="182"/>
      <c r="GT48" s="182"/>
      <c r="GU48" s="182"/>
      <c r="GV48" s="182"/>
      <c r="GW48" s="182"/>
      <c r="GX48" s="182"/>
      <c r="GY48" s="182"/>
      <c r="GZ48" s="182"/>
      <c r="HA48" s="182"/>
      <c r="HB48" s="182"/>
      <c r="HC48" s="182"/>
      <c r="HD48" s="182"/>
      <c r="HE48" s="182"/>
      <c r="HF48" s="182"/>
      <c r="HG48" s="182"/>
      <c r="HH48" s="182"/>
      <c r="HI48" s="182"/>
      <c r="HJ48" s="182"/>
      <c r="HK48" s="182"/>
      <c r="HL48" s="182"/>
      <c r="HM48" s="182"/>
      <c r="HN48" s="182"/>
      <c r="HO48" s="182"/>
      <c r="HP48" s="182"/>
      <c r="HQ48" s="182"/>
      <c r="HR48" s="182"/>
      <c r="HS48" s="182"/>
      <c r="HT48" s="182"/>
      <c r="HU48" s="182"/>
      <c r="HV48" s="182"/>
      <c r="HW48" s="182"/>
      <c r="HX48" s="182"/>
      <c r="HY48" s="182"/>
      <c r="HZ48" s="182"/>
      <c r="IA48" s="182"/>
      <c r="IB48" s="182"/>
      <c r="IC48" s="182"/>
      <c r="ID48" s="182"/>
      <c r="IE48" s="182"/>
      <c r="IF48" s="182"/>
      <c r="IG48" s="182"/>
      <c r="IH48" s="182"/>
      <c r="II48" s="182"/>
      <c r="IJ48" s="182"/>
      <c r="IK48" s="182"/>
      <c r="IL48" s="182"/>
      <c r="IM48" s="182"/>
      <c r="IN48" s="182"/>
      <c r="IO48" s="182"/>
      <c r="IP48" s="182"/>
      <c r="IQ48" s="182"/>
      <c r="IR48" s="182"/>
      <c r="IS48" s="182"/>
      <c r="IT48" s="182"/>
      <c r="IU48" s="182"/>
      <c r="IV48" s="182"/>
      <c r="IW48" s="182"/>
    </row>
    <row r="49" customFormat="false" ht="3" hidden="false" customHeight="true" outlineLevel="0" collapsed="false">
      <c r="A49" s="154"/>
      <c r="B49" s="68"/>
      <c r="C49" s="43"/>
      <c r="D49" s="66"/>
      <c r="E49" s="97"/>
      <c r="F49" s="66"/>
      <c r="G49" s="43"/>
      <c r="H49" s="66"/>
      <c r="I49" s="66"/>
      <c r="J49" s="174"/>
      <c r="K49" s="41"/>
      <c r="L49" s="41"/>
      <c r="M49" s="66"/>
      <c r="N49" s="39"/>
      <c r="O49" s="174"/>
      <c r="P49" s="66"/>
      <c r="Q49" s="43"/>
      <c r="R49" s="66"/>
      <c r="S49" s="66"/>
      <c r="T49" s="66"/>
      <c r="U49" s="66"/>
      <c r="V49" s="97"/>
    </row>
    <row r="50" customFormat="false" ht="12" hidden="false" customHeight="true" outlineLevel="0" collapsed="false">
      <c r="A50" s="154" t="s">
        <v>188</v>
      </c>
      <c r="B50" s="68"/>
      <c r="C50" s="43"/>
      <c r="D50" s="66" t="e">
        <f aca="false">Expenses!E50</f>
        <v>#NAME?</v>
      </c>
      <c r="E50" s="97" t="e">
        <f aca="false">C50-D50</f>
        <v>#NAME?</v>
      </c>
      <c r="F50" s="66"/>
      <c r="G50" s="43"/>
      <c r="H50" s="66"/>
      <c r="I50" s="66"/>
      <c r="J50" s="174"/>
      <c r="K50" s="41"/>
      <c r="L50" s="66"/>
      <c r="M50" s="66" t="n">
        <f aca="false">Expenses!D50</f>
        <v>79675</v>
      </c>
      <c r="O50" s="174" t="n">
        <f aca="false">J50-K50-M50-N50-L50</f>
        <v>-79675</v>
      </c>
      <c r="P50" s="66"/>
      <c r="Q50" s="43" t="n">
        <v>0</v>
      </c>
      <c r="R50" s="66"/>
      <c r="S50" s="66"/>
      <c r="T50" s="66" t="e">
        <f aca="false">Expenses!F50</f>
        <v>#NAME?</v>
      </c>
      <c r="U50" s="66"/>
      <c r="V50" s="97" t="e">
        <f aca="false">ROUND(SUM(Q50:U50),0)</f>
        <v>#NAME?</v>
      </c>
    </row>
    <row r="51" customFormat="false" ht="2.25" hidden="false" customHeight="true" outlineLevel="0" collapsed="false">
      <c r="A51" s="154"/>
      <c r="B51" s="68"/>
      <c r="C51" s="43"/>
      <c r="D51" s="66"/>
      <c r="E51" s="97" t="n">
        <f aca="false">C51-D51</f>
        <v>0</v>
      </c>
      <c r="F51" s="66"/>
      <c r="G51" s="43"/>
      <c r="H51" s="66"/>
      <c r="I51" s="66"/>
      <c r="J51" s="174"/>
      <c r="K51" s="41"/>
      <c r="L51" s="66"/>
      <c r="M51" s="66"/>
      <c r="N51" s="39"/>
      <c r="O51" s="174"/>
      <c r="P51" s="66"/>
      <c r="Q51" s="43"/>
      <c r="R51" s="66"/>
      <c r="S51" s="66"/>
      <c r="T51" s="66"/>
      <c r="U51" s="66"/>
      <c r="V51" s="97"/>
    </row>
    <row r="52" customFormat="false" ht="12" hidden="false" customHeight="true" outlineLevel="0" collapsed="false">
      <c r="A52" s="154" t="s">
        <v>44</v>
      </c>
      <c r="B52" s="68"/>
      <c r="C52" s="43"/>
      <c r="D52" s="66" t="e">
        <f aca="false">'CapChrg-AllocExp'!L54</f>
        <v>#NAME?</v>
      </c>
      <c r="E52" s="97" t="e">
        <f aca="false">C52-D52</f>
        <v>#NAME?</v>
      </c>
      <c r="F52" s="66"/>
      <c r="G52" s="43"/>
      <c r="H52" s="66"/>
      <c r="I52" s="66"/>
      <c r="J52" s="174"/>
      <c r="K52" s="41"/>
      <c r="L52" s="66"/>
      <c r="M52" s="66"/>
      <c r="N52" s="39" t="n">
        <f aca="false">'CapChrg-AllocExp'!K54</f>
        <v>-60263</v>
      </c>
      <c r="O52" s="174" t="n">
        <f aca="false">J52-K52-M52-N52-L52</f>
        <v>60263</v>
      </c>
      <c r="P52" s="66"/>
      <c r="Q52" s="43"/>
      <c r="R52" s="66"/>
      <c r="S52" s="66"/>
      <c r="T52" s="66"/>
      <c r="U52" s="66" t="e">
        <f aca="false">'CapChrg-AllocExp'!M54</f>
        <v>#NAME?</v>
      </c>
      <c r="V52" s="97" t="e">
        <f aca="false">ROUND(SUM(Q52:U52),0)</f>
        <v>#NAME?</v>
      </c>
    </row>
    <row r="53" customFormat="false" ht="3" hidden="false" customHeight="true" outlineLevel="0" collapsed="false">
      <c r="A53" s="154"/>
      <c r="B53" s="68"/>
      <c r="C53" s="43"/>
      <c r="D53" s="66"/>
      <c r="E53" s="97"/>
      <c r="F53" s="66"/>
      <c r="G53" s="43"/>
      <c r="H53" s="66"/>
      <c r="I53" s="66"/>
      <c r="J53" s="174"/>
      <c r="K53" s="41"/>
      <c r="L53" s="41"/>
      <c r="M53" s="66"/>
      <c r="N53" s="39"/>
      <c r="O53" s="174"/>
      <c r="P53" s="66"/>
      <c r="Q53" s="43"/>
      <c r="R53" s="66"/>
      <c r="S53" s="66"/>
      <c r="T53" s="66"/>
      <c r="U53" s="66"/>
      <c r="V53" s="97"/>
    </row>
    <row r="54" customFormat="false" ht="12" hidden="false" customHeight="true" outlineLevel="0" collapsed="false">
      <c r="A54" s="154" t="s">
        <v>45</v>
      </c>
      <c r="B54" s="68"/>
      <c r="C54" s="43" t="e">
        <f aca="false">GrossMargin!N52</f>
        <v>#NAME?</v>
      </c>
      <c r="D54" s="66" t="e">
        <f aca="false">Expenses!E52</f>
        <v>#NAME?</v>
      </c>
      <c r="E54" s="97" t="e">
        <f aca="false">C54-D54</f>
        <v>#NAME?</v>
      </c>
      <c r="F54" s="41"/>
      <c r="G54" s="43" t="n">
        <f aca="false">GrossMargin!J52</f>
        <v>-13507</v>
      </c>
      <c r="H54" s="66" t="n">
        <f aca="false">GrossMargin!K52</f>
        <v>0</v>
      </c>
      <c r="I54" s="66" t="n">
        <f aca="false">GrossMargin!L52</f>
        <v>0</v>
      </c>
      <c r="J54" s="174" t="n">
        <f aca="false">SUM(G54:I54)</f>
        <v>-13507</v>
      </c>
      <c r="K54" s="41"/>
      <c r="L54" s="66"/>
      <c r="M54" s="66" t="e">
        <f aca="false">Expenses!D52</f>
        <v>#NAME?</v>
      </c>
      <c r="N54" s="39"/>
      <c r="O54" s="174" t="e">
        <f aca="false">J54-K54-M54-N54-L54</f>
        <v>#NAME?</v>
      </c>
      <c r="P54" s="66"/>
      <c r="Q54" s="43" t="e">
        <f aca="false">GrossMargin!O52</f>
        <v>#NAME?</v>
      </c>
      <c r="R54" s="66"/>
      <c r="S54" s="66"/>
      <c r="T54" s="66" t="e">
        <f aca="false">Expenses!F52</f>
        <v>#NAME?</v>
      </c>
      <c r="U54" s="66"/>
      <c r="V54" s="97" t="e">
        <f aca="false">ROUND(SUM(Q54:U54),0)</f>
        <v>#NAME?</v>
      </c>
    </row>
    <row r="55" customFormat="false" ht="3" hidden="false" customHeight="true" outlineLevel="0" collapsed="false">
      <c r="A55" s="154"/>
      <c r="B55" s="68"/>
      <c r="C55" s="43"/>
      <c r="D55" s="66"/>
      <c r="E55" s="97"/>
      <c r="F55" s="66"/>
      <c r="G55" s="43"/>
      <c r="H55" s="66"/>
      <c r="I55" s="66"/>
      <c r="J55" s="174"/>
      <c r="K55" s="41"/>
      <c r="L55" s="41"/>
      <c r="M55" s="66"/>
      <c r="N55" s="39"/>
      <c r="O55" s="174"/>
      <c r="P55" s="66"/>
      <c r="Q55" s="43"/>
      <c r="R55" s="66"/>
      <c r="S55" s="66"/>
      <c r="T55" s="66"/>
      <c r="U55" s="66"/>
      <c r="V55" s="97"/>
    </row>
    <row r="56" customFormat="false" ht="12" hidden="false" customHeight="true" outlineLevel="0" collapsed="false">
      <c r="A56" s="154" t="s">
        <v>46</v>
      </c>
      <c r="B56" s="68"/>
      <c r="C56" s="43"/>
      <c r="D56" s="66" t="e">
        <f aca="false">'CapChrg-AllocExp'!E49</f>
        <v>#NAME?</v>
      </c>
      <c r="E56" s="97" t="e">
        <f aca="false">C56-D56</f>
        <v>#NAME?</v>
      </c>
      <c r="F56" s="66"/>
      <c r="G56" s="43"/>
      <c r="H56" s="66"/>
      <c r="I56" s="66"/>
      <c r="J56" s="174" t="n">
        <f aca="false">SUM(G56:I56)</f>
        <v>0</v>
      </c>
      <c r="K56" s="41"/>
      <c r="L56" s="66" t="e">
        <f aca="false">'CapChrg-AllocExp'!D49</f>
        <v>#NAME?</v>
      </c>
      <c r="M56" s="66"/>
      <c r="N56" s="39"/>
      <c r="O56" s="174" t="e">
        <f aca="false">J56-K56-M56-N56-L56</f>
        <v>#NAME?</v>
      </c>
      <c r="P56" s="66"/>
      <c r="Q56" s="43"/>
      <c r="R56" s="66"/>
      <c r="S56" s="66" t="e">
        <f aca="false">'CapChrg-AllocExp'!F49</f>
        <v>#NAME?</v>
      </c>
      <c r="T56" s="66"/>
      <c r="U56" s="66"/>
      <c r="V56" s="97" t="e">
        <f aca="false">ROUND(SUM(Q56:U56),0)</f>
        <v>#NAME?</v>
      </c>
    </row>
    <row r="57" customFormat="false" ht="3" hidden="false" customHeight="true" outlineLevel="0" collapsed="false">
      <c r="A57" s="154"/>
      <c r="B57" s="68"/>
      <c r="C57" s="43"/>
      <c r="D57" s="66"/>
      <c r="E57" s="97"/>
      <c r="F57" s="66"/>
      <c r="G57" s="43"/>
      <c r="H57" s="66"/>
      <c r="I57" s="66"/>
      <c r="J57" s="174"/>
      <c r="K57" s="41"/>
      <c r="L57" s="41"/>
      <c r="M57" s="66"/>
      <c r="N57" s="39"/>
      <c r="O57" s="174"/>
      <c r="P57" s="66"/>
      <c r="Q57" s="43"/>
      <c r="R57" s="66"/>
      <c r="S57" s="66"/>
      <c r="T57" s="66"/>
      <c r="U57" s="66"/>
      <c r="V57" s="97" t="n">
        <f aca="false">ROUND(SUM(Q57:U57),0)</f>
        <v>0</v>
      </c>
    </row>
    <row r="58" customFormat="false" ht="12" hidden="false" customHeight="true" outlineLevel="0" collapsed="false">
      <c r="A58" s="175" t="s">
        <v>47</v>
      </c>
      <c r="B58" s="176"/>
      <c r="C58" s="177" t="e">
        <f aca="false">SUM(C48:C57)</f>
        <v>#NAME?</v>
      </c>
      <c r="D58" s="178" t="e">
        <f aca="false">SUM(D48:D57)</f>
        <v>#NAME?</v>
      </c>
      <c r="E58" s="179" t="e">
        <f aca="false">SUM(E48:E57)</f>
        <v>#NAME?</v>
      </c>
      <c r="F58" s="180"/>
      <c r="G58" s="177" t="n">
        <f aca="false">SUM(G48:G57)</f>
        <v>3905</v>
      </c>
      <c r="H58" s="178" t="n">
        <f aca="false">SUM(H48:H57)</f>
        <v>0</v>
      </c>
      <c r="I58" s="178" t="n">
        <f aca="false">SUM(I48:I57)</f>
        <v>0</v>
      </c>
      <c r="J58" s="181" t="n">
        <f aca="false">SUM(J48:J57)</f>
        <v>3905</v>
      </c>
      <c r="K58" s="178" t="n">
        <f aca="false">SUM(K48:K57)</f>
        <v>53652</v>
      </c>
      <c r="L58" s="178" t="e">
        <f aca="false">SUM(L48:L57)</f>
        <v>#NAME?</v>
      </c>
      <c r="M58" s="178" t="e">
        <f aca="false">SUM(M48:M57)</f>
        <v>#NAME?</v>
      </c>
      <c r="N58" s="179" t="e">
        <f aca="false">SUM(N48:N57)</f>
        <v>#NAME?</v>
      </c>
      <c r="O58" s="181" t="e">
        <f aca="false">J58-K58-M58-N58-L58</f>
        <v>#NAME?</v>
      </c>
      <c r="P58" s="180"/>
      <c r="Q58" s="177" t="e">
        <f aca="false">SUM(Q48:Q57)</f>
        <v>#NAME?</v>
      </c>
      <c r="R58" s="178" t="n">
        <f aca="false">SUM(R48:R57)</f>
        <v>-2430</v>
      </c>
      <c r="S58" s="178" t="e">
        <f aca="false">SUM(S48:S57)</f>
        <v>#NAME?</v>
      </c>
      <c r="T58" s="178" t="e">
        <f aca="false">SUM(T48:T57)</f>
        <v>#NAME?</v>
      </c>
      <c r="U58" s="178" t="e">
        <f aca="false">SUM(U48:U57)</f>
        <v>#NAME?</v>
      </c>
      <c r="V58" s="179" t="e">
        <f aca="false">SUM(V48:V57)</f>
        <v>#NAME?</v>
      </c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2"/>
      <c r="AZ58" s="182"/>
      <c r="BA58" s="182"/>
      <c r="BB58" s="182"/>
      <c r="BC58" s="182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182"/>
      <c r="BR58" s="182"/>
      <c r="BS58" s="182"/>
      <c r="BT58" s="182"/>
      <c r="BU58" s="182"/>
      <c r="BV58" s="182"/>
      <c r="BW58" s="182"/>
      <c r="BX58" s="182"/>
      <c r="BY58" s="182"/>
      <c r="BZ58" s="182"/>
      <c r="CA58" s="182"/>
      <c r="CB58" s="182"/>
      <c r="CC58" s="182"/>
      <c r="CD58" s="182"/>
      <c r="CE58" s="182"/>
      <c r="CF58" s="182"/>
      <c r="CG58" s="182"/>
      <c r="CH58" s="182"/>
      <c r="CI58" s="182"/>
      <c r="CJ58" s="182"/>
      <c r="CK58" s="182"/>
      <c r="CL58" s="182"/>
      <c r="CM58" s="182"/>
      <c r="CN58" s="182"/>
      <c r="CO58" s="182"/>
      <c r="CP58" s="182"/>
      <c r="CQ58" s="182"/>
      <c r="CR58" s="182"/>
      <c r="CS58" s="182"/>
      <c r="CT58" s="182"/>
      <c r="CU58" s="182"/>
      <c r="CV58" s="182"/>
      <c r="CW58" s="182"/>
      <c r="CX58" s="182"/>
      <c r="CY58" s="182"/>
      <c r="CZ58" s="182"/>
      <c r="DA58" s="182"/>
      <c r="DB58" s="182"/>
      <c r="DC58" s="182"/>
      <c r="DD58" s="182"/>
      <c r="DE58" s="182"/>
      <c r="DF58" s="182"/>
      <c r="DG58" s="182"/>
      <c r="DH58" s="182"/>
      <c r="DI58" s="182"/>
      <c r="DJ58" s="182"/>
      <c r="DK58" s="182"/>
      <c r="DL58" s="182"/>
      <c r="DM58" s="182"/>
      <c r="DN58" s="182"/>
      <c r="DO58" s="182"/>
      <c r="DP58" s="182"/>
      <c r="DQ58" s="182"/>
      <c r="DR58" s="182"/>
      <c r="DS58" s="182"/>
      <c r="DT58" s="182"/>
      <c r="DU58" s="182"/>
      <c r="DV58" s="182"/>
      <c r="DW58" s="182"/>
      <c r="DX58" s="182"/>
      <c r="DY58" s="182"/>
      <c r="DZ58" s="182"/>
      <c r="EA58" s="182"/>
      <c r="EB58" s="182"/>
      <c r="EC58" s="182"/>
      <c r="ED58" s="182"/>
      <c r="EE58" s="182"/>
      <c r="EF58" s="182"/>
      <c r="EG58" s="182"/>
      <c r="EH58" s="182"/>
      <c r="EI58" s="182"/>
      <c r="EJ58" s="182"/>
      <c r="EK58" s="182"/>
      <c r="EL58" s="182"/>
      <c r="EM58" s="182"/>
      <c r="EN58" s="182"/>
      <c r="EO58" s="182"/>
      <c r="EP58" s="182"/>
      <c r="EQ58" s="182"/>
      <c r="ER58" s="182"/>
      <c r="ES58" s="182"/>
      <c r="ET58" s="182"/>
      <c r="EU58" s="182"/>
      <c r="EV58" s="182"/>
      <c r="EW58" s="182"/>
      <c r="EX58" s="182"/>
      <c r="EY58" s="182"/>
      <c r="EZ58" s="182"/>
      <c r="FA58" s="182"/>
      <c r="FB58" s="182"/>
      <c r="FC58" s="182"/>
      <c r="FD58" s="182"/>
      <c r="FE58" s="182"/>
      <c r="FF58" s="182"/>
      <c r="FG58" s="182"/>
      <c r="FH58" s="182"/>
      <c r="FI58" s="182"/>
      <c r="FJ58" s="182"/>
      <c r="FK58" s="182"/>
      <c r="FL58" s="182"/>
      <c r="FM58" s="182"/>
      <c r="FN58" s="182"/>
      <c r="FO58" s="182"/>
      <c r="FP58" s="182"/>
      <c r="FQ58" s="182"/>
      <c r="FR58" s="182"/>
      <c r="FS58" s="182"/>
      <c r="FT58" s="182"/>
      <c r="FU58" s="182"/>
      <c r="FV58" s="182"/>
      <c r="FW58" s="182"/>
      <c r="FX58" s="182"/>
      <c r="FY58" s="182"/>
      <c r="FZ58" s="182"/>
      <c r="GA58" s="182"/>
      <c r="GB58" s="182"/>
      <c r="GC58" s="182"/>
      <c r="GD58" s="182"/>
      <c r="GE58" s="182"/>
      <c r="GF58" s="182"/>
      <c r="GG58" s="182"/>
      <c r="GH58" s="182"/>
      <c r="GI58" s="182"/>
      <c r="GJ58" s="182"/>
      <c r="GK58" s="182"/>
      <c r="GL58" s="182"/>
      <c r="GM58" s="182"/>
      <c r="GN58" s="182"/>
      <c r="GO58" s="182"/>
      <c r="GP58" s="182"/>
      <c r="GQ58" s="182"/>
      <c r="GR58" s="182"/>
      <c r="GS58" s="182"/>
      <c r="GT58" s="182"/>
      <c r="GU58" s="182"/>
      <c r="GV58" s="182"/>
      <c r="GW58" s="182"/>
      <c r="GX58" s="182"/>
      <c r="GY58" s="182"/>
      <c r="GZ58" s="182"/>
      <c r="HA58" s="182"/>
      <c r="HB58" s="182"/>
      <c r="HC58" s="182"/>
      <c r="HD58" s="182"/>
      <c r="HE58" s="182"/>
      <c r="HF58" s="182"/>
      <c r="HG58" s="182"/>
      <c r="HH58" s="182"/>
      <c r="HI58" s="182"/>
      <c r="HJ58" s="182"/>
      <c r="HK58" s="182"/>
      <c r="HL58" s="182"/>
      <c r="HM58" s="182"/>
      <c r="HN58" s="182"/>
      <c r="HO58" s="182"/>
      <c r="HP58" s="182"/>
      <c r="HQ58" s="182"/>
      <c r="HR58" s="182"/>
      <c r="HS58" s="182"/>
      <c r="HT58" s="182"/>
      <c r="HU58" s="182"/>
      <c r="HV58" s="182"/>
      <c r="HW58" s="182"/>
      <c r="HX58" s="182"/>
      <c r="HY58" s="182"/>
      <c r="HZ58" s="182"/>
      <c r="IA58" s="182"/>
      <c r="IB58" s="182"/>
      <c r="IC58" s="182"/>
      <c r="ID58" s="182"/>
      <c r="IE58" s="182"/>
      <c r="IF58" s="182"/>
      <c r="IG58" s="182"/>
      <c r="IH58" s="182"/>
      <c r="II58" s="182"/>
      <c r="IJ58" s="182"/>
      <c r="IK58" s="182"/>
      <c r="IL58" s="182"/>
      <c r="IM58" s="182"/>
      <c r="IN58" s="182"/>
      <c r="IO58" s="182"/>
      <c r="IP58" s="182"/>
      <c r="IQ58" s="182"/>
      <c r="IR58" s="182"/>
      <c r="IS58" s="182"/>
      <c r="IT58" s="182"/>
      <c r="IU58" s="182"/>
      <c r="IV58" s="182"/>
      <c r="IW58" s="182"/>
    </row>
    <row r="59" customFormat="false" ht="3" hidden="false" customHeight="true" outlineLevel="0" collapsed="false">
      <c r="A59" s="154"/>
      <c r="B59" s="68"/>
      <c r="C59" s="43"/>
      <c r="D59" s="66"/>
      <c r="E59" s="97"/>
      <c r="F59" s="66"/>
      <c r="G59" s="43" t="s">
        <v>189</v>
      </c>
      <c r="H59" s="66"/>
      <c r="I59" s="66"/>
      <c r="J59" s="174"/>
      <c r="K59" s="41"/>
      <c r="L59" s="41"/>
      <c r="M59" s="66" t="s">
        <v>79</v>
      </c>
      <c r="N59" s="39"/>
      <c r="O59" s="174"/>
      <c r="P59" s="66"/>
      <c r="Q59" s="43"/>
      <c r="R59" s="66"/>
      <c r="S59" s="66"/>
      <c r="T59" s="66"/>
      <c r="U59" s="66"/>
      <c r="V59" s="97"/>
    </row>
    <row r="60" customFormat="false" ht="12" hidden="false" customHeight="true" outlineLevel="0" collapsed="false">
      <c r="A60" s="154" t="s">
        <v>48</v>
      </c>
      <c r="B60" s="68"/>
      <c r="C60" s="43"/>
      <c r="D60" s="66" t="n">
        <v>18900</v>
      </c>
      <c r="E60" s="97" t="n">
        <f aca="false">C60-D60</f>
        <v>-18900</v>
      </c>
      <c r="F60" s="66"/>
      <c r="G60" s="43"/>
      <c r="H60" s="66"/>
      <c r="I60" s="66"/>
      <c r="J60" s="174"/>
      <c r="K60" s="41"/>
      <c r="L60" s="41"/>
      <c r="M60" s="66" t="n">
        <v>18900</v>
      </c>
      <c r="N60" s="39"/>
      <c r="O60" s="174" t="n">
        <f aca="false">J60-K60-M60-N60-L60</f>
        <v>-18900</v>
      </c>
      <c r="P60" s="66"/>
      <c r="Q60" s="43"/>
      <c r="R60" s="66"/>
      <c r="S60" s="66"/>
      <c r="T60" s="66" t="n">
        <f aca="false">D60-M60</f>
        <v>0</v>
      </c>
      <c r="U60" s="66"/>
      <c r="V60" s="97" t="n">
        <f aca="false">ROUND(SUM(Q60:U60),0)</f>
        <v>0</v>
      </c>
    </row>
    <row r="61" customFormat="false" ht="3" hidden="false" customHeight="true" outlineLevel="0" collapsed="false">
      <c r="A61" s="154"/>
      <c r="B61" s="68"/>
      <c r="C61" s="43"/>
      <c r="D61" s="66"/>
      <c r="E61" s="97"/>
      <c r="F61" s="66"/>
      <c r="G61" s="43"/>
      <c r="H61" s="66"/>
      <c r="I61" s="66"/>
      <c r="J61" s="174"/>
      <c r="K61" s="41"/>
      <c r="L61" s="41"/>
      <c r="M61" s="66"/>
      <c r="N61" s="39"/>
      <c r="O61" s="174"/>
      <c r="P61" s="66"/>
      <c r="Q61" s="43"/>
      <c r="R61" s="66"/>
      <c r="S61" s="66"/>
      <c r="T61" s="66"/>
      <c r="U61" s="66"/>
      <c r="V61" s="97"/>
    </row>
    <row r="62" customFormat="false" ht="12" hidden="false" customHeight="true" outlineLevel="0" collapsed="false">
      <c r="A62" s="175" t="s">
        <v>49</v>
      </c>
      <c r="B62" s="176"/>
      <c r="C62" s="183" t="e">
        <f aca="false">SUM(C58:C60)</f>
        <v>#NAME?</v>
      </c>
      <c r="D62" s="184" t="e">
        <f aca="false">SUM(D58:D60)</f>
        <v>#NAME?</v>
      </c>
      <c r="E62" s="185" t="e">
        <f aca="false">SUM(E58:E60)</f>
        <v>#NAME?</v>
      </c>
      <c r="F62" s="180"/>
      <c r="G62" s="183" t="n">
        <f aca="false">SUM(G58:G60)</f>
        <v>3905</v>
      </c>
      <c r="H62" s="184" t="n">
        <f aca="false">SUM(H58:H60)</f>
        <v>0</v>
      </c>
      <c r="I62" s="184" t="n">
        <f aca="false">SUM(I58:I60)</f>
        <v>0</v>
      </c>
      <c r="J62" s="186" t="n">
        <f aca="false">SUM(J58:J60)</f>
        <v>3905</v>
      </c>
      <c r="K62" s="184" t="n">
        <f aca="false">SUM(K58:K60)</f>
        <v>53652</v>
      </c>
      <c r="L62" s="184" t="e">
        <f aca="false">SUM(L58:L60)</f>
        <v>#NAME?</v>
      </c>
      <c r="M62" s="184" t="e">
        <f aca="false">SUM(M58:M60)</f>
        <v>#NAME?</v>
      </c>
      <c r="N62" s="185" t="e">
        <f aca="false">SUM(N58:N60)</f>
        <v>#NAME?</v>
      </c>
      <c r="O62" s="186" t="e">
        <f aca="false">J62-K62-M62-N62-L62</f>
        <v>#NAME?</v>
      </c>
      <c r="P62" s="180"/>
      <c r="Q62" s="183" t="e">
        <f aca="false">SUM(Q58:Q60)</f>
        <v>#NAME?</v>
      </c>
      <c r="R62" s="184" t="n">
        <f aca="false">SUM(R58:R60)</f>
        <v>-2430</v>
      </c>
      <c r="S62" s="184" t="e">
        <f aca="false">SUM(S58:S60)</f>
        <v>#NAME?</v>
      </c>
      <c r="T62" s="184" t="e">
        <f aca="false">SUM(T58:T60)</f>
        <v>#NAME?</v>
      </c>
      <c r="U62" s="184" t="e">
        <f aca="false">SUM(U58:U60)</f>
        <v>#NAME?</v>
      </c>
      <c r="V62" s="185" t="e">
        <f aca="false">SUM(V58:V60)</f>
        <v>#NAME?</v>
      </c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82"/>
      <c r="AR62" s="182"/>
      <c r="AS62" s="182"/>
      <c r="AT62" s="182"/>
      <c r="AU62" s="182"/>
      <c r="AV62" s="182"/>
      <c r="AW62" s="182"/>
      <c r="AX62" s="182"/>
      <c r="AY62" s="182"/>
      <c r="AZ62" s="182"/>
      <c r="BA62" s="182"/>
      <c r="BB62" s="182"/>
      <c r="BC62" s="182"/>
      <c r="BD62" s="182"/>
      <c r="BE62" s="182"/>
      <c r="BF62" s="182"/>
      <c r="BG62" s="182"/>
      <c r="BH62" s="182"/>
      <c r="BI62" s="182"/>
      <c r="BJ62" s="182"/>
      <c r="BK62" s="182"/>
      <c r="BL62" s="182"/>
      <c r="BM62" s="182"/>
      <c r="BN62" s="182"/>
      <c r="BO62" s="182"/>
      <c r="BP62" s="182"/>
      <c r="BQ62" s="182"/>
      <c r="BR62" s="182"/>
      <c r="BS62" s="182"/>
      <c r="BT62" s="182"/>
      <c r="BU62" s="182"/>
      <c r="BV62" s="182"/>
      <c r="BW62" s="182"/>
      <c r="BX62" s="182"/>
      <c r="BY62" s="182"/>
      <c r="BZ62" s="182"/>
      <c r="CA62" s="182"/>
      <c r="CB62" s="182"/>
      <c r="CC62" s="182"/>
      <c r="CD62" s="182"/>
      <c r="CE62" s="182"/>
      <c r="CF62" s="182"/>
      <c r="CG62" s="182"/>
      <c r="CH62" s="182"/>
      <c r="CI62" s="182"/>
      <c r="CJ62" s="182"/>
      <c r="CK62" s="182"/>
      <c r="CL62" s="182"/>
      <c r="CM62" s="182"/>
      <c r="CN62" s="182"/>
      <c r="CO62" s="182"/>
      <c r="CP62" s="182"/>
      <c r="CQ62" s="182"/>
      <c r="CR62" s="182"/>
      <c r="CS62" s="182"/>
      <c r="CT62" s="182"/>
      <c r="CU62" s="182"/>
      <c r="CV62" s="182"/>
      <c r="CW62" s="182"/>
      <c r="CX62" s="182"/>
      <c r="CY62" s="182"/>
      <c r="CZ62" s="182"/>
      <c r="DA62" s="182"/>
      <c r="DB62" s="182"/>
      <c r="DC62" s="182"/>
      <c r="DD62" s="182"/>
      <c r="DE62" s="182"/>
      <c r="DF62" s="182"/>
      <c r="DG62" s="182"/>
      <c r="DH62" s="182"/>
      <c r="DI62" s="182"/>
      <c r="DJ62" s="182"/>
      <c r="DK62" s="182"/>
      <c r="DL62" s="182"/>
      <c r="DM62" s="182"/>
      <c r="DN62" s="182"/>
      <c r="DO62" s="182"/>
      <c r="DP62" s="182"/>
      <c r="DQ62" s="182"/>
      <c r="DR62" s="182"/>
      <c r="DS62" s="182"/>
      <c r="DT62" s="182"/>
      <c r="DU62" s="182"/>
      <c r="DV62" s="182"/>
      <c r="DW62" s="182"/>
      <c r="DX62" s="182"/>
      <c r="DY62" s="182"/>
      <c r="DZ62" s="182"/>
      <c r="EA62" s="182"/>
      <c r="EB62" s="182"/>
      <c r="EC62" s="182"/>
      <c r="ED62" s="182"/>
      <c r="EE62" s="182"/>
      <c r="EF62" s="182"/>
      <c r="EG62" s="182"/>
      <c r="EH62" s="182"/>
      <c r="EI62" s="182"/>
      <c r="EJ62" s="182"/>
      <c r="EK62" s="182"/>
      <c r="EL62" s="182"/>
      <c r="EM62" s="182"/>
      <c r="EN62" s="182"/>
      <c r="EO62" s="182"/>
      <c r="EP62" s="182"/>
      <c r="EQ62" s="182"/>
      <c r="ER62" s="182"/>
      <c r="ES62" s="182"/>
      <c r="ET62" s="182"/>
      <c r="EU62" s="182"/>
      <c r="EV62" s="182"/>
      <c r="EW62" s="182"/>
      <c r="EX62" s="182"/>
      <c r="EY62" s="182"/>
      <c r="EZ62" s="182"/>
      <c r="FA62" s="182"/>
      <c r="FB62" s="182"/>
      <c r="FC62" s="182"/>
      <c r="FD62" s="182"/>
      <c r="FE62" s="182"/>
      <c r="FF62" s="182"/>
      <c r="FG62" s="182"/>
      <c r="FH62" s="182"/>
      <c r="FI62" s="182"/>
      <c r="FJ62" s="182"/>
      <c r="FK62" s="182"/>
      <c r="FL62" s="182"/>
      <c r="FM62" s="182"/>
      <c r="FN62" s="182"/>
      <c r="FO62" s="182"/>
      <c r="FP62" s="182"/>
      <c r="FQ62" s="182"/>
      <c r="FR62" s="182"/>
      <c r="FS62" s="182"/>
      <c r="FT62" s="182"/>
      <c r="FU62" s="182"/>
      <c r="FV62" s="182"/>
      <c r="FW62" s="182"/>
      <c r="FX62" s="182"/>
      <c r="FY62" s="182"/>
      <c r="FZ62" s="182"/>
      <c r="GA62" s="182"/>
      <c r="GB62" s="182"/>
      <c r="GC62" s="182"/>
      <c r="GD62" s="182"/>
      <c r="GE62" s="182"/>
      <c r="GF62" s="182"/>
      <c r="GG62" s="182"/>
      <c r="GH62" s="182"/>
      <c r="GI62" s="182"/>
      <c r="GJ62" s="182"/>
      <c r="GK62" s="182"/>
      <c r="GL62" s="182"/>
      <c r="GM62" s="182"/>
      <c r="GN62" s="182"/>
      <c r="GO62" s="182"/>
      <c r="GP62" s="182"/>
      <c r="GQ62" s="182"/>
      <c r="GR62" s="182"/>
      <c r="GS62" s="182"/>
      <c r="GT62" s="182"/>
      <c r="GU62" s="182"/>
      <c r="GV62" s="182"/>
      <c r="GW62" s="182"/>
      <c r="GX62" s="182"/>
      <c r="GY62" s="182"/>
      <c r="GZ62" s="182"/>
      <c r="HA62" s="182"/>
      <c r="HB62" s="182"/>
      <c r="HC62" s="182"/>
      <c r="HD62" s="182"/>
      <c r="HE62" s="182"/>
      <c r="HF62" s="182"/>
      <c r="HG62" s="182"/>
      <c r="HH62" s="182"/>
      <c r="HI62" s="182"/>
      <c r="HJ62" s="182"/>
      <c r="HK62" s="182"/>
      <c r="HL62" s="182"/>
      <c r="HM62" s="182"/>
      <c r="HN62" s="182"/>
      <c r="HO62" s="182"/>
      <c r="HP62" s="182"/>
      <c r="HQ62" s="182"/>
      <c r="HR62" s="182"/>
      <c r="HS62" s="182"/>
      <c r="HT62" s="182"/>
      <c r="HU62" s="182"/>
      <c r="HV62" s="182"/>
      <c r="HW62" s="182"/>
      <c r="HX62" s="182"/>
      <c r="HY62" s="182"/>
      <c r="HZ62" s="182"/>
      <c r="IA62" s="182"/>
      <c r="IB62" s="182"/>
      <c r="IC62" s="182"/>
      <c r="ID62" s="182"/>
      <c r="IE62" s="182"/>
      <c r="IF62" s="182"/>
      <c r="IG62" s="182"/>
      <c r="IH62" s="182"/>
      <c r="II62" s="182"/>
      <c r="IJ62" s="182"/>
      <c r="IK62" s="182"/>
      <c r="IL62" s="182"/>
      <c r="IM62" s="182"/>
      <c r="IN62" s="182"/>
      <c r="IO62" s="182"/>
      <c r="IP62" s="182"/>
      <c r="IQ62" s="182"/>
      <c r="IR62" s="182"/>
      <c r="IS62" s="182"/>
      <c r="IT62" s="182"/>
      <c r="IU62" s="182"/>
      <c r="IV62" s="182"/>
      <c r="IW62" s="182"/>
    </row>
    <row r="63" customFormat="false" ht="3" hidden="false" customHeight="true" outlineLevel="0" collapsed="false">
      <c r="A63" s="187"/>
      <c r="B63" s="25"/>
      <c r="C63" s="188"/>
      <c r="D63" s="189"/>
      <c r="E63" s="55"/>
      <c r="F63" s="66"/>
      <c r="G63" s="190"/>
      <c r="H63" s="145"/>
      <c r="I63" s="145"/>
      <c r="J63" s="187"/>
      <c r="K63" s="145"/>
      <c r="L63" s="145"/>
      <c r="M63" s="145"/>
      <c r="N63" s="191"/>
      <c r="O63" s="187"/>
      <c r="P63" s="68"/>
      <c r="Q63" s="190"/>
      <c r="R63" s="145"/>
      <c r="S63" s="145"/>
      <c r="T63" s="145"/>
      <c r="U63" s="145"/>
      <c r="V63" s="191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8"/>
      <c r="CM63" s="68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8"/>
      <c r="DQ63" s="68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8"/>
      <c r="EF63" s="68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8"/>
      <c r="EU63" s="68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8"/>
      <c r="FJ63" s="68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8"/>
      <c r="FY63" s="68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8"/>
      <c r="GN63" s="68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8"/>
      <c r="HC63" s="68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8"/>
      <c r="HR63" s="68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8"/>
      <c r="IG63" s="68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8"/>
      <c r="IV63" s="68"/>
      <c r="IW63" s="68"/>
    </row>
    <row r="64" customFormat="false" ht="13.5" hidden="false" customHeight="false" outlineLevel="0" collapsed="false">
      <c r="A64" s="64"/>
      <c r="C64" s="65"/>
      <c r="D64" s="66"/>
      <c r="E64" s="64" t="s">
        <v>190</v>
      </c>
      <c r="F64" s="66"/>
      <c r="G64" s="192" t="n">
        <f aca="false">+'GM-WklyChnge'!D55</f>
        <v>-20558</v>
      </c>
    </row>
    <row r="65" customFormat="false" ht="6" hidden="false" customHeight="tru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A66" s="67" t="s">
        <v>67</v>
      </c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</row>
    <row r="75" customFormat="false" ht="12.75" hidden="false" customHeight="false" outlineLevel="0" collapsed="false">
      <c r="C75" s="66"/>
      <c r="D75" s="66"/>
      <c r="E75" s="66"/>
    </row>
    <row r="76" customFormat="false" ht="12.75" hidden="false" customHeight="false" outlineLevel="0" collapsed="false">
      <c r="C76" s="66"/>
      <c r="D76" s="66"/>
      <c r="E76" s="66"/>
    </row>
    <row r="77" customFormat="false" ht="12.75" hidden="false" customHeight="false" outlineLevel="0" collapsed="false">
      <c r="C77" s="66"/>
      <c r="D77" s="66"/>
      <c r="E77" s="66"/>
    </row>
    <row r="78" customFormat="false" ht="12.75" hidden="false" customHeight="false" outlineLevel="0" collapsed="false">
      <c r="C78" s="66"/>
      <c r="D78" s="66"/>
      <c r="E78" s="66"/>
    </row>
    <row r="79" customFormat="false" ht="12.75" hidden="false" customHeight="false" outlineLevel="0" collapsed="false">
      <c r="C79" s="66"/>
      <c r="D79" s="66"/>
      <c r="E79" s="66"/>
    </row>
    <row r="80" customFormat="false" ht="12.75" hidden="true" customHeight="false" outlineLevel="0" collapsed="false">
      <c r="C80" s="66"/>
      <c r="D80" s="66"/>
      <c r="E80" s="66"/>
      <c r="F80" s="66"/>
    </row>
    <row r="81" customFormat="false" ht="12.75" hidden="true" customHeight="false" outlineLevel="0" collapsed="false">
      <c r="A81" s="66"/>
    </row>
    <row r="82" customFormat="false" ht="12.75" hidden="true" customHeight="false" outlineLevel="0" collapsed="false">
      <c r="A82" s="66"/>
    </row>
    <row r="83" customFormat="false" ht="12.75" hidden="true" customHeight="false" outlineLevel="0" collapsed="false">
      <c r="A83" s="66"/>
    </row>
    <row r="84" customFormat="false" ht="12.75" hidden="true" customHeight="false" outlineLevel="0" collapsed="false">
      <c r="A84" s="66"/>
    </row>
    <row r="85" customFormat="false" ht="12.75" hidden="true" customHeight="false" outlineLevel="0" collapsed="false">
      <c r="A85" s="66"/>
    </row>
    <row r="86" customFormat="false" ht="12.75" hidden="true" customHeight="false" outlineLevel="0" collapsed="false">
      <c r="A86" s="66"/>
    </row>
    <row r="87" customFormat="false" ht="12.75" hidden="true" customHeight="false" outlineLevel="0" collapsed="false">
      <c r="C87" s="66"/>
      <c r="D87" s="66"/>
      <c r="E87" s="66"/>
      <c r="F87" s="66"/>
    </row>
    <row r="88" customFormat="false" ht="12.75" hidden="true" customHeight="false" outlineLevel="0" collapsed="false">
      <c r="C88" s="66"/>
      <c r="D88" s="66"/>
      <c r="E88" s="66"/>
      <c r="F88" s="66"/>
    </row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93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124" t="s">
        <v>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X1" s="193" t="s">
        <v>191</v>
      </c>
      <c r="Y1" s="193" t="s">
        <v>192</v>
      </c>
      <c r="Z1" s="193"/>
      <c r="AA1" s="193" t="s">
        <v>193</v>
      </c>
      <c r="AB1" s="193" t="s">
        <v>194</v>
      </c>
      <c r="AC1" s="193" t="s">
        <v>195</v>
      </c>
      <c r="AE1" s="193" t="s">
        <v>192</v>
      </c>
      <c r="AF1" s="193"/>
      <c r="AG1" s="193" t="s">
        <v>193</v>
      </c>
      <c r="AH1" s="193" t="s">
        <v>194</v>
      </c>
      <c r="AI1" s="193" t="s">
        <v>195</v>
      </c>
    </row>
    <row r="2" customFormat="false" ht="16.5" hidden="false" customHeight="false" outlineLevel="0" collapsed="false">
      <c r="A2" s="127" t="s">
        <v>196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X2" s="194" t="n">
        <v>36707</v>
      </c>
      <c r="Y2" s="193"/>
      <c r="Z2" s="193"/>
      <c r="AA2" s="193"/>
      <c r="AB2" s="193"/>
      <c r="AC2" s="193"/>
      <c r="AE2" s="193" t="s">
        <v>197</v>
      </c>
      <c r="AF2" s="194" t="n">
        <v>36616</v>
      </c>
      <c r="AG2" s="193"/>
      <c r="AH2" s="193"/>
      <c r="AI2" s="193"/>
    </row>
    <row r="3" customFormat="false" ht="13.5" hidden="false" customHeight="false" outlineLevel="0" collapsed="false">
      <c r="A3" s="130" t="s">
        <v>198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X3" s="193" t="s">
        <v>199</v>
      </c>
      <c r="Y3" s="193"/>
      <c r="Z3" s="193"/>
      <c r="AA3" s="193"/>
      <c r="AB3" s="193"/>
      <c r="AC3" s="193"/>
      <c r="AE3" s="193"/>
      <c r="AF3" s="193"/>
      <c r="AG3" s="193"/>
      <c r="AH3" s="193"/>
      <c r="AI3" s="193"/>
    </row>
    <row r="4" customFormat="false" ht="3" hidden="false" customHeight="true" outlineLevel="0" collapsed="false"/>
    <row r="5" customFormat="false" ht="12" hidden="false" customHeight="true" outlineLevel="0" collapsed="false">
      <c r="A5" s="153"/>
      <c r="C5" s="138" t="s">
        <v>7</v>
      </c>
      <c r="D5" s="138"/>
      <c r="E5" s="138"/>
      <c r="G5" s="138" t="s">
        <v>172</v>
      </c>
      <c r="H5" s="138"/>
      <c r="I5" s="138"/>
      <c r="J5" s="138"/>
      <c r="K5" s="138"/>
      <c r="L5" s="138"/>
      <c r="M5" s="138"/>
      <c r="N5" s="138"/>
      <c r="O5" s="138"/>
      <c r="Q5" s="138" t="s">
        <v>173</v>
      </c>
      <c r="R5" s="138"/>
      <c r="S5" s="138"/>
      <c r="T5" s="138"/>
      <c r="U5" s="138"/>
      <c r="V5" s="138"/>
      <c r="X5" s="193" t="s">
        <v>200</v>
      </c>
      <c r="Y5" s="138" t="s">
        <v>201</v>
      </c>
      <c r="Z5" s="138"/>
      <c r="AA5" s="138"/>
      <c r="AB5" s="138"/>
      <c r="AC5" s="138"/>
      <c r="AE5" s="138" t="s">
        <v>201</v>
      </c>
      <c r="AF5" s="138"/>
      <c r="AG5" s="138"/>
      <c r="AH5" s="138"/>
      <c r="AI5" s="138"/>
    </row>
    <row r="6" customFormat="false" ht="12" hidden="false" customHeight="true" outlineLevel="0" collapsed="false">
      <c r="A6" s="154"/>
      <c r="C6" s="155"/>
      <c r="D6" s="156"/>
      <c r="E6" s="157"/>
      <c r="G6" s="158" t="s">
        <v>6</v>
      </c>
      <c r="H6" s="158" t="s">
        <v>174</v>
      </c>
      <c r="I6" s="158" t="s">
        <v>9</v>
      </c>
      <c r="J6" s="158" t="s">
        <v>90</v>
      </c>
      <c r="K6" s="158" t="s">
        <v>175</v>
      </c>
      <c r="L6" s="158" t="s">
        <v>176</v>
      </c>
      <c r="M6" s="158" t="s">
        <v>177</v>
      </c>
      <c r="N6" s="158" t="s">
        <v>178</v>
      </c>
      <c r="O6" s="158"/>
      <c r="Q6" s="159" t="s">
        <v>90</v>
      </c>
      <c r="R6" s="158" t="s">
        <v>175</v>
      </c>
      <c r="S6" s="158" t="s">
        <v>176</v>
      </c>
      <c r="T6" s="159" t="s">
        <v>177</v>
      </c>
      <c r="U6" s="159" t="s">
        <v>178</v>
      </c>
      <c r="V6" s="159"/>
      <c r="Y6" s="159" t="s">
        <v>90</v>
      </c>
      <c r="Z6" s="159" t="s">
        <v>175</v>
      </c>
      <c r="AA6" s="159" t="s">
        <v>176</v>
      </c>
      <c r="AB6" s="159" t="s">
        <v>177</v>
      </c>
      <c r="AC6" s="159" t="s">
        <v>178</v>
      </c>
      <c r="AE6" s="159" t="s">
        <v>90</v>
      </c>
      <c r="AF6" s="159" t="s">
        <v>175</v>
      </c>
      <c r="AG6" s="159" t="s">
        <v>176</v>
      </c>
      <c r="AH6" s="159" t="s">
        <v>177</v>
      </c>
      <c r="AI6" s="159" t="s">
        <v>178</v>
      </c>
    </row>
    <row r="7" customFormat="false" ht="12" hidden="false" customHeight="true" outlineLevel="0" collapsed="false">
      <c r="A7" s="158" t="s">
        <v>5</v>
      </c>
      <c r="B7" s="154"/>
      <c r="C7" s="160" t="s">
        <v>2</v>
      </c>
      <c r="D7" s="195" t="s">
        <v>202</v>
      </c>
      <c r="E7" s="161" t="s">
        <v>180</v>
      </c>
      <c r="F7" s="25"/>
      <c r="G7" s="162" t="s">
        <v>2</v>
      </c>
      <c r="H7" s="162" t="s">
        <v>181</v>
      </c>
      <c r="I7" s="162" t="s">
        <v>2</v>
      </c>
      <c r="J7" s="162" t="s">
        <v>2</v>
      </c>
      <c r="K7" s="162" t="s">
        <v>3</v>
      </c>
      <c r="L7" s="162" t="s">
        <v>182</v>
      </c>
      <c r="M7" s="162" t="s">
        <v>3</v>
      </c>
      <c r="N7" s="162" t="s">
        <v>3</v>
      </c>
      <c r="O7" s="162" t="s">
        <v>90</v>
      </c>
      <c r="Q7" s="162" t="s">
        <v>2</v>
      </c>
      <c r="R7" s="162" t="s">
        <v>3</v>
      </c>
      <c r="S7" s="162" t="s">
        <v>182</v>
      </c>
      <c r="T7" s="162" t="s">
        <v>3</v>
      </c>
      <c r="U7" s="162" t="s">
        <v>3</v>
      </c>
      <c r="V7" s="162" t="s">
        <v>90</v>
      </c>
      <c r="Y7" s="162" t="s">
        <v>2</v>
      </c>
      <c r="Z7" s="162" t="s">
        <v>3</v>
      </c>
      <c r="AA7" s="162" t="s">
        <v>182</v>
      </c>
      <c r="AB7" s="162" t="s">
        <v>3</v>
      </c>
      <c r="AC7" s="162" t="s">
        <v>3</v>
      </c>
      <c r="AE7" s="162" t="s">
        <v>2</v>
      </c>
      <c r="AF7" s="162" t="s">
        <v>3</v>
      </c>
      <c r="AG7" s="162" t="s">
        <v>182</v>
      </c>
      <c r="AH7" s="162" t="s">
        <v>3</v>
      </c>
      <c r="AI7" s="162" t="s">
        <v>3</v>
      </c>
    </row>
    <row r="8" customFormat="false" ht="3" hidden="false" customHeight="true" outlineLevel="0" collapsed="false">
      <c r="A8" s="153"/>
      <c r="B8" s="68"/>
      <c r="C8" s="163"/>
      <c r="D8" s="164"/>
      <c r="E8" s="165"/>
      <c r="F8" s="68"/>
      <c r="G8" s="163"/>
      <c r="H8" s="164"/>
      <c r="I8" s="164"/>
      <c r="J8" s="153"/>
      <c r="K8" s="164"/>
      <c r="L8" s="164"/>
      <c r="M8" s="164"/>
      <c r="N8" s="165"/>
      <c r="O8" s="153"/>
      <c r="Q8" s="163"/>
      <c r="R8" s="164"/>
      <c r="S8" s="164"/>
      <c r="T8" s="164"/>
      <c r="U8" s="164"/>
      <c r="V8" s="165"/>
    </row>
    <row r="9" customFormat="false" ht="12" hidden="false" customHeight="true" outlineLevel="0" collapsed="false">
      <c r="A9" s="154" t="s">
        <v>13</v>
      </c>
      <c r="B9" s="68"/>
      <c r="C9" s="37" t="e">
        <f aca="false">Y9</f>
        <v>#NAME?</v>
      </c>
      <c r="D9" s="32" t="e">
        <f aca="false">SUM(Z9:AC9)</f>
        <v>#NAME?</v>
      </c>
      <c r="E9" s="97" t="e">
        <f aca="false">C9-D9</f>
        <v>#NAME?</v>
      </c>
      <c r="F9" s="66"/>
      <c r="G9" s="37"/>
      <c r="H9" s="32"/>
      <c r="I9" s="32"/>
      <c r="J9" s="35" t="n">
        <f aca="false">SUM(G9:I9)</f>
        <v>0</v>
      </c>
      <c r="K9" s="65"/>
      <c r="L9" s="65"/>
      <c r="M9" s="32"/>
      <c r="N9" s="196"/>
      <c r="O9" s="35" t="n">
        <f aca="false">J9-M9-N9</f>
        <v>0</v>
      </c>
      <c r="P9" s="66"/>
      <c r="Q9" s="37"/>
      <c r="R9" s="32"/>
      <c r="S9" s="32"/>
      <c r="T9" s="32"/>
      <c r="U9" s="32"/>
      <c r="V9" s="197" t="n">
        <f aca="false">ROUND(SUM(Q9:U9),0)</f>
        <v>0</v>
      </c>
      <c r="X9" s="193" t="s">
        <v>203</v>
      </c>
      <c r="Y9" s="66" t="e">
        <f aca="false">HPVAL($X9,$X$1,Y$1,$X$2,$X$3,$X$5)/1000</f>
        <v>#NAME?</v>
      </c>
      <c r="AA9" s="66" t="e">
        <f aca="false">HPVAL($X9,$X$1,AA$1,$X$2,$X$3,$X$5)/1000</f>
        <v>#NAME?</v>
      </c>
      <c r="AB9" s="66" t="e">
        <f aca="false">HPVAL($X9,$X$1,AB$1,$X$2,$X$3,$X$5)/1000</f>
        <v>#NAME?</v>
      </c>
      <c r="AC9" s="66" t="e">
        <f aca="false">HPVAL($X9,$X$1,AC$1,$X$2,$X$3,$X$5)/1000</f>
        <v>#NAME?</v>
      </c>
      <c r="AE9" s="66" t="e">
        <f aca="false">HPVAL($X9,$AE$2,AE$1,$AF$2,$X$3,$X$5)/1000</f>
        <v>#NAME?</v>
      </c>
      <c r="AG9" s="66" t="e">
        <f aca="false">HPVAL($X9,$AE$2,AG$1,$AF$2,$X$3,$X$5)/1000</f>
        <v>#NAME?</v>
      </c>
      <c r="AH9" s="66" t="e">
        <f aca="false">HPVAL($X9,$AE$2,AH$1,$AF$2,$X$3,$X$5)/1000</f>
        <v>#NAME?</v>
      </c>
      <c r="AI9" s="66" t="e">
        <f aca="false">HPVAL($X9,$AE$2,AI$1,$AF$2,$X$3,$X$5)/1000</f>
        <v>#NAME?</v>
      </c>
    </row>
    <row r="10" customFormat="false" ht="12" hidden="false" customHeight="true" outlineLevel="0" collapsed="false">
      <c r="A10" s="154" t="s">
        <v>15</v>
      </c>
      <c r="B10" s="68"/>
      <c r="C10" s="43" t="e">
        <f aca="false">Y10</f>
        <v>#NAME?</v>
      </c>
      <c r="D10" s="66" t="e">
        <f aca="false">SUM(Z10:AC10)</f>
        <v>#NAME?</v>
      </c>
      <c r="E10" s="97" t="e">
        <f aca="false">C10-D10</f>
        <v>#NAME?</v>
      </c>
      <c r="F10" s="66"/>
      <c r="G10" s="43"/>
      <c r="H10" s="66"/>
      <c r="I10" s="66"/>
      <c r="J10" s="174" t="n">
        <f aca="false">SUM(G10:I10)</f>
        <v>0</v>
      </c>
      <c r="K10" s="41"/>
      <c r="L10" s="41"/>
      <c r="M10" s="66"/>
      <c r="N10" s="39"/>
      <c r="O10" s="174" t="n">
        <f aca="false">J10-M10-N10</f>
        <v>0</v>
      </c>
      <c r="P10" s="66"/>
      <c r="Q10" s="43"/>
      <c r="R10" s="66"/>
      <c r="S10" s="66"/>
      <c r="T10" s="66"/>
      <c r="U10" s="66"/>
      <c r="V10" s="97" t="n">
        <f aca="false">ROUND(SUM(Q10:U10),0)</f>
        <v>0</v>
      </c>
      <c r="X10" s="193" t="s">
        <v>204</v>
      </c>
      <c r="Y10" s="66" t="e">
        <f aca="false">HPVAL($X10,$X$1,Y$1,$X$2,$X$3,$X$5)/1000-HPVAL("gencos",$X$1,Y$1,$X$2,$X$3,$X$5)/1000</f>
        <v>#NAME?</v>
      </c>
      <c r="AA10" s="66" t="e">
        <f aca="false">HPVAL($X10,$X$1,AA$1,$X$2,$X$3,$X$5)/1000-AA29</f>
        <v>#NAME?</v>
      </c>
      <c r="AB10" s="66" t="e">
        <f aca="false">HPVAL($X10,$X$1,AB$1,$X$2,$X$3,$X$5)/1000-AB29</f>
        <v>#NAME?</v>
      </c>
      <c r="AC10" s="66" t="e">
        <f aca="false">HPVAL($X10,$X$1,AC$1,$X$2,$X$3,$X$5)/1000-AC29</f>
        <v>#NAME?</v>
      </c>
      <c r="AE10" s="66" t="e">
        <f aca="false">HPVAL($X10,$AE$2,AE$1,$AF$2,$X$3,$X$5)/1000-HPVAL("gencos",$AE$2,AE$1,$AF$2,$X$3,$X$5)/1000</f>
        <v>#NAME?</v>
      </c>
      <c r="AG10" s="66" t="e">
        <f aca="false">HPVAL($X10,$AE$2,AG$1,$AF$2,$X$3,$X$5)/1000-AG29</f>
        <v>#NAME?</v>
      </c>
      <c r="AH10" s="66" t="e">
        <f aca="false">HPVAL($X10,$AE$2,AH$1,$AF$2,$X$3,$X$5)/1000-AH29</f>
        <v>#NAME?</v>
      </c>
      <c r="AI10" s="66" t="e">
        <f aca="false">HPVAL($X10,$AE$2,AI$1,$AF$2,$X$3,$X$5)/1000-AI29</f>
        <v>#NAME?</v>
      </c>
    </row>
    <row r="11" customFormat="false" ht="12" hidden="false" customHeight="true" outlineLevel="0" collapsed="false">
      <c r="A11" s="154" t="s">
        <v>16</v>
      </c>
      <c r="B11" s="68"/>
      <c r="C11" s="43" t="e">
        <f aca="false">Y11</f>
        <v>#NAME?</v>
      </c>
      <c r="D11" s="66" t="e">
        <f aca="false">SUM(Z11:AC11)</f>
        <v>#NAME?</v>
      </c>
      <c r="E11" s="97" t="e">
        <f aca="false">C11-D11</f>
        <v>#NAME?</v>
      </c>
      <c r="F11" s="66"/>
      <c r="G11" s="43"/>
      <c r="H11" s="66"/>
      <c r="I11" s="66"/>
      <c r="J11" s="174" t="n">
        <f aca="false">SUM(G11:I11)</f>
        <v>0</v>
      </c>
      <c r="K11" s="41"/>
      <c r="L11" s="41"/>
      <c r="M11" s="66"/>
      <c r="N11" s="39"/>
      <c r="O11" s="174" t="n">
        <f aca="false">J11-M11-N11</f>
        <v>0</v>
      </c>
      <c r="P11" s="66"/>
      <c r="Q11" s="43"/>
      <c r="R11" s="66"/>
      <c r="S11" s="66"/>
      <c r="T11" s="66"/>
      <c r="U11" s="66"/>
      <c r="V11" s="97" t="n">
        <f aca="false">ROUND(SUM(Q11:U11),0)</f>
        <v>0</v>
      </c>
      <c r="X11" s="193" t="s">
        <v>205</v>
      </c>
      <c r="Y11" s="66" t="e">
        <f aca="false">HPVAL($X11,$X$1,"other",$X$2,$X$3,$X$5)/1000+HPVAL($X11,$X$1,"overview",$X$2,$X$3,$X$5)/1000</f>
        <v>#NAME?</v>
      </c>
      <c r="AA11" s="66" t="e">
        <f aca="false">HPVAL($X11,$X$1,AA$1,$X$2,$X$3,$X$5)/1000</f>
        <v>#NAME?</v>
      </c>
      <c r="AB11" s="66" t="e">
        <f aca="false">HPVAL($X11,$X$1,AB$1,$X$2,$X$3,$X$5)/1000*0.8577</f>
        <v>#NAME?</v>
      </c>
      <c r="AC11" s="66" t="e">
        <f aca="false">HPVAL($X11,$X$1,AC$1,$X$2,$X$3,$X$5)/1000*0.8577</f>
        <v>#NAME?</v>
      </c>
      <c r="AE11" s="66" t="e">
        <f aca="false">HPVAL($X11,$AE$2,"other",$AF$2,$X$3,$X$5)/1000+HPVAL($X11,$AE$2,"overview",$AF$2,$X$3,$X$5)/1000</f>
        <v>#NAME?</v>
      </c>
      <c r="AG11" s="66" t="e">
        <f aca="false">HPVAL($X11,$AE$2,AG$1,$AF$2,$X$3,$X$5)/1000</f>
        <v>#NAME?</v>
      </c>
      <c r="AH11" s="66" t="e">
        <f aca="false">HPVAL($X11,$AE$2,AH$1,$AF$2,$X$3,$X$5)/1000*0.8577</f>
        <v>#NAME?</v>
      </c>
      <c r="AI11" s="66" t="e">
        <f aca="false">HPVAL($X11,$AE$2,AI$1,$AF$2,$X$3,$X$5)/1000*0.8577</f>
        <v>#NAME?</v>
      </c>
    </row>
    <row r="12" customFormat="false" ht="12" hidden="false" customHeight="true" outlineLevel="0" collapsed="false">
      <c r="A12" s="154" t="s">
        <v>17</v>
      </c>
      <c r="B12" s="68"/>
      <c r="C12" s="43" t="e">
        <f aca="false">Y12</f>
        <v>#NAME?</v>
      </c>
      <c r="D12" s="66" t="e">
        <f aca="false">SUM(Z12:AC12)</f>
        <v>#NAME?</v>
      </c>
      <c r="E12" s="97" t="e">
        <f aca="false">C12-D12</f>
        <v>#NAME?</v>
      </c>
      <c r="F12" s="66"/>
      <c r="G12" s="43"/>
      <c r="H12" s="66"/>
      <c r="I12" s="66"/>
      <c r="J12" s="174" t="n">
        <f aca="false">SUM(G12:I12)</f>
        <v>0</v>
      </c>
      <c r="K12" s="41"/>
      <c r="L12" s="41"/>
      <c r="M12" s="66"/>
      <c r="N12" s="39"/>
      <c r="O12" s="174" t="n">
        <f aca="false">J12-M12-N12</f>
        <v>0</v>
      </c>
      <c r="P12" s="66"/>
      <c r="Q12" s="43"/>
      <c r="R12" s="66"/>
      <c r="S12" s="66"/>
      <c r="T12" s="66"/>
      <c r="U12" s="66"/>
      <c r="V12" s="97" t="n">
        <f aca="false">ROUND(SUM(Q12:U12),0)</f>
        <v>0</v>
      </c>
      <c r="X12" s="193" t="s">
        <v>206</v>
      </c>
      <c r="Y12" s="66" t="e">
        <f aca="false">HPVAL($X12,$X$1,Y$1,$X$2,$X$3,$X$5)/1000-Y11</f>
        <v>#NAME?</v>
      </c>
      <c r="AA12" s="66" t="e">
        <f aca="false">HPVAL($X12,$X$1,AA$1,$X$2,$X$3,$X$5)/1000</f>
        <v>#NAME?</v>
      </c>
      <c r="AB12" s="66" t="e">
        <f aca="false">HPVAL($X12,$X$1,AB$1,$X$2,$X$3,$X$5)/1000-AB11</f>
        <v>#NAME?</v>
      </c>
      <c r="AC12" s="66" t="e">
        <f aca="false">HPVAL($X12,$X$1,AC$1,$X$2,$X$3,$X$5)/1000-AC11</f>
        <v>#NAME?</v>
      </c>
      <c r="AE12" s="66" t="e">
        <f aca="false">HPVAL($X12,$AE$2,AE$1,$AF$2,$X$3,$X$5)/1000-AE11</f>
        <v>#NAME?</v>
      </c>
      <c r="AG12" s="66" t="e">
        <f aca="false">HPVAL($X12,$AE$2,AG$1,$AF$2,$X$3,$X$5)/1000</f>
        <v>#NAME?</v>
      </c>
      <c r="AH12" s="66" t="e">
        <f aca="false">HPVAL($X12,$AE$2,AH$1,$AF$2,$X$3,$X$5)/1000-AH11</f>
        <v>#NAME?</v>
      </c>
      <c r="AI12" s="66" t="e">
        <f aca="false">HPVAL($X12,$AE$2,AI$1,$AF$2,$X$3,$X$5)/1000-AI11</f>
        <v>#NAME?</v>
      </c>
    </row>
    <row r="13" customFormat="false" ht="12" hidden="false" customHeight="true" outlineLevel="0" collapsed="false">
      <c r="A13" s="154" t="s">
        <v>92</v>
      </c>
      <c r="B13" s="68"/>
      <c r="C13" s="43" t="e">
        <f aca="false">Y13</f>
        <v>#NAME?</v>
      </c>
      <c r="D13" s="66" t="e">
        <f aca="false">SUM(Z13:AC13)</f>
        <v>#NAME?</v>
      </c>
      <c r="E13" s="97" t="e">
        <f aca="false">C13-D13</f>
        <v>#NAME?</v>
      </c>
      <c r="F13" s="66"/>
      <c r="G13" s="43"/>
      <c r="H13" s="66"/>
      <c r="I13" s="66"/>
      <c r="J13" s="174" t="n">
        <f aca="false">SUM(G13:I13)</f>
        <v>0</v>
      </c>
      <c r="K13" s="41"/>
      <c r="L13" s="41"/>
      <c r="M13" s="66"/>
      <c r="N13" s="39"/>
      <c r="O13" s="174" t="n">
        <f aca="false">J13-M13-N13</f>
        <v>0</v>
      </c>
      <c r="P13" s="66"/>
      <c r="Q13" s="43"/>
      <c r="R13" s="66"/>
      <c r="S13" s="66"/>
      <c r="T13" s="66"/>
      <c r="U13" s="66"/>
      <c r="V13" s="97" t="n">
        <f aca="false">ROUND(SUM(Q13:U13),0)</f>
        <v>0</v>
      </c>
      <c r="X13" s="193" t="s">
        <v>207</v>
      </c>
      <c r="Y13" s="66" t="e">
        <f aca="false">HPVAL($X13,$X$1,Y$1,$X$2,$X$3,$X$5)/1000</f>
        <v>#NAME?</v>
      </c>
      <c r="AA13" s="66" t="e">
        <f aca="false">HPVAL($X13,$X$1,AA$1,$X$2,$X$3,$X$5)/1000</f>
        <v>#NAME?</v>
      </c>
      <c r="AB13" s="66" t="e">
        <f aca="false">HPVAL($X13,$X$1,AB$1,$X$2,$X$3,$X$5)/1000</f>
        <v>#NAME?</v>
      </c>
      <c r="AC13" s="66" t="e">
        <f aca="false">HPVAL($X13,$X$1,AC$1,$X$2,$X$3,$X$5)/1000</f>
        <v>#NAME?</v>
      </c>
      <c r="AE13" s="66" t="e">
        <f aca="false">HPVAL($X13,$AE$2,AE$1,$AF$2,$X$3,$X$5)/1000</f>
        <v>#NAME?</v>
      </c>
      <c r="AG13" s="66" t="e">
        <f aca="false">HPVAL($X13,$AE$2,AG$1,$AF$2,$X$3,$X$5)/1000</f>
        <v>#NAME?</v>
      </c>
      <c r="AH13" s="66" t="e">
        <f aca="false">HPVAL($X13,$AE$2,AH$1,$AF$2,$X$3,$X$5)/1000</f>
        <v>#NAME?</v>
      </c>
      <c r="AI13" s="66" t="e">
        <f aca="false">HPVAL($X13,$AE$2,AI$1,$AF$2,$X$3,$X$5)/1000</f>
        <v>#NAME?</v>
      </c>
    </row>
    <row r="14" customFormat="false" ht="12" hidden="false" customHeight="true" outlineLevel="0" collapsed="false">
      <c r="A14" s="154" t="s">
        <v>93</v>
      </c>
      <c r="B14" s="68"/>
      <c r="C14" s="43" t="e">
        <f aca="false">Y14</f>
        <v>#NAME?</v>
      </c>
      <c r="D14" s="66" t="e">
        <f aca="false">SUM(Z14:AC14)</f>
        <v>#NAME?</v>
      </c>
      <c r="E14" s="97" t="e">
        <f aca="false">C14-D14</f>
        <v>#NAME?</v>
      </c>
      <c r="F14" s="66"/>
      <c r="G14" s="43"/>
      <c r="H14" s="66"/>
      <c r="I14" s="66"/>
      <c r="J14" s="174" t="n">
        <f aca="false">SUM(G14:I14)</f>
        <v>0</v>
      </c>
      <c r="K14" s="41"/>
      <c r="L14" s="41"/>
      <c r="M14" s="66"/>
      <c r="N14" s="39"/>
      <c r="O14" s="174" t="n">
        <f aca="false">J14-M14-N14</f>
        <v>0</v>
      </c>
      <c r="P14" s="66"/>
      <c r="Q14" s="43"/>
      <c r="R14" s="66"/>
      <c r="S14" s="66"/>
      <c r="T14" s="66"/>
      <c r="U14" s="66"/>
      <c r="V14" s="97" t="n">
        <f aca="false">ROUND(SUM(Q14:U14),0)</f>
        <v>0</v>
      </c>
      <c r="X14" s="193" t="s">
        <v>208</v>
      </c>
      <c r="Y14" s="66" t="e">
        <f aca="false">HPVAL($X14,$X$1,Y$1,$X$2,$X$3,$X$5)/1000</f>
        <v>#NAME?</v>
      </c>
      <c r="AA14" s="66" t="e">
        <f aca="false">HPVAL($X14,$X$1,AA$1,$X$2,$X$3,$X$5)/1000</f>
        <v>#NAME?</v>
      </c>
      <c r="AB14" s="66" t="e">
        <f aca="false">HPVAL($X14,$X$1,AB$1,$X$2,$X$3,$X$5)/1000</f>
        <v>#NAME?</v>
      </c>
      <c r="AC14" s="66" t="e">
        <f aca="false">HPVAL($X14,$X$1,AC$1,$X$2,$X$3,$X$5)/1000</f>
        <v>#NAME?</v>
      </c>
      <c r="AE14" s="66" t="e">
        <f aca="false">HPVAL($X14,$AE$2,AE$1,$AF$2,$X$3,$X$5)/1000</f>
        <v>#NAME?</v>
      </c>
      <c r="AG14" s="66" t="e">
        <f aca="false">HPVAL($X14,$AE$2,AG$1,$AF$2,$X$3,$X$5)/1000</f>
        <v>#NAME?</v>
      </c>
      <c r="AH14" s="66" t="e">
        <f aca="false">HPVAL($X14,$AE$2,AH$1,$AF$2,$X$3,$X$5)/1000</f>
        <v>#NAME?</v>
      </c>
      <c r="AI14" s="66" t="e">
        <f aca="false">HPVAL($X14,$AE$2,AI$1,$AF$2,$X$3,$X$5)/1000</f>
        <v>#NAME?</v>
      </c>
    </row>
    <row r="15" customFormat="false" ht="12" hidden="false" customHeight="true" outlineLevel="0" collapsed="false">
      <c r="A15" s="154" t="s">
        <v>20</v>
      </c>
      <c r="B15" s="68"/>
      <c r="C15" s="43" t="e">
        <f aca="false">Y15</f>
        <v>#NAME?</v>
      </c>
      <c r="D15" s="66" t="e">
        <f aca="false">SUM(Z15:AC15)</f>
        <v>#NAME?</v>
      </c>
      <c r="E15" s="97" t="e">
        <f aca="false">C15-D15</f>
        <v>#NAME?</v>
      </c>
      <c r="F15" s="66"/>
      <c r="G15" s="43"/>
      <c r="H15" s="66"/>
      <c r="I15" s="66"/>
      <c r="J15" s="174" t="n">
        <f aca="false">SUM(G15:I15)</f>
        <v>0</v>
      </c>
      <c r="K15" s="41"/>
      <c r="L15" s="41"/>
      <c r="M15" s="66"/>
      <c r="N15" s="39"/>
      <c r="O15" s="174" t="n">
        <f aca="false">J15-M15-N15</f>
        <v>0</v>
      </c>
      <c r="P15" s="66"/>
      <c r="Q15" s="43"/>
      <c r="R15" s="66"/>
      <c r="S15" s="66"/>
      <c r="T15" s="66"/>
      <c r="U15" s="66"/>
      <c r="V15" s="97" t="n">
        <f aca="false">ROUND(SUM(Q15:U15),0)</f>
        <v>0</v>
      </c>
      <c r="X15" s="193" t="s">
        <v>209</v>
      </c>
      <c r="Y15" s="66" t="e">
        <f aca="false">HPVAL($X15,$X$1,Y$1,$X$2,$X$3,$X$5)/1000</f>
        <v>#NAME?</v>
      </c>
      <c r="AA15" s="66" t="e">
        <f aca="false">HPVAL($X15,$X$1,AA$1,$X$2,$X$3,$X$5)/1000</f>
        <v>#NAME?</v>
      </c>
      <c r="AB15" s="66" t="e">
        <f aca="false">HPVAL($X15,$X$1,AB$1,$X$2,$X$3,$X$5)/1000</f>
        <v>#NAME?</v>
      </c>
      <c r="AC15" s="66" t="e">
        <f aca="false">HPVAL($X15,$X$1,AC$1,$X$2,$X$3,$X$5)/1000</f>
        <v>#NAME?</v>
      </c>
      <c r="AE15" s="66" t="e">
        <f aca="false">HPVAL($X15,$AE$2,AE$1,$AF$2,$X$3,$X$5)/1000</f>
        <v>#NAME?</v>
      </c>
      <c r="AG15" s="66" t="e">
        <f aca="false">HPVAL($X15,$AE$2,AG$1,$AF$2,$X$3,$X$5)/1000</f>
        <v>#NAME?</v>
      </c>
      <c r="AH15" s="66" t="e">
        <f aca="false">HPVAL($X15,$AE$2,AH$1,$AF$2,$X$3,$X$5)/1000</f>
        <v>#NAME?</v>
      </c>
      <c r="AI15" s="66" t="e">
        <f aca="false">HPVAL($X15,$AE$2,AI$1,$AF$2,$X$3,$X$5)/1000</f>
        <v>#NAME?</v>
      </c>
    </row>
    <row r="16" customFormat="false" ht="12" hidden="false" customHeight="true" outlineLevel="0" collapsed="false">
      <c r="A16" s="154" t="s">
        <v>210</v>
      </c>
      <c r="B16" s="68"/>
      <c r="C16" s="43" t="e">
        <f aca="false">Y16</f>
        <v>#NAME?</v>
      </c>
      <c r="D16" s="66" t="e">
        <f aca="false">SUM(Z16:AC16)</f>
        <v>#NAME?</v>
      </c>
      <c r="E16" s="97" t="e">
        <f aca="false">C16-D16</f>
        <v>#NAME?</v>
      </c>
      <c r="F16" s="66"/>
      <c r="G16" s="43"/>
      <c r="H16" s="66"/>
      <c r="I16" s="66"/>
      <c r="J16" s="174" t="n">
        <f aca="false">SUM(G16:I16)</f>
        <v>0</v>
      </c>
      <c r="K16" s="41"/>
      <c r="L16" s="41"/>
      <c r="M16" s="66"/>
      <c r="N16" s="39"/>
      <c r="O16" s="174" t="n">
        <f aca="false">J16-M16-N16</f>
        <v>0</v>
      </c>
      <c r="P16" s="66"/>
      <c r="Q16" s="43"/>
      <c r="R16" s="66"/>
      <c r="S16" s="66"/>
      <c r="T16" s="66"/>
      <c r="U16" s="66"/>
      <c r="V16" s="97" t="n">
        <f aca="false">ROUND(SUM(Q16:U16),0)</f>
        <v>0</v>
      </c>
      <c r="X16" s="193" t="s">
        <v>211</v>
      </c>
      <c r="Y16" s="66" t="e">
        <f aca="false">HPVAL($X16,$X$1,Y$1,$X$2,$X$3,$X$5)/1000</f>
        <v>#NAME?</v>
      </c>
      <c r="AA16" s="66" t="e">
        <f aca="false">HPVAL($X16,$X$1,AA$1,$X$2,$X$3,$X$5)/1000</f>
        <v>#NAME?</v>
      </c>
      <c r="AB16" s="66" t="e">
        <f aca="false">HPVAL($X16,$X$1,AB$1,$X$2,$X$3,$X$5)/1000</f>
        <v>#NAME?</v>
      </c>
      <c r="AC16" s="66" t="e">
        <f aca="false">HPVAL($X16,$X$1,AC$1,$X$2,$X$3,$X$5)/1000</f>
        <v>#NAME?</v>
      </c>
      <c r="AE16" s="66" t="e">
        <f aca="false">HPVAL($X16,$AE$2,AE$1,$AF$2,$X$3,$X$5)/1000</f>
        <v>#NAME?</v>
      </c>
      <c r="AG16" s="66" t="e">
        <f aca="false">HPVAL($X16,$AE$2,AG$1,$AF$2,$X$3,$X$5)/1000</f>
        <v>#NAME?</v>
      </c>
      <c r="AH16" s="66" t="e">
        <f aca="false">HPVAL($X16,$AE$2,AH$1,$AF$2,$X$3,$X$5)/1000</f>
        <v>#NAME?</v>
      </c>
      <c r="AI16" s="66" t="e">
        <f aca="false">HPVAL($X16,$AE$2,AI$1,$AF$2,$X$3,$X$5)/1000</f>
        <v>#NAME?</v>
      </c>
    </row>
    <row r="17" customFormat="false" ht="12" hidden="false" customHeight="true" outlineLevel="0" collapsed="false">
      <c r="A17" s="154" t="s">
        <v>32</v>
      </c>
      <c r="B17" s="68"/>
      <c r="C17" s="43" t="e">
        <f aca="false">Y17</f>
        <v>#NAME?</v>
      </c>
      <c r="D17" s="66" t="e">
        <f aca="false">SUM(Z17:AC17)</f>
        <v>#NAME?</v>
      </c>
      <c r="E17" s="97" t="e">
        <f aca="false">C17-D17</f>
        <v>#NAME?</v>
      </c>
      <c r="F17" s="66"/>
      <c r="G17" s="43"/>
      <c r="H17" s="66"/>
      <c r="I17" s="66"/>
      <c r="J17" s="174" t="n">
        <f aca="false">SUM(G17:I17)</f>
        <v>0</v>
      </c>
      <c r="K17" s="41"/>
      <c r="L17" s="41"/>
      <c r="M17" s="66"/>
      <c r="N17" s="39"/>
      <c r="O17" s="174" t="n">
        <f aca="false">J17-M17-N17</f>
        <v>0</v>
      </c>
      <c r="P17" s="66"/>
      <c r="Q17" s="43"/>
      <c r="R17" s="66"/>
      <c r="S17" s="66"/>
      <c r="T17" s="66"/>
      <c r="U17" s="66"/>
      <c r="V17" s="97" t="n">
        <f aca="false">ROUND(SUM(Q17:U17),0)</f>
        <v>0</v>
      </c>
      <c r="X17" s="193" t="s">
        <v>212</v>
      </c>
      <c r="Y17" s="66" t="e">
        <f aca="false">HPVAL($X17,$X$1,Y$1,$X$2,$X$3,$X$5)/1000</f>
        <v>#NAME?</v>
      </c>
      <c r="AA17" s="66" t="e">
        <f aca="false">HPVAL($X17,$X$1,AA$1,$X$2,$X$3,$X$5)/1000</f>
        <v>#NAME?</v>
      </c>
      <c r="AB17" s="66" t="e">
        <f aca="false">HPVAL($X17,$X$1,AB$1,$X$2,$X$3,$X$5)/1000</f>
        <v>#NAME?</v>
      </c>
      <c r="AC17" s="66" t="e">
        <f aca="false">HPVAL($X17,$X$1,AC$1,$X$2,$X$3,$X$5)/1000</f>
        <v>#NAME?</v>
      </c>
      <c r="AE17" s="66" t="e">
        <f aca="false">HPVAL($X17,$AE$2,AE$1,$AF$2,$X$3,$X$5)/1000</f>
        <v>#NAME?</v>
      </c>
      <c r="AG17" s="66" t="e">
        <f aca="false">HPVAL($X17,$AE$2,AG$1,$AF$2,$X$3,$X$5)/1000</f>
        <v>#NAME?</v>
      </c>
      <c r="AH17" s="66" t="e">
        <f aca="false">HPVAL($X17,$AE$2,AH$1,$AF$2,$X$3,$X$5)/1000</f>
        <v>#NAME?</v>
      </c>
      <c r="AI17" s="66" t="e">
        <f aca="false">HPVAL($X17,$AE$2,AI$1,$AF$2,$X$3,$X$5)/1000</f>
        <v>#NAME?</v>
      </c>
    </row>
    <row r="18" customFormat="false" ht="12" hidden="false" customHeight="true" outlineLevel="0" collapsed="false">
      <c r="A18" s="154" t="s">
        <v>213</v>
      </c>
      <c r="B18" s="68"/>
      <c r="C18" s="43" t="e">
        <f aca="false">Y18</f>
        <v>#NAME?</v>
      </c>
      <c r="D18" s="66" t="e">
        <f aca="false">SUM(Z18:AC18)</f>
        <v>#NAME?</v>
      </c>
      <c r="E18" s="97" t="e">
        <f aca="false">C18-D18</f>
        <v>#NAME?</v>
      </c>
      <c r="F18" s="66"/>
      <c r="G18" s="43"/>
      <c r="H18" s="66"/>
      <c r="I18" s="66"/>
      <c r="J18" s="174" t="n">
        <f aca="false">SUM(G18:I18)</f>
        <v>0</v>
      </c>
      <c r="K18" s="41"/>
      <c r="L18" s="41"/>
      <c r="M18" s="66"/>
      <c r="N18" s="39"/>
      <c r="O18" s="174" t="n">
        <f aca="false">J18-M18-N18</f>
        <v>0</v>
      </c>
      <c r="P18" s="66"/>
      <c r="Q18" s="43"/>
      <c r="R18" s="66"/>
      <c r="S18" s="66"/>
      <c r="T18" s="66"/>
      <c r="U18" s="66"/>
      <c r="V18" s="97" t="n">
        <f aca="false">ROUND(SUM(Q18:U18),0)</f>
        <v>0</v>
      </c>
      <c r="X18" s="193" t="s">
        <v>214</v>
      </c>
      <c r="Y18" s="66" t="e">
        <f aca="false">HPVAL($X18,$X$1,Y$1,$X$2,$X$3,$X$5)/1000</f>
        <v>#NAME?</v>
      </c>
      <c r="AA18" s="66" t="e">
        <f aca="false">HPVAL($X18,$X$1,AA$1,$X$2,$X$3,$X$5)/1000</f>
        <v>#NAME?</v>
      </c>
      <c r="AB18" s="66" t="e">
        <f aca="false">HPVAL($X18,$X$1,AB$1,$X$2,$X$3,$X$5)/1000</f>
        <v>#NAME?</v>
      </c>
      <c r="AC18" s="66" t="e">
        <f aca="false">HPVAL($X18,$X$1,AC$1,$X$2,$X$3,$X$5)/1000</f>
        <v>#NAME?</v>
      </c>
      <c r="AE18" s="66" t="e">
        <f aca="false">HPVAL($X18,$AE$2,AE$1,$AF$2,$X$3,$X$5)/1000</f>
        <v>#NAME?</v>
      </c>
      <c r="AG18" s="66" t="e">
        <f aca="false">HPVAL($X18,$AE$2,AG$1,$AF$2,$X$3,$X$5)/1000</f>
        <v>#NAME?</v>
      </c>
      <c r="AH18" s="66" t="e">
        <f aca="false">HPVAL($X18,$AE$2,AH$1,$AF$2,$X$3,$X$5)/1000</f>
        <v>#NAME?</v>
      </c>
      <c r="AI18" s="66" t="e">
        <f aca="false">HPVAL($X18,$AE$2,AI$1,$AF$2,$X$3,$X$5)/1000</f>
        <v>#NAME?</v>
      </c>
    </row>
    <row r="19" customFormat="false" ht="12" hidden="false" customHeight="true" outlineLevel="0" collapsed="false">
      <c r="A19" s="198" t="s">
        <v>22</v>
      </c>
      <c r="B19" s="68"/>
      <c r="C19" s="199" t="e">
        <f aca="false">SUM(C9:C18)</f>
        <v>#NAME?</v>
      </c>
      <c r="D19" s="200" t="e">
        <f aca="false">SUM(D9:D18)</f>
        <v>#NAME?</v>
      </c>
      <c r="E19" s="201" t="e">
        <f aca="false">SUM(E9:E18)</f>
        <v>#NAME?</v>
      </c>
      <c r="F19" s="66"/>
      <c r="G19" s="199" t="n">
        <f aca="false">SUM(G9:G18)</f>
        <v>0</v>
      </c>
      <c r="H19" s="200" t="n">
        <f aca="false">SUM(H9:H18)</f>
        <v>0</v>
      </c>
      <c r="I19" s="201" t="n">
        <f aca="false">SUM(I9:I18)</f>
        <v>0</v>
      </c>
      <c r="J19" s="202" t="n">
        <f aca="false">SUM(J9:J18)</f>
        <v>0</v>
      </c>
      <c r="K19" s="199"/>
      <c r="L19" s="200"/>
      <c r="M19" s="200" t="n">
        <f aca="false">SUM(M9:M18)</f>
        <v>0</v>
      </c>
      <c r="N19" s="201" t="n">
        <f aca="false">SUM(N9:N18)</f>
        <v>0</v>
      </c>
      <c r="O19" s="202" t="n">
        <f aca="false">J19-M19-N19</f>
        <v>0</v>
      </c>
      <c r="P19" s="66"/>
      <c r="Q19" s="199" t="n">
        <f aca="false">SUM(Q9:Q18)</f>
        <v>0</v>
      </c>
      <c r="R19" s="200"/>
      <c r="S19" s="200"/>
      <c r="T19" s="200" t="n">
        <f aca="false">SUM(T9:T18)</f>
        <v>0</v>
      </c>
      <c r="U19" s="200" t="n">
        <f aca="false">SUM(U9:U18)</f>
        <v>0</v>
      </c>
      <c r="V19" s="201" t="n">
        <f aca="false">SUM(V9:V18)</f>
        <v>0</v>
      </c>
    </row>
    <row r="20" customFormat="false" ht="3" hidden="false" customHeight="true" outlineLevel="0" collapsed="false">
      <c r="A20" s="154"/>
      <c r="B20" s="68"/>
      <c r="C20" s="43"/>
      <c r="D20" s="66"/>
      <c r="E20" s="97"/>
      <c r="F20" s="66"/>
      <c r="G20" s="43"/>
      <c r="H20" s="66"/>
      <c r="I20" s="66"/>
      <c r="J20" s="174"/>
      <c r="K20" s="41"/>
      <c r="L20" s="41"/>
      <c r="M20" s="66"/>
      <c r="N20" s="39"/>
      <c r="O20" s="174"/>
      <c r="P20" s="66"/>
      <c r="Q20" s="43"/>
      <c r="R20" s="66"/>
      <c r="S20" s="66"/>
      <c r="T20" s="66"/>
      <c r="U20" s="66"/>
      <c r="V20" s="97"/>
    </row>
    <row r="21" customFormat="false" ht="12" hidden="false" customHeight="true" outlineLevel="0" collapsed="false">
      <c r="A21" s="154" t="s">
        <v>23</v>
      </c>
      <c r="B21" s="68"/>
      <c r="C21" s="43" t="e">
        <f aca="false">Y21</f>
        <v>#NAME?</v>
      </c>
      <c r="D21" s="66" t="e">
        <f aca="false">SUM(Z21:AC21)</f>
        <v>#NAME?</v>
      </c>
      <c r="E21" s="97" t="e">
        <f aca="false">C21-D21</f>
        <v>#NAME?</v>
      </c>
      <c r="F21" s="66"/>
      <c r="G21" s="43"/>
      <c r="H21" s="66"/>
      <c r="I21" s="66"/>
      <c r="J21" s="174" t="n">
        <f aca="false">SUM(G21:I21)</f>
        <v>0</v>
      </c>
      <c r="K21" s="41"/>
      <c r="L21" s="41"/>
      <c r="M21" s="66"/>
      <c r="N21" s="39"/>
      <c r="O21" s="174" t="n">
        <f aca="false">J21-M21-N21</f>
        <v>0</v>
      </c>
      <c r="P21" s="66"/>
      <c r="Q21" s="43"/>
      <c r="R21" s="66"/>
      <c r="S21" s="66"/>
      <c r="T21" s="66"/>
      <c r="U21" s="66"/>
      <c r="V21" s="97" t="n">
        <f aca="false">ROUND(SUM(Q21:U21),0)</f>
        <v>0</v>
      </c>
      <c r="X21" s="193" t="s">
        <v>215</v>
      </c>
      <c r="Y21" s="66" t="e">
        <f aca="false">HPVAL($X21,$X$1,Y$1,$X$2,$X$3,$X$5)/1000</f>
        <v>#NAME?</v>
      </c>
      <c r="Z21" s="66"/>
      <c r="AA21" s="66" t="e">
        <f aca="false">HPVAL($X21,$X$1,AA$1,$X$2,$X$3,$X$5)/1000</f>
        <v>#NAME?</v>
      </c>
      <c r="AB21" s="66" t="e">
        <f aca="false">HPVAL($X21,$X$1,AB$1,$X$2,$X$3,$X$5)/1000</f>
        <v>#NAME?</v>
      </c>
      <c r="AC21" s="66" t="e">
        <f aca="false">HPVAL($X21,$X$1,AC$1,$X$2,$X$3,$X$5)/1000</f>
        <v>#NAME?</v>
      </c>
      <c r="AE21" s="66" t="e">
        <f aca="false">HPVAL($X21,$AE$2,AE$1,$AF$2,$X$3,$X$5)/1000</f>
        <v>#NAME?</v>
      </c>
      <c r="AF21" s="66"/>
      <c r="AG21" s="66" t="e">
        <f aca="false">HPVAL($X21,$AE$2,AG$1,$AF$2,$X$3,$X$5)/1000</f>
        <v>#NAME?</v>
      </c>
      <c r="AH21" s="66" t="e">
        <f aca="false">HPVAL($X21,$AE$2,AH$1,$AF$2,$X$3,$X$5)/1000</f>
        <v>#NAME?</v>
      </c>
      <c r="AI21" s="66" t="e">
        <f aca="false">HPVAL($X21,$AE$2,AI$1,$AF$2,$X$3,$X$5)/1000</f>
        <v>#NAME?</v>
      </c>
    </row>
    <row r="22" customFormat="false" ht="12" hidden="false" customHeight="true" outlineLevel="0" collapsed="false">
      <c r="A22" s="154" t="s">
        <v>24</v>
      </c>
      <c r="B22" s="68"/>
      <c r="C22" s="43" t="e">
        <f aca="false">Y22</f>
        <v>#NAME?</v>
      </c>
      <c r="D22" s="66" t="e">
        <f aca="false">SUM(Z22:AC22)</f>
        <v>#NAME?</v>
      </c>
      <c r="E22" s="97" t="e">
        <f aca="false">C22-D22</f>
        <v>#NAME?</v>
      </c>
      <c r="F22" s="66"/>
      <c r="G22" s="43"/>
      <c r="H22" s="66"/>
      <c r="I22" s="66"/>
      <c r="J22" s="174" t="n">
        <f aca="false">SUM(G22:I22)</f>
        <v>0</v>
      </c>
      <c r="K22" s="41"/>
      <c r="L22" s="41"/>
      <c r="M22" s="66"/>
      <c r="N22" s="39"/>
      <c r="O22" s="174" t="n">
        <f aca="false">J22-M22-N22</f>
        <v>0</v>
      </c>
      <c r="P22" s="66"/>
      <c r="Q22" s="43"/>
      <c r="R22" s="66"/>
      <c r="S22" s="66"/>
      <c r="T22" s="66"/>
      <c r="U22" s="66"/>
      <c r="V22" s="97" t="n">
        <f aca="false">ROUND(SUM(Q22:U22),0)</f>
        <v>0</v>
      </c>
      <c r="X22" s="193" t="s">
        <v>216</v>
      </c>
      <c r="Y22" s="66" t="e">
        <f aca="false">HPVAL($X22,$X$1,Y$1,$X$2,$X$3,$X$5)/1000</f>
        <v>#NAME?</v>
      </c>
      <c r="Z22" s="66"/>
      <c r="AA22" s="66" t="e">
        <f aca="false">HPVAL($X22,$X$1,AA$1,$X$2,$X$3,$X$5)/1000</f>
        <v>#NAME?</v>
      </c>
      <c r="AB22" s="66" t="e">
        <f aca="false">HPVAL($X22,$X$1,AB$1,$X$2,$X$3,$X$5)/1000</f>
        <v>#NAME?</v>
      </c>
      <c r="AC22" s="66" t="e">
        <f aca="false">HPVAL($X22,$X$1,AC$1,$X$2,$X$3,$X$5)/1000</f>
        <v>#NAME?</v>
      </c>
      <c r="AE22" s="66" t="e">
        <f aca="false">HPVAL($X22,$AE$2,AE$1,$AF$2,$X$3,$X$5)/1000</f>
        <v>#NAME?</v>
      </c>
      <c r="AF22" s="66"/>
      <c r="AG22" s="66" t="e">
        <f aca="false">HPVAL($X22,$AE$2,AG$1,$AF$2,$X$3,$X$5)/1000</f>
        <v>#NAME?</v>
      </c>
      <c r="AH22" s="66" t="e">
        <f aca="false">HPVAL($X22,$AE$2,AH$1,$AF$2,$X$3,$X$5)/1000</f>
        <v>#NAME?</v>
      </c>
      <c r="AI22" s="66" t="e">
        <f aca="false">HPVAL($X22,$AE$2,AI$1,$AF$2,$X$3,$X$5)/1000</f>
        <v>#NAME?</v>
      </c>
    </row>
    <row r="23" customFormat="false" ht="12" hidden="false" customHeight="true" outlineLevel="0" collapsed="false">
      <c r="A23" s="154" t="s">
        <v>108</v>
      </c>
      <c r="B23" s="68"/>
      <c r="C23" s="43" t="e">
        <f aca="false">Y23</f>
        <v>#NAME?</v>
      </c>
      <c r="D23" s="66" t="e">
        <f aca="false">SUM(Z23:AC23)</f>
        <v>#NAME?</v>
      </c>
      <c r="E23" s="97" t="e">
        <f aca="false">C23-D23</f>
        <v>#NAME?</v>
      </c>
      <c r="F23" s="66"/>
      <c r="G23" s="43"/>
      <c r="H23" s="66"/>
      <c r="I23" s="66"/>
      <c r="J23" s="174" t="n">
        <f aca="false">SUM(G23:I23)</f>
        <v>0</v>
      </c>
      <c r="K23" s="41"/>
      <c r="L23" s="41"/>
      <c r="M23" s="66"/>
      <c r="N23" s="39"/>
      <c r="O23" s="174" t="n">
        <f aca="false">J23-M23-N23</f>
        <v>0</v>
      </c>
      <c r="P23" s="66"/>
      <c r="Q23" s="43"/>
      <c r="R23" s="66"/>
      <c r="S23" s="66"/>
      <c r="T23" s="66"/>
      <c r="U23" s="66"/>
      <c r="V23" s="97" t="n">
        <f aca="false">ROUND(SUM(Q23:U23),0)</f>
        <v>0</v>
      </c>
      <c r="X23" s="193" t="s">
        <v>217</v>
      </c>
      <c r="Y23" s="66" t="e">
        <f aca="false">HPVAL($X23,$X$1,Y$1,$X$2,$X$3,$X$5)/1000</f>
        <v>#NAME?</v>
      </c>
      <c r="Z23" s="66"/>
      <c r="AA23" s="66" t="e">
        <f aca="false">HPVAL($X23,$X$1,AA$1,$X$2,$X$3,$X$5)/1000</f>
        <v>#NAME?</v>
      </c>
      <c r="AB23" s="66" t="e">
        <f aca="false">HPVAL($X23,$X$1,AB$1,$X$2,$X$3,$X$5)/1000</f>
        <v>#NAME?</v>
      </c>
      <c r="AC23" s="66" t="e">
        <f aca="false">HPVAL($X23,$X$1,AC$1,$X$2,$X$3,$X$5)/1000</f>
        <v>#NAME?</v>
      </c>
      <c r="AE23" s="66" t="e">
        <f aca="false">HPVAL($X23,$AE$2,AE$1,$AF$2,$X$3,$X$5)/1000</f>
        <v>#NAME?</v>
      </c>
      <c r="AF23" s="66"/>
      <c r="AG23" s="66" t="e">
        <f aca="false">HPVAL($X23,$AE$2,AG$1,$AF$2,$X$3,$X$5)/1000</f>
        <v>#NAME?</v>
      </c>
      <c r="AH23" s="66" t="e">
        <f aca="false">HPVAL($X23,$AE$2,AH$1,$AF$2,$X$3,$X$5)/1000</f>
        <v>#NAME?</v>
      </c>
      <c r="AI23" s="66" t="e">
        <f aca="false">HPVAL($X23,$AE$2,AI$1,$AF$2,$X$3,$X$5)/1000</f>
        <v>#NAME?</v>
      </c>
    </row>
    <row r="24" customFormat="false" ht="12" hidden="false" customHeight="true" outlineLevel="0" collapsed="false">
      <c r="A24" s="154" t="s">
        <v>218</v>
      </c>
      <c r="B24" s="68"/>
      <c r="C24" s="43" t="e">
        <f aca="false">Y24</f>
        <v>#NAME?</v>
      </c>
      <c r="D24" s="66" t="e">
        <f aca="false">SUM(Z24:AC24)</f>
        <v>#NAME?</v>
      </c>
      <c r="E24" s="97" t="e">
        <f aca="false">C24-D24</f>
        <v>#NAME?</v>
      </c>
      <c r="F24" s="66"/>
      <c r="G24" s="43"/>
      <c r="H24" s="66"/>
      <c r="I24" s="66"/>
      <c r="J24" s="174" t="n">
        <f aca="false">SUM(G24:I24)</f>
        <v>0</v>
      </c>
      <c r="K24" s="41"/>
      <c r="L24" s="41"/>
      <c r="M24" s="66"/>
      <c r="N24" s="39"/>
      <c r="O24" s="174" t="n">
        <f aca="false">J24-M24-N24</f>
        <v>0</v>
      </c>
      <c r="P24" s="66"/>
      <c r="Q24" s="43"/>
      <c r="R24" s="66"/>
      <c r="S24" s="66"/>
      <c r="T24" s="66"/>
      <c r="U24" s="66"/>
      <c r="V24" s="97" t="n">
        <f aca="false">ROUND(SUM(Q24:U24),0)</f>
        <v>0</v>
      </c>
      <c r="X24" s="193" t="s">
        <v>219</v>
      </c>
      <c r="Y24" s="66" t="e">
        <f aca="false">HPVAL($X24,$X$1,Y$1,$X$2,$X$3,$X$5)/1000</f>
        <v>#NAME?</v>
      </c>
      <c r="Z24" s="66"/>
      <c r="AA24" s="66" t="e">
        <f aca="false">HPVAL($X24,$X$1,AA$1,$X$2,$X$3,$X$5)/1000</f>
        <v>#NAME?</v>
      </c>
      <c r="AB24" s="66" t="e">
        <f aca="false">HPVAL($X24,$X$1,AB$1,$X$2,$X$3,$X$5)/1000</f>
        <v>#NAME?</v>
      </c>
      <c r="AC24" s="66" t="e">
        <f aca="false">HPVAL($X24,$X$1,AC$1,$X$2,$X$3,$X$5)/1000</f>
        <v>#NAME?</v>
      </c>
      <c r="AE24" s="66" t="e">
        <f aca="false">HPVAL($X24,$AE$2,AE$1,$AF$2,$X$3,$X$5)/1000</f>
        <v>#NAME?</v>
      </c>
      <c r="AF24" s="66"/>
      <c r="AG24" s="66" t="e">
        <f aca="false">HPVAL($X24,$AE$2,AG$1,$AF$2,$X$3,$X$5)/1000</f>
        <v>#NAME?</v>
      </c>
      <c r="AH24" s="66" t="e">
        <f aca="false">HPVAL($X24,$AE$2,AH$1,$AF$2,$X$3,$X$5)/1000</f>
        <v>#NAME?</v>
      </c>
      <c r="AI24" s="66" t="e">
        <f aca="false">HPVAL($X24,$AE$2,AI$1,$AF$2,$X$3,$X$5)/1000</f>
        <v>#NAME?</v>
      </c>
    </row>
    <row r="25" customFormat="false" ht="12" hidden="false" customHeight="true" outlineLevel="0" collapsed="false">
      <c r="A25" s="154" t="s">
        <v>118</v>
      </c>
      <c r="B25" s="68"/>
      <c r="C25" s="43" t="e">
        <f aca="false">Y25</f>
        <v>#NAME?</v>
      </c>
      <c r="D25" s="66" t="e">
        <f aca="false">SUM(Z25:AC25)</f>
        <v>#NAME?</v>
      </c>
      <c r="E25" s="97" t="e">
        <f aca="false">C25-D25</f>
        <v>#NAME?</v>
      </c>
      <c r="F25" s="66"/>
      <c r="G25" s="43"/>
      <c r="H25" s="66"/>
      <c r="I25" s="66"/>
      <c r="J25" s="174" t="n">
        <f aca="false">SUM(G25:I25)</f>
        <v>0</v>
      </c>
      <c r="K25" s="41"/>
      <c r="L25" s="41"/>
      <c r="M25" s="66"/>
      <c r="N25" s="39"/>
      <c r="O25" s="174" t="n">
        <f aca="false">J25-M25-N25</f>
        <v>0</v>
      </c>
      <c r="P25" s="66"/>
      <c r="Q25" s="43"/>
      <c r="R25" s="66"/>
      <c r="S25" s="66"/>
      <c r="T25" s="66"/>
      <c r="U25" s="66"/>
      <c r="V25" s="97" t="n">
        <f aca="false">ROUND(SUM(Q25:U25),0)</f>
        <v>0</v>
      </c>
      <c r="X25" s="193" t="s">
        <v>220</v>
      </c>
      <c r="Y25" s="66" t="e">
        <f aca="false">HPVAL($X25,$X$1,Y$1,$X$2,$X$3,$X$5)/1000</f>
        <v>#NAME?</v>
      </c>
      <c r="Z25" s="66"/>
      <c r="AA25" s="66" t="e">
        <f aca="false">HPVAL($X25,$X$1,AA$1,$X$2,$X$3,$X$5)/1000</f>
        <v>#NAME?</v>
      </c>
      <c r="AB25" s="66" t="e">
        <f aca="false">HPVAL($X25,$X$1,AB$1,$X$2,$X$3,$X$5)/1000</f>
        <v>#NAME?</v>
      </c>
      <c r="AC25" s="66" t="e">
        <f aca="false">HPVAL($X25,$X$1,AC$1,$X$2,$X$3,$X$5)/1000</f>
        <v>#NAME?</v>
      </c>
      <c r="AE25" s="66" t="e">
        <f aca="false">HPVAL($X25,$AE$2,AE$1,$AF$2,$X$3,$X$5)/1000</f>
        <v>#NAME?</v>
      </c>
      <c r="AF25" s="66"/>
      <c r="AG25" s="66" t="e">
        <f aca="false">HPVAL($X25,$AE$2,AG$1,$AF$2,$X$3,$X$5)/1000</f>
        <v>#NAME?</v>
      </c>
      <c r="AH25" s="66" t="e">
        <f aca="false">HPVAL($X25,$AE$2,AH$1,$AF$2,$X$3,$X$5)/1000</f>
        <v>#NAME?</v>
      </c>
      <c r="AI25" s="66" t="e">
        <f aca="false">HPVAL($X25,$AE$2,AI$1,$AF$2,$X$3,$X$5)/1000</f>
        <v>#NAME?</v>
      </c>
    </row>
    <row r="26" customFormat="false" ht="12" hidden="false" customHeight="true" outlineLevel="0" collapsed="false">
      <c r="A26" s="154" t="s">
        <v>33</v>
      </c>
      <c r="B26" s="68"/>
      <c r="C26" s="43" t="e">
        <f aca="false">Y26</f>
        <v>#NAME?</v>
      </c>
      <c r="D26" s="66" t="e">
        <f aca="false">SUM(Z26:AC26)</f>
        <v>#NAME?</v>
      </c>
      <c r="E26" s="97" t="e">
        <f aca="false">C26-D26</f>
        <v>#NAME?</v>
      </c>
      <c r="F26" s="66"/>
      <c r="G26" s="43"/>
      <c r="H26" s="66"/>
      <c r="I26" s="66"/>
      <c r="J26" s="174" t="n">
        <f aca="false">SUM(G26:I26)</f>
        <v>0</v>
      </c>
      <c r="K26" s="41"/>
      <c r="L26" s="41"/>
      <c r="M26" s="66"/>
      <c r="N26" s="39"/>
      <c r="O26" s="174" t="n">
        <f aca="false">J26-M26-N26</f>
        <v>0</v>
      </c>
      <c r="P26" s="66"/>
      <c r="Q26" s="43"/>
      <c r="R26" s="66"/>
      <c r="S26" s="66"/>
      <c r="T26" s="66"/>
      <c r="U26" s="66"/>
      <c r="V26" s="97" t="n">
        <f aca="false">ROUND(SUM(Q26:U26),0)</f>
        <v>0</v>
      </c>
      <c r="X26" s="193" t="s">
        <v>221</v>
      </c>
      <c r="Y26" s="66" t="e">
        <f aca="false">HPVAL($X26,$X$1,Y$1,$X$2,$X$3,$X$5)/1000</f>
        <v>#NAME?</v>
      </c>
      <c r="Z26" s="66"/>
      <c r="AA26" s="66" t="e">
        <f aca="false">HPVAL($X26,$X$1,AA$1,$X$2,$X$3,$X$5)/1000</f>
        <v>#NAME?</v>
      </c>
      <c r="AB26" s="66" t="e">
        <f aca="false">HPVAL($X26,$X$1,AB$1,$X$2,$X$3,$X$5)/1000</f>
        <v>#NAME?</v>
      </c>
      <c r="AC26" s="66" t="e">
        <f aca="false">HPVAL($X26,$X$1,AC$1,$X$2,$X$3,$X$5)/1000</f>
        <v>#NAME?</v>
      </c>
      <c r="AE26" s="66" t="e">
        <f aca="false">HPVAL($X26,$AE$2,AE$1,$AF$2,$X$3,$X$5)/1000</f>
        <v>#NAME?</v>
      </c>
      <c r="AF26" s="66"/>
      <c r="AG26" s="66" t="e">
        <f aca="false">HPVAL($X26,$AE$2,AG$1,$AF$2,$X$3,$X$5)/1000</f>
        <v>#NAME?</v>
      </c>
      <c r="AH26" s="66" t="e">
        <f aca="false">HPVAL($X26,$AE$2,AH$1,$AF$2,$X$3,$X$5)/1000</f>
        <v>#NAME?</v>
      </c>
      <c r="AI26" s="66" t="e">
        <f aca="false">HPVAL($X26,$AE$2,AI$1,$AF$2,$X$3,$X$5)/1000</f>
        <v>#NAME?</v>
      </c>
    </row>
    <row r="27" customFormat="false" ht="12" hidden="false" customHeight="true" outlineLevel="0" collapsed="false">
      <c r="A27" s="198" t="s">
        <v>34</v>
      </c>
      <c r="B27" s="68"/>
      <c r="C27" s="199" t="e">
        <f aca="false">SUM(C21:C26)</f>
        <v>#NAME?</v>
      </c>
      <c r="D27" s="200" t="e">
        <f aca="false">SUM(D21:D26)</f>
        <v>#NAME?</v>
      </c>
      <c r="E27" s="201" t="e">
        <f aca="false">SUM(E21:E26)</f>
        <v>#NAME?</v>
      </c>
      <c r="F27" s="66"/>
      <c r="G27" s="199" t="n">
        <f aca="false">SUM(G21:G26)</f>
        <v>0</v>
      </c>
      <c r="H27" s="200" t="n">
        <f aca="false">SUM(H21:H26)</f>
        <v>0</v>
      </c>
      <c r="I27" s="200" t="n">
        <f aca="false">SUM(I21:I26)</f>
        <v>0</v>
      </c>
      <c r="J27" s="202" t="n">
        <f aca="false">SUM(J21:J26)</f>
        <v>0</v>
      </c>
      <c r="K27" s="200"/>
      <c r="L27" s="200"/>
      <c r="M27" s="200" t="n">
        <f aca="false">SUM(M21:M26)</f>
        <v>0</v>
      </c>
      <c r="N27" s="201" t="n">
        <f aca="false">SUM(N21:N26)</f>
        <v>0</v>
      </c>
      <c r="O27" s="202" t="n">
        <f aca="false">J27-M27-N27</f>
        <v>0</v>
      </c>
      <c r="P27" s="66"/>
      <c r="Q27" s="199" t="n">
        <f aca="false">SUM(Q21:Q26)</f>
        <v>0</v>
      </c>
      <c r="R27" s="200"/>
      <c r="S27" s="200"/>
      <c r="T27" s="200" t="n">
        <f aca="false">SUM(T21:T26)</f>
        <v>0</v>
      </c>
      <c r="U27" s="200" t="n">
        <f aca="false">SUM(U21:U26)</f>
        <v>0</v>
      </c>
      <c r="V27" s="201" t="n">
        <f aca="false">SUM(V21:V26)</f>
        <v>0</v>
      </c>
    </row>
    <row r="28" customFormat="false" ht="3" hidden="false" customHeight="true" outlineLevel="0" collapsed="false">
      <c r="A28" s="154"/>
      <c r="B28" s="68"/>
      <c r="C28" s="43"/>
      <c r="D28" s="66"/>
      <c r="E28" s="97"/>
      <c r="F28" s="66"/>
      <c r="G28" s="43"/>
      <c r="H28" s="66"/>
      <c r="I28" s="66"/>
      <c r="J28" s="174"/>
      <c r="K28" s="41"/>
      <c r="L28" s="41"/>
      <c r="M28" s="66"/>
      <c r="N28" s="39"/>
      <c r="O28" s="174"/>
      <c r="P28" s="66"/>
      <c r="Q28" s="43"/>
      <c r="R28" s="66"/>
      <c r="S28" s="66"/>
      <c r="T28" s="66"/>
      <c r="U28" s="66"/>
      <c r="V28" s="97"/>
    </row>
    <row r="29" customFormat="false" ht="12" hidden="false" customHeight="true" outlineLevel="0" collapsed="false">
      <c r="A29" s="154" t="s">
        <v>222</v>
      </c>
      <c r="B29" s="68"/>
      <c r="C29" s="43" t="e">
        <f aca="false">Y29</f>
        <v>#NAME?</v>
      </c>
      <c r="D29" s="66" t="e">
        <f aca="false">SUM(Z29:AC29)</f>
        <v>#NAME?</v>
      </c>
      <c r="E29" s="97" t="e">
        <f aca="false">C29-D29</f>
        <v>#NAME?</v>
      </c>
      <c r="F29" s="66"/>
      <c r="G29" s="43"/>
      <c r="H29" s="66"/>
      <c r="I29" s="66"/>
      <c r="J29" s="174" t="n">
        <f aca="false">SUM(G29:I29)</f>
        <v>0</v>
      </c>
      <c r="K29" s="41"/>
      <c r="L29" s="41"/>
      <c r="M29" s="66"/>
      <c r="N29" s="39"/>
      <c r="O29" s="174" t="n">
        <f aca="false">J29-M29-N29</f>
        <v>0</v>
      </c>
      <c r="P29" s="66"/>
      <c r="Q29" s="43"/>
      <c r="R29" s="66"/>
      <c r="S29" s="66"/>
      <c r="T29" s="66"/>
      <c r="U29" s="66"/>
      <c r="V29" s="97" t="n">
        <f aca="false">ROUND(SUM(Q29:U29),0)</f>
        <v>0</v>
      </c>
      <c r="X29" s="193" t="s">
        <v>223</v>
      </c>
      <c r="Y29" s="66" t="e">
        <f aca="false">HPVAL($X29,$X$1,Y$1,$X$2,$X$3,$X$5)/1000+Z29</f>
        <v>#NAME?</v>
      </c>
      <c r="Z29" s="66" t="n">
        <f aca="false">6605+8789</f>
        <v>15394</v>
      </c>
      <c r="AA29" s="66" t="e">
        <f aca="false">HPVAL($X29,$X$1,AA$1,$X$2,$X$3,$X$5)/1000</f>
        <v>#NAME?</v>
      </c>
      <c r="AB29" s="66" t="e">
        <f aca="false">HPVAL($X29,$X$1,AB$1,$X$2,$X$3,$X$5)/1000</f>
        <v>#NAME?</v>
      </c>
      <c r="AC29" s="66" t="e">
        <f aca="false">HPVAL($X29,$X$1,AC$1,$X$2,$X$3,$X$5)/1000</f>
        <v>#NAME?</v>
      </c>
      <c r="AE29" s="66" t="e">
        <f aca="false">HPVAL($X29,$AE$2,AE$1,$AF$2,$X$3,$X$5)/1000+AF29</f>
        <v>#NAME?</v>
      </c>
      <c r="AF29" s="66" t="n">
        <v>6640</v>
      </c>
      <c r="AG29" s="66" t="e">
        <f aca="false">HPVAL($X29,$AE$2,AG$1,$AF$2,$X$3,$X$5)/1000</f>
        <v>#NAME?</v>
      </c>
      <c r="AH29" s="66" t="e">
        <f aca="false">HPVAL($X29,$AE$2,AH$1,$AF$2,$X$3,$X$5)/1000</f>
        <v>#NAME?</v>
      </c>
      <c r="AI29" s="66" t="e">
        <f aca="false">HPVAL($X29,$AE$2,AI$1,$AF$2,$X$3,$X$5)/1000</f>
        <v>#NAME?</v>
      </c>
    </row>
    <row r="30" customFormat="false" ht="12" hidden="false" customHeight="true" outlineLevel="0" collapsed="false">
      <c r="A30" s="154" t="s">
        <v>63</v>
      </c>
      <c r="B30" s="68"/>
      <c r="C30" s="43" t="e">
        <f aca="false">Y30</f>
        <v>#NAME?</v>
      </c>
      <c r="D30" s="66" t="e">
        <f aca="false">SUM(Z30:AC30)</f>
        <v>#NAME?</v>
      </c>
      <c r="E30" s="97" t="e">
        <f aca="false">C30-D30</f>
        <v>#NAME?</v>
      </c>
      <c r="F30" s="66"/>
      <c r="G30" s="43"/>
      <c r="H30" s="66"/>
      <c r="I30" s="66"/>
      <c r="J30" s="174" t="n">
        <f aca="false">SUM(G30:I30)</f>
        <v>0</v>
      </c>
      <c r="K30" s="41"/>
      <c r="L30" s="41"/>
      <c r="M30" s="66"/>
      <c r="N30" s="39"/>
      <c r="O30" s="174" t="n">
        <f aca="false">J30-M30-N30</f>
        <v>0</v>
      </c>
      <c r="P30" s="66"/>
      <c r="Q30" s="43"/>
      <c r="R30" s="66"/>
      <c r="S30" s="66"/>
      <c r="T30" s="66"/>
      <c r="U30" s="66"/>
      <c r="V30" s="97" t="n">
        <f aca="false">ROUND(SUM(Q30:U30),0)</f>
        <v>0</v>
      </c>
      <c r="X30" s="193" t="s">
        <v>224</v>
      </c>
      <c r="Y30" s="66" t="e">
        <f aca="false">HPVAL($X30,$X$1,Y$1,$X$2,$X$3,$X$5)/1000</f>
        <v>#NAME?</v>
      </c>
      <c r="Z30" s="66"/>
      <c r="AA30" s="66" t="e">
        <f aca="false">HPVAL($X30,$X$1,AA$1,$X$2,$X$3,$X$5)/1000</f>
        <v>#NAME?</v>
      </c>
      <c r="AB30" s="66" t="e">
        <f aca="false">HPVAL($X30,$X$1,AB$1,$X$2,$X$3,$X$5)/1000</f>
        <v>#NAME?</v>
      </c>
      <c r="AC30" s="66" t="e">
        <f aca="false">HPVAL($X30,$X$1,AC$1,$X$2,$X$3,$X$5)/1000</f>
        <v>#NAME?</v>
      </c>
      <c r="AE30" s="66" t="e">
        <f aca="false">HPVAL($X30,$AE$2,AE$1,$AF$2,$X$3,$X$5)/1000</f>
        <v>#NAME?</v>
      </c>
      <c r="AF30" s="66"/>
      <c r="AG30" s="66" t="e">
        <f aca="false">HPVAL($X30,$AE$2,AG$1,$AF$2,$X$3,$X$5)/1000</f>
        <v>#NAME?</v>
      </c>
      <c r="AH30" s="66" t="e">
        <f aca="false">HPVAL($X30,$AE$2,AH$1,$AF$2,$X$3,$X$5)/1000</f>
        <v>#NAME?</v>
      </c>
      <c r="AI30" s="66" t="e">
        <f aca="false">HPVAL($X30,$AE$2,AI$1,$AF$2,$X$3,$X$5)/1000</f>
        <v>#NAME?</v>
      </c>
    </row>
    <row r="31" customFormat="false" ht="12" hidden="false" customHeight="true" outlineLevel="0" collapsed="false">
      <c r="A31" s="154" t="s">
        <v>127</v>
      </c>
      <c r="B31" s="68"/>
      <c r="C31" s="43" t="e">
        <f aca="false">Y31</f>
        <v>#NAME?</v>
      </c>
      <c r="D31" s="66" t="e">
        <f aca="false">SUM(Z31:AC31)</f>
        <v>#NAME?</v>
      </c>
      <c r="E31" s="97" t="e">
        <f aca="false">C31-D31</f>
        <v>#NAME?</v>
      </c>
      <c r="F31" s="66"/>
      <c r="G31" s="43"/>
      <c r="H31" s="66"/>
      <c r="I31" s="66"/>
      <c r="J31" s="174" t="n">
        <f aca="false">SUM(G31:I31)</f>
        <v>0</v>
      </c>
      <c r="K31" s="41"/>
      <c r="L31" s="41"/>
      <c r="M31" s="66"/>
      <c r="N31" s="39"/>
      <c r="O31" s="174" t="n">
        <f aca="false">J31-M31-N31</f>
        <v>0</v>
      </c>
      <c r="P31" s="66"/>
      <c r="Q31" s="43"/>
      <c r="R31" s="66"/>
      <c r="S31" s="66"/>
      <c r="T31" s="66"/>
      <c r="U31" s="66"/>
      <c r="V31" s="97" t="n">
        <f aca="false">ROUND(SUM(Q31:U31),0)</f>
        <v>0</v>
      </c>
      <c r="X31" s="193" t="s">
        <v>225</v>
      </c>
      <c r="Y31" s="66" t="e">
        <f aca="false">HPVAL($X31,$X$1,Y$1,$X$2,$X$3,$X$5)/1000+Z31</f>
        <v>#NAME?</v>
      </c>
      <c r="Z31" s="66" t="n">
        <f aca="false">35122+34587</f>
        <v>69709</v>
      </c>
      <c r="AA31" s="66" t="e">
        <f aca="false">HPVAL($X31,$X$1,AA$1,$X$2,$X$3,$X$5)/1000</f>
        <v>#NAME?</v>
      </c>
      <c r="AB31" s="66" t="e">
        <f aca="false">HPVAL($X31,$X$1,AB$1,$X$2,$X$3,$X$5)/1000</f>
        <v>#NAME?</v>
      </c>
      <c r="AC31" s="66" t="e">
        <f aca="false">HPVAL($X31,$X$1,AC$1,$X$2,$X$3,$X$5)/1000</f>
        <v>#NAME?</v>
      </c>
      <c r="AE31" s="66" t="e">
        <f aca="false">HPVAL($X31,$AE$2,AE$1,$AF$2,$X$3,$X$5)/1000+AF31</f>
        <v>#NAME?</v>
      </c>
      <c r="AF31" s="66" t="n">
        <v>42177</v>
      </c>
      <c r="AG31" s="66" t="e">
        <f aca="false">HPVAL($X31,$AE$2,AG$1,$AF$2,$X$3,$X$5)/1000</f>
        <v>#NAME?</v>
      </c>
      <c r="AH31" s="66" t="e">
        <f aca="false">HPVAL($X31,$AE$2,AH$1,$AF$2,$X$3,$X$5)/1000</f>
        <v>#NAME?</v>
      </c>
      <c r="AI31" s="66" t="e">
        <f aca="false">HPVAL($X31,$AE$2,AI$1,$AF$2,$X$3,$X$5)/1000</f>
        <v>#NAME?</v>
      </c>
    </row>
    <row r="32" customFormat="false" ht="12" hidden="false" customHeight="true" outlineLevel="0" collapsed="false">
      <c r="A32" s="154" t="s">
        <v>226</v>
      </c>
      <c r="B32" s="68"/>
      <c r="C32" s="43" t="e">
        <f aca="false">Y32</f>
        <v>#NAME?</v>
      </c>
      <c r="D32" s="66" t="e">
        <f aca="false">SUM(Z32:AC32)</f>
        <v>#NAME?</v>
      </c>
      <c r="E32" s="97" t="e">
        <f aca="false">C32-D32</f>
        <v>#NAME?</v>
      </c>
      <c r="F32" s="66"/>
      <c r="G32" s="43"/>
      <c r="H32" s="66"/>
      <c r="I32" s="66"/>
      <c r="J32" s="174" t="n">
        <f aca="false">SUM(G32:I32)</f>
        <v>0</v>
      </c>
      <c r="K32" s="41"/>
      <c r="L32" s="41"/>
      <c r="M32" s="66"/>
      <c r="N32" s="39"/>
      <c r="O32" s="174" t="n">
        <f aca="false">J32-M32-N32</f>
        <v>0</v>
      </c>
      <c r="P32" s="66"/>
      <c r="Q32" s="43"/>
      <c r="R32" s="66"/>
      <c r="S32" s="66"/>
      <c r="T32" s="66"/>
      <c r="U32" s="66"/>
      <c r="V32" s="97" t="n">
        <f aca="false">ROUND(SUM(Q32:U32),0)</f>
        <v>0</v>
      </c>
      <c r="X32" s="193" t="s">
        <v>227</v>
      </c>
      <c r="Y32" s="66" t="e">
        <f aca="false">HPVAL($X32,$X$1,Y$1,$X$2,$X$3,$X$5)/1000</f>
        <v>#NAME?</v>
      </c>
      <c r="Z32" s="66"/>
      <c r="AA32" s="66" t="e">
        <f aca="false">HPVAL($X32,$X$1,AA$1,$X$2,$X$3,$X$5)/1000</f>
        <v>#NAME?</v>
      </c>
      <c r="AB32" s="66" t="e">
        <f aca="false">HPVAL($X32,$X$1,AB$1,$X$2,$X$3,$X$5)/1000</f>
        <v>#NAME?</v>
      </c>
      <c r="AC32" s="66" t="e">
        <f aca="false">HPVAL($X32,$X$1,AC$1,$X$2,$X$3,$X$5)/1000</f>
        <v>#NAME?</v>
      </c>
      <c r="AE32" s="66" t="e">
        <f aca="false">HPVAL($X32,$AE$2,AE$1,$AF$2,$X$3,$X$5)/1000</f>
        <v>#NAME?</v>
      </c>
      <c r="AF32" s="66"/>
      <c r="AG32" s="66" t="e">
        <f aca="false">HPVAL($X32,$AE$2,AG$1,$AF$2,$X$3,$X$5)/1000</f>
        <v>#NAME?</v>
      </c>
      <c r="AH32" s="66" t="e">
        <f aca="false">HPVAL($X32,$AE$2,AH$1,$AF$2,$X$3,$X$5)/1000</f>
        <v>#NAME?</v>
      </c>
      <c r="AI32" s="66" t="e">
        <f aca="false">HPVAL($X32,$AE$2,AI$1,$AF$2,$X$3,$X$5)/1000</f>
        <v>#NAME?</v>
      </c>
    </row>
    <row r="33" customFormat="false" ht="12" hidden="false" customHeight="true" outlineLevel="0" collapsed="false">
      <c r="A33" s="198" t="s">
        <v>228</v>
      </c>
      <c r="B33" s="68"/>
      <c r="C33" s="199" t="e">
        <f aca="false">SUM(C29:C32)</f>
        <v>#NAME?</v>
      </c>
      <c r="D33" s="200" t="e">
        <f aca="false">SUM(D29:D32)</f>
        <v>#NAME?</v>
      </c>
      <c r="E33" s="201" t="e">
        <f aca="false">SUM(E29:E32)</f>
        <v>#NAME?</v>
      </c>
      <c r="F33" s="66"/>
      <c r="G33" s="199" t="n">
        <f aca="false">SUM(G29:G32)</f>
        <v>0</v>
      </c>
      <c r="H33" s="200" t="n">
        <f aca="false">SUM(H29:H32)</f>
        <v>0</v>
      </c>
      <c r="I33" s="200" t="n">
        <f aca="false">SUM(I29:I32)</f>
        <v>0</v>
      </c>
      <c r="J33" s="202" t="n">
        <f aca="false">SUM(J29:J32)</f>
        <v>0</v>
      </c>
      <c r="K33" s="200"/>
      <c r="L33" s="200"/>
      <c r="M33" s="200" t="n">
        <f aca="false">SUM(M29:M32)</f>
        <v>0</v>
      </c>
      <c r="N33" s="201" t="n">
        <f aca="false">SUM(N29:N32)</f>
        <v>0</v>
      </c>
      <c r="O33" s="202" t="n">
        <f aca="false">J33-M33-N33</f>
        <v>0</v>
      </c>
      <c r="P33" s="66"/>
      <c r="Q33" s="199" t="n">
        <f aca="false">SUM(Q29:Q32)</f>
        <v>0</v>
      </c>
      <c r="R33" s="200"/>
      <c r="S33" s="200"/>
      <c r="T33" s="200" t="n">
        <f aca="false">SUM(T29:T32)</f>
        <v>0</v>
      </c>
      <c r="U33" s="200" t="n">
        <f aca="false">SUM(U29:U32)</f>
        <v>0</v>
      </c>
      <c r="V33" s="201" t="n">
        <f aca="false">SUM(V29:V32)</f>
        <v>0</v>
      </c>
    </row>
    <row r="34" customFormat="false" ht="3" hidden="false" customHeight="true" outlineLevel="0" collapsed="false">
      <c r="A34" s="154"/>
      <c r="B34" s="68"/>
      <c r="C34" s="43"/>
      <c r="D34" s="66"/>
      <c r="E34" s="97"/>
      <c r="F34" s="66"/>
      <c r="G34" s="43"/>
      <c r="H34" s="66"/>
      <c r="I34" s="66"/>
      <c r="J34" s="174"/>
      <c r="K34" s="41"/>
      <c r="L34" s="41"/>
      <c r="M34" s="66"/>
      <c r="N34" s="39"/>
      <c r="O34" s="174"/>
      <c r="P34" s="66"/>
      <c r="Q34" s="43"/>
      <c r="R34" s="66"/>
      <c r="S34" s="66"/>
      <c r="T34" s="66"/>
      <c r="U34" s="66"/>
      <c r="V34" s="97"/>
    </row>
    <row r="35" customFormat="false" ht="12" hidden="false" customHeight="true" outlineLevel="0" collapsed="false">
      <c r="A35" s="154" t="s">
        <v>35</v>
      </c>
      <c r="B35" s="68"/>
      <c r="C35" s="43" t="e">
        <f aca="false">Y35</f>
        <v>#NAME?</v>
      </c>
      <c r="D35" s="66" t="e">
        <f aca="false">SUM(Z35:AC35)</f>
        <v>#NAME?</v>
      </c>
      <c r="E35" s="97" t="e">
        <f aca="false">C35-D35</f>
        <v>#NAME?</v>
      </c>
      <c r="F35" s="66"/>
      <c r="G35" s="43"/>
      <c r="H35" s="66"/>
      <c r="I35" s="66"/>
      <c r="J35" s="174" t="n">
        <f aca="false">SUM(G35:I35)</f>
        <v>0</v>
      </c>
      <c r="K35" s="41"/>
      <c r="L35" s="41"/>
      <c r="M35" s="66"/>
      <c r="N35" s="39"/>
      <c r="O35" s="174" t="n">
        <f aca="false">J35-M35-N35</f>
        <v>0</v>
      </c>
      <c r="P35" s="66"/>
      <c r="Q35" s="43"/>
      <c r="R35" s="66"/>
      <c r="S35" s="66"/>
      <c r="T35" s="66"/>
      <c r="U35" s="66"/>
      <c r="V35" s="97" t="n">
        <f aca="false">ROUND(SUM(Q35:U35),0)</f>
        <v>0</v>
      </c>
      <c r="X35" s="193" t="s">
        <v>229</v>
      </c>
      <c r="Y35" s="66" t="e">
        <f aca="false">HPVAL($X35,$X$1,Y$1,$X$2,$X$3,$X$5)/1000</f>
        <v>#NAME?</v>
      </c>
      <c r="Z35" s="66"/>
      <c r="AA35" s="66" t="e">
        <f aca="false">HPVAL($X35,$X$1,AA$1,$X$2,$X$3,$X$5)/1000</f>
        <v>#NAME?</v>
      </c>
      <c r="AB35" s="66" t="e">
        <f aca="false">HPVAL($X35,$X$1,AB$1,$X$2,$X$3,$X$5)/1000</f>
        <v>#NAME?</v>
      </c>
      <c r="AC35" s="66" t="e">
        <f aca="false">HPVAL($X35,$X$1,AC$1,$X$2,$X$3,$X$5)/1000</f>
        <v>#NAME?</v>
      </c>
      <c r="AE35" s="66" t="e">
        <f aca="false">HPVAL($X35,$AE$2,AE$1,$AF$2,$X$3,$X$5)/1000</f>
        <v>#NAME?</v>
      </c>
      <c r="AF35" s="66"/>
      <c r="AG35" s="66" t="e">
        <f aca="false">HPVAL($X35,$AE$2,AG$1,$AF$2,$X$3,$X$5)/1000</f>
        <v>#NAME?</v>
      </c>
      <c r="AH35" s="66" t="e">
        <f aca="false">HPVAL($X35,$AE$2,AH$1,$AF$2,$X$3,$X$5)/1000</f>
        <v>#NAME?</v>
      </c>
      <c r="AI35" s="66" t="e">
        <f aca="false">HPVAL($X35,$AE$2,AI$1,$AF$2,$X$3,$X$5)/1000</f>
        <v>#NAME?</v>
      </c>
    </row>
    <row r="36" customFormat="false" ht="12" hidden="false" customHeight="true" outlineLevel="0" collapsed="false">
      <c r="A36" s="154" t="s">
        <v>150</v>
      </c>
      <c r="B36" s="68"/>
      <c r="C36" s="43" t="e">
        <f aca="false">Y36</f>
        <v>#NAME?</v>
      </c>
      <c r="D36" s="66" t="e">
        <f aca="false">SUM(Z36:AC36)</f>
        <v>#NAME?</v>
      </c>
      <c r="E36" s="97" t="e">
        <f aca="false">C36-D36</f>
        <v>#NAME?</v>
      </c>
      <c r="F36" s="66"/>
      <c r="G36" s="43"/>
      <c r="H36" s="66"/>
      <c r="I36" s="66"/>
      <c r="J36" s="174" t="n">
        <f aca="false">SUM(G36:I36)</f>
        <v>0</v>
      </c>
      <c r="K36" s="41"/>
      <c r="L36" s="41"/>
      <c r="M36" s="66"/>
      <c r="N36" s="39"/>
      <c r="O36" s="174" t="n">
        <f aca="false">J36-M36-N36</f>
        <v>0</v>
      </c>
      <c r="P36" s="66"/>
      <c r="Q36" s="43"/>
      <c r="R36" s="66"/>
      <c r="S36" s="66"/>
      <c r="T36" s="66"/>
      <c r="U36" s="66"/>
      <c r="V36" s="97" t="n">
        <f aca="false">ROUND(SUM(Q36:U36),0)</f>
        <v>0</v>
      </c>
      <c r="X36" s="193" t="s">
        <v>230</v>
      </c>
      <c r="Y36" s="66" t="e">
        <f aca="false">HPVAL($X36,$X$1,Y$1,$X$2,$X$3,$X$5)/1000</f>
        <v>#NAME?</v>
      </c>
      <c r="Z36" s="66"/>
      <c r="AA36" s="66" t="e">
        <f aca="false">HPVAL($X36,$X$1,AA$1,$X$2,$X$3,$X$5)/1000</f>
        <v>#NAME?</v>
      </c>
      <c r="AB36" s="66" t="e">
        <f aca="false">HPVAL($X36,$X$1,AB$1,$X$2,$X$3,$X$5)/1000</f>
        <v>#NAME?</v>
      </c>
      <c r="AC36" s="66" t="e">
        <f aca="false">HPVAL($X36,$X$1,AC$1,$X$2,$X$3,$X$5)/1000</f>
        <v>#NAME?</v>
      </c>
      <c r="AE36" s="66" t="e">
        <f aca="false">HPVAL($X36,$AE$2,AE$1,$AF$2,$X$3,$X$5)/1000</f>
        <v>#NAME?</v>
      </c>
      <c r="AF36" s="66"/>
      <c r="AG36" s="66" t="e">
        <f aca="false">HPVAL($X36,$AE$2,AG$1,$AF$2,$X$3,$X$5)/1000</f>
        <v>#NAME?</v>
      </c>
      <c r="AH36" s="66" t="e">
        <f aca="false">HPVAL($X36,$AE$2,AH$1,$AF$2,$X$3,$X$5)/1000</f>
        <v>#NAME?</v>
      </c>
      <c r="AI36" s="66" t="e">
        <f aca="false">HPVAL($X36,$AE$2,AI$1,$AF$2,$X$3,$X$5)/1000</f>
        <v>#NAME?</v>
      </c>
    </row>
    <row r="37" customFormat="false" ht="12" hidden="false" customHeight="true" outlineLevel="0" collapsed="false">
      <c r="A37" s="154" t="s">
        <v>151</v>
      </c>
      <c r="B37" s="68"/>
      <c r="C37" s="43" t="e">
        <f aca="false">Y37</f>
        <v>#NAME?</v>
      </c>
      <c r="D37" s="66" t="e">
        <f aca="false">SUM(Z37:AC37)</f>
        <v>#NAME?</v>
      </c>
      <c r="E37" s="97" t="e">
        <f aca="false">C37-D37</f>
        <v>#NAME?</v>
      </c>
      <c r="F37" s="66"/>
      <c r="G37" s="43"/>
      <c r="H37" s="66"/>
      <c r="I37" s="66"/>
      <c r="J37" s="174" t="n">
        <f aca="false">SUM(G37:I37)</f>
        <v>0</v>
      </c>
      <c r="K37" s="41"/>
      <c r="L37" s="41"/>
      <c r="M37" s="66"/>
      <c r="N37" s="39"/>
      <c r="O37" s="174" t="n">
        <f aca="false">J37-M37-N37</f>
        <v>0</v>
      </c>
      <c r="P37" s="66"/>
      <c r="Q37" s="43"/>
      <c r="R37" s="66"/>
      <c r="S37" s="66"/>
      <c r="T37" s="66"/>
      <c r="U37" s="66"/>
      <c r="V37" s="97" t="n">
        <f aca="false">ROUND(SUM(Q37:U37),0)</f>
        <v>0</v>
      </c>
      <c r="X37" s="193" t="s">
        <v>231</v>
      </c>
      <c r="Y37" s="66" t="e">
        <f aca="false">HPVAL($X37,$X$1,Y$1,$X$2,$X$3,$X$5)/1000</f>
        <v>#NAME?</v>
      </c>
      <c r="Z37" s="66"/>
      <c r="AA37" s="66" t="e">
        <f aca="false">HPVAL($X37,$X$1,AA$1,$X$2,$X$3,$X$5)/1000</f>
        <v>#NAME?</v>
      </c>
      <c r="AB37" s="66" t="e">
        <f aca="false">HPVAL($X37,$X$1,AB$1,$X$2,$X$3,$X$5)/1000</f>
        <v>#NAME?</v>
      </c>
      <c r="AC37" s="66" t="e">
        <f aca="false">HPVAL($X37,$X$1,AC$1,$X$2,$X$3,$X$5)/1000</f>
        <v>#NAME?</v>
      </c>
      <c r="AE37" s="66" t="e">
        <f aca="false">HPVAL($X37,$AE$2,AE$1,$AF$2,$X$3,$X$5)/1000</f>
        <v>#NAME?</v>
      </c>
      <c r="AF37" s="66"/>
      <c r="AG37" s="66" t="e">
        <f aca="false">HPVAL($X37,$AE$2,AG$1,$AF$2,$X$3,$X$5)/1000</f>
        <v>#NAME?</v>
      </c>
      <c r="AH37" s="66" t="e">
        <f aca="false">HPVAL($X37,$AE$2,AH$1,$AF$2,$X$3,$X$5)/1000</f>
        <v>#NAME?</v>
      </c>
      <c r="AI37" s="66" t="e">
        <f aca="false">HPVAL($X37,$AE$2,AI$1,$AF$2,$X$3,$X$5)/1000</f>
        <v>#NAME?</v>
      </c>
    </row>
    <row r="38" customFormat="false" ht="12" hidden="false" customHeight="true" outlineLevel="0" collapsed="false">
      <c r="A38" s="154" t="s">
        <v>37</v>
      </c>
      <c r="B38" s="68"/>
      <c r="C38" s="43" t="e">
        <f aca="false">Y38</f>
        <v>#NAME?</v>
      </c>
      <c r="D38" s="66" t="e">
        <f aca="false">SUM(Z38:AC38)</f>
        <v>#NAME?</v>
      </c>
      <c r="E38" s="97" t="e">
        <f aca="false">C38-D38</f>
        <v>#NAME?</v>
      </c>
      <c r="F38" s="66"/>
      <c r="G38" s="43"/>
      <c r="H38" s="66"/>
      <c r="I38" s="66"/>
      <c r="J38" s="174" t="n">
        <f aca="false">SUM(G38:I38)</f>
        <v>0</v>
      </c>
      <c r="K38" s="41"/>
      <c r="L38" s="41"/>
      <c r="M38" s="66"/>
      <c r="N38" s="39"/>
      <c r="O38" s="174" t="n">
        <f aca="false">J38-M38-N38</f>
        <v>0</v>
      </c>
      <c r="P38" s="66"/>
      <c r="Q38" s="43"/>
      <c r="R38" s="66"/>
      <c r="S38" s="66"/>
      <c r="T38" s="66"/>
      <c r="U38" s="66"/>
      <c r="V38" s="97" t="n">
        <f aca="false">ROUND(SUM(Q38:U38),0)</f>
        <v>0</v>
      </c>
      <c r="X38" s="193" t="s">
        <v>232</v>
      </c>
      <c r="Y38" s="66" t="e">
        <f aca="false">HPVAL($X38,$X$1,Y$1,$X$2,$X$3,$X$5)/1000</f>
        <v>#NAME?</v>
      </c>
      <c r="Z38" s="66"/>
      <c r="AA38" s="66" t="e">
        <f aca="false">HPVAL($X38,$X$1,AA$1,$X$2,$X$3,$X$5)/1000</f>
        <v>#NAME?</v>
      </c>
      <c r="AB38" s="66" t="e">
        <f aca="false">HPVAL($X38,$X$1,AB$1,$X$2,$X$3,$X$5)/1000</f>
        <v>#NAME?</v>
      </c>
      <c r="AC38" s="66" t="e">
        <f aca="false">HPVAL($X38,$X$1,AC$1,$X$2,$X$3,$X$5)/1000</f>
        <v>#NAME?</v>
      </c>
      <c r="AE38" s="66" t="e">
        <f aca="false">HPVAL($X38,$AE$2,AE$1,$AF$2,$X$3,$X$5)/1000</f>
        <v>#NAME?</v>
      </c>
      <c r="AF38" s="66"/>
      <c r="AG38" s="66" t="e">
        <f aca="false">HPVAL($X38,$AE$2,AG$1,$AF$2,$X$3,$X$5)/1000</f>
        <v>#NAME?</v>
      </c>
      <c r="AH38" s="66" t="e">
        <f aca="false">HPVAL($X38,$AE$2,AH$1,$AF$2,$X$3,$X$5)/1000</f>
        <v>#NAME?</v>
      </c>
      <c r="AI38" s="66" t="e">
        <f aca="false">HPVAL($X38,$AE$2,AI$1,$AF$2,$X$3,$X$5)/1000</f>
        <v>#NAME?</v>
      </c>
    </row>
    <row r="39" customFormat="false" ht="12" hidden="false" customHeight="true" outlineLevel="0" collapsed="false">
      <c r="A39" s="198" t="s">
        <v>38</v>
      </c>
      <c r="B39" s="68"/>
      <c r="C39" s="199" t="e">
        <f aca="false">SUM(C35:C38)</f>
        <v>#NAME?</v>
      </c>
      <c r="D39" s="200" t="e">
        <f aca="false">SUM(D35:D38)</f>
        <v>#NAME?</v>
      </c>
      <c r="E39" s="201" t="e">
        <f aca="false">SUM(E35:E38)</f>
        <v>#NAME?</v>
      </c>
      <c r="F39" s="66"/>
      <c r="G39" s="199" t="n">
        <f aca="false">SUM(G35:G38)</f>
        <v>0</v>
      </c>
      <c r="H39" s="200" t="n">
        <f aca="false">SUM(H35:H38)</f>
        <v>0</v>
      </c>
      <c r="I39" s="200" t="n">
        <f aca="false">SUM(I35:I38)</f>
        <v>0</v>
      </c>
      <c r="J39" s="202" t="n">
        <f aca="false">SUM(J35:J38)</f>
        <v>0</v>
      </c>
      <c r="K39" s="200"/>
      <c r="L39" s="200"/>
      <c r="M39" s="200" t="n">
        <f aca="false">SUM(M35:M38)</f>
        <v>0</v>
      </c>
      <c r="N39" s="201" t="n">
        <f aca="false">SUM(N35:N38)</f>
        <v>0</v>
      </c>
      <c r="O39" s="202" t="n">
        <f aca="false">J39-M39-N39</f>
        <v>0</v>
      </c>
      <c r="P39" s="66"/>
      <c r="Q39" s="199" t="n">
        <f aca="false">SUM(Q35:Q38)</f>
        <v>0</v>
      </c>
      <c r="R39" s="200"/>
      <c r="S39" s="200"/>
      <c r="T39" s="200" t="n">
        <f aca="false">SUM(T35:T38)</f>
        <v>0</v>
      </c>
      <c r="U39" s="200" t="n">
        <f aca="false">SUM(U35:U38)</f>
        <v>0</v>
      </c>
      <c r="V39" s="201" t="n">
        <f aca="false">SUM(V35:V38)</f>
        <v>0</v>
      </c>
    </row>
    <row r="40" customFormat="false" ht="3" hidden="false" customHeight="true" outlineLevel="0" collapsed="false">
      <c r="A40" s="154"/>
      <c r="B40" s="68"/>
      <c r="C40" s="43"/>
      <c r="D40" s="66"/>
      <c r="E40" s="97"/>
      <c r="F40" s="66"/>
      <c r="G40" s="43"/>
      <c r="H40" s="66"/>
      <c r="I40" s="66"/>
      <c r="J40" s="174"/>
      <c r="K40" s="41"/>
      <c r="L40" s="41"/>
      <c r="M40" s="66"/>
      <c r="N40" s="39"/>
      <c r="O40" s="174"/>
      <c r="P40" s="66"/>
      <c r="Q40" s="43"/>
      <c r="R40" s="66"/>
      <c r="S40" s="66"/>
      <c r="T40" s="66"/>
      <c r="U40" s="66"/>
      <c r="V40" s="97"/>
    </row>
    <row r="41" customFormat="false" ht="12" hidden="false" customHeight="true" outlineLevel="0" collapsed="false">
      <c r="A41" s="154" t="s">
        <v>39</v>
      </c>
      <c r="B41" s="68"/>
      <c r="C41" s="43" t="e">
        <f aca="false">Y41</f>
        <v>#NAME?</v>
      </c>
      <c r="D41" s="66" t="e">
        <f aca="false">SUM(Z41:AC41)</f>
        <v>#NAME?</v>
      </c>
      <c r="E41" s="97" t="e">
        <f aca="false">C41-D41</f>
        <v>#NAME?</v>
      </c>
      <c r="F41" s="66"/>
      <c r="G41" s="43"/>
      <c r="H41" s="66"/>
      <c r="I41" s="66"/>
      <c r="J41" s="174" t="n">
        <f aca="false">SUM(G41:I41)</f>
        <v>0</v>
      </c>
      <c r="K41" s="41"/>
      <c r="L41" s="41"/>
      <c r="M41" s="66"/>
      <c r="N41" s="39"/>
      <c r="O41" s="174" t="n">
        <f aca="false">J41-M41-N41</f>
        <v>0</v>
      </c>
      <c r="P41" s="66"/>
      <c r="Q41" s="43"/>
      <c r="R41" s="66"/>
      <c r="S41" s="66"/>
      <c r="T41" s="66"/>
      <c r="U41" s="66"/>
      <c r="V41" s="97" t="n">
        <f aca="false">ROUND(SUM(Q41:U41),0)</f>
        <v>0</v>
      </c>
      <c r="X41" s="193" t="s">
        <v>233</v>
      </c>
      <c r="Y41" s="66" t="e">
        <f aca="false">HPVAL($X41,$X$1,Y$1,$X$2,$X$3,$X$5)/1000</f>
        <v>#NAME?</v>
      </c>
      <c r="Z41" s="66"/>
      <c r="AA41" s="66" t="e">
        <f aca="false">HPVAL($X41,$X$1,AA$1,$X$2,$X$3,$X$5)/1000</f>
        <v>#NAME?</v>
      </c>
      <c r="AB41" s="66" t="e">
        <f aca="false">HPVAL($X41,$X$1,AB$1,$X$2,$X$3,$X$5)/1000</f>
        <v>#NAME?</v>
      </c>
      <c r="AC41" s="66" t="e">
        <f aca="false">HPVAL($X41,$X$1,AC$1,$X$2,$X$3,$X$5)/1000</f>
        <v>#NAME?</v>
      </c>
      <c r="AE41" s="66" t="e">
        <f aca="false">HPVAL($X41,$AE$2,AE$1,$AF$2,$X$3,$X$5)/1000</f>
        <v>#NAME?</v>
      </c>
      <c r="AF41" s="66"/>
      <c r="AG41" s="66" t="e">
        <f aca="false">HPVAL($X41,$AE$2,AG$1,$AF$2,$X$3,$X$5)/1000</f>
        <v>#NAME?</v>
      </c>
      <c r="AH41" s="66" t="e">
        <f aca="false">HPVAL($X41,$AE$2,AH$1,$AF$2,$X$3,$X$5)/1000</f>
        <v>#NAME?</v>
      </c>
      <c r="AI41" s="66" t="e">
        <f aca="false">HPVAL($X41,$AE$2,AI$1,$AF$2,$X$3,$X$5)/1000</f>
        <v>#NAME?</v>
      </c>
    </row>
    <row r="42" customFormat="false" ht="3" hidden="false" customHeight="true" outlineLevel="0" collapsed="false">
      <c r="A42" s="154"/>
      <c r="B42" s="68"/>
      <c r="C42" s="43"/>
      <c r="D42" s="66"/>
      <c r="E42" s="97"/>
      <c r="F42" s="66"/>
      <c r="G42" s="43"/>
      <c r="H42" s="66"/>
      <c r="I42" s="66"/>
      <c r="J42" s="174"/>
      <c r="K42" s="41"/>
      <c r="L42" s="41"/>
      <c r="M42" s="66"/>
      <c r="N42" s="39"/>
      <c r="O42" s="174"/>
      <c r="P42" s="66"/>
      <c r="Q42" s="43"/>
      <c r="R42" s="66"/>
      <c r="S42" s="66"/>
      <c r="T42" s="66"/>
      <c r="U42" s="66"/>
      <c r="V42" s="97"/>
    </row>
    <row r="43" customFormat="false" ht="12" hidden="false" customHeight="true" outlineLevel="0" collapsed="false">
      <c r="A43" s="154" t="s">
        <v>40</v>
      </c>
      <c r="B43" s="68"/>
      <c r="C43" s="43"/>
      <c r="D43" s="66" t="e">
        <f aca="false">SUM(Z43:AC43)</f>
        <v>#NAME?</v>
      </c>
      <c r="E43" s="97" t="e">
        <f aca="false">C43-D43</f>
        <v>#NAME?</v>
      </c>
      <c r="F43" s="66"/>
      <c r="G43" s="43"/>
      <c r="H43" s="66"/>
      <c r="I43" s="66"/>
      <c r="J43" s="174" t="n">
        <f aca="false">SUM(G43:I43)</f>
        <v>0</v>
      </c>
      <c r="K43" s="41"/>
      <c r="L43" s="41"/>
      <c r="M43" s="66"/>
      <c r="N43" s="39"/>
      <c r="O43" s="174" t="n">
        <f aca="false">J43-M43-N43</f>
        <v>0</v>
      </c>
      <c r="P43" s="66"/>
      <c r="Q43" s="43"/>
      <c r="R43" s="66"/>
      <c r="S43" s="66"/>
      <c r="T43" s="66"/>
      <c r="U43" s="66"/>
      <c r="V43" s="97" t="n">
        <f aca="false">ROUND(SUM(Q43:U43),0)</f>
        <v>0</v>
      </c>
      <c r="X43" s="193" t="s">
        <v>234</v>
      </c>
      <c r="Y43" s="66"/>
      <c r="Z43" s="66"/>
      <c r="AA43" s="66" t="e">
        <f aca="false">HPVAL($X43,$X$1,AA$1,$X$2,$X$3,$X$5)/1000</f>
        <v>#NAME?</v>
      </c>
      <c r="AB43" s="66" t="e">
        <f aca="false">HPVAL($X43,$X$1,AB$1,$X$2,$X$3,$X$5)/1000</f>
        <v>#NAME?</v>
      </c>
      <c r="AC43" s="66" t="e">
        <f aca="false">HPVAL($X43,$X$1,AC$1,$X$2,$X$3,$X$5)/1000</f>
        <v>#NAME?</v>
      </c>
      <c r="AE43" s="66"/>
      <c r="AF43" s="66"/>
      <c r="AG43" s="66" t="e">
        <f aca="false">HPVAL($X43,$AE$2,AG$1,$AF$2,$X$3,$X$5)/1000</f>
        <v>#NAME?</v>
      </c>
      <c r="AH43" s="66" t="e">
        <f aca="false">HPVAL($X43,$AE$2,AH$1,$AF$2,$X$3,$X$5)/1000</f>
        <v>#NAME?</v>
      </c>
      <c r="AI43" s="66" t="e">
        <f aca="false">HPVAL($X43,$AE$2,AI$1,$AF$2,$X$3,$X$5)/1000</f>
        <v>#NAME?</v>
      </c>
    </row>
    <row r="44" customFormat="false" ht="3" hidden="false" customHeight="true" outlineLevel="0" collapsed="false">
      <c r="A44" s="154"/>
      <c r="B44" s="68"/>
      <c r="C44" s="43"/>
      <c r="D44" s="66"/>
      <c r="E44" s="97"/>
      <c r="F44" s="66"/>
      <c r="G44" s="43"/>
      <c r="H44" s="66"/>
      <c r="I44" s="66"/>
      <c r="J44" s="174"/>
      <c r="K44" s="41"/>
      <c r="L44" s="41"/>
      <c r="M44" s="66"/>
      <c r="N44" s="39"/>
      <c r="O44" s="174"/>
      <c r="P44" s="66"/>
      <c r="Q44" s="43"/>
      <c r="R44" s="66"/>
      <c r="S44" s="66"/>
      <c r="T44" s="66"/>
      <c r="U44" s="66"/>
      <c r="V44" s="97"/>
    </row>
    <row r="45" customFormat="false" ht="12" hidden="false" customHeight="true" outlineLevel="0" collapsed="false">
      <c r="A45" s="198" t="s">
        <v>42</v>
      </c>
      <c r="B45" s="203"/>
      <c r="C45" s="199" t="e">
        <f aca="false">SUM(C39:C43)+C19+C27+C33</f>
        <v>#NAME?</v>
      </c>
      <c r="D45" s="200" t="e">
        <f aca="false">SUM(D39:D43)+D19+D27+D33</f>
        <v>#NAME?</v>
      </c>
      <c r="E45" s="201" t="e">
        <f aca="false">SUM(E39:E43)+E19+E27+E33</f>
        <v>#NAME?</v>
      </c>
      <c r="F45" s="204"/>
      <c r="G45" s="199" t="n">
        <f aca="false">SUM(G39:G43)+G19+G27+G33</f>
        <v>0</v>
      </c>
      <c r="H45" s="200" t="n">
        <f aca="false">SUM(H39:H43)+H19+H27+H33</f>
        <v>0</v>
      </c>
      <c r="I45" s="200" t="n">
        <f aca="false">SUM(I39:I43)+I19+I27+I33</f>
        <v>0</v>
      </c>
      <c r="J45" s="202" t="n">
        <f aca="false">SUM(J39:J43)+J19+J27+J33</f>
        <v>0</v>
      </c>
      <c r="K45" s="200"/>
      <c r="L45" s="200"/>
      <c r="M45" s="200" t="n">
        <f aca="false">SUM(M39:M43)+M19+M27+M33</f>
        <v>0</v>
      </c>
      <c r="N45" s="201" t="n">
        <f aca="false">SUM(N39:N43)+N19+N27+N33</f>
        <v>0</v>
      </c>
      <c r="O45" s="202" t="n">
        <f aca="false">J45-M45-N45</f>
        <v>0</v>
      </c>
      <c r="P45" s="204"/>
      <c r="Q45" s="199" t="n">
        <f aca="false">SUM(Q39:Q43)+Q19+Q27+Q33</f>
        <v>0</v>
      </c>
      <c r="R45" s="200"/>
      <c r="S45" s="200"/>
      <c r="T45" s="200" t="n">
        <f aca="false">SUM(T39:T43)+T19+T27+T33</f>
        <v>0</v>
      </c>
      <c r="U45" s="200" t="n">
        <f aca="false">SUM(U39:U43)+U19+U27+U33</f>
        <v>0</v>
      </c>
      <c r="V45" s="201" t="n">
        <f aca="false">SUM(V39:V43)+V19+V27+V33</f>
        <v>0</v>
      </c>
      <c r="W45" s="205"/>
      <c r="X45" s="206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05"/>
      <c r="BZ45" s="205"/>
      <c r="CA45" s="205"/>
      <c r="CB45" s="205"/>
      <c r="CC45" s="205"/>
      <c r="CD45" s="205"/>
      <c r="CE45" s="205"/>
      <c r="CF45" s="205"/>
      <c r="CG45" s="205"/>
      <c r="CH45" s="205"/>
      <c r="CI45" s="205"/>
      <c r="CJ45" s="205"/>
      <c r="CK45" s="205"/>
      <c r="CL45" s="205"/>
      <c r="CM45" s="205"/>
      <c r="CN45" s="205"/>
      <c r="CO45" s="205"/>
      <c r="CP45" s="205"/>
      <c r="CQ45" s="205"/>
      <c r="CR45" s="205"/>
      <c r="CS45" s="205"/>
      <c r="CT45" s="205"/>
      <c r="CU45" s="205"/>
      <c r="CV45" s="205"/>
      <c r="CW45" s="205"/>
      <c r="CX45" s="205"/>
      <c r="CY45" s="205"/>
      <c r="CZ45" s="205"/>
      <c r="DA45" s="205"/>
      <c r="DB45" s="205"/>
      <c r="DC45" s="205"/>
      <c r="DD45" s="205"/>
      <c r="DE45" s="205"/>
      <c r="DF45" s="205"/>
      <c r="DG45" s="205"/>
      <c r="DH45" s="205"/>
      <c r="DI45" s="205"/>
      <c r="DJ45" s="205"/>
      <c r="DK45" s="205"/>
      <c r="DL45" s="205"/>
      <c r="DM45" s="205"/>
      <c r="DN45" s="205"/>
      <c r="DO45" s="205"/>
      <c r="DP45" s="205"/>
      <c r="DQ45" s="205"/>
      <c r="DR45" s="205"/>
      <c r="DS45" s="205"/>
      <c r="DT45" s="205"/>
      <c r="DU45" s="205"/>
      <c r="DV45" s="205"/>
      <c r="DW45" s="205"/>
      <c r="DX45" s="205"/>
      <c r="DY45" s="205"/>
      <c r="DZ45" s="205"/>
      <c r="EA45" s="205"/>
      <c r="EB45" s="205"/>
      <c r="EC45" s="205"/>
      <c r="ED45" s="205"/>
      <c r="EE45" s="205"/>
      <c r="EF45" s="205"/>
      <c r="EG45" s="205"/>
      <c r="EH45" s="205"/>
      <c r="EI45" s="205"/>
      <c r="EJ45" s="205"/>
      <c r="EK45" s="205"/>
      <c r="EL45" s="205"/>
      <c r="EM45" s="205"/>
      <c r="EN45" s="205"/>
      <c r="EO45" s="205"/>
      <c r="EP45" s="205"/>
      <c r="EQ45" s="205"/>
      <c r="ER45" s="205"/>
      <c r="ES45" s="205"/>
      <c r="ET45" s="205"/>
      <c r="EU45" s="205"/>
      <c r="EV45" s="205"/>
      <c r="EW45" s="205"/>
      <c r="EX45" s="205"/>
      <c r="EY45" s="205"/>
      <c r="EZ45" s="205"/>
      <c r="FA45" s="205"/>
      <c r="FB45" s="205"/>
      <c r="FC45" s="205"/>
      <c r="FD45" s="205"/>
      <c r="FE45" s="205"/>
      <c r="FF45" s="205"/>
      <c r="FG45" s="205"/>
      <c r="FH45" s="205"/>
      <c r="FI45" s="205"/>
      <c r="FJ45" s="205"/>
      <c r="FK45" s="205"/>
      <c r="FL45" s="205"/>
      <c r="FM45" s="205"/>
      <c r="FN45" s="205"/>
      <c r="FO45" s="205"/>
      <c r="FP45" s="205"/>
      <c r="FQ45" s="205"/>
      <c r="FR45" s="205"/>
      <c r="FS45" s="205"/>
      <c r="FT45" s="205"/>
      <c r="FU45" s="205"/>
      <c r="FV45" s="205"/>
      <c r="FW45" s="205"/>
      <c r="FX45" s="205"/>
      <c r="FY45" s="205"/>
      <c r="FZ45" s="205"/>
      <c r="GA45" s="205"/>
      <c r="GB45" s="205"/>
      <c r="GC45" s="205"/>
      <c r="GD45" s="205"/>
      <c r="GE45" s="205"/>
      <c r="GF45" s="205"/>
      <c r="GG45" s="205"/>
      <c r="GH45" s="205"/>
      <c r="GI45" s="205"/>
      <c r="GJ45" s="205"/>
      <c r="GK45" s="205"/>
      <c r="GL45" s="205"/>
      <c r="GM45" s="205"/>
      <c r="GN45" s="205"/>
      <c r="GO45" s="205"/>
      <c r="GP45" s="205"/>
      <c r="GQ45" s="205"/>
      <c r="GR45" s="205"/>
      <c r="GS45" s="205"/>
      <c r="GT45" s="205"/>
      <c r="GU45" s="205"/>
      <c r="GV45" s="205"/>
      <c r="GW45" s="205"/>
      <c r="GX45" s="205"/>
      <c r="GY45" s="205"/>
      <c r="GZ45" s="205"/>
      <c r="HA45" s="205"/>
      <c r="HB45" s="205"/>
      <c r="HC45" s="205"/>
      <c r="HD45" s="205"/>
      <c r="HE45" s="205"/>
      <c r="HF45" s="205"/>
      <c r="HG45" s="205"/>
      <c r="HH45" s="205"/>
      <c r="HI45" s="205"/>
      <c r="HJ45" s="205"/>
      <c r="HK45" s="205"/>
      <c r="HL45" s="205"/>
      <c r="HM45" s="205"/>
      <c r="HN45" s="205"/>
      <c r="HO45" s="205"/>
      <c r="HP45" s="205"/>
      <c r="HQ45" s="205"/>
      <c r="HR45" s="205"/>
      <c r="HS45" s="205"/>
      <c r="HT45" s="205"/>
      <c r="HU45" s="205"/>
      <c r="HV45" s="205"/>
      <c r="HW45" s="205"/>
      <c r="HX45" s="205"/>
      <c r="HY45" s="205"/>
      <c r="HZ45" s="205"/>
      <c r="IA45" s="205"/>
      <c r="IB45" s="205"/>
      <c r="IC45" s="205"/>
      <c r="ID45" s="205"/>
      <c r="IE45" s="205"/>
      <c r="IF45" s="205"/>
      <c r="IG45" s="205"/>
      <c r="IH45" s="205"/>
      <c r="II45" s="205"/>
      <c r="IJ45" s="205"/>
      <c r="IK45" s="205"/>
      <c r="IL45" s="205"/>
      <c r="IM45" s="205"/>
      <c r="IN45" s="205"/>
      <c r="IO45" s="205"/>
      <c r="IP45" s="205"/>
      <c r="IQ45" s="205"/>
      <c r="IR45" s="205"/>
      <c r="IS45" s="205"/>
      <c r="IT45" s="205"/>
      <c r="IU45" s="205"/>
      <c r="IV45" s="205"/>
      <c r="IW45" s="205"/>
    </row>
    <row r="46" customFormat="false" ht="3" hidden="false" customHeight="true" outlineLevel="0" collapsed="false">
      <c r="A46" s="154"/>
      <c r="B46" s="68"/>
      <c r="C46" s="43"/>
      <c r="D46" s="66"/>
      <c r="E46" s="97"/>
      <c r="F46" s="66"/>
      <c r="G46" s="43"/>
      <c r="H46" s="66"/>
      <c r="I46" s="66"/>
      <c r="J46" s="174"/>
      <c r="K46" s="41"/>
      <c r="L46" s="41"/>
      <c r="M46" s="66"/>
      <c r="N46" s="39"/>
      <c r="O46" s="174"/>
      <c r="P46" s="66"/>
      <c r="Q46" s="43"/>
      <c r="R46" s="66"/>
      <c r="S46" s="66"/>
      <c r="T46" s="66"/>
      <c r="U46" s="66"/>
      <c r="V46" s="97"/>
    </row>
    <row r="47" customFormat="false" ht="12" hidden="false" customHeight="true" outlineLevel="0" collapsed="false">
      <c r="A47" s="154" t="s">
        <v>188</v>
      </c>
      <c r="B47" s="68"/>
      <c r="C47" s="43"/>
      <c r="D47" s="66" t="e">
        <f aca="false">SUM(Z47:AC47)</f>
        <v>#NAME?</v>
      </c>
      <c r="E47" s="97" t="e">
        <f aca="false">C47-D47</f>
        <v>#NAME?</v>
      </c>
      <c r="F47" s="66"/>
      <c r="G47" s="43"/>
      <c r="H47" s="66"/>
      <c r="I47" s="66"/>
      <c r="J47" s="174"/>
      <c r="K47" s="41"/>
      <c r="L47" s="41"/>
      <c r="M47" s="66"/>
      <c r="N47" s="39"/>
      <c r="O47" s="174" t="n">
        <f aca="false">J47-M47-N47</f>
        <v>0</v>
      </c>
      <c r="P47" s="66"/>
      <c r="Q47" s="43"/>
      <c r="R47" s="66"/>
      <c r="S47" s="66"/>
      <c r="T47" s="66"/>
      <c r="U47" s="66"/>
      <c r="V47" s="97" t="n">
        <f aca="false">ROUND(SUM(Q47:U47),0)</f>
        <v>0</v>
      </c>
      <c r="X47" s="193" t="s">
        <v>235</v>
      </c>
      <c r="Y47" s="66"/>
      <c r="Z47" s="66"/>
      <c r="AA47" s="66"/>
      <c r="AB47" s="66" t="e">
        <f aca="false">HPVAL($X47,$X$1,AB$1,$X$2,$X$3,$X$5)/1000</f>
        <v>#NAME?</v>
      </c>
      <c r="AC47" s="66" t="e">
        <f aca="false">HPVAL($X47,$X$1,AC$1,$X$2,$X$3,$X$5)/1000</f>
        <v>#NAME?</v>
      </c>
      <c r="AE47" s="66"/>
      <c r="AF47" s="66"/>
      <c r="AG47" s="66"/>
      <c r="AH47" s="66" t="e">
        <f aca="false">HPVAL($X47,$AE$2,AH$1,$AF$2,$X$3,$X$5)/1000</f>
        <v>#NAME?</v>
      </c>
      <c r="AI47" s="66" t="e">
        <f aca="false">HPVAL($X47,$AE$2,AI$1,$AF$2,$X$3,$X$5)/1000</f>
        <v>#NAME?</v>
      </c>
    </row>
    <row r="48" customFormat="false" ht="3" hidden="false" customHeight="true" outlineLevel="0" collapsed="false">
      <c r="A48" s="154"/>
      <c r="B48" s="68"/>
      <c r="C48" s="43"/>
      <c r="D48" s="66"/>
      <c r="E48" s="97"/>
      <c r="F48" s="66"/>
      <c r="G48" s="43"/>
      <c r="H48" s="66"/>
      <c r="I48" s="66"/>
      <c r="J48" s="174"/>
      <c r="K48" s="41"/>
      <c r="L48" s="41"/>
      <c r="M48" s="66"/>
      <c r="N48" s="39"/>
      <c r="O48" s="174"/>
      <c r="P48" s="66"/>
      <c r="Q48" s="43"/>
      <c r="R48" s="66"/>
      <c r="S48" s="66"/>
      <c r="T48" s="66"/>
      <c r="U48" s="66"/>
      <c r="V48" s="97"/>
    </row>
    <row r="49" customFormat="false" ht="12" hidden="false" customHeight="true" outlineLevel="0" collapsed="false">
      <c r="A49" s="154" t="s">
        <v>45</v>
      </c>
      <c r="B49" s="68"/>
      <c r="C49" s="43" t="e">
        <f aca="false">Y49</f>
        <v>#NAME?</v>
      </c>
      <c r="D49" s="66" t="e">
        <f aca="false">SUM(Z49:AC49)</f>
        <v>#NAME?</v>
      </c>
      <c r="E49" s="97" t="e">
        <f aca="false">C49-D49</f>
        <v>#NAME?</v>
      </c>
      <c r="F49" s="41"/>
      <c r="G49" s="43"/>
      <c r="H49" s="66"/>
      <c r="I49" s="66"/>
      <c r="J49" s="174"/>
      <c r="K49" s="41"/>
      <c r="L49" s="41"/>
      <c r="M49" s="66"/>
      <c r="N49" s="39"/>
      <c r="O49" s="174" t="n">
        <f aca="false">J49-M49-N49</f>
        <v>0</v>
      </c>
      <c r="P49" s="66"/>
      <c r="Q49" s="43"/>
      <c r="R49" s="66"/>
      <c r="S49" s="66"/>
      <c r="T49" s="66"/>
      <c r="U49" s="66"/>
      <c r="V49" s="97" t="n">
        <f aca="false">ROUND(SUM(Q49:U49),0)</f>
        <v>0</v>
      </c>
      <c r="X49" s="193" t="s">
        <v>236</v>
      </c>
      <c r="Y49" s="66" t="e">
        <f aca="false">HPVAL($X49,$X$1,Y$1,$X$2,$X$3,$X$5)/1000</f>
        <v>#NAME?</v>
      </c>
      <c r="Z49" s="66"/>
      <c r="AA49" s="66"/>
      <c r="AB49" s="66" t="e">
        <f aca="false">HPVAL($X49,$X$1,AB$1,$X$2,$X$3,$X$5)/1000</f>
        <v>#NAME?</v>
      </c>
      <c r="AC49" s="66"/>
      <c r="AE49" s="66" t="e">
        <f aca="false">HPVAL($X49,$AE$2,AE$1,$AF$2,$X$3,$X$5)/1000</f>
        <v>#NAME?</v>
      </c>
      <c r="AF49" s="66"/>
      <c r="AG49" s="66"/>
      <c r="AH49" s="66" t="e">
        <f aca="false">HPVAL($X49,$AE$2,AH$1,$AF$2,$X$3,$X$5)/1000</f>
        <v>#NAME?</v>
      </c>
      <c r="AI49" s="66"/>
    </row>
    <row r="50" customFormat="false" ht="3" hidden="false" customHeight="true" outlineLevel="0" collapsed="false">
      <c r="A50" s="154"/>
      <c r="B50" s="68"/>
      <c r="C50" s="43"/>
      <c r="D50" s="66"/>
      <c r="E50" s="97"/>
      <c r="F50" s="66"/>
      <c r="G50" s="43"/>
      <c r="H50" s="66"/>
      <c r="I50" s="66"/>
      <c r="J50" s="174"/>
      <c r="K50" s="41"/>
      <c r="L50" s="41"/>
      <c r="M50" s="66"/>
      <c r="N50" s="39"/>
      <c r="O50" s="174"/>
      <c r="P50" s="66"/>
      <c r="Q50" s="43"/>
      <c r="R50" s="66"/>
      <c r="S50" s="66"/>
      <c r="T50" s="66"/>
      <c r="U50" s="66"/>
      <c r="V50" s="97"/>
    </row>
    <row r="51" customFormat="false" ht="12" hidden="false" customHeight="true" outlineLevel="0" collapsed="false">
      <c r="A51" s="154" t="s">
        <v>46</v>
      </c>
      <c r="B51" s="68"/>
      <c r="C51" s="43"/>
      <c r="D51" s="66" t="e">
        <f aca="false">SUM(Z51:AC51)</f>
        <v>#NAME?</v>
      </c>
      <c r="E51" s="97" t="e">
        <f aca="false">C51-D51</f>
        <v>#NAME?</v>
      </c>
      <c r="F51" s="66"/>
      <c r="G51" s="43"/>
      <c r="H51" s="66"/>
      <c r="I51" s="66"/>
      <c r="J51" s="174" t="n">
        <f aca="false">SUM(G51:I51)</f>
        <v>0</v>
      </c>
      <c r="K51" s="41"/>
      <c r="L51" s="41"/>
      <c r="M51" s="66"/>
      <c r="N51" s="39"/>
      <c r="O51" s="174" t="n">
        <f aca="false">J51-M51-N51</f>
        <v>0</v>
      </c>
      <c r="P51" s="66"/>
      <c r="Q51" s="43"/>
      <c r="R51" s="66"/>
      <c r="S51" s="66"/>
      <c r="T51" s="66"/>
      <c r="U51" s="66"/>
      <c r="V51" s="97" t="n">
        <f aca="false">ROUND(SUM(Q51:U51),0)</f>
        <v>0</v>
      </c>
      <c r="X51" s="193" t="s">
        <v>236</v>
      </c>
      <c r="Y51" s="66"/>
      <c r="Z51" s="66"/>
      <c r="AA51" s="66" t="e">
        <f aca="false">HPVAL($X51,$X$1,AA$1,$X$2,$X$3,$X$5)/1000</f>
        <v>#NAME?</v>
      </c>
      <c r="AB51" s="66"/>
      <c r="AC51" s="66"/>
      <c r="AE51" s="66"/>
      <c r="AF51" s="66"/>
      <c r="AG51" s="66" t="e">
        <f aca="false">HPVAL($X51,$AE$2,AG$1,$AF$2,$X$3,$X$5)/1000</f>
        <v>#NAME?</v>
      </c>
      <c r="AH51" s="66"/>
      <c r="AI51" s="66"/>
    </row>
    <row r="52" customFormat="false" ht="3" hidden="false" customHeight="true" outlineLevel="0" collapsed="false">
      <c r="A52" s="154"/>
      <c r="B52" s="68"/>
      <c r="C52" s="43"/>
      <c r="D52" s="66"/>
      <c r="E52" s="97"/>
      <c r="F52" s="66"/>
      <c r="G52" s="43"/>
      <c r="H52" s="66"/>
      <c r="I52" s="66"/>
      <c r="J52" s="174"/>
      <c r="K52" s="41"/>
      <c r="L52" s="41"/>
      <c r="M52" s="66"/>
      <c r="N52" s="39"/>
      <c r="O52" s="174"/>
      <c r="P52" s="66"/>
      <c r="Q52" s="43"/>
      <c r="R52" s="66"/>
      <c r="S52" s="66"/>
      <c r="T52" s="66"/>
      <c r="U52" s="66"/>
      <c r="V52" s="97" t="n">
        <f aca="false">ROUND(SUM(Q52:U52),0)</f>
        <v>0</v>
      </c>
    </row>
    <row r="53" customFormat="false" ht="12" hidden="false" customHeight="true" outlineLevel="0" collapsed="false">
      <c r="A53" s="154" t="s">
        <v>41</v>
      </c>
      <c r="B53" s="68"/>
      <c r="C53" s="43" t="e">
        <f aca="false">Y53</f>
        <v>#NAME?</v>
      </c>
      <c r="D53" s="66"/>
      <c r="E53" s="97" t="e">
        <f aca="false">C53-D53</f>
        <v>#NAME?</v>
      </c>
      <c r="F53" s="66"/>
      <c r="G53" s="43"/>
      <c r="H53" s="66"/>
      <c r="I53" s="66"/>
      <c r="J53" s="174"/>
      <c r="K53" s="41"/>
      <c r="L53" s="41"/>
      <c r="M53" s="66"/>
      <c r="N53" s="39"/>
      <c r="O53" s="174" t="n">
        <f aca="false">J53-M53-N53</f>
        <v>0</v>
      </c>
      <c r="P53" s="66"/>
      <c r="Q53" s="43"/>
      <c r="R53" s="66"/>
      <c r="S53" s="66"/>
      <c r="T53" s="66"/>
      <c r="U53" s="66"/>
      <c r="V53" s="97" t="n">
        <f aca="false">ROUND(SUM(Q53:U53),0)</f>
        <v>0</v>
      </c>
      <c r="X53" s="193" t="s">
        <v>234</v>
      </c>
      <c r="Y53" s="66" t="e">
        <f aca="false">HPVAL($X53,$X$1,Y$1,$X$2,$X$3,$X$5)/1000</f>
        <v>#NAME?</v>
      </c>
      <c r="Z53" s="66"/>
      <c r="AA53" s="66"/>
      <c r="AB53" s="66"/>
      <c r="AC53" s="66"/>
      <c r="AE53" s="66"/>
      <c r="AF53" s="66"/>
      <c r="AG53" s="66"/>
      <c r="AH53" s="66"/>
      <c r="AI53" s="66"/>
    </row>
    <row r="54" customFormat="false" ht="3" hidden="false" customHeight="true" outlineLevel="0" collapsed="false">
      <c r="A54" s="154"/>
      <c r="B54" s="68"/>
      <c r="C54" s="43"/>
      <c r="D54" s="66"/>
      <c r="E54" s="97"/>
      <c r="F54" s="66"/>
      <c r="G54" s="43"/>
      <c r="H54" s="66"/>
      <c r="I54" s="66"/>
      <c r="J54" s="174"/>
      <c r="K54" s="41"/>
      <c r="L54" s="41"/>
      <c r="M54" s="66"/>
      <c r="N54" s="39"/>
      <c r="O54" s="174"/>
      <c r="P54" s="66"/>
      <c r="Q54" s="43"/>
      <c r="R54" s="66"/>
      <c r="S54" s="66"/>
      <c r="T54" s="66"/>
      <c r="U54" s="66"/>
      <c r="V54" s="97"/>
    </row>
    <row r="55" customFormat="false" ht="12" hidden="false" customHeight="true" outlineLevel="0" collapsed="false">
      <c r="A55" s="198" t="s">
        <v>47</v>
      </c>
      <c r="B55" s="68"/>
      <c r="C55" s="199" t="e">
        <f aca="false">SUM(C45:C53)</f>
        <v>#NAME?</v>
      </c>
      <c r="D55" s="200" t="e">
        <f aca="false">SUM(D45:D53)</f>
        <v>#NAME?</v>
      </c>
      <c r="E55" s="201" t="e">
        <f aca="false">SUM(E45:E53)</f>
        <v>#NAME?</v>
      </c>
      <c r="F55" s="66"/>
      <c r="G55" s="199" t="n">
        <f aca="false">SUM(G45:G53)</f>
        <v>0</v>
      </c>
      <c r="H55" s="200" t="n">
        <f aca="false">SUM(H45:H53)</f>
        <v>0</v>
      </c>
      <c r="I55" s="200" t="n">
        <f aca="false">SUM(I45:I53)</f>
        <v>0</v>
      </c>
      <c r="J55" s="202" t="n">
        <f aca="false">SUM(J45:J53)</f>
        <v>0</v>
      </c>
      <c r="K55" s="200"/>
      <c r="L55" s="200"/>
      <c r="M55" s="200" t="n">
        <f aca="false">SUM(M45:M53)</f>
        <v>0</v>
      </c>
      <c r="N55" s="201" t="n">
        <f aca="false">SUM(N45:N53)</f>
        <v>0</v>
      </c>
      <c r="O55" s="202" t="n">
        <f aca="false">J55-M55-N55</f>
        <v>0</v>
      </c>
      <c r="P55" s="66"/>
      <c r="Q55" s="199" t="n">
        <f aca="false">SUM(Q45:Q53)</f>
        <v>0</v>
      </c>
      <c r="R55" s="200"/>
      <c r="S55" s="200"/>
      <c r="T55" s="200" t="n">
        <f aca="false">SUM(T45:T53)</f>
        <v>0</v>
      </c>
      <c r="U55" s="200" t="n">
        <f aca="false">SUM(U45:U53)</f>
        <v>0</v>
      </c>
      <c r="V55" s="201" t="n">
        <f aca="false">SUM(V45:V53)</f>
        <v>0</v>
      </c>
    </row>
    <row r="56" customFormat="false" ht="3" hidden="false" customHeight="true" outlineLevel="0" collapsed="false">
      <c r="A56" s="154"/>
      <c r="B56" s="68"/>
      <c r="C56" s="43"/>
      <c r="D56" s="66"/>
      <c r="E56" s="97"/>
      <c r="F56" s="66"/>
      <c r="G56" s="43"/>
      <c r="H56" s="66"/>
      <c r="I56" s="66"/>
      <c r="J56" s="174"/>
      <c r="K56" s="41"/>
      <c r="L56" s="41"/>
      <c r="M56" s="66"/>
      <c r="N56" s="39"/>
      <c r="O56" s="174"/>
      <c r="P56" s="66"/>
      <c r="Q56" s="43"/>
      <c r="R56" s="66"/>
      <c r="S56" s="66"/>
      <c r="T56" s="66"/>
      <c r="U56" s="66"/>
      <c r="V56" s="97"/>
    </row>
    <row r="57" customFormat="false" ht="12" hidden="false" customHeight="true" outlineLevel="0" collapsed="false">
      <c r="A57" s="154" t="s">
        <v>48</v>
      </c>
      <c r="B57" s="68"/>
      <c r="C57" s="43"/>
      <c r="D57" s="66" t="n">
        <f aca="false">12000+8600</f>
        <v>20600</v>
      </c>
      <c r="E57" s="97" t="n">
        <f aca="false">C57-D57</f>
        <v>-20600</v>
      </c>
      <c r="F57" s="66"/>
      <c r="G57" s="43"/>
      <c r="H57" s="66"/>
      <c r="I57" s="66"/>
      <c r="J57" s="174"/>
      <c r="K57" s="41"/>
      <c r="L57" s="41"/>
      <c r="M57" s="66"/>
      <c r="N57" s="39"/>
      <c r="O57" s="174" t="n">
        <f aca="false">J57-M57-N57</f>
        <v>0</v>
      </c>
      <c r="P57" s="66"/>
      <c r="Q57" s="43"/>
      <c r="R57" s="66"/>
      <c r="S57" s="66"/>
      <c r="T57" s="66"/>
      <c r="U57" s="66"/>
      <c r="V57" s="97" t="n">
        <f aca="false">ROUND(SUM(Q57:U57),0)</f>
        <v>0</v>
      </c>
    </row>
    <row r="58" customFormat="false" ht="3" hidden="false" customHeight="true" outlineLevel="0" collapsed="false">
      <c r="A58" s="154"/>
      <c r="B58" s="68"/>
      <c r="C58" s="43"/>
      <c r="D58" s="66"/>
      <c r="E58" s="97"/>
      <c r="F58" s="66"/>
      <c r="G58" s="43"/>
      <c r="H58" s="66"/>
      <c r="I58" s="66"/>
      <c r="J58" s="174"/>
      <c r="K58" s="41"/>
      <c r="L58" s="41"/>
      <c r="M58" s="66"/>
      <c r="N58" s="39"/>
      <c r="O58" s="174"/>
      <c r="P58" s="66"/>
      <c r="Q58" s="43"/>
      <c r="R58" s="66"/>
      <c r="S58" s="66"/>
      <c r="T58" s="66"/>
      <c r="U58" s="66"/>
      <c r="V58" s="97"/>
    </row>
    <row r="59" customFormat="false" ht="12" hidden="false" customHeight="true" outlineLevel="0" collapsed="false">
      <c r="A59" s="198" t="s">
        <v>49</v>
      </c>
      <c r="B59" s="68"/>
      <c r="C59" s="183" t="e">
        <f aca="false">SUM(C55:C57)</f>
        <v>#NAME?</v>
      </c>
      <c r="D59" s="184" t="e">
        <f aca="false">SUM(D55:D57)</f>
        <v>#NAME?</v>
      </c>
      <c r="E59" s="185" t="e">
        <f aca="false">SUM(E55:E57)</f>
        <v>#NAME?</v>
      </c>
      <c r="F59" s="66"/>
      <c r="G59" s="183" t="n">
        <f aca="false">SUM(G55:G57)</f>
        <v>0</v>
      </c>
      <c r="H59" s="184" t="n">
        <f aca="false">SUM(H55:H57)</f>
        <v>0</v>
      </c>
      <c r="I59" s="184" t="n">
        <f aca="false">SUM(I55:I57)</f>
        <v>0</v>
      </c>
      <c r="J59" s="186" t="n">
        <f aca="false">SUM(J55:J57)</f>
        <v>0</v>
      </c>
      <c r="K59" s="184"/>
      <c r="L59" s="184"/>
      <c r="M59" s="184" t="n">
        <f aca="false">SUM(M55:M57)</f>
        <v>0</v>
      </c>
      <c r="N59" s="185" t="n">
        <f aca="false">SUM(N55:N57)</f>
        <v>0</v>
      </c>
      <c r="O59" s="186" t="n">
        <f aca="false">J59-M59-N59</f>
        <v>0</v>
      </c>
      <c r="P59" s="66"/>
      <c r="Q59" s="183" t="n">
        <f aca="false">SUM(Q55:Q57)</f>
        <v>0</v>
      </c>
      <c r="R59" s="184"/>
      <c r="S59" s="184"/>
      <c r="T59" s="184" t="n">
        <f aca="false">SUM(T55:T57)</f>
        <v>0</v>
      </c>
      <c r="U59" s="184" t="n">
        <f aca="false">SUM(U55:U57)</f>
        <v>0</v>
      </c>
      <c r="V59" s="185" t="n">
        <f aca="false">SUM(V55:V57)</f>
        <v>0</v>
      </c>
    </row>
    <row r="60" customFormat="false" ht="3" hidden="false" customHeight="true" outlineLevel="0" collapsed="false">
      <c r="A60" s="187"/>
      <c r="B60" s="25"/>
      <c r="C60" s="188"/>
      <c r="D60" s="189"/>
      <c r="E60" s="55"/>
      <c r="F60" s="66"/>
      <c r="G60" s="190"/>
      <c r="H60" s="145"/>
      <c r="I60" s="145"/>
      <c r="J60" s="187"/>
      <c r="K60" s="145"/>
      <c r="L60" s="145"/>
      <c r="M60" s="145"/>
      <c r="N60" s="191"/>
      <c r="O60" s="187"/>
      <c r="P60" s="68"/>
      <c r="Q60" s="190"/>
      <c r="R60" s="145"/>
      <c r="S60" s="145"/>
      <c r="T60" s="145"/>
      <c r="U60" s="145"/>
      <c r="V60" s="191"/>
      <c r="W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  <c r="IW60" s="68"/>
    </row>
    <row r="61" customFormat="false" ht="6" hidden="false" customHeight="true" outlineLevel="0" collapsed="false">
      <c r="A61" s="207"/>
      <c r="C61" s="66"/>
      <c r="D61" s="66"/>
      <c r="E61" s="66"/>
      <c r="F61" s="66"/>
    </row>
    <row r="62" customFormat="false" ht="12.75" hidden="false" customHeight="false" outlineLevel="0" collapsed="false">
      <c r="A62" s="67" t="s">
        <v>50</v>
      </c>
      <c r="C62" s="66"/>
      <c r="D62" s="66"/>
      <c r="E62" s="66"/>
      <c r="F62" s="66"/>
    </row>
    <row r="63" customFormat="false" ht="12.75" hidden="false" customHeight="false" outlineLevel="0" collapsed="false">
      <c r="C63" s="66"/>
      <c r="D63" s="66"/>
      <c r="E63" s="66"/>
      <c r="F63" s="66"/>
    </row>
    <row r="64" customFormat="false" ht="12.75" hidden="false" customHeight="false" outlineLevel="0" collapsed="false">
      <c r="C64" s="66"/>
      <c r="D64" s="66"/>
      <c r="E64" s="66"/>
      <c r="F64" s="66"/>
    </row>
    <row r="65" customFormat="false" ht="12.75" hidden="false" customHeight="false" outlineLevel="0" collapsed="false">
      <c r="C65" s="66"/>
      <c r="D65" s="66"/>
      <c r="E65" s="66"/>
      <c r="F65" s="66"/>
    </row>
    <row r="66" customFormat="false" ht="12.75" hidden="false" customHeight="false" outlineLevel="0" collapsed="false">
      <c r="C66" s="66"/>
      <c r="D66" s="66"/>
      <c r="E66" s="66"/>
      <c r="F66" s="66"/>
    </row>
    <row r="67" customFormat="false" ht="12.75" hidden="false" customHeight="false" outlineLevel="0" collapsed="false">
      <c r="C67" s="66"/>
      <c r="D67" s="66"/>
      <c r="E67" s="66"/>
      <c r="F67" s="66"/>
    </row>
    <row r="68" customFormat="false" ht="12.75" hidden="false" customHeight="false" outlineLevel="0" collapsed="false">
      <c r="C68" s="66"/>
      <c r="D68" s="66"/>
      <c r="E68" s="66"/>
      <c r="F68" s="66"/>
    </row>
    <row r="69" customFormat="false" ht="12.75" hidden="false" customHeight="false" outlineLevel="0" collapsed="false">
      <c r="C69" s="66"/>
      <c r="D69" s="66"/>
      <c r="E69" s="66"/>
      <c r="F69" s="66"/>
    </row>
    <row r="70" customFormat="false" ht="12.75" hidden="false" customHeight="false" outlineLevel="0" collapsed="false">
      <c r="C70" s="66"/>
      <c r="D70" s="66"/>
      <c r="E70" s="66"/>
      <c r="F70" s="66"/>
    </row>
    <row r="71" customFormat="false" ht="12.75" hidden="false" customHeight="false" outlineLevel="0" collapsed="false">
      <c r="C71" s="66"/>
      <c r="D71" s="66"/>
      <c r="E71" s="66"/>
      <c r="F71" s="66"/>
    </row>
    <row r="72" customFormat="false" ht="12.75" hidden="false" customHeight="false" outlineLevel="0" collapsed="false">
      <c r="C72" s="66"/>
      <c r="D72" s="66"/>
      <c r="E72" s="66"/>
      <c r="F72" s="66"/>
    </row>
    <row r="73" customFormat="false" ht="12.75" hidden="false" customHeight="false" outlineLevel="0" collapsed="false">
      <c r="C73" s="66"/>
      <c r="D73" s="66"/>
      <c r="E73" s="66"/>
      <c r="F73" s="66"/>
    </row>
    <row r="74" customFormat="false" ht="12.75" hidden="false" customHeight="false" outlineLevel="0" collapsed="false">
      <c r="C74" s="66"/>
      <c r="D74" s="66"/>
      <c r="E74" s="66"/>
      <c r="F74" s="66"/>
    </row>
    <row r="75" customFormat="false" ht="12.75" hidden="false" customHeight="false" outlineLevel="0" collapsed="false">
      <c r="C75" s="66"/>
      <c r="D75" s="66"/>
      <c r="E75" s="66"/>
      <c r="F75" s="66"/>
    </row>
    <row r="76" customFormat="false" ht="12.75" hidden="false" customHeight="false" outlineLevel="0" collapsed="false">
      <c r="C76" s="66"/>
      <c r="D76" s="66"/>
      <c r="E76" s="66"/>
      <c r="F76" s="66"/>
    </row>
    <row r="77" customFormat="false" ht="12.75" hidden="false" customHeight="false" outlineLevel="0" collapsed="false">
      <c r="C77" s="66"/>
      <c r="D77" s="66"/>
      <c r="E77" s="66"/>
      <c r="F77" s="66"/>
    </row>
    <row r="78" customFormat="false" ht="12.75" hidden="false" customHeight="false" outlineLevel="0" collapsed="false">
      <c r="C78" s="66"/>
      <c r="D78" s="66"/>
      <c r="E78" s="66"/>
      <c r="F78" s="66"/>
    </row>
    <row r="79" customFormat="false" ht="12.75" hidden="false" customHeight="false" outlineLevel="0" collapsed="false">
      <c r="C79" s="66"/>
      <c r="D79" s="66"/>
      <c r="E79" s="66"/>
      <c r="F79" s="66"/>
    </row>
    <row r="80" customFormat="false" ht="12.75" hidden="false" customHeight="false" outlineLevel="0" collapsed="false">
      <c r="C80" s="66"/>
      <c r="D80" s="66"/>
      <c r="E80" s="66"/>
      <c r="F80" s="66"/>
    </row>
    <row r="81" customFormat="false" ht="12.75" hidden="false" customHeight="false" outlineLevel="0" collapsed="false">
      <c r="C81" s="66"/>
      <c r="D81" s="66"/>
      <c r="E81" s="66"/>
      <c r="F81" s="66"/>
    </row>
    <row r="82" customFormat="false" ht="12.75" hidden="false" customHeight="false" outlineLevel="0" collapsed="false">
      <c r="C82" s="66"/>
      <c r="D82" s="66"/>
      <c r="E82" s="66"/>
      <c r="F82" s="66"/>
    </row>
    <row r="83" customFormat="false" ht="12.75" hidden="false" customHeight="false" outlineLevel="0" collapsed="false">
      <c r="C83" s="66"/>
      <c r="D83" s="66"/>
      <c r="E83" s="66"/>
      <c r="F83" s="66"/>
    </row>
    <row r="84" customFormat="false" ht="12.75" hidden="false" customHeight="false" outlineLevel="0" collapsed="false">
      <c r="C84" s="66"/>
      <c r="D84" s="66"/>
      <c r="E84" s="66"/>
      <c r="F84" s="66"/>
    </row>
    <row r="85" customFormat="false" ht="12.75" hidden="false" customHeight="false" outlineLevel="0" collapsed="false">
      <c r="C85" s="66"/>
      <c r="D85" s="66"/>
      <c r="E85" s="66"/>
      <c r="F85" s="66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93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93"/>
      <c r="C1" s="193"/>
      <c r="D1" s="193" t="s">
        <v>197</v>
      </c>
      <c r="E1" s="193" t="s">
        <v>191</v>
      </c>
      <c r="F1" s="208" t="n">
        <v>36586</v>
      </c>
      <c r="G1" s="193"/>
      <c r="H1" s="193" t="s">
        <v>191</v>
      </c>
      <c r="I1" s="193" t="s">
        <v>191</v>
      </c>
      <c r="J1" s="208" t="n">
        <v>36678</v>
      </c>
      <c r="K1" s="193"/>
      <c r="L1" s="193" t="s">
        <v>191</v>
      </c>
      <c r="M1" s="193" t="s">
        <v>191</v>
      </c>
      <c r="N1" s="208" t="n">
        <v>36770</v>
      </c>
      <c r="O1" s="193"/>
      <c r="P1" s="193" t="s">
        <v>191</v>
      </c>
      <c r="Q1" s="193" t="s">
        <v>191</v>
      </c>
      <c r="R1" s="208" t="n">
        <v>36861</v>
      </c>
      <c r="S1" s="193"/>
      <c r="T1" s="193"/>
      <c r="U1" s="193"/>
      <c r="V1" s="208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  <c r="IE1" s="193"/>
      <c r="IF1" s="193"/>
      <c r="IG1" s="193"/>
      <c r="IH1" s="193"/>
      <c r="II1" s="193"/>
      <c r="IJ1" s="193"/>
      <c r="IK1" s="193"/>
      <c r="IL1" s="193"/>
      <c r="IM1" s="193"/>
      <c r="IN1" s="193"/>
      <c r="IO1" s="193"/>
      <c r="IP1" s="193"/>
      <c r="IQ1" s="193"/>
      <c r="IR1" s="193"/>
      <c r="IS1" s="193"/>
      <c r="IT1" s="193"/>
      <c r="IU1" s="193"/>
      <c r="IV1" s="193"/>
      <c r="IW1" s="193"/>
    </row>
    <row r="2" customFormat="false" ht="15.75" hidden="false" customHeight="false" outlineLevel="0" collapsed="false">
      <c r="A2" s="193" t="s">
        <v>237</v>
      </c>
      <c r="B2" s="124" t="s">
        <v>83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</row>
    <row r="3" customFormat="false" ht="16.5" hidden="false" customHeight="false" outlineLevel="0" collapsed="false">
      <c r="A3" s="194" t="s">
        <v>238</v>
      </c>
      <c r="B3" s="127" t="s">
        <v>196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</row>
    <row r="4" customFormat="false" ht="13.5" hidden="false" customHeight="false" outlineLevel="0" collapsed="false">
      <c r="A4" s="193" t="s">
        <v>200</v>
      </c>
      <c r="B4" s="130" t="s">
        <v>198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customFormat="false" ht="3" hidden="false" customHeight="true" outlineLevel="0" collapsed="false"/>
    <row r="6" customFormat="false" ht="12" hidden="false" customHeight="true" outlineLevel="0" collapsed="false">
      <c r="B6" s="153"/>
      <c r="D6" s="138" t="s">
        <v>239</v>
      </c>
      <c r="E6" s="138"/>
      <c r="F6" s="138"/>
      <c r="H6" s="138" t="s">
        <v>240</v>
      </c>
      <c r="I6" s="138"/>
      <c r="J6" s="138"/>
      <c r="L6" s="138" t="s">
        <v>241</v>
      </c>
      <c r="M6" s="138"/>
      <c r="N6" s="138"/>
      <c r="P6" s="138" t="s">
        <v>242</v>
      </c>
      <c r="Q6" s="138"/>
      <c r="R6" s="138"/>
      <c r="T6" s="138" t="s">
        <v>90</v>
      </c>
      <c r="U6" s="138"/>
      <c r="V6" s="138"/>
    </row>
    <row r="7" customFormat="false" ht="12" hidden="false" customHeight="true" outlineLevel="0" collapsed="false">
      <c r="B7" s="154"/>
      <c r="D7" s="155"/>
      <c r="E7" s="156"/>
      <c r="F7" s="157"/>
      <c r="H7" s="155"/>
      <c r="I7" s="156"/>
      <c r="J7" s="157"/>
      <c r="L7" s="155"/>
      <c r="M7" s="156"/>
      <c r="N7" s="157"/>
      <c r="P7" s="155"/>
      <c r="Q7" s="156"/>
      <c r="R7" s="157"/>
      <c r="T7" s="155"/>
      <c r="U7" s="156"/>
      <c r="V7" s="157"/>
    </row>
    <row r="8" customFormat="false" ht="12" hidden="false" customHeight="true" outlineLevel="0" collapsed="false">
      <c r="B8" s="158" t="s">
        <v>5</v>
      </c>
      <c r="C8" s="154"/>
      <c r="D8" s="160" t="s">
        <v>6</v>
      </c>
      <c r="E8" s="195" t="s">
        <v>7</v>
      </c>
      <c r="F8" s="161" t="s">
        <v>8</v>
      </c>
      <c r="G8" s="25"/>
      <c r="H8" s="160" t="s">
        <v>243</v>
      </c>
      <c r="I8" s="195" t="s">
        <v>7</v>
      </c>
      <c r="J8" s="161" t="s">
        <v>8</v>
      </c>
      <c r="K8" s="25"/>
      <c r="L8" s="160" t="s">
        <v>7</v>
      </c>
      <c r="M8" s="195" t="s">
        <v>7</v>
      </c>
      <c r="N8" s="161" t="s">
        <v>8</v>
      </c>
      <c r="O8" s="25"/>
      <c r="P8" s="160" t="s">
        <v>7</v>
      </c>
      <c r="Q8" s="195" t="s">
        <v>7</v>
      </c>
      <c r="R8" s="161" t="s">
        <v>8</v>
      </c>
      <c r="S8" s="25"/>
      <c r="T8" s="160" t="s">
        <v>243</v>
      </c>
      <c r="U8" s="195" t="s">
        <v>7</v>
      </c>
      <c r="V8" s="161" t="s">
        <v>8</v>
      </c>
    </row>
    <row r="9" customFormat="false" ht="3" hidden="false" customHeight="true" outlineLevel="0" collapsed="false">
      <c r="B9" s="153"/>
      <c r="C9" s="68"/>
      <c r="D9" s="163"/>
      <c r="E9" s="164"/>
      <c r="F9" s="165"/>
      <c r="G9" s="68"/>
      <c r="H9" s="163"/>
      <c r="I9" s="164"/>
      <c r="J9" s="165"/>
      <c r="K9" s="68"/>
      <c r="L9" s="163"/>
      <c r="M9" s="164"/>
      <c r="N9" s="165"/>
      <c r="O9" s="68"/>
      <c r="P9" s="163"/>
      <c r="Q9" s="164"/>
      <c r="R9" s="165"/>
      <c r="S9" s="68"/>
      <c r="T9" s="163"/>
      <c r="U9" s="164"/>
      <c r="V9" s="165"/>
    </row>
    <row r="10" customFormat="false" ht="12" hidden="false" customHeight="true" outlineLevel="0" collapsed="false">
      <c r="A10" s="193" t="s">
        <v>203</v>
      </c>
      <c r="B10" s="154" t="s">
        <v>13</v>
      </c>
      <c r="C10" s="68"/>
      <c r="D10" s="37" t="e">
        <f aca="false">ROUND(HPVAL($A10,D$1,$A$2,F$1,$A$3,$A$4)/1000,0)</f>
        <v>#NAME?</v>
      </c>
      <c r="E10" s="32" t="e">
        <f aca="false">ROUND(HPVAL($A10,E$1,$A$2,F$1,$A$3,$A$4)/1000,0)</f>
        <v>#NAME?</v>
      </c>
      <c r="F10" s="97" t="e">
        <f aca="false">ROUND(D10-E10,0)</f>
        <v>#NAME?</v>
      </c>
      <c r="G10" s="66"/>
      <c r="H10" s="37" t="e">
        <f aca="false">ROUND(HPVAL($A10,H$1,$A$2,J$1,$A$3,$A$4)/1000,0)</f>
        <v>#NAME?</v>
      </c>
      <c r="I10" s="32" t="e">
        <f aca="false">ROUND(HPVAL($A10,I$1,$A$2,J$1,$A$3,$A$4)/1000,0)</f>
        <v>#NAME?</v>
      </c>
      <c r="J10" s="97" t="e">
        <f aca="false">ROUND(H10-I10,0)</f>
        <v>#NAME?</v>
      </c>
      <c r="K10" s="66"/>
      <c r="L10" s="37" t="e">
        <f aca="false">ROUND(HPVAL($A10,L$1,$A$2,N$1,$A$3,$A$4)/1000,0)</f>
        <v>#NAME?</v>
      </c>
      <c r="M10" s="32" t="e">
        <f aca="false">ROUND(HPVAL($A10,M$1,$A$2,N$1,$A$3,$A$4)/1000,0)</f>
        <v>#NAME?</v>
      </c>
      <c r="N10" s="97" t="e">
        <f aca="false">ROUND(L10-M10,0)</f>
        <v>#NAME?</v>
      </c>
      <c r="O10" s="66"/>
      <c r="P10" s="37" t="e">
        <f aca="false">ROUND(HPVAL($A10,P$1,$A$2,R$1,$A$3,$A$4)/1000,0)</f>
        <v>#NAME?</v>
      </c>
      <c r="Q10" s="32" t="e">
        <f aca="false">ROUND(HPVAL($A10,Q$1,$A$2,R$1,$A$3,$A$4)/1000,0)</f>
        <v>#NAME?</v>
      </c>
      <c r="R10" s="97" t="e">
        <f aca="false">ROUND(P10-Q10,0)</f>
        <v>#NAME?</v>
      </c>
      <c r="S10" s="66"/>
      <c r="T10" s="37" t="e">
        <f aca="false">D10+H10+L10+P10</f>
        <v>#NAME?</v>
      </c>
      <c r="U10" s="32" t="e">
        <f aca="false">E10+I10+M10+Q10</f>
        <v>#NAME?</v>
      </c>
      <c r="V10" s="97" t="e">
        <f aca="false">ROUND(T10-U10,0)</f>
        <v>#NAME?</v>
      </c>
    </row>
    <row r="11" customFormat="false" ht="12" hidden="false" customHeight="true" outlineLevel="0" collapsed="false">
      <c r="A11" s="193" t="s">
        <v>244</v>
      </c>
      <c r="B11" s="154" t="s">
        <v>15</v>
      </c>
      <c r="C11" s="68"/>
      <c r="D11" s="43" t="e">
        <f aca="false">ROUND(HPVAL($A11,D$1,$A$2,F$1,$A$3,$A$4)/1000,0)-D30</f>
        <v>#NAME?</v>
      </c>
      <c r="E11" s="66" t="e">
        <f aca="false">ROUND(HPVAL($A11,E$1,$A$2,F$1,$A$3,$A$4)/1000,0)-E30</f>
        <v>#NAME?</v>
      </c>
      <c r="F11" s="97" t="e">
        <f aca="false">ROUND(D11-E11,0)</f>
        <v>#NAME?</v>
      </c>
      <c r="G11" s="66"/>
      <c r="H11" s="43" t="e">
        <f aca="false">ROUND(HPVAL($A11,H$1,$A$2,J$1,$A$3,$A$4)/1000,0)-H30</f>
        <v>#NAME?</v>
      </c>
      <c r="I11" s="66" t="e">
        <f aca="false">ROUND(HPVAL($A11,I$1,$A$2,J$1,$A$3,$A$4)/1000,0)-I30</f>
        <v>#NAME?</v>
      </c>
      <c r="J11" s="97" t="e">
        <f aca="false">ROUND(H11-I11,0)</f>
        <v>#NAME?</v>
      </c>
      <c r="K11" s="66"/>
      <c r="L11" s="43" t="e">
        <f aca="false">ROUND(HPVAL($A11,L$1,$A$2,N$1,$A$3,$A$4)/1000,0)-L30</f>
        <v>#NAME?</v>
      </c>
      <c r="M11" s="66" t="e">
        <f aca="false">ROUND(HPVAL($A11,M$1,$A$2,N$1,$A$3,$A$4)/1000,0)-M30</f>
        <v>#NAME?</v>
      </c>
      <c r="N11" s="97" t="e">
        <f aca="false">ROUND(L11-M11,0)</f>
        <v>#NAME?</v>
      </c>
      <c r="O11" s="66"/>
      <c r="P11" s="43" t="e">
        <f aca="false">ROUND(HPVAL($A11,P$1,$A$2,R$1,$A$3,$A$4)/1000,0)-P30</f>
        <v>#NAME?</v>
      </c>
      <c r="Q11" s="66" t="e">
        <f aca="false">ROUND(HPVAL($A11,Q$1,$A$2,R$1,$A$3,$A$4)/1000,0)-Q30</f>
        <v>#NAME?</v>
      </c>
      <c r="R11" s="97" t="e">
        <f aca="false">ROUND(P11-Q11,0)</f>
        <v>#NAME?</v>
      </c>
      <c r="S11" s="66"/>
      <c r="T11" s="43" t="e">
        <f aca="false">D11+H11+L11+P11</f>
        <v>#NAME?</v>
      </c>
      <c r="U11" s="66" t="e">
        <f aca="false">E11+I11+M11+Q11</f>
        <v>#NAME?</v>
      </c>
      <c r="V11" s="97" t="e">
        <f aca="false">ROUND(T11-U11,0)</f>
        <v>#NAME?</v>
      </c>
    </row>
    <row r="12" customFormat="false" ht="12" hidden="false" customHeight="true" outlineLevel="0" collapsed="false">
      <c r="A12" s="193" t="s">
        <v>205</v>
      </c>
      <c r="B12" s="154" t="s">
        <v>16</v>
      </c>
      <c r="C12" s="68"/>
      <c r="D12" s="43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6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97" t="e">
        <f aca="false">ROUND(D12-E12,0)</f>
        <v>#NAME?</v>
      </c>
      <c r="G12" s="66"/>
      <c r="H12" s="43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6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97" t="e">
        <f aca="false">ROUND(H12-I12,0)</f>
        <v>#NAME?</v>
      </c>
      <c r="K12" s="66"/>
      <c r="L12" s="43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6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97" t="e">
        <f aca="false">ROUND(L12-M12,0)</f>
        <v>#NAME?</v>
      </c>
      <c r="O12" s="66"/>
      <c r="P12" s="43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6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97" t="e">
        <f aca="false">ROUND(P12-Q12,0)</f>
        <v>#NAME?</v>
      </c>
      <c r="S12" s="66"/>
      <c r="T12" s="43" t="e">
        <f aca="false">D12+H12+L12+P12</f>
        <v>#NAME?</v>
      </c>
      <c r="U12" s="66" t="e">
        <f aca="false">E12+I12+M12+Q12</f>
        <v>#NAME?</v>
      </c>
      <c r="V12" s="97" t="e">
        <f aca="false">ROUND(T12-U12,0)</f>
        <v>#NAME?</v>
      </c>
    </row>
    <row r="13" customFormat="false" ht="12" hidden="false" customHeight="true" outlineLevel="0" collapsed="false">
      <c r="A13" s="193" t="s">
        <v>206</v>
      </c>
      <c r="B13" s="154" t="s">
        <v>17</v>
      </c>
      <c r="C13" s="68"/>
      <c r="D13" s="43" t="e">
        <f aca="false">ROUND(HPVAL($A13,D$1,$A$2,F$1,$A$3,$A$4)/1000,0)-D12</f>
        <v>#NAME?</v>
      </c>
      <c r="E13" s="66" t="e">
        <f aca="false">ROUND(HPVAL($A13,E$1,$A$2,F$1,$A$3,$A$4)/1000,0)-E12</f>
        <v>#NAME?</v>
      </c>
      <c r="F13" s="97" t="e">
        <f aca="false">ROUND(D13-E13,0)</f>
        <v>#NAME?</v>
      </c>
      <c r="G13" s="66"/>
      <c r="H13" s="43" t="e">
        <f aca="false">ROUND(HPVAL($A13,H$1,$A$2,J$1,$A$3,$A$4)/1000,0)-H12</f>
        <v>#NAME?</v>
      </c>
      <c r="I13" s="66" t="e">
        <f aca="false">ROUND(HPVAL($A13,I$1,$A$2,J$1,$A$3,$A$4)/1000,0)-I12</f>
        <v>#NAME?</v>
      </c>
      <c r="J13" s="97" t="e">
        <f aca="false">ROUND(H13-I13,0)</f>
        <v>#NAME?</v>
      </c>
      <c r="K13" s="66"/>
      <c r="L13" s="43" t="e">
        <f aca="false">ROUND(HPVAL($A13,L$1,$A$2,N$1,$A$3,$A$4)/1000,0)-L12</f>
        <v>#NAME?</v>
      </c>
      <c r="M13" s="66" t="e">
        <f aca="false">ROUND(HPVAL($A13,M$1,$A$2,N$1,$A$3,$A$4)/1000,0)-M12</f>
        <v>#NAME?</v>
      </c>
      <c r="N13" s="97" t="e">
        <f aca="false">ROUND(L13-M13,0)</f>
        <v>#NAME?</v>
      </c>
      <c r="O13" s="66"/>
      <c r="P13" s="43" t="e">
        <f aca="false">ROUND(HPVAL($A13,P$1,$A$2,R$1,$A$3,$A$4)/1000,0)-P12</f>
        <v>#NAME?</v>
      </c>
      <c r="Q13" s="66" t="e">
        <f aca="false">ROUND(HPVAL($A13,Q$1,$A$2,R$1,$A$3,$A$4)/1000,0)-Q12</f>
        <v>#NAME?</v>
      </c>
      <c r="R13" s="97" t="e">
        <f aca="false">ROUND(P13-Q13,0)</f>
        <v>#NAME?</v>
      </c>
      <c r="S13" s="66"/>
      <c r="T13" s="43" t="e">
        <f aca="false">D13+H13+L13+P13</f>
        <v>#NAME?</v>
      </c>
      <c r="U13" s="66" t="e">
        <f aca="false">E13+I13+M13+Q13</f>
        <v>#NAME?</v>
      </c>
      <c r="V13" s="97" t="e">
        <f aca="false">ROUND(T13-U13,0)</f>
        <v>#NAME?</v>
      </c>
    </row>
    <row r="14" customFormat="false" ht="12" hidden="false" customHeight="true" outlineLevel="0" collapsed="false">
      <c r="A14" s="193" t="s">
        <v>207</v>
      </c>
      <c r="B14" s="154" t="s">
        <v>92</v>
      </c>
      <c r="C14" s="68"/>
      <c r="D14" s="43" t="e">
        <f aca="false">ROUND(HPVAL($A14,D$1,$A$2,F$1,$A$3,$A$4)/1000,0)</f>
        <v>#NAME?</v>
      </c>
      <c r="E14" s="66" t="e">
        <f aca="false">ROUND(HPVAL($A14,E$1,$A$2,F$1,$A$3,$A$4)/1000,0)</f>
        <v>#NAME?</v>
      </c>
      <c r="F14" s="97" t="e">
        <f aca="false">ROUND(D14-E14,0)</f>
        <v>#NAME?</v>
      </c>
      <c r="G14" s="66"/>
      <c r="H14" s="43" t="e">
        <f aca="false">ROUND(HPVAL($A14,H$1,$A$2,J$1,$A$3,$A$4)/1000,0)</f>
        <v>#NAME?</v>
      </c>
      <c r="I14" s="66" t="e">
        <f aca="false">ROUND(HPVAL($A14,I$1,$A$2,J$1,$A$3,$A$4)/1000,0)</f>
        <v>#NAME?</v>
      </c>
      <c r="J14" s="97" t="e">
        <f aca="false">ROUND(H14-I14,0)</f>
        <v>#NAME?</v>
      </c>
      <c r="K14" s="66"/>
      <c r="L14" s="43" t="e">
        <f aca="false">ROUND(HPVAL($A14,L$1,$A$2,N$1,$A$3,$A$4)/1000,0)</f>
        <v>#NAME?</v>
      </c>
      <c r="M14" s="66" t="e">
        <f aca="false">ROUND(HPVAL($A14,M$1,$A$2,N$1,$A$3,$A$4)/1000,0)</f>
        <v>#NAME?</v>
      </c>
      <c r="N14" s="97" t="e">
        <f aca="false">ROUND(L14-M14,0)</f>
        <v>#NAME?</v>
      </c>
      <c r="O14" s="66"/>
      <c r="P14" s="43" t="e">
        <f aca="false">ROUND(HPVAL($A14,P$1,$A$2,R$1,$A$3,$A$4)/1000,0)</f>
        <v>#NAME?</v>
      </c>
      <c r="Q14" s="66" t="e">
        <f aca="false">ROUND(HPVAL($A14,Q$1,$A$2,R$1,$A$3,$A$4)/1000,0)</f>
        <v>#NAME?</v>
      </c>
      <c r="R14" s="97" t="e">
        <f aca="false">ROUND(P14-Q14,0)</f>
        <v>#NAME?</v>
      </c>
      <c r="S14" s="66"/>
      <c r="T14" s="43" t="e">
        <f aca="false">D14+H14+L14+P14</f>
        <v>#NAME?</v>
      </c>
      <c r="U14" s="66" t="e">
        <f aca="false">E14+I14+M14+Q14</f>
        <v>#NAME?</v>
      </c>
      <c r="V14" s="97" t="e">
        <f aca="false">ROUND(T14-U14,0)</f>
        <v>#NAME?</v>
      </c>
    </row>
    <row r="15" customFormat="false" ht="12" hidden="false" customHeight="true" outlineLevel="0" collapsed="false">
      <c r="A15" s="193" t="s">
        <v>208</v>
      </c>
      <c r="B15" s="154" t="s">
        <v>93</v>
      </c>
      <c r="C15" s="68"/>
      <c r="D15" s="43" t="e">
        <f aca="false">ROUND(HPVAL($A15,D$1,$A$2,F$1,$A$3,$A$4)/1000,0)</f>
        <v>#NAME?</v>
      </c>
      <c r="E15" s="66" t="e">
        <f aca="false">ROUND(HPVAL($A15,E$1,$A$2,F$1,$A$3,$A$4)/1000,0)</f>
        <v>#NAME?</v>
      </c>
      <c r="F15" s="97" t="e">
        <f aca="false">ROUND(D15-E15,0)</f>
        <v>#NAME?</v>
      </c>
      <c r="G15" s="66"/>
      <c r="H15" s="43" t="e">
        <f aca="false">ROUND(HPVAL($A15,H$1,$A$2,J$1,$A$3,$A$4)/1000,0)</f>
        <v>#NAME?</v>
      </c>
      <c r="I15" s="66" t="e">
        <f aca="false">ROUND(HPVAL($A15,I$1,$A$2,J$1,$A$3,$A$4)/1000,0)</f>
        <v>#NAME?</v>
      </c>
      <c r="J15" s="97" t="e">
        <f aca="false">ROUND(H15-I15,0)</f>
        <v>#NAME?</v>
      </c>
      <c r="K15" s="66"/>
      <c r="L15" s="43" t="e">
        <f aca="false">ROUND(HPVAL($A15,L$1,$A$2,N$1,$A$3,$A$4)/1000,0)</f>
        <v>#NAME?</v>
      </c>
      <c r="M15" s="66" t="e">
        <f aca="false">ROUND(HPVAL($A15,M$1,$A$2,N$1,$A$3,$A$4)/1000,0)</f>
        <v>#NAME?</v>
      </c>
      <c r="N15" s="97" t="e">
        <f aca="false">ROUND(L15-M15,0)</f>
        <v>#NAME?</v>
      </c>
      <c r="O15" s="66"/>
      <c r="P15" s="43" t="e">
        <f aca="false">ROUND(HPVAL($A15,P$1,$A$2,R$1,$A$3,$A$4)/1000,0)</f>
        <v>#NAME?</v>
      </c>
      <c r="Q15" s="66" t="e">
        <f aca="false">ROUND(HPVAL($A15,Q$1,$A$2,R$1,$A$3,$A$4)/1000,0)</f>
        <v>#NAME?</v>
      </c>
      <c r="R15" s="97" t="e">
        <f aca="false">ROUND(P15-Q15,0)</f>
        <v>#NAME?</v>
      </c>
      <c r="S15" s="66"/>
      <c r="T15" s="43" t="e">
        <f aca="false">D15+H15+L15+P15</f>
        <v>#NAME?</v>
      </c>
      <c r="U15" s="66" t="e">
        <f aca="false">E15+I15+M15+Q15</f>
        <v>#NAME?</v>
      </c>
      <c r="V15" s="97" t="e">
        <f aca="false">ROUND(T15-U15,0)</f>
        <v>#NAME?</v>
      </c>
    </row>
    <row r="16" customFormat="false" ht="12" hidden="false" customHeight="true" outlineLevel="0" collapsed="false">
      <c r="A16" s="193" t="s">
        <v>209</v>
      </c>
      <c r="B16" s="154" t="s">
        <v>20</v>
      </c>
      <c r="C16" s="68"/>
      <c r="D16" s="43" t="e">
        <f aca="false">ROUND(HPVAL($A16,D$1,$A$2,F$1,$A$3,$A$4)/1000,0)</f>
        <v>#NAME?</v>
      </c>
      <c r="E16" s="66" t="e">
        <f aca="false">ROUND(HPVAL($A16,E$1,$A$2,F$1,$A$3,$A$4)/1000,0)</f>
        <v>#NAME?</v>
      </c>
      <c r="F16" s="97" t="e">
        <f aca="false">ROUND(D16-E16,0)</f>
        <v>#NAME?</v>
      </c>
      <c r="G16" s="66"/>
      <c r="H16" s="43" t="e">
        <f aca="false">ROUND(HPVAL($A16,H$1,$A$2,J$1,$A$3,$A$4)/1000,0)</f>
        <v>#NAME?</v>
      </c>
      <c r="I16" s="66" t="e">
        <f aca="false">ROUND(HPVAL($A16,I$1,$A$2,J$1,$A$3,$A$4)/1000,0)</f>
        <v>#NAME?</v>
      </c>
      <c r="J16" s="97" t="e">
        <f aca="false">ROUND(H16-I16,0)</f>
        <v>#NAME?</v>
      </c>
      <c r="K16" s="66"/>
      <c r="L16" s="43" t="e">
        <f aca="false">ROUND(HPVAL($A16,L$1,$A$2,N$1,$A$3,$A$4)/1000,0)</f>
        <v>#NAME?</v>
      </c>
      <c r="M16" s="66" t="e">
        <f aca="false">ROUND(HPVAL($A16,M$1,$A$2,N$1,$A$3,$A$4)/1000,0)</f>
        <v>#NAME?</v>
      </c>
      <c r="N16" s="97" t="e">
        <f aca="false">ROUND(L16-M16,0)</f>
        <v>#NAME?</v>
      </c>
      <c r="O16" s="66"/>
      <c r="P16" s="43" t="e">
        <f aca="false">ROUND(HPVAL($A16,P$1,$A$2,R$1,$A$3,$A$4)/1000,0)</f>
        <v>#NAME?</v>
      </c>
      <c r="Q16" s="66" t="e">
        <f aca="false">ROUND(HPVAL($A16,Q$1,$A$2,R$1,$A$3,$A$4)/1000,0)</f>
        <v>#NAME?</v>
      </c>
      <c r="R16" s="97" t="e">
        <f aca="false">ROUND(P16-Q16,0)</f>
        <v>#NAME?</v>
      </c>
      <c r="S16" s="66"/>
      <c r="T16" s="43" t="e">
        <f aca="false">D16+H16+L16+P16</f>
        <v>#NAME?</v>
      </c>
      <c r="U16" s="66" t="e">
        <f aca="false">E16+I16+M16+Q16</f>
        <v>#NAME?</v>
      </c>
      <c r="V16" s="97" t="e">
        <f aca="false">ROUND(T16-U16,0)</f>
        <v>#NAME?</v>
      </c>
    </row>
    <row r="17" customFormat="false" ht="12" hidden="false" customHeight="true" outlineLevel="0" collapsed="false">
      <c r="A17" s="193" t="s">
        <v>211</v>
      </c>
      <c r="B17" s="154" t="s">
        <v>210</v>
      </c>
      <c r="C17" s="68"/>
      <c r="D17" s="43" t="e">
        <f aca="false">ROUND(HPVAL($A17,D$1,$A$2,F$1,$A$3,$A$4)/1000,0)</f>
        <v>#NAME?</v>
      </c>
      <c r="E17" s="66" t="e">
        <f aca="false">ROUND(HPVAL($A17,E$1,$A$2,F$1,$A$3,$A$4)/1000,0)</f>
        <v>#NAME?</v>
      </c>
      <c r="F17" s="97" t="e">
        <f aca="false">ROUND(D17-E17,0)</f>
        <v>#NAME?</v>
      </c>
      <c r="G17" s="66"/>
      <c r="H17" s="43" t="e">
        <f aca="false">ROUND(HPVAL($A17,H$1,$A$2,J$1,$A$3,$A$4)/1000,0)</f>
        <v>#NAME?</v>
      </c>
      <c r="I17" s="66" t="e">
        <f aca="false">ROUND(HPVAL($A17,I$1,$A$2,J$1,$A$3,$A$4)/1000,0)</f>
        <v>#NAME?</v>
      </c>
      <c r="J17" s="97" t="e">
        <f aca="false">ROUND(H17-I17,0)</f>
        <v>#NAME?</v>
      </c>
      <c r="K17" s="66"/>
      <c r="L17" s="43" t="e">
        <f aca="false">ROUND(HPVAL($A17,L$1,$A$2,N$1,$A$3,$A$4)/1000,0)</f>
        <v>#NAME?</v>
      </c>
      <c r="M17" s="66" t="e">
        <f aca="false">ROUND(HPVAL($A17,M$1,$A$2,N$1,$A$3,$A$4)/1000,0)</f>
        <v>#NAME?</v>
      </c>
      <c r="N17" s="97" t="e">
        <f aca="false">ROUND(L17-M17,0)</f>
        <v>#NAME?</v>
      </c>
      <c r="O17" s="66"/>
      <c r="P17" s="43" t="e">
        <f aca="false">ROUND(HPVAL($A17,P$1,$A$2,R$1,$A$3,$A$4)/1000,0)</f>
        <v>#NAME?</v>
      </c>
      <c r="Q17" s="66" t="e">
        <f aca="false">ROUND(HPVAL($A17,Q$1,$A$2,R$1,$A$3,$A$4)/1000,0)</f>
        <v>#NAME?</v>
      </c>
      <c r="R17" s="97" t="e">
        <f aca="false">ROUND(P17-Q17,0)</f>
        <v>#NAME?</v>
      </c>
      <c r="S17" s="66"/>
      <c r="T17" s="43" t="e">
        <f aca="false">D17+H17+L17+P17</f>
        <v>#NAME?</v>
      </c>
      <c r="U17" s="66" t="e">
        <f aca="false">E17+I17+M17+Q17</f>
        <v>#NAME?</v>
      </c>
      <c r="V17" s="97" t="e">
        <f aca="false">ROUND(T17-U17,0)</f>
        <v>#NAME?</v>
      </c>
    </row>
    <row r="18" customFormat="false" ht="12" hidden="false" customHeight="true" outlineLevel="0" collapsed="false">
      <c r="A18" s="193" t="s">
        <v>212</v>
      </c>
      <c r="B18" s="154" t="s">
        <v>32</v>
      </c>
      <c r="C18" s="68"/>
      <c r="D18" s="43" t="e">
        <f aca="false">ROUND(HPVAL($A18,D$1,$A$2,F$1,$A$3,$A$4)/1000,0)</f>
        <v>#NAME?</v>
      </c>
      <c r="E18" s="66" t="e">
        <f aca="false">ROUND(HPVAL($A18,E$1,$A$2,F$1,$A$3,$A$4)/1000,0)</f>
        <v>#NAME?</v>
      </c>
      <c r="F18" s="97" t="e">
        <f aca="false">ROUND(D18-E18,0)</f>
        <v>#NAME?</v>
      </c>
      <c r="G18" s="66"/>
      <c r="H18" s="43" t="e">
        <f aca="false">ROUND(HPVAL($A18,H$1,$A$2,J$1,$A$3,$A$4)/1000,0)</f>
        <v>#NAME?</v>
      </c>
      <c r="I18" s="66" t="e">
        <f aca="false">ROUND(HPVAL($A18,I$1,$A$2,J$1,$A$3,$A$4)/1000,0)</f>
        <v>#NAME?</v>
      </c>
      <c r="J18" s="97" t="e">
        <f aca="false">ROUND(H18-I18,0)</f>
        <v>#NAME?</v>
      </c>
      <c r="K18" s="66"/>
      <c r="L18" s="43" t="e">
        <f aca="false">ROUND(HPVAL($A18,L$1,$A$2,N$1,$A$3,$A$4)/1000,0)</f>
        <v>#NAME?</v>
      </c>
      <c r="M18" s="66" t="e">
        <f aca="false">ROUND(HPVAL($A18,M$1,$A$2,N$1,$A$3,$A$4)/1000,0)</f>
        <v>#NAME?</v>
      </c>
      <c r="N18" s="97" t="e">
        <f aca="false">ROUND(L18-M18,0)</f>
        <v>#NAME?</v>
      </c>
      <c r="O18" s="66"/>
      <c r="P18" s="43" t="e">
        <f aca="false">ROUND(HPVAL($A18,P$1,$A$2,R$1,$A$3,$A$4)/1000,0)</f>
        <v>#NAME?</v>
      </c>
      <c r="Q18" s="66" t="e">
        <f aca="false">ROUND(HPVAL($A18,Q$1,$A$2,R$1,$A$3,$A$4)/1000,0)</f>
        <v>#NAME?</v>
      </c>
      <c r="R18" s="97" t="e">
        <f aca="false">ROUND(P18-Q18,0)</f>
        <v>#NAME?</v>
      </c>
      <c r="S18" s="66"/>
      <c r="T18" s="43" t="e">
        <f aca="false">D18+H18+L18+P18</f>
        <v>#NAME?</v>
      </c>
      <c r="U18" s="66" t="e">
        <f aca="false">E18+I18+M18+Q18</f>
        <v>#NAME?</v>
      </c>
      <c r="V18" s="97" t="e">
        <f aca="false">ROUND(T18-U18,0)</f>
        <v>#NAME?</v>
      </c>
    </row>
    <row r="19" customFormat="false" ht="12" hidden="false" customHeight="true" outlineLevel="0" collapsed="false">
      <c r="A19" s="193" t="s">
        <v>214</v>
      </c>
      <c r="B19" s="154" t="s">
        <v>213</v>
      </c>
      <c r="C19" s="68"/>
      <c r="D19" s="43" t="e">
        <f aca="false">ROUND(HPVAL($A19,D$1,$A$2,F$1,$A$3,$A$4)/1000,0)</f>
        <v>#NAME?</v>
      </c>
      <c r="E19" s="66" t="e">
        <f aca="false">ROUND(HPVAL($A19,E$1,$A$2,F$1,$A$3,$A$4)/1000,0)</f>
        <v>#NAME?</v>
      </c>
      <c r="F19" s="97" t="e">
        <f aca="false">ROUND(D19-E19,0)</f>
        <v>#NAME?</v>
      </c>
      <c r="G19" s="66"/>
      <c r="H19" s="43" t="e">
        <f aca="false">ROUND(HPVAL($A19,H$1,$A$2,J$1,$A$3,$A$4)/1000,0)</f>
        <v>#NAME?</v>
      </c>
      <c r="I19" s="66" t="e">
        <f aca="false">ROUND(HPVAL($A19,I$1,$A$2,J$1,$A$3,$A$4)/1000,0)</f>
        <v>#NAME?</v>
      </c>
      <c r="J19" s="97" t="e">
        <f aca="false">ROUND(H19-I19,0)</f>
        <v>#NAME?</v>
      </c>
      <c r="K19" s="66"/>
      <c r="L19" s="43" t="e">
        <f aca="false">ROUND(HPVAL($A19,L$1,$A$2,N$1,$A$3,$A$4)/1000,0)</f>
        <v>#NAME?</v>
      </c>
      <c r="M19" s="66" t="e">
        <f aca="false">ROUND(HPVAL($A19,M$1,$A$2,N$1,$A$3,$A$4)/1000,0)</f>
        <v>#NAME?</v>
      </c>
      <c r="N19" s="97" t="e">
        <f aca="false">ROUND(L19-M19,0)</f>
        <v>#NAME?</v>
      </c>
      <c r="O19" s="66"/>
      <c r="P19" s="43" t="e">
        <f aca="false">ROUND(HPVAL($A19,P$1,$A$2,R$1,$A$3,$A$4)/1000,0)</f>
        <v>#NAME?</v>
      </c>
      <c r="Q19" s="66" t="e">
        <f aca="false">ROUND(HPVAL($A19,Q$1,$A$2,R$1,$A$3,$A$4)/1000,0)</f>
        <v>#NAME?</v>
      </c>
      <c r="R19" s="97" t="e">
        <f aca="false">ROUND(P19-Q19,0)</f>
        <v>#NAME?</v>
      </c>
      <c r="S19" s="66"/>
      <c r="T19" s="43" t="e">
        <f aca="false">D19+H19+L19+P19</f>
        <v>#NAME?</v>
      </c>
      <c r="U19" s="66" t="e">
        <f aca="false">E19+I19+M19+Q19</f>
        <v>#NAME?</v>
      </c>
      <c r="V19" s="97" t="e">
        <f aca="false">ROUND(T19-U19,0)</f>
        <v>#NAME?</v>
      </c>
    </row>
    <row r="20" customFormat="false" ht="12" hidden="false" customHeight="true" outlineLevel="0" collapsed="false">
      <c r="B20" s="198" t="s">
        <v>245</v>
      </c>
      <c r="C20" s="68"/>
      <c r="D20" s="199" t="e">
        <f aca="false">SUM(D10:D19)</f>
        <v>#NAME?</v>
      </c>
      <c r="E20" s="200" t="e">
        <f aca="false">SUM(E10:E19)</f>
        <v>#NAME?</v>
      </c>
      <c r="F20" s="201" t="e">
        <f aca="false">SUM(F10:F19)</f>
        <v>#NAME?</v>
      </c>
      <c r="G20" s="66"/>
      <c r="H20" s="199" t="e">
        <f aca="false">SUM(H10:H19)</f>
        <v>#NAME?</v>
      </c>
      <c r="I20" s="200" t="e">
        <f aca="false">SUM(I10:I19)</f>
        <v>#NAME?</v>
      </c>
      <c r="J20" s="201" t="e">
        <f aca="false">SUM(J10:J19)</f>
        <v>#NAME?</v>
      </c>
      <c r="K20" s="66"/>
      <c r="L20" s="199" t="e">
        <f aca="false">SUM(L10:L19)</f>
        <v>#NAME?</v>
      </c>
      <c r="M20" s="200" t="e">
        <f aca="false">SUM(M10:M19)</f>
        <v>#NAME?</v>
      </c>
      <c r="N20" s="201" t="e">
        <f aca="false">SUM(N10:N19)</f>
        <v>#NAME?</v>
      </c>
      <c r="O20" s="66"/>
      <c r="P20" s="199" t="e">
        <f aca="false">SUM(P10:P19)</f>
        <v>#NAME?</v>
      </c>
      <c r="Q20" s="200" t="e">
        <f aca="false">SUM(Q10:Q19)</f>
        <v>#NAME?</v>
      </c>
      <c r="R20" s="201" t="e">
        <f aca="false">SUM(R10:R19)</f>
        <v>#NAME?</v>
      </c>
      <c r="S20" s="66"/>
      <c r="T20" s="199" t="e">
        <f aca="false">SUM(T10:T19)</f>
        <v>#NAME?</v>
      </c>
      <c r="U20" s="200" t="e">
        <f aca="false">SUM(U10:U19)</f>
        <v>#NAME?</v>
      </c>
      <c r="V20" s="201" t="e">
        <f aca="false">SUM(V10:V19)</f>
        <v>#NAME?</v>
      </c>
    </row>
    <row r="21" customFormat="false" ht="3" hidden="false" customHeight="true" outlineLevel="0" collapsed="false">
      <c r="B21" s="154"/>
      <c r="C21" s="68"/>
      <c r="D21" s="43"/>
      <c r="E21" s="66"/>
      <c r="F21" s="97"/>
      <c r="G21" s="66"/>
      <c r="H21" s="43"/>
      <c r="I21" s="66"/>
      <c r="J21" s="97"/>
      <c r="K21" s="66"/>
      <c r="L21" s="43"/>
      <c r="M21" s="66"/>
      <c r="N21" s="97"/>
      <c r="O21" s="66"/>
      <c r="P21" s="43"/>
      <c r="Q21" s="66"/>
      <c r="R21" s="97"/>
      <c r="S21" s="66"/>
      <c r="T21" s="43"/>
      <c r="U21" s="66"/>
      <c r="V21" s="97"/>
    </row>
    <row r="22" customFormat="false" ht="12" hidden="false" customHeight="true" outlineLevel="0" collapsed="false">
      <c r="A22" s="193" t="s">
        <v>215</v>
      </c>
      <c r="B22" s="154" t="s">
        <v>23</v>
      </c>
      <c r="C22" s="68"/>
      <c r="D22" s="43" t="e">
        <f aca="false">ROUND(HPVAL($A22,D$1,$A$2,F$1,$A$3,$A$4)/1000,0)</f>
        <v>#NAME?</v>
      </c>
      <c r="E22" s="66" t="e">
        <f aca="false">ROUND(HPVAL($A22,E$1,$A$2,F$1,$A$3,$A$4)/1000,0)</f>
        <v>#NAME?</v>
      </c>
      <c r="F22" s="97" t="e">
        <f aca="false">ROUND(D22-E22,0)</f>
        <v>#NAME?</v>
      </c>
      <c r="G22" s="66"/>
      <c r="H22" s="43" t="e">
        <f aca="false">ROUND(HPVAL($A22,H$1,$A$2,J$1,$A$3,$A$4)/1000,0)</f>
        <v>#NAME?</v>
      </c>
      <c r="I22" s="66" t="e">
        <f aca="false">ROUND(HPVAL($A22,I$1,$A$2,J$1,$A$3,$A$4)/1000,0)</f>
        <v>#NAME?</v>
      </c>
      <c r="J22" s="97" t="e">
        <f aca="false">ROUND(H22-I22,0)</f>
        <v>#NAME?</v>
      </c>
      <c r="K22" s="66"/>
      <c r="L22" s="43" t="e">
        <f aca="false">ROUND(HPVAL($A22,L$1,$A$2,N$1,$A$3,$A$4)/1000,0)</f>
        <v>#NAME?</v>
      </c>
      <c r="M22" s="66" t="e">
        <f aca="false">ROUND(HPVAL($A22,M$1,$A$2,N$1,$A$3,$A$4)/1000,0)</f>
        <v>#NAME?</v>
      </c>
      <c r="N22" s="97" t="e">
        <f aca="false">ROUND(L22-M22,0)</f>
        <v>#NAME?</v>
      </c>
      <c r="O22" s="66"/>
      <c r="P22" s="43" t="e">
        <f aca="false">ROUND(HPVAL($A22,P$1,$A$2,R$1,$A$3,$A$4)/1000,0)</f>
        <v>#NAME?</v>
      </c>
      <c r="Q22" s="66" t="e">
        <f aca="false">ROUND(HPVAL($A22,Q$1,$A$2,R$1,$A$3,$A$4)/1000,0)</f>
        <v>#NAME?</v>
      </c>
      <c r="R22" s="97" t="e">
        <f aca="false">ROUND(P22-Q22,0)</f>
        <v>#NAME?</v>
      </c>
      <c r="S22" s="66"/>
      <c r="T22" s="43" t="e">
        <f aca="false">D22+H22+L22+P22</f>
        <v>#NAME?</v>
      </c>
      <c r="U22" s="66" t="e">
        <f aca="false">E22+I22+M22+Q22</f>
        <v>#NAME?</v>
      </c>
      <c r="V22" s="97" t="e">
        <f aca="false">ROUND(T22-U22,0)</f>
        <v>#NAME?</v>
      </c>
    </row>
    <row r="23" customFormat="false" ht="12" hidden="false" customHeight="true" outlineLevel="0" collapsed="false">
      <c r="A23" s="193" t="s">
        <v>216</v>
      </c>
      <c r="B23" s="154" t="s">
        <v>24</v>
      </c>
      <c r="C23" s="68"/>
      <c r="D23" s="43" t="e">
        <f aca="false">ROUND(HPVAL($A23,D$1,$A$2,F$1,$A$3,$A$4)/1000,0)</f>
        <v>#NAME?</v>
      </c>
      <c r="E23" s="66" t="e">
        <f aca="false">ROUND(HPVAL($A23,E$1,$A$2,F$1,$A$3,$A$4)/1000,0)</f>
        <v>#NAME?</v>
      </c>
      <c r="F23" s="97" t="e">
        <f aca="false">ROUND(D23-E23,0)</f>
        <v>#NAME?</v>
      </c>
      <c r="G23" s="66"/>
      <c r="H23" s="43" t="e">
        <f aca="false">ROUND(HPVAL($A23,H$1,$A$2,J$1,$A$3,$A$4)/1000,0)</f>
        <v>#NAME?</v>
      </c>
      <c r="I23" s="66" t="e">
        <f aca="false">ROUND(HPVAL($A23,I$1,$A$2,J$1,$A$3,$A$4)/1000,0)</f>
        <v>#NAME?</v>
      </c>
      <c r="J23" s="97" t="e">
        <f aca="false">ROUND(H23-I23,0)</f>
        <v>#NAME?</v>
      </c>
      <c r="K23" s="66"/>
      <c r="L23" s="43" t="e">
        <f aca="false">ROUND(HPVAL($A23,L$1,$A$2,N$1,$A$3,$A$4)/1000,0)</f>
        <v>#NAME?</v>
      </c>
      <c r="M23" s="66" t="e">
        <f aca="false">ROUND(HPVAL($A23,M$1,$A$2,N$1,$A$3,$A$4)/1000,0)</f>
        <v>#NAME?</v>
      </c>
      <c r="N23" s="97" t="e">
        <f aca="false">ROUND(L23-M23,0)</f>
        <v>#NAME?</v>
      </c>
      <c r="O23" s="66"/>
      <c r="P23" s="43" t="e">
        <f aca="false">ROUND(HPVAL($A23,P$1,$A$2,R$1,$A$3,$A$4)/1000,0)</f>
        <v>#NAME?</v>
      </c>
      <c r="Q23" s="66" t="e">
        <f aca="false">ROUND(HPVAL($A23,Q$1,$A$2,R$1,$A$3,$A$4)/1000,0)</f>
        <v>#NAME?</v>
      </c>
      <c r="R23" s="97" t="e">
        <f aca="false">ROUND(P23-Q23,0)</f>
        <v>#NAME?</v>
      </c>
      <c r="S23" s="66"/>
      <c r="T23" s="43" t="e">
        <f aca="false">D23+H23+L23+P23</f>
        <v>#NAME?</v>
      </c>
      <c r="U23" s="66" t="e">
        <f aca="false">E23+I23+M23+Q23</f>
        <v>#NAME?</v>
      </c>
      <c r="V23" s="97" t="e">
        <f aca="false">ROUND(T23-U23,0)</f>
        <v>#NAME?</v>
      </c>
    </row>
    <row r="24" customFormat="false" ht="12" hidden="false" customHeight="true" outlineLevel="0" collapsed="false">
      <c r="A24" s="193" t="s">
        <v>217</v>
      </c>
      <c r="B24" s="154" t="s">
        <v>108</v>
      </c>
      <c r="C24" s="68"/>
      <c r="D24" s="43" t="e">
        <f aca="false">ROUND(HPVAL($A24,D$1,$A$2,F$1,$A$3,$A$4)/1000,0)</f>
        <v>#NAME?</v>
      </c>
      <c r="E24" s="66" t="e">
        <f aca="false">ROUND(HPVAL($A24,E$1,$A$2,F$1,$A$3,$A$4)/1000,0)</f>
        <v>#NAME?</v>
      </c>
      <c r="F24" s="97" t="e">
        <f aca="false">ROUND(D24-E24,0)</f>
        <v>#NAME?</v>
      </c>
      <c r="G24" s="66"/>
      <c r="H24" s="43" t="e">
        <f aca="false">ROUND(HPVAL($A24,H$1,$A$2,J$1,$A$3,$A$4)/1000,0)</f>
        <v>#NAME?</v>
      </c>
      <c r="I24" s="66" t="e">
        <f aca="false">ROUND(HPVAL($A24,I$1,$A$2,J$1,$A$3,$A$4)/1000,0)</f>
        <v>#NAME?</v>
      </c>
      <c r="J24" s="97" t="e">
        <f aca="false">ROUND(H24-I24,0)</f>
        <v>#NAME?</v>
      </c>
      <c r="K24" s="66"/>
      <c r="L24" s="43" t="e">
        <f aca="false">ROUND(HPVAL($A24,L$1,$A$2,N$1,$A$3,$A$4)/1000,0)</f>
        <v>#NAME?</v>
      </c>
      <c r="M24" s="66" t="e">
        <f aca="false">ROUND(HPVAL($A24,M$1,$A$2,N$1,$A$3,$A$4)/1000,0)</f>
        <v>#NAME?</v>
      </c>
      <c r="N24" s="97" t="e">
        <f aca="false">ROUND(L24-M24,0)</f>
        <v>#NAME?</v>
      </c>
      <c r="O24" s="66"/>
      <c r="P24" s="43" t="e">
        <f aca="false">ROUND(HPVAL($A24,P$1,$A$2,R$1,$A$3,$A$4)/1000,0)</f>
        <v>#NAME?</v>
      </c>
      <c r="Q24" s="66" t="e">
        <f aca="false">ROUND(HPVAL($A24,Q$1,$A$2,R$1,$A$3,$A$4)/1000,0)</f>
        <v>#NAME?</v>
      </c>
      <c r="R24" s="97" t="e">
        <f aca="false">ROUND(P24-Q24,0)</f>
        <v>#NAME?</v>
      </c>
      <c r="S24" s="66"/>
      <c r="T24" s="43" t="e">
        <f aca="false">D24+H24+L24+P24</f>
        <v>#NAME?</v>
      </c>
      <c r="U24" s="66" t="e">
        <f aca="false">E24+I24+M24+Q24</f>
        <v>#NAME?</v>
      </c>
      <c r="V24" s="97" t="e">
        <f aca="false">ROUND(T24-U24,0)</f>
        <v>#NAME?</v>
      </c>
    </row>
    <row r="25" customFormat="false" ht="12" hidden="false" customHeight="true" outlineLevel="0" collapsed="false">
      <c r="A25" s="193" t="s">
        <v>219</v>
      </c>
      <c r="B25" s="154" t="s">
        <v>218</v>
      </c>
      <c r="C25" s="68"/>
      <c r="D25" s="43" t="e">
        <f aca="false">ROUND(HPVAL($A25,D$1,$A$2,F$1,$A$3,$A$4)/1000,0)</f>
        <v>#NAME?</v>
      </c>
      <c r="E25" s="66" t="e">
        <f aca="false">ROUND(HPVAL($A25,E$1,$A$2,F$1,$A$3,$A$4)/1000,0)</f>
        <v>#NAME?</v>
      </c>
      <c r="F25" s="97" t="e">
        <f aca="false">ROUND(D25-E25,0)</f>
        <v>#NAME?</v>
      </c>
      <c r="G25" s="66"/>
      <c r="H25" s="43" t="e">
        <f aca="false">ROUND(HPVAL($A25,H$1,$A$2,J$1,$A$3,$A$4)/1000,0)</f>
        <v>#NAME?</v>
      </c>
      <c r="I25" s="66" t="e">
        <f aca="false">ROUND(HPVAL($A25,I$1,$A$2,J$1,$A$3,$A$4)/1000,0)</f>
        <v>#NAME?</v>
      </c>
      <c r="J25" s="97" t="e">
        <f aca="false">ROUND(H25-I25,0)</f>
        <v>#NAME?</v>
      </c>
      <c r="K25" s="66"/>
      <c r="L25" s="43" t="e">
        <f aca="false">ROUND(HPVAL($A25,L$1,$A$2,N$1,$A$3,$A$4)/1000,0)</f>
        <v>#NAME?</v>
      </c>
      <c r="M25" s="66" t="e">
        <f aca="false">ROUND(HPVAL($A25,M$1,$A$2,N$1,$A$3,$A$4)/1000,0)</f>
        <v>#NAME?</v>
      </c>
      <c r="N25" s="97" t="e">
        <f aca="false">ROUND(L25-M25,0)</f>
        <v>#NAME?</v>
      </c>
      <c r="O25" s="66"/>
      <c r="P25" s="43" t="e">
        <f aca="false">ROUND(HPVAL($A25,P$1,$A$2,R$1,$A$3,$A$4)/1000,0)</f>
        <v>#NAME?</v>
      </c>
      <c r="Q25" s="66" t="e">
        <f aca="false">ROUND(HPVAL($A25,Q$1,$A$2,R$1,$A$3,$A$4)/1000,0)</f>
        <v>#NAME?</v>
      </c>
      <c r="R25" s="97" t="e">
        <f aca="false">ROUND(P25-Q25,0)</f>
        <v>#NAME?</v>
      </c>
      <c r="S25" s="66"/>
      <c r="T25" s="43" t="e">
        <f aca="false">D25+H25+L25+P25</f>
        <v>#NAME?</v>
      </c>
      <c r="U25" s="66" t="e">
        <f aca="false">E25+I25+M25+Q25</f>
        <v>#NAME?</v>
      </c>
      <c r="V25" s="97" t="e">
        <f aca="false">ROUND(T25-U25,0)</f>
        <v>#NAME?</v>
      </c>
    </row>
    <row r="26" customFormat="false" ht="12" hidden="false" customHeight="true" outlineLevel="0" collapsed="false">
      <c r="A26" s="193" t="s">
        <v>220</v>
      </c>
      <c r="B26" s="154" t="s">
        <v>118</v>
      </c>
      <c r="C26" s="68"/>
      <c r="D26" s="43" t="n">
        <v>0</v>
      </c>
      <c r="E26" s="66" t="e">
        <f aca="false">ROUND(HPVAL($A26,E$1,$A$2,F$1,$A$3,$A$4)/1000,0)</f>
        <v>#NAME?</v>
      </c>
      <c r="F26" s="97" t="e">
        <f aca="false">ROUND(D26-E26,0)</f>
        <v>#NAME?</v>
      </c>
      <c r="G26" s="66"/>
      <c r="H26" s="43" t="e">
        <f aca="false">ROUND(HPVAL($A26,H$1,$A$2,J$1,$A$3,$A$4)/1000,0)</f>
        <v>#NAME?</v>
      </c>
      <c r="I26" s="66" t="e">
        <f aca="false">ROUND(HPVAL($A26,I$1,$A$2,J$1,$A$3,$A$4)/1000,0)</f>
        <v>#NAME?</v>
      </c>
      <c r="J26" s="97" t="e">
        <f aca="false">ROUND(H26-I26,0)</f>
        <v>#NAME?</v>
      </c>
      <c r="K26" s="66"/>
      <c r="L26" s="43" t="e">
        <f aca="false">ROUND(HPVAL($A26,L$1,$A$2,N$1,$A$3,$A$4)/1000,0)</f>
        <v>#NAME?</v>
      </c>
      <c r="M26" s="66" t="e">
        <f aca="false">ROUND(HPVAL($A26,M$1,$A$2,N$1,$A$3,$A$4)/1000,0)</f>
        <v>#NAME?</v>
      </c>
      <c r="N26" s="97" t="e">
        <f aca="false">ROUND(L26-M26,0)</f>
        <v>#NAME?</v>
      </c>
      <c r="O26" s="66"/>
      <c r="P26" s="43" t="e">
        <f aca="false">ROUND(HPVAL($A26,P$1,$A$2,R$1,$A$3,$A$4)/1000,0)</f>
        <v>#NAME?</v>
      </c>
      <c r="Q26" s="66" t="e">
        <f aca="false">ROUND(HPVAL($A26,Q$1,$A$2,R$1,$A$3,$A$4)/1000,0)</f>
        <v>#NAME?</v>
      </c>
      <c r="R26" s="97" t="e">
        <f aca="false">ROUND(P26-Q26,0)</f>
        <v>#NAME?</v>
      </c>
      <c r="S26" s="66"/>
      <c r="T26" s="43" t="e">
        <f aca="false">D26+H26+L26+P26</f>
        <v>#NAME?</v>
      </c>
      <c r="U26" s="66" t="e">
        <f aca="false">E26+I26+M26+Q26</f>
        <v>#NAME?</v>
      </c>
      <c r="V26" s="97" t="e">
        <f aca="false">ROUND(T26-U26,0)</f>
        <v>#NAME?</v>
      </c>
    </row>
    <row r="27" customFormat="false" ht="12" hidden="false" customHeight="true" outlineLevel="0" collapsed="false">
      <c r="A27" s="193" t="s">
        <v>221</v>
      </c>
      <c r="B27" s="154" t="s">
        <v>33</v>
      </c>
      <c r="C27" s="68"/>
      <c r="D27" s="43" t="e">
        <f aca="false">ROUND(HPVAL($A27,D$1,$A$2,F$1,$A$3,$A$4)/1000,0)</f>
        <v>#NAME?</v>
      </c>
      <c r="E27" s="66" t="e">
        <f aca="false">ROUND(HPVAL($A27,E$1,$A$2,F$1,$A$3,$A$4)/1000,0)</f>
        <v>#NAME?</v>
      </c>
      <c r="F27" s="97" t="e">
        <f aca="false">ROUND(D27-E27,0)</f>
        <v>#NAME?</v>
      </c>
      <c r="G27" s="66"/>
      <c r="H27" s="43" t="e">
        <f aca="false">ROUND(HPVAL($A27,H$1,$A$2,J$1,$A$3,$A$4)/1000,0)</f>
        <v>#NAME?</v>
      </c>
      <c r="I27" s="66" t="e">
        <f aca="false">ROUND(HPVAL($A27,I$1,$A$2,J$1,$A$3,$A$4)/1000,0)</f>
        <v>#NAME?</v>
      </c>
      <c r="J27" s="97" t="e">
        <f aca="false">ROUND(H27-I27,0)</f>
        <v>#NAME?</v>
      </c>
      <c r="K27" s="66"/>
      <c r="L27" s="43" t="e">
        <f aca="false">ROUND(HPVAL($A27,L$1,$A$2,N$1,$A$3,$A$4)/1000,0)</f>
        <v>#NAME?</v>
      </c>
      <c r="M27" s="66" t="e">
        <f aca="false">ROUND(HPVAL($A27,M$1,$A$2,N$1,$A$3,$A$4)/1000,0)</f>
        <v>#NAME?</v>
      </c>
      <c r="N27" s="97" t="e">
        <f aca="false">ROUND(L27-M27,0)</f>
        <v>#NAME?</v>
      </c>
      <c r="O27" s="66"/>
      <c r="P27" s="43" t="e">
        <f aca="false">ROUND(HPVAL($A27,P$1,$A$2,R$1,$A$3,$A$4)/1000,0)</f>
        <v>#NAME?</v>
      </c>
      <c r="Q27" s="66" t="e">
        <f aca="false">ROUND(HPVAL($A27,Q$1,$A$2,R$1,$A$3,$A$4)/1000,0)</f>
        <v>#NAME?</v>
      </c>
      <c r="R27" s="97" t="e">
        <f aca="false">ROUND(P27-Q27,0)</f>
        <v>#NAME?</v>
      </c>
      <c r="S27" s="66"/>
      <c r="T27" s="43" t="e">
        <f aca="false">D27+H27+L27+P27</f>
        <v>#NAME?</v>
      </c>
      <c r="U27" s="66" t="e">
        <f aca="false">E27+I27+M27+Q27</f>
        <v>#NAME?</v>
      </c>
      <c r="V27" s="97" t="e">
        <f aca="false">ROUND(T27-U27,0)</f>
        <v>#NAME?</v>
      </c>
    </row>
    <row r="28" customFormat="false" ht="12" hidden="false" customHeight="true" outlineLevel="0" collapsed="false">
      <c r="A28" s="1"/>
      <c r="B28" s="198" t="s">
        <v>34</v>
      </c>
      <c r="C28" s="68"/>
      <c r="D28" s="199" t="e">
        <f aca="false">SUM(D22:D27)</f>
        <v>#NAME?</v>
      </c>
      <c r="E28" s="200" t="e">
        <f aca="false">SUM(E22:E27)</f>
        <v>#NAME?</v>
      </c>
      <c r="F28" s="201" t="e">
        <f aca="false">SUM(F22:F27)</f>
        <v>#NAME?</v>
      </c>
      <c r="G28" s="66"/>
      <c r="H28" s="199" t="e">
        <f aca="false">SUM(H22:H27)</f>
        <v>#NAME?</v>
      </c>
      <c r="I28" s="200" t="e">
        <f aca="false">SUM(I22:I27)</f>
        <v>#NAME?</v>
      </c>
      <c r="J28" s="201" t="e">
        <f aca="false">SUM(J22:J27)</f>
        <v>#NAME?</v>
      </c>
      <c r="K28" s="66"/>
      <c r="L28" s="199" t="e">
        <f aca="false">SUM(L22:L27)</f>
        <v>#NAME?</v>
      </c>
      <c r="M28" s="200" t="e">
        <f aca="false">SUM(M22:M27)</f>
        <v>#NAME?</v>
      </c>
      <c r="N28" s="201" t="e">
        <f aca="false">SUM(N22:N27)</f>
        <v>#NAME?</v>
      </c>
      <c r="O28" s="66"/>
      <c r="P28" s="199" t="e">
        <f aca="false">SUM(P22:P27)</f>
        <v>#NAME?</v>
      </c>
      <c r="Q28" s="200" t="e">
        <f aca="false">SUM(Q22:Q27)</f>
        <v>#NAME?</v>
      </c>
      <c r="R28" s="201" t="e">
        <f aca="false">SUM(R22:R27)</f>
        <v>#NAME?</v>
      </c>
      <c r="S28" s="66"/>
      <c r="T28" s="199" t="e">
        <f aca="false">SUM(T22:T27)</f>
        <v>#NAME?</v>
      </c>
      <c r="U28" s="200" t="e">
        <f aca="false">SUM(U22:U27)</f>
        <v>#NAME?</v>
      </c>
      <c r="V28" s="201" t="e">
        <f aca="false">SUM(V22:V27)</f>
        <v>#NAME?</v>
      </c>
    </row>
    <row r="29" customFormat="false" ht="3" hidden="false" customHeight="true" outlineLevel="0" collapsed="false">
      <c r="B29" s="154"/>
      <c r="C29" s="68"/>
      <c r="D29" s="43"/>
      <c r="E29" s="66"/>
      <c r="F29" s="97"/>
      <c r="G29" s="66"/>
      <c r="H29" s="43"/>
      <c r="I29" s="66"/>
      <c r="J29" s="97"/>
      <c r="K29" s="66"/>
      <c r="L29" s="43"/>
      <c r="M29" s="66"/>
      <c r="N29" s="97"/>
      <c r="O29" s="66"/>
      <c r="P29" s="43"/>
      <c r="Q29" s="66"/>
      <c r="R29" s="97"/>
      <c r="S29" s="66"/>
      <c r="T29" s="43"/>
      <c r="U29" s="66"/>
      <c r="V29" s="97"/>
    </row>
    <row r="30" customFormat="false" ht="12" hidden="false" customHeight="true" outlineLevel="0" collapsed="false">
      <c r="A30" s="193" t="s">
        <v>223</v>
      </c>
      <c r="B30" s="154" t="s">
        <v>222</v>
      </c>
      <c r="C30" s="68"/>
      <c r="D30" s="43" t="e">
        <f aca="false">ROUND(HPVAL($A30,D$1,$A$2,F$1,$A$3,$A$4)/1000,0)</f>
        <v>#NAME?</v>
      </c>
      <c r="E30" s="66" t="e">
        <f aca="false">ROUND(HPVAL($A30,E$1,$A$2,F$1,$A$3,$A$4)/1000,0)</f>
        <v>#NAME?</v>
      </c>
      <c r="F30" s="97" t="e">
        <f aca="false">ROUND(D30-E30,0)</f>
        <v>#NAME?</v>
      </c>
      <c r="G30" s="66"/>
      <c r="H30" s="43" t="e">
        <f aca="false">ROUND(HPVAL($A30,H$1,$A$2,J$1,$A$3,$A$4)/1000,0)</f>
        <v>#NAME?</v>
      </c>
      <c r="I30" s="66" t="e">
        <f aca="false">ROUND(HPVAL($A30,I$1,$A$2,J$1,$A$3,$A$4)/1000,0)</f>
        <v>#NAME?</v>
      </c>
      <c r="J30" s="97" t="e">
        <f aca="false">ROUND(H30-I30,0)</f>
        <v>#NAME?</v>
      </c>
      <c r="K30" s="66"/>
      <c r="L30" s="43" t="e">
        <f aca="false">ROUND(HPVAL($A30,L$1,$A$2,N$1,$A$3,$A$4)/1000,0)</f>
        <v>#NAME?</v>
      </c>
      <c r="M30" s="66" t="e">
        <f aca="false">ROUND(HPVAL($A30,M$1,$A$2,N$1,$A$3,$A$4)/1000,0)</f>
        <v>#NAME?</v>
      </c>
      <c r="N30" s="97" t="e">
        <f aca="false">ROUND(L30-M30,0)</f>
        <v>#NAME?</v>
      </c>
      <c r="O30" s="66"/>
      <c r="P30" s="43" t="e">
        <f aca="false">ROUND(HPVAL($A30,P$1,$A$2,R$1,$A$3,$A$4)/1000,0)</f>
        <v>#NAME?</v>
      </c>
      <c r="Q30" s="66" t="e">
        <f aca="false">ROUND(HPVAL($A30,Q$1,$A$2,R$1,$A$3,$A$4)/1000,0)</f>
        <v>#NAME?</v>
      </c>
      <c r="R30" s="97" t="e">
        <f aca="false">ROUND(P30-Q30,0)</f>
        <v>#NAME?</v>
      </c>
      <c r="S30" s="66"/>
      <c r="T30" s="43" t="e">
        <f aca="false">D30+H30+L30+P30</f>
        <v>#NAME?</v>
      </c>
      <c r="U30" s="66" t="e">
        <f aca="false">E30+I30+M30+Q30</f>
        <v>#NAME?</v>
      </c>
      <c r="V30" s="97" t="e">
        <f aca="false">ROUND(T30-U30,0)</f>
        <v>#NAME?</v>
      </c>
    </row>
    <row r="31" customFormat="false" ht="12" hidden="false" customHeight="true" outlineLevel="0" collapsed="false">
      <c r="A31" s="193" t="s">
        <v>224</v>
      </c>
      <c r="B31" s="154" t="s">
        <v>63</v>
      </c>
      <c r="C31" s="68"/>
      <c r="D31" s="43" t="e">
        <f aca="false">ROUND(HPVAL($A31,D$1,$A$2,F$1,$A$3,$A$4)/1000,0)</f>
        <v>#NAME?</v>
      </c>
      <c r="E31" s="66" t="e">
        <f aca="false">ROUND(HPVAL($A31,E$1,$A$2,F$1,$A$3,$A$4)/1000,0)</f>
        <v>#NAME?</v>
      </c>
      <c r="F31" s="97" t="e">
        <f aca="false">ROUND(D31-E31,0)</f>
        <v>#NAME?</v>
      </c>
      <c r="G31" s="66"/>
      <c r="H31" s="43" t="e">
        <f aca="false">ROUND(HPVAL($A31,H$1,$A$2,J$1,$A$3,$A$4)/1000,0)</f>
        <v>#NAME?</v>
      </c>
      <c r="I31" s="66" t="e">
        <f aca="false">ROUND(HPVAL($A31,I$1,$A$2,J$1,$A$3,$A$4)/1000,0)</f>
        <v>#NAME?</v>
      </c>
      <c r="J31" s="97" t="e">
        <f aca="false">ROUND(H31-I31,0)</f>
        <v>#NAME?</v>
      </c>
      <c r="K31" s="66"/>
      <c r="L31" s="43" t="e">
        <f aca="false">ROUND(HPVAL($A31,L$1,$A$2,N$1,$A$3,$A$4)/1000,0)</f>
        <v>#NAME?</v>
      </c>
      <c r="M31" s="66" t="e">
        <f aca="false">ROUND(HPVAL($A31,M$1,$A$2,N$1,$A$3,$A$4)/1000,0)</f>
        <v>#NAME?</v>
      </c>
      <c r="N31" s="97" t="e">
        <f aca="false">ROUND(L31-M31,0)</f>
        <v>#NAME?</v>
      </c>
      <c r="O31" s="66"/>
      <c r="P31" s="43" t="e">
        <f aca="false">ROUND(HPVAL($A31,P$1,$A$2,R$1,$A$3,$A$4)/1000,0)</f>
        <v>#NAME?</v>
      </c>
      <c r="Q31" s="66" t="e">
        <f aca="false">ROUND(HPVAL($A31,Q$1,$A$2,R$1,$A$3,$A$4)/1000,0)</f>
        <v>#NAME?</v>
      </c>
      <c r="R31" s="97" t="e">
        <f aca="false">ROUND(P31-Q31,0)</f>
        <v>#NAME?</v>
      </c>
      <c r="S31" s="66"/>
      <c r="T31" s="43" t="e">
        <f aca="false">D31+H31+L31+P31</f>
        <v>#NAME?</v>
      </c>
      <c r="U31" s="66" t="e">
        <f aca="false">E31+I31+M31+Q31</f>
        <v>#NAME?</v>
      </c>
      <c r="V31" s="97" t="e">
        <f aca="false">ROUND(T31-U31,0)</f>
        <v>#NAME?</v>
      </c>
    </row>
    <row r="32" customFormat="false" ht="12" hidden="false" customHeight="true" outlineLevel="0" collapsed="false">
      <c r="A32" s="193" t="s">
        <v>225</v>
      </c>
      <c r="B32" s="154" t="s">
        <v>127</v>
      </c>
      <c r="C32" s="68"/>
      <c r="D32" s="43" t="e">
        <f aca="false">ROUND(HPVAL($A32,D$1,$A$2,F$1,$A$3,$A$4)/1000,0)</f>
        <v>#NAME?</v>
      </c>
      <c r="E32" s="66" t="e">
        <f aca="false">ROUND(HPVAL($A32,E$1,$A$2,F$1,$A$3,$A$4)/1000,0)</f>
        <v>#NAME?</v>
      </c>
      <c r="F32" s="97" t="e">
        <f aca="false">ROUND(D32-E32,0)</f>
        <v>#NAME?</v>
      </c>
      <c r="G32" s="66"/>
      <c r="H32" s="43" t="e">
        <f aca="false">ROUND(HPVAL($A32,H$1,$A$2,J$1,$A$3,$A$4)/1000,0)</f>
        <v>#NAME?</v>
      </c>
      <c r="I32" s="66" t="e">
        <f aca="false">ROUND(HPVAL($A32,I$1,$A$2,J$1,$A$3,$A$4)/1000,0)</f>
        <v>#NAME?</v>
      </c>
      <c r="J32" s="97" t="e">
        <f aca="false">ROUND(H32-I32,0)</f>
        <v>#NAME?</v>
      </c>
      <c r="K32" s="66"/>
      <c r="L32" s="43" t="e">
        <f aca="false">ROUND(HPVAL($A32,L$1,$A$2,N$1,$A$3,$A$4)/1000,0)</f>
        <v>#NAME?</v>
      </c>
      <c r="M32" s="66" t="e">
        <f aca="false">ROUND(HPVAL($A32,M$1,$A$2,N$1,$A$3,$A$4)/1000,0)</f>
        <v>#NAME?</v>
      </c>
      <c r="N32" s="97" t="e">
        <f aca="false">ROUND(L32-M32,0)</f>
        <v>#NAME?</v>
      </c>
      <c r="O32" s="66"/>
      <c r="P32" s="43" t="e">
        <f aca="false">ROUND(HPVAL($A32,P$1,$A$2,R$1,$A$3,$A$4)/1000,0)</f>
        <v>#NAME?</v>
      </c>
      <c r="Q32" s="66" t="e">
        <f aca="false">ROUND(HPVAL($A32,Q$1,$A$2,R$1,$A$3,$A$4)/1000,0)</f>
        <v>#NAME?</v>
      </c>
      <c r="R32" s="97" t="e">
        <f aca="false">ROUND(P32-Q32,0)</f>
        <v>#NAME?</v>
      </c>
      <c r="S32" s="66"/>
      <c r="T32" s="43" t="e">
        <f aca="false">D32+H32+L32+P32</f>
        <v>#NAME?</v>
      </c>
      <c r="U32" s="66" t="e">
        <f aca="false">E32+I32+M32+Q32</f>
        <v>#NAME?</v>
      </c>
      <c r="V32" s="97" t="e">
        <f aca="false">ROUND(T32-U32,0)</f>
        <v>#NAME?</v>
      </c>
    </row>
    <row r="33" customFormat="false" ht="12" hidden="false" customHeight="true" outlineLevel="0" collapsed="false">
      <c r="A33" s="193" t="s">
        <v>227</v>
      </c>
      <c r="B33" s="154" t="s">
        <v>226</v>
      </c>
      <c r="C33" s="68"/>
      <c r="D33" s="43" t="e">
        <f aca="false">ROUND(HPVAL($A33,D$1,$A$2,F$1,$A$3,$A$4)/1000,0)</f>
        <v>#NAME?</v>
      </c>
      <c r="E33" s="66" t="e">
        <f aca="false">ROUND(HPVAL($A33,E$1,$A$2,F$1,$A$3,$A$4)/1000,0)</f>
        <v>#NAME?</v>
      </c>
      <c r="F33" s="97" t="e">
        <f aca="false">ROUND(D33-E33,0)</f>
        <v>#NAME?</v>
      </c>
      <c r="G33" s="66"/>
      <c r="H33" s="43" t="e">
        <f aca="false">ROUND(HPVAL($A33,H$1,$A$2,J$1,$A$3,$A$4)/1000,0)</f>
        <v>#NAME?</v>
      </c>
      <c r="I33" s="66" t="e">
        <f aca="false">ROUND(HPVAL($A33,I$1,$A$2,J$1,$A$3,$A$4)/1000,0)</f>
        <v>#NAME?</v>
      </c>
      <c r="J33" s="97" t="e">
        <f aca="false">ROUND(H33-I33,0)</f>
        <v>#NAME?</v>
      </c>
      <c r="K33" s="66"/>
      <c r="L33" s="43" t="e">
        <f aca="false">ROUND(HPVAL($A33,L$1,$A$2,N$1,$A$3,$A$4)/1000,0)</f>
        <v>#NAME?</v>
      </c>
      <c r="M33" s="66" t="e">
        <f aca="false">ROUND(HPVAL($A33,M$1,$A$2,N$1,$A$3,$A$4)/1000,0)</f>
        <v>#NAME?</v>
      </c>
      <c r="N33" s="97" t="e">
        <f aca="false">ROUND(L33-M33,0)</f>
        <v>#NAME?</v>
      </c>
      <c r="O33" s="66"/>
      <c r="P33" s="43" t="e">
        <f aca="false">ROUND(HPVAL($A33,P$1,$A$2,R$1,$A$3,$A$4)/1000,0)</f>
        <v>#NAME?</v>
      </c>
      <c r="Q33" s="66" t="e">
        <f aca="false">ROUND(HPVAL($A33,Q$1,$A$2,R$1,$A$3,$A$4)/1000,0)</f>
        <v>#NAME?</v>
      </c>
      <c r="R33" s="97" t="e">
        <f aca="false">ROUND(P33-Q33,0)</f>
        <v>#NAME?</v>
      </c>
      <c r="S33" s="66"/>
      <c r="T33" s="43" t="e">
        <f aca="false">D33+H33+L33+P33</f>
        <v>#NAME?</v>
      </c>
      <c r="U33" s="66" t="e">
        <f aca="false">E33+I33+M33+Q33</f>
        <v>#NAME?</v>
      </c>
      <c r="V33" s="97" t="e">
        <f aca="false">ROUND(T33-U33,0)</f>
        <v>#NAME?</v>
      </c>
    </row>
    <row r="34" customFormat="false" ht="12" hidden="false" customHeight="true" outlineLevel="0" collapsed="false">
      <c r="B34" s="198" t="s">
        <v>228</v>
      </c>
      <c r="C34" s="68"/>
      <c r="D34" s="199" t="e">
        <f aca="false">SUM(D30:D33)</f>
        <v>#NAME?</v>
      </c>
      <c r="E34" s="200" t="e">
        <f aca="false">SUM(E30:E33)</f>
        <v>#NAME?</v>
      </c>
      <c r="F34" s="201" t="e">
        <f aca="false">SUM(F30:F33)</f>
        <v>#NAME?</v>
      </c>
      <c r="G34" s="66"/>
      <c r="H34" s="199" t="e">
        <f aca="false">SUM(H30:H33)</f>
        <v>#NAME?</v>
      </c>
      <c r="I34" s="200" t="e">
        <f aca="false">SUM(I30:I33)</f>
        <v>#NAME?</v>
      </c>
      <c r="J34" s="201" t="e">
        <f aca="false">SUM(J30:J33)</f>
        <v>#NAME?</v>
      </c>
      <c r="K34" s="66"/>
      <c r="L34" s="199" t="e">
        <f aca="false">SUM(L30:L33)</f>
        <v>#NAME?</v>
      </c>
      <c r="M34" s="200" t="e">
        <f aca="false">SUM(M30:M33)</f>
        <v>#NAME?</v>
      </c>
      <c r="N34" s="201" t="e">
        <f aca="false">SUM(N30:N33)</f>
        <v>#NAME?</v>
      </c>
      <c r="O34" s="66"/>
      <c r="P34" s="199" t="e">
        <f aca="false">SUM(P30:P33)</f>
        <v>#NAME?</v>
      </c>
      <c r="Q34" s="200" t="e">
        <f aca="false">SUM(Q30:Q33)</f>
        <v>#NAME?</v>
      </c>
      <c r="R34" s="201" t="e">
        <f aca="false">SUM(R30:R33)</f>
        <v>#NAME?</v>
      </c>
      <c r="S34" s="66"/>
      <c r="T34" s="199" t="e">
        <f aca="false">SUM(T30:T33)</f>
        <v>#NAME?</v>
      </c>
      <c r="U34" s="200" t="e">
        <f aca="false">SUM(U30:U33)</f>
        <v>#NAME?</v>
      </c>
      <c r="V34" s="201" t="e">
        <f aca="false">SUM(V30:V33)</f>
        <v>#NAME?</v>
      </c>
    </row>
    <row r="35" customFormat="false" ht="3" hidden="false" customHeight="true" outlineLevel="0" collapsed="false">
      <c r="B35" s="154"/>
      <c r="C35" s="68"/>
      <c r="D35" s="43"/>
      <c r="E35" s="66"/>
      <c r="F35" s="97"/>
      <c r="G35" s="66"/>
      <c r="H35" s="43"/>
      <c r="I35" s="66"/>
      <c r="J35" s="97"/>
      <c r="K35" s="66"/>
      <c r="L35" s="43"/>
      <c r="M35" s="66"/>
      <c r="N35" s="97"/>
      <c r="O35" s="66"/>
      <c r="P35" s="43"/>
      <c r="Q35" s="66"/>
      <c r="R35" s="97"/>
      <c r="S35" s="66"/>
      <c r="T35" s="43"/>
      <c r="U35" s="66"/>
      <c r="V35" s="97"/>
    </row>
    <row r="36" customFormat="false" ht="12" hidden="false" customHeight="true" outlineLevel="0" collapsed="false">
      <c r="A36" s="193" t="s">
        <v>229</v>
      </c>
      <c r="B36" s="154" t="s">
        <v>35</v>
      </c>
      <c r="C36" s="68"/>
      <c r="D36" s="43" t="e">
        <f aca="false">ROUND(HPVAL($A36,D$1,$A$2,F$1,$A$3,$A$4)/1000,0)</f>
        <v>#NAME?</v>
      </c>
      <c r="E36" s="66" t="e">
        <f aca="false">ROUND(HPVAL($A36,E$1,$A$2,F$1,$A$3,$A$4)/1000,0)</f>
        <v>#NAME?</v>
      </c>
      <c r="F36" s="97" t="e">
        <f aca="false">ROUND(D36-E36,0)</f>
        <v>#NAME?</v>
      </c>
      <c r="G36" s="66"/>
      <c r="H36" s="43" t="e">
        <f aca="false">ROUND(HPVAL($A36,H$1,$A$2,J$1,$A$3,$A$4)/1000,0)</f>
        <v>#NAME?</v>
      </c>
      <c r="I36" s="66" t="e">
        <f aca="false">ROUND(HPVAL($A36,I$1,$A$2,J$1,$A$3,$A$4)/1000,0)</f>
        <v>#NAME?</v>
      </c>
      <c r="J36" s="97" t="e">
        <f aca="false">ROUND(H36-I36,0)</f>
        <v>#NAME?</v>
      </c>
      <c r="K36" s="66"/>
      <c r="L36" s="43" t="e">
        <f aca="false">ROUND(HPVAL($A36,L$1,$A$2,N$1,$A$3,$A$4)/1000,0)</f>
        <v>#NAME?</v>
      </c>
      <c r="M36" s="66" t="e">
        <f aca="false">ROUND(HPVAL($A36,M$1,$A$2,N$1,$A$3,$A$4)/1000,0)</f>
        <v>#NAME?</v>
      </c>
      <c r="N36" s="97" t="e">
        <f aca="false">ROUND(L36-M36,0)</f>
        <v>#NAME?</v>
      </c>
      <c r="O36" s="66"/>
      <c r="P36" s="43" t="e">
        <f aca="false">ROUND(HPVAL($A36,P$1,$A$2,R$1,$A$3,$A$4)/1000,0)</f>
        <v>#NAME?</v>
      </c>
      <c r="Q36" s="66" t="e">
        <f aca="false">ROUND(HPVAL($A36,Q$1,$A$2,R$1,$A$3,$A$4)/1000,0)</f>
        <v>#NAME?</v>
      </c>
      <c r="R36" s="97" t="e">
        <f aca="false">ROUND(P36-Q36,0)</f>
        <v>#NAME?</v>
      </c>
      <c r="S36" s="66"/>
      <c r="T36" s="43" t="e">
        <f aca="false">D36+H36+L36+P36</f>
        <v>#NAME?</v>
      </c>
      <c r="U36" s="66" t="e">
        <f aca="false">E36+I36+M36+Q36</f>
        <v>#NAME?</v>
      </c>
      <c r="V36" s="97" t="e">
        <f aca="false">ROUND(T36-U36,0)</f>
        <v>#NAME?</v>
      </c>
    </row>
    <row r="37" customFormat="false" ht="12" hidden="false" customHeight="true" outlineLevel="0" collapsed="false">
      <c r="A37" s="193" t="s">
        <v>230</v>
      </c>
      <c r="B37" s="154" t="s">
        <v>150</v>
      </c>
      <c r="C37" s="68"/>
      <c r="D37" s="43" t="e">
        <f aca="false">ROUND(HPVAL($A37,D$1,$A$2,F$1,$A$3,$A$4)/1000,0)</f>
        <v>#NAME?</v>
      </c>
      <c r="E37" s="66" t="e">
        <f aca="false">ROUND(HPVAL($A37,E$1,$A$2,F$1,$A$3,$A$4)/1000,0)</f>
        <v>#NAME?</v>
      </c>
      <c r="F37" s="97" t="e">
        <f aca="false">ROUND(D37-E37,0)</f>
        <v>#NAME?</v>
      </c>
      <c r="G37" s="66"/>
      <c r="H37" s="43" t="e">
        <f aca="false">ROUND(HPVAL($A37,H$1,$A$2,J$1,$A$3,$A$4)/1000,0)</f>
        <v>#NAME?</v>
      </c>
      <c r="I37" s="66" t="e">
        <f aca="false">ROUND(HPVAL($A37,I$1,$A$2,J$1,$A$3,$A$4)/1000,0)</f>
        <v>#NAME?</v>
      </c>
      <c r="J37" s="97" t="e">
        <f aca="false">ROUND(H37-I37,0)</f>
        <v>#NAME?</v>
      </c>
      <c r="K37" s="66"/>
      <c r="L37" s="43" t="e">
        <f aca="false">ROUND(HPVAL($A37,L$1,$A$2,N$1,$A$3,$A$4)/1000,0)</f>
        <v>#NAME?</v>
      </c>
      <c r="M37" s="66" t="e">
        <f aca="false">ROUND(HPVAL($A37,M$1,$A$2,N$1,$A$3,$A$4)/1000,0)</f>
        <v>#NAME?</v>
      </c>
      <c r="N37" s="97" t="e">
        <f aca="false">ROUND(L37-M37,0)</f>
        <v>#NAME?</v>
      </c>
      <c r="O37" s="66"/>
      <c r="P37" s="43" t="e">
        <f aca="false">ROUND(HPVAL($A37,P$1,$A$2,R$1,$A$3,$A$4)/1000,0)</f>
        <v>#NAME?</v>
      </c>
      <c r="Q37" s="66" t="e">
        <f aca="false">ROUND(HPVAL($A37,Q$1,$A$2,R$1,$A$3,$A$4)/1000,0)</f>
        <v>#NAME?</v>
      </c>
      <c r="R37" s="97" t="e">
        <f aca="false">ROUND(P37-Q37,0)</f>
        <v>#NAME?</v>
      </c>
      <c r="S37" s="66"/>
      <c r="T37" s="43" t="e">
        <f aca="false">D37+H37+L37+P37</f>
        <v>#NAME?</v>
      </c>
      <c r="U37" s="66" t="e">
        <f aca="false">E37+I37+M37+Q37</f>
        <v>#NAME?</v>
      </c>
      <c r="V37" s="97" t="e">
        <f aca="false">ROUND(T37-U37,0)</f>
        <v>#NAME?</v>
      </c>
    </row>
    <row r="38" customFormat="false" ht="12" hidden="false" customHeight="true" outlineLevel="0" collapsed="false">
      <c r="A38" s="193" t="s">
        <v>231</v>
      </c>
      <c r="B38" s="154" t="s">
        <v>151</v>
      </c>
      <c r="C38" s="68"/>
      <c r="D38" s="43" t="e">
        <f aca="false">ROUND(HPVAL($A38,D$1,$A$2,F$1,$A$3,$A$4)/1000,0)</f>
        <v>#NAME?</v>
      </c>
      <c r="E38" s="66" t="e">
        <f aca="false">ROUND(HPVAL($A38,E$1,$A$2,F$1,$A$3,$A$4)/1000,0)</f>
        <v>#NAME?</v>
      </c>
      <c r="F38" s="97" t="e">
        <f aca="false">ROUND(D38-E38,0)</f>
        <v>#NAME?</v>
      </c>
      <c r="G38" s="66"/>
      <c r="H38" s="43" t="e">
        <f aca="false">ROUND(HPVAL($A38,H$1,$A$2,J$1,$A$3,$A$4)/1000,0)</f>
        <v>#NAME?</v>
      </c>
      <c r="I38" s="66" t="e">
        <f aca="false">ROUND(HPVAL($A38,I$1,$A$2,J$1,$A$3,$A$4)/1000,0)</f>
        <v>#NAME?</v>
      </c>
      <c r="J38" s="97" t="e">
        <f aca="false">ROUND(H38-I38,0)</f>
        <v>#NAME?</v>
      </c>
      <c r="K38" s="66"/>
      <c r="L38" s="43" t="e">
        <f aca="false">ROUND(HPVAL($A38,L$1,$A$2,N$1,$A$3,$A$4)/1000,0)</f>
        <v>#NAME?</v>
      </c>
      <c r="M38" s="66" t="e">
        <f aca="false">ROUND(HPVAL($A38,M$1,$A$2,N$1,$A$3,$A$4)/1000,0)</f>
        <v>#NAME?</v>
      </c>
      <c r="N38" s="97" t="e">
        <f aca="false">ROUND(L38-M38,0)</f>
        <v>#NAME?</v>
      </c>
      <c r="O38" s="66"/>
      <c r="P38" s="43" t="e">
        <f aca="false">ROUND(HPVAL($A38,P$1,$A$2,R$1,$A$3,$A$4)/1000,0)</f>
        <v>#NAME?</v>
      </c>
      <c r="Q38" s="66" t="e">
        <f aca="false">ROUND(HPVAL($A38,Q$1,$A$2,R$1,$A$3,$A$4)/1000,0)</f>
        <v>#NAME?</v>
      </c>
      <c r="R38" s="97" t="e">
        <f aca="false">ROUND(P38-Q38,0)</f>
        <v>#NAME?</v>
      </c>
      <c r="S38" s="66"/>
      <c r="T38" s="43" t="e">
        <f aca="false">D38+H38+L38+P38</f>
        <v>#NAME?</v>
      </c>
      <c r="U38" s="66" t="e">
        <f aca="false">E38+I38+M38+Q38</f>
        <v>#NAME?</v>
      </c>
      <c r="V38" s="97" t="e">
        <f aca="false">ROUND(T38-U38,0)</f>
        <v>#NAME?</v>
      </c>
    </row>
    <row r="39" customFormat="false" ht="12" hidden="false" customHeight="true" outlineLevel="0" collapsed="false">
      <c r="A39" s="193" t="s">
        <v>232</v>
      </c>
      <c r="B39" s="154" t="s">
        <v>37</v>
      </c>
      <c r="C39" s="68"/>
      <c r="D39" s="43" t="e">
        <f aca="false">ROUND(HPVAL($A39,D$1,$A$2,F$1,$A$3,$A$4)/1000,0)</f>
        <v>#NAME?</v>
      </c>
      <c r="E39" s="66" t="e">
        <f aca="false">ROUND(HPVAL($A39,E$1,$A$2,F$1,$A$3,$A$4)/1000,0)</f>
        <v>#NAME?</v>
      </c>
      <c r="F39" s="97" t="e">
        <f aca="false">ROUND(D39-E39,0)</f>
        <v>#NAME?</v>
      </c>
      <c r="G39" s="66"/>
      <c r="H39" s="43" t="e">
        <f aca="false">ROUND(HPVAL($A39,H$1,$A$2,J$1,$A$3,$A$4)/1000,0)</f>
        <v>#NAME?</v>
      </c>
      <c r="I39" s="66" t="e">
        <f aca="false">ROUND(HPVAL($A39,I$1,$A$2,J$1,$A$3,$A$4)/1000,0)</f>
        <v>#NAME?</v>
      </c>
      <c r="J39" s="97" t="e">
        <f aca="false">ROUND(H39-I39,0)</f>
        <v>#NAME?</v>
      </c>
      <c r="K39" s="66"/>
      <c r="L39" s="43" t="e">
        <f aca="false">ROUND(HPVAL($A39,L$1,$A$2,N$1,$A$3,$A$4)/1000,0)</f>
        <v>#NAME?</v>
      </c>
      <c r="M39" s="66" t="e">
        <f aca="false">ROUND(HPVAL($A39,M$1,$A$2,N$1,$A$3,$A$4)/1000,0)</f>
        <v>#NAME?</v>
      </c>
      <c r="N39" s="97" t="e">
        <f aca="false">ROUND(L39-M39,0)</f>
        <v>#NAME?</v>
      </c>
      <c r="O39" s="66"/>
      <c r="P39" s="43" t="e">
        <f aca="false">ROUND(HPVAL($A39,P$1,$A$2,R$1,$A$3,$A$4)/1000,0)</f>
        <v>#NAME?</v>
      </c>
      <c r="Q39" s="66" t="e">
        <f aca="false">ROUND(HPVAL($A39,Q$1,$A$2,R$1,$A$3,$A$4)/1000,0)</f>
        <v>#NAME?</v>
      </c>
      <c r="R39" s="97" t="e">
        <f aca="false">ROUND(P39-Q39,0)</f>
        <v>#NAME?</v>
      </c>
      <c r="S39" s="66"/>
      <c r="T39" s="43" t="e">
        <f aca="false">D39+H39+L39+P39</f>
        <v>#NAME?</v>
      </c>
      <c r="U39" s="66" t="e">
        <f aca="false">E39+I39+M39+Q39</f>
        <v>#NAME?</v>
      </c>
      <c r="V39" s="97" t="e">
        <f aca="false">ROUND(T39-U39,0)</f>
        <v>#NAME?</v>
      </c>
    </row>
    <row r="40" customFormat="false" ht="12" hidden="false" customHeight="true" outlineLevel="0" collapsed="false">
      <c r="B40" s="198" t="s">
        <v>38</v>
      </c>
      <c r="C40" s="68"/>
      <c r="D40" s="199" t="e">
        <f aca="false">SUM(D36:D39)</f>
        <v>#NAME?</v>
      </c>
      <c r="E40" s="200" t="e">
        <f aca="false">SUM(E36:E39)</f>
        <v>#NAME?</v>
      </c>
      <c r="F40" s="201" t="e">
        <f aca="false">SUM(F36:F39)</f>
        <v>#NAME?</v>
      </c>
      <c r="G40" s="66"/>
      <c r="H40" s="199" t="e">
        <f aca="false">SUM(H36:H39)</f>
        <v>#NAME?</v>
      </c>
      <c r="I40" s="200" t="e">
        <f aca="false">SUM(I36:I39)</f>
        <v>#NAME?</v>
      </c>
      <c r="J40" s="201" t="e">
        <f aca="false">SUM(J36:J39)</f>
        <v>#NAME?</v>
      </c>
      <c r="K40" s="66"/>
      <c r="L40" s="199" t="e">
        <f aca="false">SUM(L36:L39)</f>
        <v>#NAME?</v>
      </c>
      <c r="M40" s="200" t="e">
        <f aca="false">SUM(M36:M39)</f>
        <v>#NAME?</v>
      </c>
      <c r="N40" s="201" t="e">
        <f aca="false">SUM(N36:N39)</f>
        <v>#NAME?</v>
      </c>
      <c r="O40" s="66"/>
      <c r="P40" s="199" t="e">
        <f aca="false">SUM(P36:P39)</f>
        <v>#NAME?</v>
      </c>
      <c r="Q40" s="200" t="e">
        <f aca="false">SUM(Q36:Q39)</f>
        <v>#NAME?</v>
      </c>
      <c r="R40" s="201" t="e">
        <f aca="false">SUM(R36:R39)</f>
        <v>#NAME?</v>
      </c>
      <c r="S40" s="66"/>
      <c r="T40" s="199" t="e">
        <f aca="false">SUM(T36:T39)</f>
        <v>#NAME?</v>
      </c>
      <c r="U40" s="200" t="e">
        <f aca="false">SUM(U36:U39)</f>
        <v>#NAME?</v>
      </c>
      <c r="V40" s="201" t="e">
        <f aca="false">SUM(V36:V39)</f>
        <v>#NAME?</v>
      </c>
    </row>
    <row r="41" customFormat="false" ht="3" hidden="false" customHeight="true" outlineLevel="0" collapsed="false">
      <c r="B41" s="154"/>
      <c r="C41" s="68"/>
      <c r="D41" s="43"/>
      <c r="E41" s="66"/>
      <c r="F41" s="97"/>
      <c r="G41" s="66"/>
      <c r="H41" s="43"/>
      <c r="I41" s="66"/>
      <c r="J41" s="97"/>
      <c r="K41" s="66"/>
      <c r="L41" s="43"/>
      <c r="M41" s="66"/>
      <c r="N41" s="97"/>
      <c r="O41" s="66"/>
      <c r="P41" s="43"/>
      <c r="Q41" s="66"/>
      <c r="R41" s="97"/>
      <c r="S41" s="66"/>
      <c r="T41" s="43"/>
      <c r="U41" s="66"/>
      <c r="V41" s="97"/>
    </row>
    <row r="42" customFormat="false" ht="12" hidden="false" customHeight="true" outlineLevel="0" collapsed="false">
      <c r="A42" s="193" t="s">
        <v>233</v>
      </c>
      <c r="B42" s="154" t="s">
        <v>39</v>
      </c>
      <c r="C42" s="68"/>
      <c r="D42" s="43" t="e">
        <f aca="false">ROUND(HPVAL($A42,D$1,$A$2,F$1,$A$3,$A$4)/1000,0)</f>
        <v>#NAME?</v>
      </c>
      <c r="E42" s="66" t="e">
        <f aca="false">ROUND(HPVAL($A42,E$1,$A$2,F$1,$A$3,$A$4)/1000,0)</f>
        <v>#NAME?</v>
      </c>
      <c r="F42" s="97" t="e">
        <f aca="false">ROUND(D42-E42,0)</f>
        <v>#NAME?</v>
      </c>
      <c r="G42" s="66"/>
      <c r="H42" s="43" t="e">
        <f aca="false">ROUND(HPVAL($A42,H$1,$A$2,J$1,$A$3,$A$4)/1000,0)</f>
        <v>#NAME?</v>
      </c>
      <c r="I42" s="66" t="e">
        <f aca="false">ROUND(HPVAL($A42,I$1,$A$2,J$1,$A$3,$A$4)/1000,0)</f>
        <v>#NAME?</v>
      </c>
      <c r="J42" s="97" t="e">
        <f aca="false">ROUND(H42-I42,0)</f>
        <v>#NAME?</v>
      </c>
      <c r="K42" s="66"/>
      <c r="L42" s="43" t="e">
        <f aca="false">ROUND(HPVAL($A42,L$1,$A$2,N$1,$A$3,$A$4)/1000,0)</f>
        <v>#NAME?</v>
      </c>
      <c r="M42" s="66" t="e">
        <f aca="false">ROUND(HPVAL($A42,M$1,$A$2,N$1,$A$3,$A$4)/1000,0)</f>
        <v>#NAME?</v>
      </c>
      <c r="N42" s="97" t="e">
        <f aca="false">ROUND(L42-M42,0)</f>
        <v>#NAME?</v>
      </c>
      <c r="O42" s="66"/>
      <c r="P42" s="43" t="e">
        <f aca="false">ROUND(HPVAL($A42,P$1,$A$2,R$1,$A$3,$A$4)/1000,0)</f>
        <v>#NAME?</v>
      </c>
      <c r="Q42" s="66" t="e">
        <f aca="false">ROUND(HPVAL($A42,Q$1,$A$2,R$1,$A$3,$A$4)/1000,0)</f>
        <v>#NAME?</v>
      </c>
      <c r="R42" s="97" t="e">
        <f aca="false">ROUND(P42-Q42,0)</f>
        <v>#NAME?</v>
      </c>
      <c r="S42" s="66"/>
      <c r="T42" s="43" t="e">
        <f aca="false">D42+H42+L42+P42</f>
        <v>#NAME?</v>
      </c>
      <c r="U42" s="66" t="e">
        <f aca="false">E42+I42+M42+Q42</f>
        <v>#NAME?</v>
      </c>
      <c r="V42" s="97" t="e">
        <f aca="false">ROUND(T42-U42,0)</f>
        <v>#NAME?</v>
      </c>
    </row>
    <row r="43" customFormat="false" ht="3" hidden="false" customHeight="true" outlineLevel="0" collapsed="false">
      <c r="B43" s="154"/>
      <c r="C43" s="68"/>
      <c r="D43" s="43"/>
      <c r="E43" s="66"/>
      <c r="F43" s="97"/>
      <c r="G43" s="66"/>
      <c r="H43" s="43"/>
      <c r="I43" s="66"/>
      <c r="J43" s="97"/>
      <c r="K43" s="66"/>
      <c r="L43" s="43"/>
      <c r="M43" s="66"/>
      <c r="N43" s="97"/>
      <c r="O43" s="66"/>
      <c r="P43" s="43"/>
      <c r="Q43" s="66"/>
      <c r="R43" s="97"/>
      <c r="S43" s="66"/>
      <c r="T43" s="43"/>
      <c r="U43" s="66"/>
      <c r="V43" s="97"/>
    </row>
    <row r="44" customFormat="false" ht="12" hidden="false" customHeight="true" outlineLevel="0" collapsed="false">
      <c r="A44" s="193" t="s">
        <v>234</v>
      </c>
      <c r="B44" s="154" t="s">
        <v>40</v>
      </c>
      <c r="C44" s="68"/>
      <c r="D44" s="43" t="e">
        <f aca="false">ROUND(HPVAL($A44,D$1,$A$2,F$1,$A$3,$A$4)/1000,0)</f>
        <v>#NAME?</v>
      </c>
      <c r="E44" s="66" t="e">
        <f aca="false">ROUND(HPVAL($A44,E$1,$A$2,F$1,$A$3,$A$4)/1000,0)-E54</f>
        <v>#NAME?</v>
      </c>
      <c r="F44" s="97" t="e">
        <f aca="false">ROUND(D44-E44,0)</f>
        <v>#NAME?</v>
      </c>
      <c r="G44" s="66"/>
      <c r="H44" s="43" t="e">
        <f aca="false">ROUND(HPVAL($A44,H$1,$A$2,J$1,$A$3,$A$4)/1000,0)-H54</f>
        <v>#NAME?</v>
      </c>
      <c r="I44" s="66" t="e">
        <f aca="false">ROUND(HPVAL($A44,I$1,$A$2,J$1,$A$3,$A$4)/1000,0)-I54</f>
        <v>#NAME?</v>
      </c>
      <c r="J44" s="97" t="e">
        <f aca="false">ROUND(H44-I44,0)</f>
        <v>#NAME?</v>
      </c>
      <c r="K44" s="66"/>
      <c r="L44" s="43" t="e">
        <f aca="false">ROUND(HPVAL($A44,L$1,$A$2,N$1,$A$3,$A$4)/1000,0)-L54</f>
        <v>#NAME?</v>
      </c>
      <c r="M44" s="66" t="e">
        <f aca="false">ROUND(HPVAL($A44,M$1,$A$2,N$1,$A$3,$A$4)/1000,0)-M54</f>
        <v>#NAME?</v>
      </c>
      <c r="N44" s="97" t="e">
        <f aca="false">ROUND(L44-M44,0)</f>
        <v>#NAME?</v>
      </c>
      <c r="O44" s="66"/>
      <c r="P44" s="43" t="e">
        <f aca="false">ROUND(HPVAL($A44,P$1,$A$2,R$1,$A$3,$A$4)/1000,0)-P54</f>
        <v>#NAME?</v>
      </c>
      <c r="Q44" s="66" t="e">
        <f aca="false">ROUND(HPVAL($A44,Q$1,$A$2,R$1,$A$3,$A$4)/1000,0)-Q54</f>
        <v>#NAME?</v>
      </c>
      <c r="R44" s="97" t="e">
        <f aca="false">ROUND(P44-Q44,0)</f>
        <v>#NAME?</v>
      </c>
      <c r="S44" s="66"/>
      <c r="T44" s="43" t="e">
        <f aca="false">D44+H44+L44+P44</f>
        <v>#NAME?</v>
      </c>
      <c r="U44" s="66" t="e">
        <f aca="false">E44+I44+M44+Q44</f>
        <v>#NAME?</v>
      </c>
      <c r="V44" s="97" t="e">
        <f aca="false">ROUND(T44-U44,0)</f>
        <v>#NAME?</v>
      </c>
    </row>
    <row r="45" customFormat="false" ht="3" hidden="false" customHeight="true" outlineLevel="0" collapsed="false">
      <c r="B45" s="154"/>
      <c r="C45" s="68"/>
      <c r="D45" s="43"/>
      <c r="E45" s="66"/>
      <c r="F45" s="97"/>
      <c r="G45" s="66"/>
      <c r="H45" s="43"/>
      <c r="I45" s="66"/>
      <c r="J45" s="97"/>
      <c r="K45" s="66"/>
      <c r="L45" s="43"/>
      <c r="M45" s="66"/>
      <c r="N45" s="97"/>
      <c r="O45" s="66"/>
      <c r="P45" s="43"/>
      <c r="Q45" s="66"/>
      <c r="R45" s="97"/>
      <c r="S45" s="66"/>
      <c r="T45" s="43"/>
      <c r="U45" s="66"/>
      <c r="V45" s="97"/>
    </row>
    <row r="46" customFormat="false" ht="12" hidden="false" customHeight="true" outlineLevel="0" collapsed="false">
      <c r="B46" s="198" t="s">
        <v>42</v>
      </c>
      <c r="C46" s="203"/>
      <c r="D46" s="199" t="e">
        <f aca="false">SUM(D40:D44)+D20+D28+D34</f>
        <v>#NAME?</v>
      </c>
      <c r="E46" s="200" t="e">
        <f aca="false">SUM(E40:E44)+E20+E28+E34</f>
        <v>#NAME?</v>
      </c>
      <c r="F46" s="201" t="e">
        <f aca="false">SUM(F40:F44)+F20+F28+F34</f>
        <v>#NAME?</v>
      </c>
      <c r="G46" s="204"/>
      <c r="H46" s="199" t="e">
        <f aca="false">SUM(H40:H44)+H20+H28+H34</f>
        <v>#NAME?</v>
      </c>
      <c r="I46" s="200" t="e">
        <f aca="false">SUM(I40:I44)+I20+I28+I34</f>
        <v>#NAME?</v>
      </c>
      <c r="J46" s="201" t="e">
        <f aca="false">SUM(J40:J44)+J20+J28+J34</f>
        <v>#NAME?</v>
      </c>
      <c r="K46" s="204"/>
      <c r="L46" s="199" t="e">
        <f aca="false">SUM(L40:L44)+L20+L28+L34</f>
        <v>#NAME?</v>
      </c>
      <c r="M46" s="200" t="e">
        <f aca="false">SUM(M40:M44)+M20+M28+M34</f>
        <v>#NAME?</v>
      </c>
      <c r="N46" s="201" t="e">
        <f aca="false">SUM(N40:N44)+N20+N28+N34</f>
        <v>#NAME?</v>
      </c>
      <c r="O46" s="204"/>
      <c r="P46" s="199" t="e">
        <f aca="false">SUM(P40:P44)+P20+P28+P34</f>
        <v>#NAME?</v>
      </c>
      <c r="Q46" s="200" t="e">
        <f aca="false">SUM(Q40:Q44)+Q20+Q28+Q34</f>
        <v>#NAME?</v>
      </c>
      <c r="R46" s="201" t="e">
        <f aca="false">SUM(R40:R44)+R20+R28+R34</f>
        <v>#NAME?</v>
      </c>
      <c r="S46" s="204"/>
      <c r="T46" s="199" t="e">
        <f aca="false">SUM(T40:T44)+T20+T28+T34</f>
        <v>#NAME?</v>
      </c>
      <c r="U46" s="200" t="e">
        <f aca="false">SUM(U40:U44)+U20+U28+U34</f>
        <v>#NAME?</v>
      </c>
      <c r="V46" s="201" t="e">
        <f aca="false">SUM(V40:V44)+V20+V28+V34</f>
        <v>#NAME?</v>
      </c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205"/>
      <c r="BR46" s="205"/>
      <c r="BS46" s="205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05"/>
      <c r="CJ46" s="205"/>
      <c r="CK46" s="205"/>
      <c r="CL46" s="205"/>
      <c r="CM46" s="205"/>
      <c r="CN46" s="205"/>
      <c r="CO46" s="205"/>
      <c r="CP46" s="205"/>
      <c r="CQ46" s="205"/>
      <c r="CR46" s="205"/>
      <c r="CS46" s="205"/>
      <c r="CT46" s="205"/>
      <c r="CU46" s="205"/>
      <c r="CV46" s="205"/>
      <c r="CW46" s="205"/>
      <c r="CX46" s="205"/>
      <c r="CY46" s="205"/>
      <c r="CZ46" s="205"/>
      <c r="DA46" s="205"/>
      <c r="DB46" s="205"/>
      <c r="DC46" s="205"/>
      <c r="DD46" s="205"/>
      <c r="DE46" s="205"/>
      <c r="DF46" s="205"/>
      <c r="DG46" s="205"/>
      <c r="DH46" s="205"/>
      <c r="DI46" s="205"/>
      <c r="DJ46" s="205"/>
      <c r="DK46" s="205"/>
      <c r="DL46" s="205"/>
      <c r="DM46" s="205"/>
      <c r="DN46" s="205"/>
      <c r="DO46" s="205"/>
      <c r="DP46" s="205"/>
      <c r="DQ46" s="205"/>
      <c r="DR46" s="205"/>
      <c r="DS46" s="205"/>
      <c r="DT46" s="205"/>
      <c r="DU46" s="205"/>
      <c r="DV46" s="205"/>
      <c r="DW46" s="205"/>
      <c r="DX46" s="205"/>
      <c r="DY46" s="205"/>
      <c r="DZ46" s="205"/>
      <c r="EA46" s="205"/>
      <c r="EB46" s="205"/>
      <c r="EC46" s="205"/>
      <c r="ED46" s="205"/>
      <c r="EE46" s="205"/>
      <c r="EF46" s="205"/>
      <c r="EG46" s="205"/>
      <c r="EH46" s="205"/>
      <c r="EI46" s="205"/>
      <c r="EJ46" s="205"/>
      <c r="EK46" s="205"/>
      <c r="EL46" s="205"/>
      <c r="EM46" s="205"/>
      <c r="EN46" s="205"/>
      <c r="EO46" s="205"/>
      <c r="EP46" s="205"/>
      <c r="EQ46" s="205"/>
      <c r="ER46" s="205"/>
      <c r="ES46" s="205"/>
      <c r="ET46" s="205"/>
      <c r="EU46" s="205"/>
      <c r="EV46" s="205"/>
      <c r="EW46" s="205"/>
      <c r="EX46" s="205"/>
      <c r="EY46" s="205"/>
      <c r="EZ46" s="205"/>
      <c r="FA46" s="205"/>
      <c r="FB46" s="205"/>
      <c r="FC46" s="205"/>
      <c r="FD46" s="205"/>
      <c r="FE46" s="205"/>
      <c r="FF46" s="205"/>
      <c r="FG46" s="205"/>
      <c r="FH46" s="205"/>
      <c r="FI46" s="205"/>
      <c r="FJ46" s="205"/>
      <c r="FK46" s="205"/>
      <c r="FL46" s="205"/>
      <c r="FM46" s="205"/>
      <c r="FN46" s="205"/>
      <c r="FO46" s="205"/>
      <c r="FP46" s="205"/>
      <c r="FQ46" s="205"/>
      <c r="FR46" s="205"/>
      <c r="FS46" s="205"/>
      <c r="FT46" s="205"/>
      <c r="FU46" s="205"/>
      <c r="FV46" s="205"/>
      <c r="FW46" s="205"/>
      <c r="FX46" s="205"/>
      <c r="FY46" s="205"/>
      <c r="FZ46" s="205"/>
      <c r="GA46" s="205"/>
      <c r="GB46" s="205"/>
      <c r="GC46" s="205"/>
      <c r="GD46" s="205"/>
      <c r="GE46" s="205"/>
      <c r="GF46" s="205"/>
      <c r="GG46" s="205"/>
      <c r="GH46" s="205"/>
      <c r="GI46" s="205"/>
      <c r="GJ46" s="205"/>
      <c r="GK46" s="205"/>
      <c r="GL46" s="205"/>
      <c r="GM46" s="205"/>
      <c r="GN46" s="205"/>
      <c r="GO46" s="205"/>
      <c r="GP46" s="205"/>
      <c r="GQ46" s="205"/>
      <c r="GR46" s="205"/>
      <c r="GS46" s="205"/>
      <c r="GT46" s="205"/>
      <c r="GU46" s="205"/>
      <c r="GV46" s="205"/>
      <c r="GW46" s="205"/>
      <c r="GX46" s="205"/>
      <c r="GY46" s="205"/>
      <c r="GZ46" s="205"/>
      <c r="HA46" s="205"/>
      <c r="HB46" s="205"/>
      <c r="HC46" s="205"/>
      <c r="HD46" s="205"/>
      <c r="HE46" s="205"/>
      <c r="HF46" s="205"/>
      <c r="HG46" s="205"/>
      <c r="HH46" s="205"/>
      <c r="HI46" s="205"/>
      <c r="HJ46" s="205"/>
      <c r="HK46" s="205"/>
      <c r="HL46" s="205"/>
      <c r="HM46" s="205"/>
      <c r="HN46" s="205"/>
      <c r="HO46" s="205"/>
      <c r="HP46" s="205"/>
      <c r="HQ46" s="205"/>
      <c r="HR46" s="205"/>
      <c r="HS46" s="205"/>
      <c r="HT46" s="205"/>
      <c r="HU46" s="205"/>
      <c r="HV46" s="205"/>
      <c r="HW46" s="205"/>
      <c r="HX46" s="205"/>
      <c r="HY46" s="205"/>
      <c r="HZ46" s="205"/>
      <c r="IA46" s="205"/>
      <c r="IB46" s="205"/>
      <c r="IC46" s="205"/>
      <c r="ID46" s="205"/>
      <c r="IE46" s="205"/>
      <c r="IF46" s="205"/>
      <c r="IG46" s="205"/>
      <c r="IH46" s="205"/>
      <c r="II46" s="205"/>
      <c r="IJ46" s="205"/>
      <c r="IK46" s="205"/>
      <c r="IL46" s="205"/>
      <c r="IM46" s="205"/>
      <c r="IN46" s="205"/>
      <c r="IO46" s="205"/>
      <c r="IP46" s="205"/>
      <c r="IQ46" s="205"/>
      <c r="IR46" s="205"/>
      <c r="IS46" s="205"/>
      <c r="IT46" s="205"/>
      <c r="IU46" s="205"/>
      <c r="IV46" s="205"/>
      <c r="IW46" s="205"/>
    </row>
    <row r="47" customFormat="false" ht="3" hidden="false" customHeight="true" outlineLevel="0" collapsed="false">
      <c r="B47" s="154"/>
      <c r="C47" s="68"/>
      <c r="D47" s="43"/>
      <c r="E47" s="66"/>
      <c r="F47" s="97"/>
      <c r="G47" s="66"/>
      <c r="H47" s="43"/>
      <c r="I47" s="66"/>
      <c r="J47" s="97"/>
      <c r="K47" s="66"/>
      <c r="L47" s="43"/>
      <c r="M47" s="66"/>
      <c r="N47" s="97"/>
      <c r="O47" s="66"/>
      <c r="P47" s="43"/>
      <c r="Q47" s="66"/>
      <c r="R47" s="97"/>
      <c r="S47" s="66"/>
      <c r="T47" s="43"/>
      <c r="U47" s="66"/>
      <c r="V47" s="97"/>
    </row>
    <row r="48" customFormat="false" ht="12" hidden="false" customHeight="true" outlineLevel="0" collapsed="false">
      <c r="A48" s="193" t="s">
        <v>235</v>
      </c>
      <c r="B48" s="154" t="s">
        <v>188</v>
      </c>
      <c r="C48" s="68"/>
      <c r="D48" s="43" t="e">
        <f aca="false">ROUND(HPVAL($A48,D$1,$A$2,F$1,$A$3,$A$4)/1000,0)</f>
        <v>#NAME?</v>
      </c>
      <c r="E48" s="66" t="e">
        <f aca="false">ROUND(HPVAL($A48,E$1,$A$2,F$1,$A$3,$A$4)/1000,0)</f>
        <v>#NAME?</v>
      </c>
      <c r="F48" s="97" t="e">
        <f aca="false">ROUND(D48-E48,0)</f>
        <v>#NAME?</v>
      </c>
      <c r="G48" s="66"/>
      <c r="H48" s="43" t="e">
        <f aca="false">ROUND(HPVAL($A48,H$1,$A$2,J$1,$A$3,$A$4)/1000,0)</f>
        <v>#NAME?</v>
      </c>
      <c r="I48" s="66" t="e">
        <f aca="false">ROUND(HPVAL($A48,I$1,$A$2,J$1,$A$3,$A$4)/1000,0)</f>
        <v>#NAME?</v>
      </c>
      <c r="J48" s="97" t="e">
        <f aca="false">ROUND(H48-I48,0)</f>
        <v>#NAME?</v>
      </c>
      <c r="K48" s="66"/>
      <c r="L48" s="43" t="e">
        <f aca="false">ROUND(HPVAL($A48,L$1,$A$2,N$1,$A$3,$A$4)/1000,0)</f>
        <v>#NAME?</v>
      </c>
      <c r="M48" s="66" t="e">
        <f aca="false">ROUND(HPVAL($A48,M$1,$A$2,N$1,$A$3,$A$4)/1000,0)</f>
        <v>#NAME?</v>
      </c>
      <c r="N48" s="97" t="e">
        <f aca="false">ROUND(L48-M48,0)</f>
        <v>#NAME?</v>
      </c>
      <c r="O48" s="66"/>
      <c r="P48" s="43" t="e">
        <f aca="false">ROUND(HPVAL($A48,P$1,$A$2,R$1,$A$3,$A$4)/1000,0)</f>
        <v>#NAME?</v>
      </c>
      <c r="Q48" s="66" t="e">
        <f aca="false">ROUND(HPVAL($A48,Q$1,$A$2,R$1,$A$3,$A$4)/1000,0)</f>
        <v>#NAME?</v>
      </c>
      <c r="R48" s="97" t="e">
        <f aca="false">ROUND(P48-Q48,0)</f>
        <v>#NAME?</v>
      </c>
      <c r="S48" s="66"/>
      <c r="T48" s="43" t="e">
        <f aca="false">D48+H48+L48+P48</f>
        <v>#NAME?</v>
      </c>
      <c r="U48" s="66" t="e">
        <f aca="false">E48+I48+M48+Q48</f>
        <v>#NAME?</v>
      </c>
      <c r="V48" s="97" t="e">
        <f aca="false">ROUND(T48-U48,0)</f>
        <v>#NAME?</v>
      </c>
    </row>
    <row r="49" customFormat="false" ht="3" hidden="false" customHeight="true" outlineLevel="0" collapsed="false">
      <c r="B49" s="154"/>
      <c r="C49" s="68"/>
      <c r="D49" s="43"/>
      <c r="E49" s="66"/>
      <c r="F49" s="97"/>
      <c r="G49" s="66"/>
      <c r="H49" s="43"/>
      <c r="I49" s="66"/>
      <c r="J49" s="97"/>
      <c r="K49" s="66"/>
      <c r="L49" s="43"/>
      <c r="M49" s="66"/>
      <c r="N49" s="97"/>
      <c r="O49" s="66"/>
      <c r="P49" s="43"/>
      <c r="Q49" s="66"/>
      <c r="R49" s="97"/>
      <c r="S49" s="66"/>
      <c r="T49" s="43"/>
      <c r="U49" s="66"/>
      <c r="V49" s="97"/>
    </row>
    <row r="50" customFormat="false" ht="12" hidden="false" customHeight="true" outlineLevel="0" collapsed="false">
      <c r="A50" s="193" t="s">
        <v>236</v>
      </c>
      <c r="B50" s="154" t="s">
        <v>45</v>
      </c>
      <c r="C50" s="68"/>
      <c r="D50" s="43" t="e">
        <f aca="false">ROUND(HPVAL($A50,D$1,$A$2,F$1,$A$3,$A$4)/1000,0)-D52</f>
        <v>#NAME?</v>
      </c>
      <c r="E50" s="66" t="e">
        <f aca="false">ROUND(HPVAL($A50,E$1,$A$2,F$1,$A$3,$A$4)/1000,0)-E52</f>
        <v>#NAME?</v>
      </c>
      <c r="F50" s="97" t="e">
        <f aca="false">ROUND(D50-E50,0)</f>
        <v>#NAME?</v>
      </c>
      <c r="G50" s="41"/>
      <c r="H50" s="43" t="e">
        <f aca="false">ROUND(HPVAL($A50,H$1,$A$2,J$1,$A$3,$A$4)/1000,0)-H52</f>
        <v>#NAME?</v>
      </c>
      <c r="I50" s="66" t="e">
        <f aca="false">ROUND(HPVAL($A50,I$1,$A$2,J$1,$A$3,$A$4)/1000,0)-I52</f>
        <v>#NAME?</v>
      </c>
      <c r="J50" s="97" t="e">
        <f aca="false">ROUND(H50-I50,0)</f>
        <v>#NAME?</v>
      </c>
      <c r="K50" s="41"/>
      <c r="L50" s="43" t="e">
        <f aca="false">ROUND(HPVAL($A50,L$1,$A$2,N$1,$A$3,$A$4)/1000,0)-L52</f>
        <v>#NAME?</v>
      </c>
      <c r="M50" s="66" t="e">
        <f aca="false">ROUND(HPVAL($A50,M$1,$A$2,N$1,$A$3,$A$4)/1000,0)-M52</f>
        <v>#NAME?</v>
      </c>
      <c r="N50" s="97" t="e">
        <f aca="false">ROUND(L50-M50,0)</f>
        <v>#NAME?</v>
      </c>
      <c r="O50" s="41"/>
      <c r="P50" s="43" t="e">
        <f aca="false">ROUND(HPVAL($A50,P$1,$A$2,R$1,$A$3,$A$4)/1000,0)-P52</f>
        <v>#NAME?</v>
      </c>
      <c r="Q50" s="66" t="e">
        <f aca="false">ROUND(HPVAL($A50,Q$1,$A$2,R$1,$A$3,$A$4)/1000,0)-Q52</f>
        <v>#NAME?</v>
      </c>
      <c r="R50" s="97" t="e">
        <f aca="false">ROUND(P50-Q50,0)</f>
        <v>#NAME?</v>
      </c>
      <c r="S50" s="41"/>
      <c r="T50" s="43" t="e">
        <f aca="false">D50+H50+L50+P50</f>
        <v>#NAME?</v>
      </c>
      <c r="U50" s="66" t="e">
        <f aca="false">E50+I50+M50+Q50</f>
        <v>#NAME?</v>
      </c>
      <c r="V50" s="97" t="e">
        <f aca="false">ROUND(T50-U50,0)</f>
        <v>#NAME?</v>
      </c>
    </row>
    <row r="51" customFormat="false" ht="3" hidden="false" customHeight="true" outlineLevel="0" collapsed="false">
      <c r="B51" s="154"/>
      <c r="C51" s="68"/>
      <c r="D51" s="43"/>
      <c r="E51" s="66"/>
      <c r="F51" s="97"/>
      <c r="G51" s="66"/>
      <c r="H51" s="43"/>
      <c r="I51" s="66"/>
      <c r="J51" s="97"/>
      <c r="K51" s="66"/>
      <c r="L51" s="43"/>
      <c r="M51" s="66"/>
      <c r="N51" s="97"/>
      <c r="O51" s="66"/>
      <c r="P51" s="43"/>
      <c r="Q51" s="66"/>
      <c r="R51" s="97"/>
      <c r="S51" s="66"/>
      <c r="T51" s="43"/>
      <c r="U51" s="66"/>
      <c r="V51" s="97"/>
    </row>
    <row r="52" customFormat="false" ht="12" hidden="false" customHeight="true" outlineLevel="0" collapsed="false">
      <c r="A52" s="193" t="s">
        <v>236</v>
      </c>
      <c r="B52" s="154" t="s">
        <v>46</v>
      </c>
      <c r="C52" s="68"/>
      <c r="D52" s="43" t="e">
        <f aca="false">-ROUND(HPVAL($A52,D$1,"cap_chrg",F$1,$A$3,$A$4)/1000,0)</f>
        <v>#NAME?</v>
      </c>
      <c r="E52" s="66" t="e">
        <f aca="false">-ROUND(HPVAL($A52,E$1,"cap_chrg",F$1,$A$3,$A$4)/1000,0)</f>
        <v>#NAME?</v>
      </c>
      <c r="F52" s="97" t="e">
        <f aca="false">ROUND(D52-E52,0)</f>
        <v>#NAME?</v>
      </c>
      <c r="G52" s="66"/>
      <c r="H52" s="43" t="e">
        <f aca="false">-ROUND(HPVAL($A52,H$1,"cap_chrg",J$1,$A$3,$A$4)/1000,0)</f>
        <v>#NAME?</v>
      </c>
      <c r="I52" s="66" t="e">
        <f aca="false">-ROUND(HPVAL($A52,I$1,"cap_chrg",J$1,$A$3,$A$4)/1000,0)</f>
        <v>#NAME?</v>
      </c>
      <c r="J52" s="97" t="e">
        <f aca="false">ROUND(H52-I52,0)</f>
        <v>#NAME?</v>
      </c>
      <c r="K52" s="66"/>
      <c r="L52" s="43" t="e">
        <f aca="false">-ROUND(HPVAL($A52,L$1,"cap_chrg",N$1,$A$3,$A$4)/1000,0)</f>
        <v>#NAME?</v>
      </c>
      <c r="M52" s="66" t="e">
        <f aca="false">-ROUND(HPVAL($A52,M$1,"cap_chrg",N$1,$A$3,$A$4)/1000,0)</f>
        <v>#NAME?</v>
      </c>
      <c r="N52" s="97" t="e">
        <f aca="false">ROUND(L52-M52,0)</f>
        <v>#NAME?</v>
      </c>
      <c r="O52" s="66"/>
      <c r="P52" s="43" t="e">
        <f aca="false">-ROUND(HPVAL($A52,P$1,"cap_chrg",R$1,$A$3,$A$4)/1000,0)</f>
        <v>#NAME?</v>
      </c>
      <c r="Q52" s="66" t="e">
        <f aca="false">-ROUND(HPVAL($A52,Q$1,"cap_chrg",R$1,$A$3,$A$4)/1000,0)</f>
        <v>#NAME?</v>
      </c>
      <c r="R52" s="97" t="e">
        <f aca="false">ROUND(P52-Q52,0)</f>
        <v>#NAME?</v>
      </c>
      <c r="S52" s="66"/>
      <c r="T52" s="43" t="e">
        <f aca="false">D52+H52+L52+P52</f>
        <v>#NAME?</v>
      </c>
      <c r="U52" s="66" t="e">
        <f aca="false">E52+I52+M52+Q52</f>
        <v>#NAME?</v>
      </c>
      <c r="V52" s="97" t="e">
        <f aca="false">ROUND(T52-U52,0)</f>
        <v>#NAME?</v>
      </c>
    </row>
    <row r="53" customFormat="false" ht="3" hidden="false" customHeight="true" outlineLevel="0" collapsed="false">
      <c r="B53" s="154"/>
      <c r="C53" s="68"/>
      <c r="D53" s="43"/>
      <c r="E53" s="66"/>
      <c r="F53" s="97"/>
      <c r="G53" s="66"/>
      <c r="H53" s="43"/>
      <c r="I53" s="66"/>
      <c r="J53" s="97"/>
      <c r="K53" s="66"/>
      <c r="L53" s="43"/>
      <c r="M53" s="66"/>
      <c r="N53" s="97"/>
      <c r="O53" s="66"/>
      <c r="P53" s="43"/>
      <c r="Q53" s="66"/>
      <c r="R53" s="97"/>
      <c r="S53" s="66"/>
      <c r="T53" s="43"/>
      <c r="U53" s="66"/>
      <c r="V53" s="97"/>
    </row>
    <row r="54" customFormat="false" ht="12" hidden="false" customHeight="true" outlineLevel="0" collapsed="false">
      <c r="A54" s="193" t="s">
        <v>234</v>
      </c>
      <c r="B54" s="154" t="s">
        <v>41</v>
      </c>
      <c r="C54" s="68"/>
      <c r="D54" s="43"/>
      <c r="E54" s="66" t="e">
        <f aca="false">ROUND(HPVAL($A54,E$1,"gross_margin",F$1,$A$3,$A$4)/1000,0)</f>
        <v>#NAME?</v>
      </c>
      <c r="F54" s="97" t="e">
        <f aca="false">ROUND(D54-E54,0)</f>
        <v>#NAME?</v>
      </c>
      <c r="G54" s="66"/>
      <c r="H54" s="43" t="e">
        <f aca="false">ROUND(HPVAL($A54,H$1,"gross_margin",J$1,$A$3,$A$4)/1000,0)</f>
        <v>#NAME?</v>
      </c>
      <c r="I54" s="66" t="e">
        <f aca="false">ROUND(HPVAL($A54,I$1,"gross_margin",J$1,$A$3,$A$4)/1000,0)</f>
        <v>#NAME?</v>
      </c>
      <c r="J54" s="97" t="e">
        <f aca="false">ROUND(H54-I54,0)</f>
        <v>#NAME?</v>
      </c>
      <c r="K54" s="66"/>
      <c r="L54" s="43" t="e">
        <f aca="false">ROUND(HPVAL($A54,L$1,"gross_margin",N$1,$A$3,$A$4)/1000,0)</f>
        <v>#NAME?</v>
      </c>
      <c r="M54" s="66" t="e">
        <f aca="false">ROUND(HPVAL($A54,M$1,"gross_margin",N$1,$A$3,$A$4)/1000,0)</f>
        <v>#NAME?</v>
      </c>
      <c r="N54" s="97" t="e">
        <f aca="false">ROUND(L54-M54,0)</f>
        <v>#NAME?</v>
      </c>
      <c r="O54" s="66"/>
      <c r="P54" s="43" t="e">
        <f aca="false">ROUND(HPVAL($A54,P$1,"gross_margin",R$1,$A$3,$A$4)/1000,0)</f>
        <v>#NAME?</v>
      </c>
      <c r="Q54" s="66" t="e">
        <f aca="false">ROUND(HPVAL($A54,Q$1,"gross_margin",R$1,$A$3,$A$4)/1000,0)</f>
        <v>#NAME?</v>
      </c>
      <c r="R54" s="97" t="e">
        <f aca="false">ROUND(P54-Q54,0)</f>
        <v>#NAME?</v>
      </c>
      <c r="S54" s="66"/>
      <c r="T54" s="43" t="e">
        <f aca="false">D54+H54+L54+P54</f>
        <v>#NAME?</v>
      </c>
      <c r="U54" s="66" t="e">
        <f aca="false">E54+I54+M54+Q54</f>
        <v>#NAME?</v>
      </c>
      <c r="V54" s="97" t="e">
        <f aca="false">ROUND(T54-U54,0)</f>
        <v>#NAME?</v>
      </c>
    </row>
    <row r="55" customFormat="false" ht="3" hidden="false" customHeight="true" outlineLevel="0" collapsed="false">
      <c r="B55" s="154"/>
      <c r="C55" s="68"/>
      <c r="D55" s="43"/>
      <c r="E55" s="66"/>
      <c r="F55" s="97"/>
      <c r="G55" s="66"/>
      <c r="H55" s="43"/>
      <c r="I55" s="66"/>
      <c r="J55" s="97"/>
      <c r="K55" s="66"/>
      <c r="L55" s="43"/>
      <c r="M55" s="66"/>
      <c r="N55" s="97"/>
      <c r="O55" s="66"/>
      <c r="P55" s="43"/>
      <c r="Q55" s="66"/>
      <c r="R55" s="97"/>
      <c r="S55" s="66"/>
      <c r="T55" s="43"/>
      <c r="U55" s="66"/>
      <c r="V55" s="97"/>
    </row>
    <row r="56" customFormat="false" ht="12" hidden="false" customHeight="true" outlineLevel="0" collapsed="false">
      <c r="B56" s="198" t="s">
        <v>47</v>
      </c>
      <c r="C56" s="68"/>
      <c r="D56" s="199" t="e">
        <f aca="false">SUM(D46:D54)</f>
        <v>#NAME?</v>
      </c>
      <c r="E56" s="200" t="e">
        <f aca="false">SUM(E46:E54)</f>
        <v>#NAME?</v>
      </c>
      <c r="F56" s="201" t="e">
        <f aca="false">SUM(F46:F54)</f>
        <v>#NAME?</v>
      </c>
      <c r="G56" s="66"/>
      <c r="H56" s="199" t="e">
        <f aca="false">SUM(H46:H54)</f>
        <v>#NAME?</v>
      </c>
      <c r="I56" s="200" t="e">
        <f aca="false">SUM(I46:I54)</f>
        <v>#NAME?</v>
      </c>
      <c r="J56" s="201" t="e">
        <f aca="false">SUM(J46:J54)</f>
        <v>#NAME?</v>
      </c>
      <c r="K56" s="66"/>
      <c r="L56" s="199" t="e">
        <f aca="false">SUM(L46:L54)</f>
        <v>#NAME?</v>
      </c>
      <c r="M56" s="200" t="e">
        <f aca="false">SUM(M46:M54)</f>
        <v>#NAME?</v>
      </c>
      <c r="N56" s="201" t="e">
        <f aca="false">SUM(N46:N54)</f>
        <v>#NAME?</v>
      </c>
      <c r="O56" s="66"/>
      <c r="P56" s="199" t="e">
        <f aca="false">SUM(P46:P54)</f>
        <v>#NAME?</v>
      </c>
      <c r="Q56" s="200" t="e">
        <f aca="false">SUM(Q46:Q54)</f>
        <v>#NAME?</v>
      </c>
      <c r="R56" s="201" t="e">
        <f aca="false">SUM(R46:R54)</f>
        <v>#NAME?</v>
      </c>
      <c r="S56" s="66"/>
      <c r="T56" s="199" t="e">
        <f aca="false">SUM(T46:T54)</f>
        <v>#NAME?</v>
      </c>
      <c r="U56" s="200" t="e">
        <f aca="false">SUM(U46:U54)</f>
        <v>#NAME?</v>
      </c>
      <c r="V56" s="201" t="e">
        <f aca="false">SUM(V46:V54)</f>
        <v>#NAME?</v>
      </c>
    </row>
    <row r="57" customFormat="false" ht="3" hidden="false" customHeight="true" outlineLevel="0" collapsed="false">
      <c r="B57" s="154"/>
      <c r="C57" s="68"/>
      <c r="D57" s="43"/>
      <c r="E57" s="66"/>
      <c r="F57" s="97"/>
      <c r="G57" s="66"/>
      <c r="H57" s="43"/>
      <c r="I57" s="66"/>
      <c r="J57" s="97"/>
      <c r="K57" s="66"/>
      <c r="L57" s="43"/>
      <c r="M57" s="66"/>
      <c r="N57" s="97"/>
      <c r="O57" s="66"/>
      <c r="P57" s="43"/>
      <c r="Q57" s="66"/>
      <c r="R57" s="97"/>
      <c r="S57" s="66"/>
      <c r="T57" s="43"/>
      <c r="U57" s="66"/>
      <c r="V57" s="97"/>
    </row>
    <row r="58" customFormat="false" ht="12" hidden="false" customHeight="true" outlineLevel="0" collapsed="false">
      <c r="B58" s="154" t="s">
        <v>246</v>
      </c>
      <c r="C58" s="68"/>
      <c r="D58" s="43" t="n">
        <v>-1000</v>
      </c>
      <c r="E58" s="66" t="n">
        <v>-12000</v>
      </c>
      <c r="F58" s="97" t="n">
        <f aca="false">ROUND(D58-E58,0)</f>
        <v>11000</v>
      </c>
      <c r="G58" s="66"/>
      <c r="H58" s="43" t="n">
        <f aca="false">I58</f>
        <v>-8600</v>
      </c>
      <c r="I58" s="66" t="n">
        <v>-8600</v>
      </c>
      <c r="J58" s="97" t="n">
        <f aca="false">ROUND(H58-I58,0)</f>
        <v>0</v>
      </c>
      <c r="K58" s="66"/>
      <c r="L58" s="43" t="n">
        <f aca="false">M58</f>
        <v>-18900</v>
      </c>
      <c r="M58" s="66" t="n">
        <v>-18900</v>
      </c>
      <c r="N58" s="97" t="n">
        <f aca="false">ROUND(L58-M58,0)</f>
        <v>0</v>
      </c>
      <c r="O58" s="66"/>
      <c r="P58" s="43" t="n">
        <f aca="false">Q58</f>
        <v>-17500</v>
      </c>
      <c r="Q58" s="66" t="n">
        <v>-17500</v>
      </c>
      <c r="R58" s="97" t="n">
        <f aca="false">ROUND(P58-Q58,0)</f>
        <v>0</v>
      </c>
      <c r="S58" s="66"/>
      <c r="T58" s="43" t="n">
        <f aca="false">D58+H58+L58+P58</f>
        <v>-46000</v>
      </c>
      <c r="U58" s="66" t="n">
        <f aca="false">E58+I58+M58+Q58</f>
        <v>-57000</v>
      </c>
      <c r="V58" s="97" t="n">
        <f aca="false">ROUND(T58-U58,0)</f>
        <v>11000</v>
      </c>
    </row>
    <row r="59" customFormat="false" ht="3" hidden="false" customHeight="true" outlineLevel="0" collapsed="false">
      <c r="B59" s="154"/>
      <c r="C59" s="68"/>
      <c r="D59" s="43"/>
      <c r="E59" s="66"/>
      <c r="F59" s="97"/>
      <c r="G59" s="66"/>
      <c r="H59" s="43"/>
      <c r="I59" s="66"/>
      <c r="J59" s="97"/>
      <c r="K59" s="66"/>
      <c r="L59" s="43"/>
      <c r="M59" s="66"/>
      <c r="N59" s="97"/>
      <c r="O59" s="66"/>
      <c r="P59" s="43"/>
      <c r="Q59" s="66"/>
      <c r="R59" s="97"/>
      <c r="S59" s="66"/>
      <c r="T59" s="43"/>
      <c r="U59" s="66"/>
      <c r="V59" s="97"/>
    </row>
    <row r="60" customFormat="false" ht="12" hidden="false" customHeight="true" outlineLevel="0" collapsed="false">
      <c r="B60" s="198" t="s">
        <v>49</v>
      </c>
      <c r="C60" s="68"/>
      <c r="D60" s="183" t="e">
        <f aca="false">SUM(D56:D58)</f>
        <v>#NAME?</v>
      </c>
      <c r="E60" s="184" t="e">
        <f aca="false">SUM(E56:E58)</f>
        <v>#NAME?</v>
      </c>
      <c r="F60" s="185" t="e">
        <f aca="false">SUM(F56:F58)</f>
        <v>#NAME?</v>
      </c>
      <c r="G60" s="66"/>
      <c r="H60" s="183" t="e">
        <f aca="false">SUM(H56:H58)</f>
        <v>#NAME?</v>
      </c>
      <c r="I60" s="184" t="e">
        <f aca="false">SUM(I56:I58)</f>
        <v>#NAME?</v>
      </c>
      <c r="J60" s="185" t="e">
        <f aca="false">SUM(J56:J58)</f>
        <v>#NAME?</v>
      </c>
      <c r="K60" s="66"/>
      <c r="L60" s="183" t="e">
        <f aca="false">SUM(L56:L58)</f>
        <v>#NAME?</v>
      </c>
      <c r="M60" s="184" t="e">
        <f aca="false">SUM(M56:M58)</f>
        <v>#NAME?</v>
      </c>
      <c r="N60" s="185" t="e">
        <f aca="false">SUM(N56:N58)</f>
        <v>#NAME?</v>
      </c>
      <c r="O60" s="66"/>
      <c r="P60" s="183" t="e">
        <f aca="false">SUM(P56:P58)</f>
        <v>#NAME?</v>
      </c>
      <c r="Q60" s="184" t="e">
        <f aca="false">SUM(Q56:Q58)</f>
        <v>#NAME?</v>
      </c>
      <c r="R60" s="185" t="e">
        <f aca="false">SUM(R56:R58)</f>
        <v>#NAME?</v>
      </c>
      <c r="S60" s="66"/>
      <c r="T60" s="183" t="e">
        <f aca="false">SUM(T56:T58)</f>
        <v>#NAME?</v>
      </c>
      <c r="U60" s="184" t="e">
        <f aca="false">SUM(U56:U58)</f>
        <v>#NAME?</v>
      </c>
      <c r="V60" s="185" t="e">
        <f aca="false">SUM(V56:V58)</f>
        <v>#NAME?</v>
      </c>
    </row>
    <row r="61" customFormat="false" ht="3" hidden="false" customHeight="true" outlineLevel="0" collapsed="false">
      <c r="B61" s="187"/>
      <c r="C61" s="25"/>
      <c r="D61" s="188"/>
      <c r="E61" s="189"/>
      <c r="F61" s="55"/>
      <c r="G61" s="66"/>
      <c r="H61" s="188"/>
      <c r="I61" s="189"/>
      <c r="J61" s="55"/>
      <c r="K61" s="66"/>
      <c r="L61" s="188"/>
      <c r="M61" s="189"/>
      <c r="N61" s="55"/>
      <c r="O61" s="66"/>
      <c r="P61" s="188"/>
      <c r="Q61" s="189"/>
      <c r="R61" s="55"/>
      <c r="S61" s="66"/>
      <c r="T61" s="188"/>
      <c r="U61" s="189"/>
      <c r="V61" s="55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  <c r="IW61" s="68"/>
    </row>
    <row r="62" customFormat="false" ht="13.5" hidden="false" customHeight="false" outlineLevel="0" collapsed="false">
      <c r="B62" s="207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</row>
    <row r="63" customFormat="false" ht="12.75" hidden="false" customHeight="false" outlineLevel="0" collapsed="false"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customFormat="false" ht="12.75" hidden="false" customHeight="false" outlineLevel="0" collapsed="false"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customFormat="false" ht="12.75" hidden="false" customHeight="false" outlineLevel="0" collapsed="false"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</row>
    <row r="66" customFormat="false" ht="12.75" hidden="false" customHeight="false" outlineLevel="0" collapsed="false"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</row>
    <row r="67" customFormat="false" ht="12.75" hidden="false" customHeight="false" outlineLevel="0" collapsed="false"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</row>
    <row r="68" customFormat="false" ht="12.75" hidden="false" customHeight="false" outlineLevel="0" collapsed="false"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</row>
    <row r="69" customFormat="false" ht="12.75" hidden="false" customHeight="false" outlineLevel="0" collapsed="false"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</row>
    <row r="70" customFormat="false" ht="12.75" hidden="false" customHeight="false" outlineLevel="0" collapsed="false"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</row>
    <row r="71" customFormat="false" ht="12.75" hidden="false" customHeight="false" outlineLevel="0" collapsed="false"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</row>
    <row r="72" customFormat="false" ht="12.75" hidden="false" customHeight="false" outlineLevel="0" collapsed="false"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</row>
    <row r="73" customFormat="false" ht="12.75" hidden="false" customHeight="false" outlineLevel="0" collapsed="false"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</row>
    <row r="74" customFormat="false" ht="12.75" hidden="false" customHeight="false" outlineLevel="0" collapsed="false"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</row>
    <row r="75" customFormat="false" ht="12.75" hidden="false" customHeight="false" outlineLevel="0" collapsed="false"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</row>
    <row r="76" customFormat="false" ht="12.75" hidden="false" customHeight="false" outlineLevel="0" collapsed="false"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</row>
    <row r="77" customFormat="false" ht="12.75" hidden="false" customHeight="false" outlineLevel="0" collapsed="false"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</row>
    <row r="78" customFormat="false" ht="12.75" hidden="false" customHeight="false" outlineLevel="0" collapsed="false"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</row>
    <row r="79" customFormat="false" ht="12.75" hidden="false" customHeight="false" outlineLevel="0" collapsed="false"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</row>
    <row r="80" customFormat="false" ht="12.75" hidden="false" customHeight="false" outlineLevel="0" collapsed="false"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</row>
    <row r="81" customFormat="false" ht="12.75" hidden="false" customHeight="false" outlineLevel="0" collapsed="false"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</row>
    <row r="82" customFormat="false" ht="12.75" hidden="false" customHeight="false" outlineLevel="0" collapsed="false"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</row>
    <row r="83" customFormat="false" ht="12.75" hidden="false" customHeight="false" outlineLevel="0" collapsed="false"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customFormat="false" ht="12.75" hidden="false" customHeight="false" outlineLevel="0" collapsed="false"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</row>
    <row r="85" customFormat="false" ht="12.75" hidden="false" customHeight="false" outlineLevel="0" collapsed="false"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</row>
    <row r="86" customFormat="false" ht="12.75" hidden="false" customHeight="false" outlineLevel="0" collapsed="false"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124" t="s">
        <v>83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customFormat="false" ht="16.5" hidden="false" customHeight="false" outlineLevel="0" collapsed="false">
      <c r="A2" s="127" t="s">
        <v>247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Q2" s="1" t="s">
        <v>248</v>
      </c>
    </row>
    <row r="3" customFormat="false" ht="13.5" hidden="false" customHeight="false" outlineLevel="0" collapsed="false">
      <c r="A3" s="130" t="s">
        <v>249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customFormat="false" ht="3" hidden="false" customHeight="true" outlineLevel="0" collapsed="false">
      <c r="A4" s="68"/>
    </row>
    <row r="5" customFormat="false" ht="12.75" hidden="false" customHeight="true" outlineLevel="0" collapsed="false">
      <c r="A5" s="153"/>
      <c r="C5" s="163"/>
      <c r="D5" s="164"/>
      <c r="E5" s="164"/>
      <c r="F5" s="164"/>
      <c r="G5" s="164"/>
      <c r="H5" s="164"/>
      <c r="I5" s="164"/>
      <c r="J5" s="164"/>
      <c r="K5" s="165"/>
    </row>
    <row r="6" customFormat="false" ht="12.75" hidden="false" customHeight="false" outlineLevel="0" collapsed="false">
      <c r="A6" s="154"/>
      <c r="C6" s="25"/>
      <c r="D6" s="68"/>
      <c r="E6" s="209"/>
      <c r="F6" s="209"/>
      <c r="G6" s="68"/>
      <c r="H6" s="209" t="s">
        <v>6</v>
      </c>
      <c r="I6" s="209" t="s">
        <v>174</v>
      </c>
      <c r="J6" s="209" t="s">
        <v>9</v>
      </c>
      <c r="K6" s="210" t="s">
        <v>90</v>
      </c>
      <c r="L6" s="211"/>
      <c r="M6" s="212"/>
      <c r="N6" s="211"/>
    </row>
    <row r="7" customFormat="false" ht="12.75" hidden="false" customHeight="false" outlineLevel="0" collapsed="false">
      <c r="A7" s="162" t="s">
        <v>5</v>
      </c>
      <c r="C7" s="160" t="s">
        <v>250</v>
      </c>
      <c r="D7" s="195" t="s">
        <v>251</v>
      </c>
      <c r="E7" s="195" t="s">
        <v>252</v>
      </c>
      <c r="F7" s="195" t="s">
        <v>77</v>
      </c>
      <c r="G7" s="195" t="s">
        <v>253</v>
      </c>
      <c r="H7" s="195" t="s">
        <v>2</v>
      </c>
      <c r="I7" s="195" t="s">
        <v>181</v>
      </c>
      <c r="J7" s="195" t="s">
        <v>2</v>
      </c>
      <c r="K7" s="161" t="s">
        <v>2</v>
      </c>
      <c r="L7" s="211"/>
      <c r="M7" s="211"/>
      <c r="N7" s="211"/>
    </row>
    <row r="8" customFormat="false" ht="3" hidden="false" customHeight="true" outlineLevel="0" collapsed="false">
      <c r="A8" s="154"/>
      <c r="C8" s="25"/>
      <c r="D8" s="68"/>
      <c r="E8" s="68"/>
      <c r="F8" s="68"/>
      <c r="G8" s="68"/>
      <c r="H8" s="25"/>
      <c r="I8" s="25"/>
      <c r="J8" s="68"/>
      <c r="K8" s="213"/>
    </row>
    <row r="9" customFormat="false" ht="12" hidden="true" customHeight="true" outlineLevel="0" collapsed="false">
      <c r="A9" s="166" t="s">
        <v>13</v>
      </c>
      <c r="B9" s="88"/>
      <c r="C9" s="82" t="n">
        <f aca="false">GrossMargin!D10-[2]GrossMargin!D10</f>
        <v>-13322</v>
      </c>
      <c r="D9" s="168" t="n">
        <f aca="false">GrossMargin!E10-[2]GrossMargin!E10</f>
        <v>0</v>
      </c>
      <c r="E9" s="168" t="n">
        <f aca="false">GrossMargin!F10-[2]GrossMargin!F10</f>
        <v>0</v>
      </c>
      <c r="F9" s="168" t="n">
        <f aca="false">GrossMargin!G10-[2]GrossMargin!G10</f>
        <v>0</v>
      </c>
      <c r="G9" s="169" t="n">
        <f aca="false">GrossMargin!H10-[2]GrossMargin!H10</f>
        <v>0</v>
      </c>
      <c r="H9" s="168" t="n">
        <f aca="false">SUM(C9:G9)</f>
        <v>-13322</v>
      </c>
      <c r="I9" s="82"/>
      <c r="J9" s="168" t="n">
        <f aca="false">GrossMargin!K10-[2]GrossMargin!K10</f>
        <v>0</v>
      </c>
      <c r="K9" s="169" t="n">
        <f aca="false">SUM(H9:J9)</f>
        <v>-13322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customFormat="false" ht="12" hidden="true" customHeight="true" outlineLevel="0" collapsed="false">
      <c r="A10" s="166" t="s">
        <v>54</v>
      </c>
      <c r="B10" s="88"/>
      <c r="C10" s="86" t="n">
        <f aca="false">GrossMargin!D11-[2]GrossMargin!D11</f>
        <v>1871</v>
      </c>
      <c r="D10" s="170" t="n">
        <f aca="false">GrossMargin!E11-[2]GrossMargin!E11</f>
        <v>0</v>
      </c>
      <c r="E10" s="170" t="n">
        <f aca="false">GrossMargin!F11-[2]GrossMargin!F11</f>
        <v>0</v>
      </c>
      <c r="F10" s="170" t="n">
        <f aca="false">GrossMargin!G11-[2]GrossMargin!G11</f>
        <v>0</v>
      </c>
      <c r="G10" s="170" t="n">
        <f aca="false">GrossMargin!H11-[2]GrossMargin!H11</f>
        <v>0</v>
      </c>
      <c r="H10" s="86" t="n">
        <f aca="false">SUM(C10:G10)</f>
        <v>1871</v>
      </c>
      <c r="I10" s="86"/>
      <c r="J10" s="170" t="n">
        <f aca="false">GrossMargin!K11-[2]GrossMargin!K11</f>
        <v>0</v>
      </c>
      <c r="K10" s="172" t="n">
        <f aca="false">SUM(H10:J10)</f>
        <v>1871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customFormat="false" ht="12" hidden="false" customHeight="true" outlineLevel="0" collapsed="false">
      <c r="A11" s="154" t="s">
        <v>13</v>
      </c>
      <c r="C11" s="43" t="n">
        <f aca="false">SUM(C9:C10)</f>
        <v>-11451</v>
      </c>
      <c r="D11" s="66" t="n">
        <f aca="false">SUM(D9:D10)</f>
        <v>0</v>
      </c>
      <c r="E11" s="66" t="n">
        <f aca="false">SUM(E9:E10)</f>
        <v>0</v>
      </c>
      <c r="F11" s="66" t="n">
        <f aca="false">SUM(F9:F10)</f>
        <v>0</v>
      </c>
      <c r="G11" s="66" t="n">
        <f aca="false">SUM(G9:G10)</f>
        <v>0</v>
      </c>
      <c r="H11" s="73" t="n">
        <f aca="false">SUM(H9:H10)</f>
        <v>-11451</v>
      </c>
      <c r="I11" s="43"/>
      <c r="J11" s="66" t="n">
        <f aca="false">SUM(J9:J10)</f>
        <v>0</v>
      </c>
      <c r="K11" s="97" t="n">
        <f aca="false">SUM(K9:K10)</f>
        <v>-11451</v>
      </c>
    </row>
    <row r="12" customFormat="false" ht="12" hidden="false" customHeight="true" outlineLevel="0" collapsed="false">
      <c r="A12" s="154" t="s">
        <v>18</v>
      </c>
      <c r="C12" s="43" t="n">
        <f aca="false">GrossMargin!D13-[2]GrossMargin!D13</f>
        <v>786</v>
      </c>
      <c r="D12" s="66" t="n">
        <f aca="false">GrossMargin!E13-[2]GrossMargin!E13</f>
        <v>0</v>
      </c>
      <c r="E12" s="66" t="n">
        <f aca="false">GrossMargin!F13-[2]GrossMargin!F13</f>
        <v>0</v>
      </c>
      <c r="F12" s="66" t="n">
        <f aca="false">GrossMargin!G13-[2]GrossMargin!G13</f>
        <v>0</v>
      </c>
      <c r="G12" s="66" t="n">
        <f aca="false">GrossMargin!H13-[2]GrossMargin!H13</f>
        <v>0</v>
      </c>
      <c r="H12" s="43" t="n">
        <f aca="false">SUM(C12:G12)</f>
        <v>786</v>
      </c>
      <c r="I12" s="43"/>
      <c r="J12" s="66" t="n">
        <f aca="false">GrossMargin!K13-[2]GrossMargin!K13</f>
        <v>0</v>
      </c>
      <c r="K12" s="39" t="n">
        <f aca="false">SUM(H12:J12)</f>
        <v>786</v>
      </c>
    </row>
    <row r="13" customFormat="false" ht="12" hidden="false" customHeight="true" outlineLevel="0" collapsed="false">
      <c r="A13" s="154" t="s">
        <v>184</v>
      </c>
      <c r="C13" s="43" t="n">
        <f aca="false">GrossMargin!D14-[2]GrossMargin!D14</f>
        <v>61551</v>
      </c>
      <c r="D13" s="66" t="n">
        <f aca="false">GrossMargin!E14-[2]GrossMargin!E14</f>
        <v>0</v>
      </c>
      <c r="E13" s="66" t="n">
        <f aca="false">GrossMargin!F14-[2]GrossMargin!F14</f>
        <v>0</v>
      </c>
      <c r="F13" s="66" t="n">
        <f aca="false">GrossMargin!G14-[2]GrossMargin!G14</f>
        <v>0</v>
      </c>
      <c r="G13" s="66" t="n">
        <f aca="false">GrossMargin!H14-[2]GrossMargin!H14</f>
        <v>0</v>
      </c>
      <c r="H13" s="43" t="n">
        <f aca="false">SUM(C13:G13)</f>
        <v>61551</v>
      </c>
      <c r="I13" s="43"/>
      <c r="J13" s="66" t="n">
        <f aca="false">GrossMargin!K14-[2]GrossMargin!K14</f>
        <v>0</v>
      </c>
      <c r="K13" s="39" t="n">
        <f aca="false">SUM(H13:J13)</f>
        <v>61551</v>
      </c>
    </row>
    <row r="14" customFormat="false" ht="12" hidden="false" customHeight="true" outlineLevel="0" collapsed="false">
      <c r="A14" s="154" t="s">
        <v>58</v>
      </c>
      <c r="C14" s="43" t="n">
        <f aca="false">GrossMargin!D15-[2]GrossMargin!D15</f>
        <v>15338</v>
      </c>
      <c r="D14" s="66" t="n">
        <f aca="false">GrossMargin!E15-[2]GrossMargin!E15</f>
        <v>0</v>
      </c>
      <c r="E14" s="66" t="n">
        <f aca="false">GrossMargin!F15-[2]GrossMargin!F15</f>
        <v>0</v>
      </c>
      <c r="F14" s="66" t="n">
        <f aca="false">GrossMargin!G15-[2]GrossMargin!G15</f>
        <v>0</v>
      </c>
      <c r="G14" s="66" t="n">
        <f aca="false">GrossMargin!H15-[2]GrossMargin!H15</f>
        <v>0</v>
      </c>
      <c r="H14" s="43" t="n">
        <f aca="false">SUM(C14:G14)</f>
        <v>15338</v>
      </c>
      <c r="I14" s="43"/>
      <c r="J14" s="66" t="n">
        <f aca="false">GrossMargin!K15-[2]GrossMargin!K15</f>
        <v>0</v>
      </c>
      <c r="K14" s="39" t="n">
        <f aca="false">SUM(H14:J14)</f>
        <v>15338</v>
      </c>
    </row>
    <row r="15" customFormat="false" ht="12" hidden="false" customHeight="true" outlineLevel="0" collapsed="false">
      <c r="A15" s="154" t="s">
        <v>16</v>
      </c>
      <c r="C15" s="43" t="n">
        <f aca="false">GrossMargin!D16-[2]GrossMargin!D16</f>
        <v>2127</v>
      </c>
      <c r="D15" s="66" t="n">
        <f aca="false">GrossMargin!E16-[2]GrossMargin!E16</f>
        <v>0</v>
      </c>
      <c r="E15" s="66" t="n">
        <f aca="false">GrossMargin!F16-[2]GrossMargin!F16</f>
        <v>0</v>
      </c>
      <c r="F15" s="66" t="n">
        <f aca="false">GrossMargin!G16-[2]GrossMargin!G16</f>
        <v>0</v>
      </c>
      <c r="G15" s="66" t="n">
        <f aca="false">GrossMargin!H16-[2]GrossMargin!H16</f>
        <v>0</v>
      </c>
      <c r="H15" s="43" t="n">
        <f aca="false">SUM(C15:G15)</f>
        <v>2127</v>
      </c>
      <c r="I15" s="43"/>
      <c r="J15" s="66" t="n">
        <f aca="false">GrossMargin!K16-[2]GrossMargin!K16</f>
        <v>0</v>
      </c>
      <c r="K15" s="39" t="n">
        <f aca="false">SUM(H15:J15)</f>
        <v>2127</v>
      </c>
    </row>
    <row r="16" customFormat="false" ht="12" hidden="false" customHeight="true" outlineLevel="0" collapsed="false">
      <c r="A16" s="154" t="s">
        <v>17</v>
      </c>
      <c r="C16" s="43" t="n">
        <f aca="false">GrossMargin!D17-[2]GrossMargin!D17</f>
        <v>-2249</v>
      </c>
      <c r="D16" s="66" t="n">
        <f aca="false">GrossMargin!E17-[2]GrossMargin!E17</f>
        <v>0</v>
      </c>
      <c r="E16" s="66" t="n">
        <f aca="false">GrossMargin!F17-[2]GrossMargin!F17</f>
        <v>0</v>
      </c>
      <c r="F16" s="66" t="n">
        <f aca="false">GrossMargin!G17-[2]GrossMargin!G17</f>
        <v>0</v>
      </c>
      <c r="G16" s="66" t="n">
        <f aca="false">GrossMargin!H17-[2]GrossMargin!H17</f>
        <v>0</v>
      </c>
      <c r="H16" s="43" t="n">
        <f aca="false">SUM(C16:G16)</f>
        <v>-2249</v>
      </c>
      <c r="I16" s="43"/>
      <c r="J16" s="66" t="n">
        <f aca="false">GrossMargin!K17-[2]GrossMargin!K17</f>
        <v>0</v>
      </c>
      <c r="K16" s="39" t="n">
        <f aca="false">SUM(H16:J16)</f>
        <v>-2249</v>
      </c>
    </row>
    <row r="17" customFormat="false" ht="12" hidden="false" customHeight="true" outlineLevel="0" collapsed="false">
      <c r="A17" s="154" t="s">
        <v>59</v>
      </c>
      <c r="C17" s="43" t="n">
        <f aca="false">GrossMargin!D18-[2]GrossMargin!D18</f>
        <v>-1275</v>
      </c>
      <c r="D17" s="66" t="n">
        <f aca="false">GrossMargin!E18-[2]GrossMargin!E18</f>
        <v>0</v>
      </c>
      <c r="E17" s="66" t="n">
        <f aca="false">GrossMargin!F18-[2]GrossMargin!F18</f>
        <v>0</v>
      </c>
      <c r="F17" s="66" t="n">
        <f aca="false">GrossMargin!G18-[2]GrossMargin!G18</f>
        <v>0</v>
      </c>
      <c r="G17" s="66" t="n">
        <f aca="false">GrossMargin!H18-[2]GrossMargin!H18</f>
        <v>0</v>
      </c>
      <c r="H17" s="43" t="n">
        <f aca="false">SUM(C17:G17)</f>
        <v>-1275</v>
      </c>
      <c r="I17" s="43"/>
      <c r="J17" s="66" t="n">
        <f aca="false">GrossMargin!K18-[2]GrossMargin!K18</f>
        <v>0</v>
      </c>
      <c r="K17" s="39" t="n">
        <f aca="false">SUM(H17:J17)</f>
        <v>-1275</v>
      </c>
    </row>
    <row r="18" customFormat="false" ht="12" hidden="false" customHeight="true" outlineLevel="0" collapsed="false">
      <c r="A18" s="154" t="s">
        <v>21</v>
      </c>
      <c r="C18" s="43" t="n">
        <f aca="false">GrossMargin!D19-[2]GrossMargin!D19</f>
        <v>-250</v>
      </c>
      <c r="D18" s="66" t="n">
        <f aca="false">GrossMargin!E19-[2]GrossMargin!E19</f>
        <v>0</v>
      </c>
      <c r="E18" s="66" t="n">
        <f aca="false">GrossMargin!F19-[2]GrossMargin!F19</f>
        <v>0</v>
      </c>
      <c r="F18" s="66" t="n">
        <f aca="false">GrossMargin!G19-[2]GrossMargin!G19</f>
        <v>0</v>
      </c>
      <c r="G18" s="66" t="n">
        <f aca="false">GrossMargin!H19-[2]GrossMargin!H19</f>
        <v>0</v>
      </c>
      <c r="H18" s="43" t="n">
        <f aca="false">SUM(C18:G18)</f>
        <v>-250</v>
      </c>
      <c r="I18" s="43"/>
      <c r="J18" s="66" t="n">
        <f aca="false">GrossMargin!K19-[2]GrossMargin!K19</f>
        <v>0</v>
      </c>
      <c r="K18" s="39" t="n">
        <f aca="false">SUM(H18:J18)</f>
        <v>-250</v>
      </c>
    </row>
    <row r="19" customFormat="false" ht="12" hidden="false" customHeight="true" outlineLevel="0" collapsed="false">
      <c r="A19" s="154" t="s">
        <v>185</v>
      </c>
      <c r="C19" s="43" t="n">
        <f aca="false">GrossMargin!D20-[2]GrossMargin!D20</f>
        <v>-116</v>
      </c>
      <c r="D19" s="66" t="n">
        <f aca="false">GrossMargin!E20-[2]GrossMargin!E20</f>
        <v>0</v>
      </c>
      <c r="E19" s="66" t="n">
        <f aca="false">GrossMargin!F20-[2]GrossMargin!F20</f>
        <v>0</v>
      </c>
      <c r="F19" s="66" t="n">
        <f aca="false">GrossMargin!G20-[2]GrossMargin!G20</f>
        <v>0</v>
      </c>
      <c r="G19" s="66" t="n">
        <f aca="false">GrossMargin!H20-[2]GrossMargin!H20</f>
        <v>0</v>
      </c>
      <c r="H19" s="43" t="n">
        <f aca="false">SUM(C19:G19)</f>
        <v>-116</v>
      </c>
      <c r="I19" s="43"/>
      <c r="J19" s="66" t="n">
        <f aca="false">GrossMargin!K20-[2]GrossMargin!K20</f>
        <v>0</v>
      </c>
      <c r="K19" s="39" t="n">
        <f aca="false">SUM(H19:J19)</f>
        <v>-116</v>
      </c>
    </row>
    <row r="20" customFormat="false" ht="12" hidden="false" customHeight="true" outlineLevel="0" collapsed="false">
      <c r="A20" s="154" t="s">
        <v>186</v>
      </c>
      <c r="C20" s="43" t="n">
        <f aca="false">GrossMargin!D21-[2]GrossMargin!D21</f>
        <v>318</v>
      </c>
      <c r="D20" s="66" t="n">
        <f aca="false">GrossMargin!E21-[2]GrossMargin!E21</f>
        <v>0</v>
      </c>
      <c r="E20" s="66" t="n">
        <f aca="false">GrossMargin!F21-[2]GrossMargin!F21</f>
        <v>0</v>
      </c>
      <c r="F20" s="66" t="n">
        <f aca="false">GrossMargin!G21-[2]GrossMargin!G21</f>
        <v>0</v>
      </c>
      <c r="G20" s="66" t="n">
        <f aca="false">GrossMargin!H21-[2]GrossMargin!H21</f>
        <v>0</v>
      </c>
      <c r="H20" s="43" t="n">
        <f aca="false">SUM(C20:G20)</f>
        <v>318</v>
      </c>
      <c r="I20" s="43"/>
      <c r="J20" s="66" t="n">
        <f aca="false">GrossMargin!K21-[2]GrossMargin!K21</f>
        <v>0</v>
      </c>
      <c r="K20" s="39" t="n">
        <f aca="false">SUM(H20:J20)</f>
        <v>318</v>
      </c>
    </row>
    <row r="21" customFormat="false" ht="3" hidden="false" customHeight="true" outlineLevel="0" collapsed="false">
      <c r="A21" s="154"/>
      <c r="C21" s="43"/>
      <c r="D21" s="66"/>
      <c r="E21" s="66"/>
      <c r="F21" s="66"/>
      <c r="G21" s="66"/>
      <c r="H21" s="73"/>
      <c r="I21" s="43"/>
      <c r="J21" s="66"/>
      <c r="K21" s="39"/>
    </row>
    <row r="22" customFormat="false" ht="12" hidden="false" customHeight="true" outlineLevel="0" collapsed="false">
      <c r="A22" s="214" t="s">
        <v>245</v>
      </c>
      <c r="B22" s="176"/>
      <c r="C22" s="177" t="n">
        <f aca="false">SUM(C11:C20)</f>
        <v>64779</v>
      </c>
      <c r="D22" s="178" t="n">
        <f aca="false">SUM(D11:D20)</f>
        <v>0</v>
      </c>
      <c r="E22" s="178" t="n">
        <f aca="false">SUM(E11:E20)</f>
        <v>0</v>
      </c>
      <c r="F22" s="178" t="n">
        <f aca="false">SUM(F11:F20)</f>
        <v>0</v>
      </c>
      <c r="G22" s="178" t="n">
        <f aca="false">SUM(G11:G20)</f>
        <v>0</v>
      </c>
      <c r="H22" s="177" t="n">
        <f aca="false">SUM(H11:H20)</f>
        <v>64779</v>
      </c>
      <c r="I22" s="177"/>
      <c r="J22" s="178" t="n">
        <f aca="false">SUM(J11:J20)</f>
        <v>0</v>
      </c>
      <c r="K22" s="179" t="n">
        <f aca="false">SUM(K11:K20)</f>
        <v>64779</v>
      </c>
    </row>
    <row r="23" customFormat="false" ht="3" hidden="false" customHeight="true" outlineLevel="0" collapsed="false">
      <c r="A23" s="154"/>
      <c r="C23" s="43"/>
      <c r="D23" s="66"/>
      <c r="E23" s="66"/>
      <c r="F23" s="66"/>
      <c r="G23" s="66"/>
      <c r="H23" s="73"/>
      <c r="I23" s="43"/>
      <c r="J23" s="66"/>
      <c r="K23" s="39"/>
    </row>
    <row r="24" customFormat="false" ht="12" hidden="false" customHeight="true" outlineLevel="0" collapsed="false">
      <c r="A24" s="154" t="s">
        <v>23</v>
      </c>
      <c r="C24" s="43" t="n">
        <f aca="false">GrossMargin!D25-[2]GrossMargin!D25</f>
        <v>0</v>
      </c>
      <c r="D24" s="66" t="n">
        <f aca="false">GrossMargin!E25-[2]GrossMargin!E25</f>
        <v>0</v>
      </c>
      <c r="E24" s="66" t="n">
        <f aca="false">GrossMargin!F25-[2]GrossMargin!F25</f>
        <v>0</v>
      </c>
      <c r="F24" s="66" t="n">
        <f aca="false">GrossMargin!H25-[2]GrossMargin!H25</f>
        <v>400</v>
      </c>
      <c r="G24" s="66" t="n">
        <v>0</v>
      </c>
      <c r="H24" s="43" t="n">
        <f aca="false">SUM(C24:G24)</f>
        <v>400</v>
      </c>
      <c r="I24" s="43"/>
      <c r="J24" s="66" t="n">
        <f aca="false">GrossMargin!K25-[2]GrossMargin!K25</f>
        <v>0</v>
      </c>
      <c r="K24" s="39" t="n">
        <f aca="false">SUM(H24:J24)</f>
        <v>400</v>
      </c>
    </row>
    <row r="25" customFormat="false" ht="12" hidden="false" customHeight="true" outlineLevel="0" collapsed="false">
      <c r="A25" s="154" t="s">
        <v>24</v>
      </c>
      <c r="C25" s="43" t="n">
        <f aca="false">GrossMargin!D26-[2]GrossMargin!D26</f>
        <v>0</v>
      </c>
      <c r="D25" s="66" t="n">
        <f aca="false">GrossMargin!E26-[2]GrossMargin!E26</f>
        <v>-1</v>
      </c>
      <c r="E25" s="66" t="n">
        <f aca="false">GrossMargin!F26-[2]GrossMargin!F26</f>
        <v>0</v>
      </c>
      <c r="F25" s="66" t="n">
        <f aca="false">GrossMargin!H26-[2]GrossMargin!H26</f>
        <v>7900</v>
      </c>
      <c r="G25" s="66" t="n">
        <v>0</v>
      </c>
      <c r="H25" s="43" t="n">
        <f aca="false">SUM(C25:G25)</f>
        <v>7899</v>
      </c>
      <c r="I25" s="43"/>
      <c r="J25" s="66" t="n">
        <f aca="false">GrossMargin!K26-[2]GrossMargin!K26</f>
        <v>0</v>
      </c>
      <c r="K25" s="39" t="n">
        <f aca="false">SUM(H25:J25)</f>
        <v>7899</v>
      </c>
    </row>
    <row r="26" customFormat="false" ht="12" hidden="false" customHeight="true" outlineLevel="0" collapsed="false">
      <c r="A26" s="154" t="s">
        <v>254</v>
      </c>
      <c r="C26" s="43" t="n">
        <f aca="false">GrossMargin!D27-[2]GrossMargin!D27</f>
        <v>469</v>
      </c>
      <c r="D26" s="66" t="n">
        <f aca="false">GrossMargin!E27-[2]GrossMargin!E27</f>
        <v>0</v>
      </c>
      <c r="E26" s="66" t="n">
        <f aca="false">GrossMargin!F27-[2]GrossMargin!F27</f>
        <v>0</v>
      </c>
      <c r="F26" s="66" t="n">
        <f aca="false">GrossMargin!G27-[2]GrossMargin!G27</f>
        <v>0</v>
      </c>
      <c r="G26" s="66" t="n">
        <f aca="false">GrossMargin!H27-[2]GrossMargin!H27</f>
        <v>0</v>
      </c>
      <c r="H26" s="43" t="n">
        <f aca="false">SUM(C26:G26)</f>
        <v>469</v>
      </c>
      <c r="I26" s="43"/>
      <c r="J26" s="66" t="n">
        <f aca="false">GrossMargin!K27-[2]GrossMargin!K27</f>
        <v>0</v>
      </c>
      <c r="K26" s="39" t="n">
        <f aca="false">SUM(H26:J26)</f>
        <v>469</v>
      </c>
    </row>
    <row r="27" customFormat="false" ht="12" hidden="false" customHeight="true" outlineLevel="0" collapsed="false">
      <c r="A27" s="154" t="s">
        <v>63</v>
      </c>
      <c r="C27" s="43" t="n">
        <f aca="false">GrossMargin!D28-[2]GrossMargin!D28</f>
        <v>0</v>
      </c>
      <c r="D27" s="66" t="n">
        <f aca="false">GrossMargin!E28-[2]GrossMargin!E28</f>
        <v>0</v>
      </c>
      <c r="E27" s="66" t="n">
        <f aca="false">GrossMargin!F28-[2]GrossMargin!F28</f>
        <v>0</v>
      </c>
      <c r="F27" s="66" t="n">
        <f aca="false">GrossMargin!G28-[2]GrossMargin!G28</f>
        <v>0</v>
      </c>
      <c r="G27" s="66" t="n">
        <f aca="false">GrossMargin!H28-[2]GrossMargin!H28</f>
        <v>0</v>
      </c>
      <c r="H27" s="43" t="n">
        <f aca="false">SUM(C27:G27)</f>
        <v>0</v>
      </c>
      <c r="I27" s="43"/>
      <c r="J27" s="66" t="n">
        <f aca="false">GrossMargin!K28-[2]GrossMargin!K28</f>
        <v>0</v>
      </c>
      <c r="K27" s="39" t="n">
        <f aca="false">SUM(H27:J27)</f>
        <v>0</v>
      </c>
    </row>
    <row r="28" customFormat="false" ht="12" hidden="false" customHeight="true" outlineLevel="0" collapsed="false">
      <c r="A28" s="154" t="s">
        <v>255</v>
      </c>
      <c r="C28" s="43" t="n">
        <f aca="false">GrossMargin!D29-[2]GrossMargin!D29</f>
        <v>0</v>
      </c>
      <c r="D28" s="66" t="n">
        <f aca="false">GrossMargin!E29-[2]GrossMargin!E29</f>
        <v>5</v>
      </c>
      <c r="E28" s="66" t="n">
        <f aca="false">GrossMargin!F29-[2]GrossMargin!F29</f>
        <v>-12</v>
      </c>
      <c r="F28" s="66" t="n">
        <f aca="false">GrossMargin!G29-[2]GrossMargin!G29</f>
        <v>0</v>
      </c>
      <c r="G28" s="66" t="n">
        <f aca="false">GrossMargin!H29-[2]GrossMargin!H29</f>
        <v>0</v>
      </c>
      <c r="H28" s="43" t="n">
        <f aca="false">SUM(C28:G28)</f>
        <v>-7</v>
      </c>
      <c r="I28" s="43"/>
      <c r="J28" s="66" t="n">
        <f aca="false">GrossMargin!K29-[2]GrossMargin!K29</f>
        <v>0</v>
      </c>
      <c r="K28" s="39" t="n">
        <f aca="false">SUM(H28:J28)</f>
        <v>-7</v>
      </c>
    </row>
    <row r="29" customFormat="false" ht="12" hidden="false" customHeight="true" outlineLevel="0" collapsed="false">
      <c r="A29" s="154" t="s">
        <v>28</v>
      </c>
      <c r="C29" s="43" t="n">
        <f aca="false">GrossMargin!D30-[2]GrossMargin!D30</f>
        <v>0</v>
      </c>
      <c r="D29" s="66" t="n">
        <f aca="false">GrossMargin!E30-[2]GrossMargin!E30</f>
        <v>-945</v>
      </c>
      <c r="E29" s="66" t="n">
        <f aca="false">GrossMargin!F30-[2]GrossMargin!F30</f>
        <v>0</v>
      </c>
      <c r="F29" s="66" t="n">
        <f aca="false">GrossMargin!G30-[2]GrossMargin!G30</f>
        <v>0</v>
      </c>
      <c r="G29" s="66" t="n">
        <f aca="false">GrossMargin!H30-[2]GrossMargin!H30</f>
        <v>0</v>
      </c>
      <c r="H29" s="43" t="n">
        <f aca="false">SUM(C29:G29)</f>
        <v>-945</v>
      </c>
      <c r="I29" s="43"/>
      <c r="J29" s="66" t="n">
        <f aca="false">GrossMargin!K30-[2]GrossMargin!K30</f>
        <v>0</v>
      </c>
      <c r="K29" s="39" t="n">
        <f aca="false">SUM(H29:J29)</f>
        <v>-945</v>
      </c>
    </row>
    <row r="30" customFormat="false" ht="12" hidden="false" customHeight="true" outlineLevel="0" collapsed="false">
      <c r="A30" s="154" t="s">
        <v>64</v>
      </c>
      <c r="C30" s="43" t="n">
        <f aca="false">GrossMargin!D31-[2]GrossMargin!D31</f>
        <v>105</v>
      </c>
      <c r="D30" s="66" t="n">
        <f aca="false">GrossMargin!E31-[2]GrossMargin!E31</f>
        <v>0</v>
      </c>
      <c r="E30" s="66" t="n">
        <f aca="false">GrossMargin!F31-[2]GrossMargin!F31</f>
        <v>-1064</v>
      </c>
      <c r="F30" s="66" t="n">
        <f aca="false">GrossMargin!H31-[2]GrossMargin!H31</f>
        <v>0</v>
      </c>
      <c r="G30" s="66" t="n">
        <v>0</v>
      </c>
      <c r="H30" s="43" t="n">
        <f aca="false">SUM(C30:G30)</f>
        <v>-959</v>
      </c>
      <c r="I30" s="43"/>
      <c r="J30" s="66" t="n">
        <f aca="false">GrossMargin!K31-[2]GrossMargin!K31</f>
        <v>0</v>
      </c>
      <c r="K30" s="39" t="n">
        <f aca="false">SUM(H30:J30)</f>
        <v>-959</v>
      </c>
    </row>
    <row r="31" customFormat="false" ht="12" hidden="false" customHeight="true" outlineLevel="0" collapsed="false">
      <c r="A31" s="154" t="s">
        <v>30</v>
      </c>
      <c r="C31" s="43" t="n">
        <f aca="false">GrossMargin!D32-[2]GrossMargin!D32</f>
        <v>0</v>
      </c>
      <c r="D31" s="66" t="n">
        <f aca="false">GrossMargin!E32-[2]GrossMargin!E32</f>
        <v>0</v>
      </c>
      <c r="E31" s="66" t="n">
        <f aca="false">GrossMargin!F32-[2]GrossMargin!F32</f>
        <v>154</v>
      </c>
      <c r="F31" s="66" t="n">
        <f aca="false">GrossMargin!H32-[2]GrossMargin!H32</f>
        <v>109</v>
      </c>
      <c r="G31" s="66" t="n">
        <v>0</v>
      </c>
      <c r="H31" s="43" t="n">
        <f aca="false">SUM(C31:G31)</f>
        <v>263</v>
      </c>
      <c r="I31" s="43"/>
      <c r="J31" s="66" t="n">
        <f aca="false">GrossMargin!K32-[2]GrossMargin!K32</f>
        <v>0</v>
      </c>
      <c r="K31" s="39" t="n">
        <f aca="false">SUM(H31:J31)</f>
        <v>263</v>
      </c>
    </row>
    <row r="32" customFormat="false" ht="12" hidden="false" customHeight="true" outlineLevel="0" collapsed="false">
      <c r="A32" s="154" t="s">
        <v>31</v>
      </c>
      <c r="C32" s="43" t="n">
        <f aca="false">GrossMargin!D33-[2]GrossMargin!D33</f>
        <v>0</v>
      </c>
      <c r="D32" s="66" t="n">
        <f aca="false">GrossMargin!E33-[2]GrossMargin!E33</f>
        <v>0</v>
      </c>
      <c r="E32" s="66" t="n">
        <f aca="false">GrossMargin!F33-[2]GrossMargin!F33</f>
        <v>0</v>
      </c>
      <c r="F32" s="66" t="n">
        <f aca="false">GrossMargin!G33-[2]GrossMargin!G33</f>
        <v>0</v>
      </c>
      <c r="G32" s="66" t="n">
        <f aca="false">GrossMargin!H33-[2]GrossMargin!H33</f>
        <v>0</v>
      </c>
      <c r="H32" s="43" t="n">
        <f aca="false">SUM(C32:G32)</f>
        <v>0</v>
      </c>
      <c r="I32" s="43"/>
      <c r="J32" s="66" t="n">
        <f aca="false">GrossMargin!K33-[2]GrossMargin!K33</f>
        <v>0</v>
      </c>
      <c r="K32" s="39" t="n">
        <f aca="false">SUM(H32:J32)</f>
        <v>0</v>
      </c>
    </row>
    <row r="33" customFormat="false" ht="12" hidden="false" customHeight="true" outlineLevel="0" collapsed="false">
      <c r="A33" s="154" t="s">
        <v>32</v>
      </c>
      <c r="C33" s="43" t="n">
        <f aca="false">GrossMargin!D34-[2]GrossMargin!D34</f>
        <v>0</v>
      </c>
      <c r="D33" s="66" t="n">
        <f aca="false">GrossMargin!E34-[2]GrossMargin!E34</f>
        <v>0</v>
      </c>
      <c r="E33" s="66" t="n">
        <f aca="false">GrossMargin!F34-[2]GrossMargin!F34</f>
        <v>0</v>
      </c>
      <c r="F33" s="66" t="n">
        <f aca="false">GrossMargin!G34-[2]GrossMargin!G34</f>
        <v>0</v>
      </c>
      <c r="G33" s="66" t="n">
        <f aca="false">GrossMargin!H34-[2]GrossMargin!H34</f>
        <v>0</v>
      </c>
      <c r="H33" s="43" t="n">
        <f aca="false">SUM(C33:G33)</f>
        <v>0</v>
      </c>
      <c r="I33" s="43"/>
      <c r="J33" s="66" t="n">
        <f aca="false">GrossMargin!K34-[2]GrossMargin!K34</f>
        <v>0</v>
      </c>
      <c r="K33" s="39" t="n">
        <f aca="false">SUM(H33:J33)</f>
        <v>0</v>
      </c>
    </row>
    <row r="34" customFormat="false" ht="12" hidden="false" customHeight="true" outlineLevel="0" collapsed="false">
      <c r="A34" s="154" t="s">
        <v>33</v>
      </c>
      <c r="C34" s="43" t="n">
        <f aca="false">GrossMargin!D35-[2]GrossMargin!D35</f>
        <v>0</v>
      </c>
      <c r="D34" s="66" t="n">
        <f aca="false">GrossMargin!E35-[2]GrossMargin!E35</f>
        <v>0</v>
      </c>
      <c r="E34" s="66" t="n">
        <f aca="false">GrossMargin!F35-[2]GrossMargin!F35</f>
        <v>0</v>
      </c>
      <c r="F34" s="66" t="n">
        <f aca="false">GrossMargin!G35-[2]GrossMargin!G35</f>
        <v>0</v>
      </c>
      <c r="G34" s="66" t="n">
        <f aca="false">GrossMargin!H35-[2]GrossMargin!H35</f>
        <v>0</v>
      </c>
      <c r="H34" s="43" t="n">
        <f aca="false">SUM(C34:G34)</f>
        <v>0</v>
      </c>
      <c r="I34" s="43"/>
      <c r="J34" s="66" t="n">
        <f aca="false">GrossMargin!K35-[2]GrossMargin!K35</f>
        <v>0</v>
      </c>
      <c r="K34" s="39" t="n">
        <f aca="false">SUM(H34:J34)</f>
        <v>0</v>
      </c>
    </row>
    <row r="35" customFormat="false" ht="3" hidden="false" customHeight="true" outlineLevel="0" collapsed="false">
      <c r="A35" s="154"/>
      <c r="C35" s="43"/>
      <c r="D35" s="66"/>
      <c r="E35" s="66"/>
      <c r="F35" s="66"/>
      <c r="G35" s="66"/>
      <c r="H35" s="73"/>
      <c r="I35" s="43"/>
      <c r="J35" s="66"/>
      <c r="K35" s="39"/>
    </row>
    <row r="36" customFormat="false" ht="12" hidden="false" customHeight="true" outlineLevel="0" collapsed="false">
      <c r="A36" s="214" t="s">
        <v>34</v>
      </c>
      <c r="B36" s="176"/>
      <c r="C36" s="177" t="n">
        <f aca="false">SUM(C24:C34)</f>
        <v>574</v>
      </c>
      <c r="D36" s="178" t="n">
        <f aca="false">SUM(D24:D34)</f>
        <v>-941</v>
      </c>
      <c r="E36" s="178" t="n">
        <f aca="false">SUM(E24:E34)</f>
        <v>-922</v>
      </c>
      <c r="F36" s="178" t="n">
        <f aca="false">SUM(F24:F34)</f>
        <v>8409</v>
      </c>
      <c r="G36" s="178" t="n">
        <f aca="false">SUM(G24:G34)</f>
        <v>0</v>
      </c>
      <c r="H36" s="177" t="n">
        <f aca="false">SUM(H24:H34)</f>
        <v>7120</v>
      </c>
      <c r="I36" s="177"/>
      <c r="J36" s="178" t="n">
        <f aca="false">SUM(J24:J34)</f>
        <v>0</v>
      </c>
      <c r="K36" s="179" t="n">
        <f aca="false">SUM(K24:K34)</f>
        <v>7120</v>
      </c>
    </row>
    <row r="37" customFormat="false" ht="3" hidden="false" customHeight="true" outlineLevel="0" collapsed="false">
      <c r="A37" s="154"/>
      <c r="C37" s="43"/>
      <c r="D37" s="66"/>
      <c r="E37" s="66"/>
      <c r="F37" s="66"/>
      <c r="G37" s="66"/>
      <c r="H37" s="73"/>
      <c r="I37" s="43"/>
      <c r="J37" s="66"/>
      <c r="K37" s="39"/>
    </row>
    <row r="38" customFormat="false" ht="3" hidden="false" customHeight="true" outlineLevel="0" collapsed="false">
      <c r="A38" s="154"/>
      <c r="C38" s="43"/>
      <c r="D38" s="66"/>
      <c r="E38" s="66"/>
      <c r="F38" s="66"/>
      <c r="G38" s="66"/>
      <c r="H38" s="73"/>
      <c r="I38" s="43"/>
      <c r="J38" s="66"/>
      <c r="K38" s="39"/>
    </row>
    <row r="39" customFormat="false" ht="12" hidden="false" customHeight="true" outlineLevel="0" collapsed="false">
      <c r="A39" s="154" t="s">
        <v>35</v>
      </c>
      <c r="C39" s="43" t="n">
        <f aca="false">GrossMargin!D40-[2]GrossMargin!D40</f>
        <v>0</v>
      </c>
      <c r="D39" s="66" t="n">
        <f aca="false">GrossMargin!E40-[2]GrossMargin!E40</f>
        <v>2191</v>
      </c>
      <c r="E39" s="66" t="n">
        <f aca="false">GrossMargin!F40-[2]GrossMargin!F40</f>
        <v>0</v>
      </c>
      <c r="F39" s="66" t="n">
        <f aca="false">GrossMargin!G40-[2]GrossMargin!G40</f>
        <v>0</v>
      </c>
      <c r="G39" s="66" t="n">
        <f aca="false">GrossMargin!H40-[2]GrossMargin!H40</f>
        <v>0</v>
      </c>
      <c r="H39" s="43" t="n">
        <f aca="false">SUM(C39:G39)</f>
        <v>2191</v>
      </c>
      <c r="I39" s="43"/>
      <c r="J39" s="66" t="n">
        <f aca="false">GrossMargin!K40-[2]GrossMargin!K40</f>
        <v>0</v>
      </c>
      <c r="K39" s="39" t="n">
        <f aca="false">SUM(H39:J39)</f>
        <v>2191</v>
      </c>
    </row>
    <row r="40" customFormat="false" ht="12" hidden="false" customHeight="true" outlineLevel="0" collapsed="false">
      <c r="A40" s="154" t="s">
        <v>65</v>
      </c>
      <c r="C40" s="43" t="n">
        <f aca="false">GrossMargin!D41-[2]GrossMargin!D41</f>
        <v>0</v>
      </c>
      <c r="D40" s="66" t="n">
        <f aca="false">GrossMargin!E41-[2]GrossMargin!E41</f>
        <v>-1019</v>
      </c>
      <c r="E40" s="66" t="n">
        <f aca="false">GrossMargin!F41-[2]GrossMargin!F41</f>
        <v>260</v>
      </c>
      <c r="F40" s="66" t="n">
        <f aca="false">GrossMargin!G41-[2]GrossMargin!G41</f>
        <v>0</v>
      </c>
      <c r="G40" s="66" t="n">
        <f aca="false">GrossMargin!H41-[2]GrossMargin!H41</f>
        <v>0</v>
      </c>
      <c r="H40" s="43" t="n">
        <f aca="false">SUM(C40:G40)</f>
        <v>-759</v>
      </c>
      <c r="I40" s="43"/>
      <c r="J40" s="66" t="n">
        <f aca="false">GrossMargin!K41-[2]GrossMargin!K41</f>
        <v>0</v>
      </c>
      <c r="K40" s="39" t="n">
        <f aca="false">SUM(H40:J40)</f>
        <v>-759</v>
      </c>
    </row>
    <row r="41" customFormat="false" ht="12" hidden="true" customHeight="true" outlineLevel="0" collapsed="false">
      <c r="A41" s="166" t="s">
        <v>151</v>
      </c>
      <c r="C41" s="86" t="n">
        <f aca="false">GrossMargin!D42-[2]GrossMargin!D42</f>
        <v>0</v>
      </c>
      <c r="D41" s="170" t="n">
        <f aca="false">GrossMargin!E42-[2]GrossMargin!E42</f>
        <v>-3753</v>
      </c>
      <c r="E41" s="170" t="n">
        <f aca="false">GrossMargin!F42-[2]GrossMargin!F42</f>
        <v>0</v>
      </c>
      <c r="F41" s="170" t="n">
        <f aca="false">GrossMargin!G42-[2]GrossMargin!G42</f>
        <v>0</v>
      </c>
      <c r="G41" s="170" t="n">
        <f aca="false">GrossMargin!H42-[2]GrossMargin!H42</f>
        <v>0</v>
      </c>
      <c r="H41" s="86" t="n">
        <f aca="false">SUM(C41:G41)</f>
        <v>-3753</v>
      </c>
      <c r="I41" s="86"/>
      <c r="J41" s="170" t="n">
        <f aca="false">GrossMargin!K42-[2]GrossMargin!K42</f>
        <v>0</v>
      </c>
      <c r="K41" s="172" t="n">
        <f aca="false">SUM(H41:J41)</f>
        <v>-3753</v>
      </c>
    </row>
    <row r="42" customFormat="false" ht="12" hidden="true" customHeight="true" outlineLevel="0" collapsed="false">
      <c r="A42" s="166" t="s">
        <v>37</v>
      </c>
      <c r="C42" s="86" t="n">
        <f aca="false">GrossMargin!D43-[2]GrossMargin!D43</f>
        <v>0</v>
      </c>
      <c r="D42" s="170" t="n">
        <f aca="false">GrossMargin!E43-[2]GrossMargin!E43</f>
        <v>-17036</v>
      </c>
      <c r="E42" s="170" t="n">
        <f aca="false">GrossMargin!F43-[2]GrossMargin!F43</f>
        <v>-322</v>
      </c>
      <c r="F42" s="170" t="n">
        <f aca="false">GrossMargin!G43-[2]GrossMargin!G43</f>
        <v>0</v>
      </c>
      <c r="G42" s="170" t="n">
        <f aca="false">GrossMargin!H43-[2]GrossMargin!H43</f>
        <v>0</v>
      </c>
      <c r="H42" s="86" t="n">
        <f aca="false">SUM(C42:G42)</f>
        <v>-17358</v>
      </c>
      <c r="I42" s="86"/>
      <c r="J42" s="170" t="n">
        <f aca="false">GrossMargin!K43-[2]GrossMargin!K43</f>
        <v>0</v>
      </c>
      <c r="K42" s="172" t="n">
        <f aca="false">SUM(H42:J42)</f>
        <v>-17358</v>
      </c>
    </row>
    <row r="43" customFormat="false" ht="12.75" hidden="false" customHeight="false" outlineLevel="0" collapsed="false">
      <c r="A43" s="154" t="s">
        <v>37</v>
      </c>
      <c r="B43" s="154"/>
      <c r="C43" s="43" t="n">
        <f aca="false">GrossMargin!D44-[2]GrossMargin!D44</f>
        <v>0</v>
      </c>
      <c r="D43" s="66" t="n">
        <f aca="false">GrossMargin!E44-[2]GrossMargin!E44</f>
        <v>-20789</v>
      </c>
      <c r="E43" s="66" t="n">
        <f aca="false">GrossMargin!F44-[2]GrossMargin!F44</f>
        <v>-322</v>
      </c>
      <c r="F43" s="66" t="n">
        <f aca="false">GrossMargin!G44-[2]GrossMargin!G44</f>
        <v>0</v>
      </c>
      <c r="G43" s="66" t="n">
        <f aca="false">GrossMargin!H44-[2]GrossMargin!H44</f>
        <v>0</v>
      </c>
      <c r="H43" s="43" t="n">
        <f aca="false">SUM(C43:G43)</f>
        <v>-21111</v>
      </c>
      <c r="I43" s="43"/>
      <c r="J43" s="66" t="n">
        <f aca="false">GrossMargin!K44-[2]GrossMargin!K44</f>
        <v>0</v>
      </c>
      <c r="K43" s="39" t="n">
        <f aca="false">SUM(H43:J43)</f>
        <v>-21111</v>
      </c>
    </row>
    <row r="44" customFormat="false" ht="3" hidden="false" customHeight="true" outlineLevel="0" collapsed="false">
      <c r="A44" s="166"/>
      <c r="C44" s="86"/>
      <c r="D44" s="170"/>
      <c r="E44" s="170"/>
      <c r="F44" s="170"/>
      <c r="G44" s="170"/>
      <c r="H44" s="86"/>
      <c r="I44" s="86"/>
      <c r="J44" s="170"/>
      <c r="K44" s="172"/>
    </row>
    <row r="45" customFormat="false" ht="12" hidden="false" customHeight="true" outlineLevel="0" collapsed="false">
      <c r="A45" s="214" t="s">
        <v>38</v>
      </c>
      <c r="B45" s="176"/>
      <c r="C45" s="177" t="n">
        <f aca="false">SUM(C39:C42)</f>
        <v>0</v>
      </c>
      <c r="D45" s="178" t="n">
        <f aca="false">SUM(D39:D42)</f>
        <v>-19617</v>
      </c>
      <c r="E45" s="178" t="n">
        <f aca="false">SUM(E39:E42)</f>
        <v>-62</v>
      </c>
      <c r="F45" s="178" t="n">
        <f aca="false">SUM(F39:F42)</f>
        <v>0</v>
      </c>
      <c r="G45" s="178" t="n">
        <f aca="false">SUM(G39:G42)</f>
        <v>0</v>
      </c>
      <c r="H45" s="177" t="n">
        <f aca="false">SUM(H39:H42)</f>
        <v>-19679</v>
      </c>
      <c r="I45" s="177"/>
      <c r="J45" s="178" t="n">
        <f aca="false">SUM(J39:J42)</f>
        <v>0</v>
      </c>
      <c r="K45" s="179" t="n">
        <f aca="false">SUM(K39:K42)</f>
        <v>-19679</v>
      </c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82"/>
      <c r="AR45" s="182"/>
      <c r="AS45" s="182"/>
      <c r="AT45" s="182"/>
      <c r="AU45" s="182"/>
      <c r="AV45" s="182"/>
      <c r="AW45" s="182"/>
      <c r="AX45" s="182"/>
      <c r="AY45" s="182"/>
      <c r="AZ45" s="182"/>
      <c r="BA45" s="182"/>
      <c r="BB45" s="182"/>
      <c r="BC45" s="182"/>
      <c r="BD45" s="182"/>
      <c r="BE45" s="182"/>
      <c r="BF45" s="182"/>
      <c r="BG45" s="182"/>
      <c r="BH45" s="182"/>
      <c r="BI45" s="182"/>
      <c r="BJ45" s="182"/>
      <c r="BK45" s="182"/>
      <c r="BL45" s="182"/>
      <c r="BM45" s="182"/>
      <c r="BN45" s="182"/>
      <c r="BO45" s="182"/>
      <c r="BP45" s="182"/>
      <c r="BQ45" s="182"/>
      <c r="BR45" s="182"/>
      <c r="BS45" s="182"/>
      <c r="BT45" s="182"/>
      <c r="BU45" s="182"/>
      <c r="BV45" s="182"/>
      <c r="BW45" s="182"/>
      <c r="BX45" s="182"/>
      <c r="BY45" s="182"/>
      <c r="BZ45" s="182"/>
      <c r="CA45" s="182"/>
      <c r="CB45" s="182"/>
      <c r="CC45" s="182"/>
      <c r="CD45" s="182"/>
      <c r="CE45" s="182"/>
      <c r="CF45" s="182"/>
      <c r="CG45" s="182"/>
      <c r="CH45" s="182"/>
      <c r="CI45" s="182"/>
      <c r="CJ45" s="182"/>
      <c r="CK45" s="182"/>
      <c r="CL45" s="182"/>
      <c r="CM45" s="182"/>
      <c r="CN45" s="182"/>
      <c r="CO45" s="182"/>
      <c r="CP45" s="182"/>
      <c r="CQ45" s="182"/>
      <c r="CR45" s="182"/>
      <c r="CS45" s="182"/>
      <c r="CT45" s="182"/>
      <c r="CU45" s="182"/>
      <c r="CV45" s="182"/>
      <c r="CW45" s="182"/>
      <c r="CX45" s="182"/>
      <c r="CY45" s="182"/>
      <c r="CZ45" s="182"/>
      <c r="DA45" s="182"/>
      <c r="DB45" s="182"/>
      <c r="DC45" s="182"/>
      <c r="DD45" s="182"/>
      <c r="DE45" s="182"/>
      <c r="DF45" s="182"/>
      <c r="DG45" s="182"/>
      <c r="DH45" s="182"/>
      <c r="DI45" s="182"/>
      <c r="DJ45" s="182"/>
      <c r="DK45" s="182"/>
      <c r="DL45" s="182"/>
      <c r="DM45" s="182"/>
      <c r="DN45" s="182"/>
      <c r="DO45" s="182"/>
      <c r="DP45" s="182"/>
      <c r="DQ45" s="182"/>
      <c r="DR45" s="182"/>
      <c r="DS45" s="182"/>
      <c r="DT45" s="182"/>
      <c r="DU45" s="182"/>
      <c r="DV45" s="182"/>
      <c r="DW45" s="182"/>
      <c r="DX45" s="182"/>
      <c r="DY45" s="182"/>
      <c r="DZ45" s="182"/>
      <c r="EA45" s="182"/>
      <c r="EB45" s="182"/>
      <c r="EC45" s="182"/>
      <c r="ED45" s="182"/>
      <c r="EE45" s="182"/>
      <c r="EF45" s="182"/>
      <c r="EG45" s="182"/>
      <c r="EH45" s="182"/>
      <c r="EI45" s="182"/>
      <c r="EJ45" s="182"/>
      <c r="EK45" s="182"/>
      <c r="EL45" s="182"/>
      <c r="EM45" s="182"/>
      <c r="EN45" s="182"/>
      <c r="EO45" s="182"/>
      <c r="EP45" s="182"/>
      <c r="EQ45" s="182"/>
      <c r="ER45" s="182"/>
      <c r="ES45" s="182"/>
      <c r="ET45" s="182"/>
      <c r="EU45" s="182"/>
      <c r="EV45" s="182"/>
      <c r="EW45" s="182"/>
      <c r="EX45" s="182"/>
      <c r="EY45" s="182"/>
      <c r="EZ45" s="182"/>
      <c r="FA45" s="182"/>
      <c r="FB45" s="182"/>
      <c r="FC45" s="182"/>
      <c r="FD45" s="182"/>
      <c r="FE45" s="182"/>
      <c r="FF45" s="182"/>
      <c r="FG45" s="182"/>
      <c r="FH45" s="182"/>
      <c r="FI45" s="182"/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182"/>
      <c r="FW45" s="182"/>
      <c r="FX45" s="182"/>
      <c r="FY45" s="182"/>
      <c r="FZ45" s="182"/>
      <c r="GA45" s="182"/>
      <c r="GB45" s="182"/>
      <c r="GC45" s="182"/>
      <c r="GD45" s="182"/>
      <c r="GE45" s="182"/>
      <c r="GF45" s="182"/>
      <c r="GG45" s="182"/>
      <c r="GH45" s="182"/>
      <c r="GI45" s="182"/>
      <c r="GJ45" s="182"/>
      <c r="GK45" s="182"/>
      <c r="GL45" s="182"/>
      <c r="GM45" s="182"/>
      <c r="GN45" s="182"/>
      <c r="GO45" s="182"/>
      <c r="GP45" s="182"/>
      <c r="GQ45" s="182"/>
      <c r="GR45" s="182"/>
      <c r="GS45" s="182"/>
      <c r="GT45" s="182"/>
      <c r="GU45" s="182"/>
      <c r="GV45" s="182"/>
      <c r="GW45" s="182"/>
      <c r="GX45" s="182"/>
      <c r="GY45" s="182"/>
      <c r="GZ45" s="182"/>
      <c r="HA45" s="182"/>
      <c r="HB45" s="182"/>
      <c r="HC45" s="182"/>
      <c r="HD45" s="182"/>
      <c r="HE45" s="182"/>
      <c r="HF45" s="182"/>
      <c r="HG45" s="182"/>
      <c r="HH45" s="182"/>
      <c r="HI45" s="182"/>
      <c r="HJ45" s="182"/>
      <c r="HK45" s="182"/>
      <c r="HL45" s="182"/>
      <c r="HM45" s="182"/>
      <c r="HN45" s="182"/>
      <c r="HO45" s="182"/>
      <c r="HP45" s="182"/>
      <c r="HQ45" s="182"/>
      <c r="HR45" s="182"/>
      <c r="HS45" s="182"/>
      <c r="HT45" s="182"/>
      <c r="HU45" s="182"/>
      <c r="HV45" s="182"/>
      <c r="HW45" s="182"/>
      <c r="HX45" s="182"/>
      <c r="HY45" s="182"/>
      <c r="HZ45" s="182"/>
      <c r="IA45" s="182"/>
      <c r="IB45" s="182"/>
      <c r="IC45" s="182"/>
      <c r="ID45" s="182"/>
      <c r="IE45" s="182"/>
      <c r="IF45" s="182"/>
      <c r="IG45" s="182"/>
      <c r="IH45" s="182"/>
      <c r="II45" s="182"/>
      <c r="IJ45" s="182"/>
      <c r="IK45" s="182"/>
      <c r="IL45" s="182"/>
      <c r="IM45" s="182"/>
      <c r="IN45" s="182"/>
      <c r="IO45" s="182"/>
      <c r="IP45" s="182"/>
      <c r="IQ45" s="182"/>
      <c r="IR45" s="182"/>
      <c r="IS45" s="182"/>
      <c r="IT45" s="182"/>
      <c r="IU45" s="182"/>
      <c r="IV45" s="182"/>
      <c r="IW45" s="182"/>
    </row>
    <row r="46" customFormat="false" ht="3" hidden="false" customHeight="true" outlineLevel="0" collapsed="false">
      <c r="A46" s="154"/>
      <c r="C46" s="43"/>
      <c r="D46" s="66"/>
      <c r="E46" s="66"/>
      <c r="F46" s="66"/>
      <c r="G46" s="66"/>
      <c r="H46" s="73"/>
      <c r="I46" s="43"/>
      <c r="J46" s="66"/>
      <c r="K46" s="39"/>
    </row>
    <row r="47" customFormat="false" ht="12" hidden="false" customHeight="true" outlineLevel="0" collapsed="false">
      <c r="A47" s="154" t="s">
        <v>39</v>
      </c>
      <c r="C47" s="43" t="n">
        <f aca="false">GrossMargin!D48-[2]GrossMargin!D48</f>
        <v>0</v>
      </c>
      <c r="D47" s="66" t="n">
        <f aca="false">GrossMargin!E48-[2]GrossMargin!E48</f>
        <v>0</v>
      </c>
      <c r="E47" s="66" t="n">
        <f aca="false">GrossMargin!F48-[2]GrossMargin!F48</f>
        <v>0</v>
      </c>
      <c r="F47" s="66" t="n">
        <f aca="false">GrossMargin!G48-[2]GrossMargin!G48</f>
        <v>0</v>
      </c>
      <c r="G47" s="66" t="n">
        <f aca="false">GrossMargin!H48-[2]GrossMargin!H48</f>
        <v>0</v>
      </c>
      <c r="H47" s="43" t="n">
        <f aca="false">SUM(C47:G47)</f>
        <v>0</v>
      </c>
      <c r="I47" s="43"/>
      <c r="J47" s="66" t="n">
        <f aca="false">GrossMargin!K48-[2]GrossMargin!K48</f>
        <v>0</v>
      </c>
      <c r="K47" s="39" t="n">
        <f aca="false">SUM(H47:J47)</f>
        <v>0</v>
      </c>
    </row>
    <row r="48" customFormat="false" ht="3" hidden="false" customHeight="true" outlineLevel="0" collapsed="false">
      <c r="A48" s="154"/>
      <c r="C48" s="43"/>
      <c r="D48" s="66"/>
      <c r="E48" s="66"/>
      <c r="F48" s="66"/>
      <c r="G48" s="66"/>
      <c r="H48" s="43"/>
      <c r="I48" s="43"/>
      <c r="J48" s="66"/>
      <c r="K48" s="39"/>
    </row>
    <row r="49" customFormat="false" ht="12" hidden="false" customHeight="true" outlineLevel="0" collapsed="false">
      <c r="A49" s="154" t="s">
        <v>40</v>
      </c>
      <c r="C49" s="43" t="n">
        <f aca="false">GrossMargin!D50-[2]GrossMargin!D50</f>
        <v>-55573</v>
      </c>
      <c r="D49" s="66" t="n">
        <f aca="false">GrossMargin!E50-[2]GrossMargin!E50</f>
        <v>0</v>
      </c>
      <c r="E49" s="66" t="n">
        <f aca="false">GrossMargin!F50-[2]GrossMargin!F50</f>
        <v>0</v>
      </c>
      <c r="F49" s="66" t="n">
        <f aca="false">GrossMargin!G50-[2]GrossMargin!G50</f>
        <v>0</v>
      </c>
      <c r="G49" s="66" t="n">
        <f aca="false">GrossMargin!H50-[2]GrossMargin!H50</f>
        <v>0</v>
      </c>
      <c r="H49" s="43" t="n">
        <f aca="false">SUM(C49:G49)</f>
        <v>-55573</v>
      </c>
      <c r="I49" s="43"/>
      <c r="J49" s="66" t="n">
        <f aca="false">GrossMargin!K50-[2]GrossMargin!K50</f>
        <v>0</v>
      </c>
      <c r="K49" s="39" t="n">
        <f aca="false">SUM(H49:J49)</f>
        <v>-55573</v>
      </c>
    </row>
    <row r="50" customFormat="false" ht="3" hidden="false" customHeight="true" outlineLevel="0" collapsed="false">
      <c r="A50" s="215"/>
      <c r="C50" s="43"/>
      <c r="D50" s="66"/>
      <c r="E50" s="66"/>
      <c r="F50" s="66"/>
      <c r="G50" s="66"/>
      <c r="H50" s="43"/>
      <c r="I50" s="43"/>
      <c r="J50" s="66"/>
      <c r="K50" s="39"/>
    </row>
    <row r="51" customFormat="false" ht="12" hidden="false" customHeight="true" outlineLevel="0" collapsed="false">
      <c r="A51" s="154" t="s">
        <v>45</v>
      </c>
      <c r="C51" s="43" t="n">
        <f aca="false">GrossMargin!D52-[2]GrossMargin!D52</f>
        <v>0</v>
      </c>
      <c r="D51" s="66" t="n">
        <f aca="false">GrossMargin!E52-[2]GrossMargin!E52</f>
        <v>0</v>
      </c>
      <c r="E51" s="66" t="n">
        <f aca="false">GrossMargin!F52-[2]GrossMargin!F52</f>
        <v>0</v>
      </c>
      <c r="F51" s="66" t="n">
        <f aca="false">GrossMargin!G52-[2]GrossMargin!G52</f>
        <v>0</v>
      </c>
      <c r="G51" s="66" t="n">
        <f aca="false">GrossMargin!H52-[2]GrossMargin!H52</f>
        <v>0</v>
      </c>
      <c r="H51" s="43" t="n">
        <f aca="false">SUM(C51:G51)</f>
        <v>0</v>
      </c>
      <c r="I51" s="43"/>
      <c r="J51" s="66" t="n">
        <f aca="false">GrossMargin!K52-[2]GrossMargin!K52</f>
        <v>0</v>
      </c>
      <c r="K51" s="39" t="n">
        <f aca="false">SUM(H51:J51)</f>
        <v>0</v>
      </c>
    </row>
    <row r="52" customFormat="false" ht="3" hidden="false" customHeight="true" outlineLevel="0" collapsed="false">
      <c r="A52" s="215"/>
      <c r="C52" s="43"/>
      <c r="D52" s="66"/>
      <c r="E52" s="66"/>
      <c r="F52" s="66"/>
      <c r="G52" s="66"/>
      <c r="H52" s="43"/>
      <c r="I52" s="43"/>
      <c r="J52" s="66"/>
      <c r="K52" s="39"/>
    </row>
    <row r="53" customFormat="false" ht="12" hidden="false" customHeight="true" outlineLevel="0" collapsed="false">
      <c r="A53" s="154" t="s">
        <v>41</v>
      </c>
      <c r="C53" s="43" t="n">
        <f aca="false">GrossMargin!D54-[2]GrossMargin!D54</f>
        <v>0</v>
      </c>
      <c r="D53" s="66" t="n">
        <f aca="false">GrossMargin!E54-[2]GrossMargin!E54</f>
        <v>0</v>
      </c>
      <c r="E53" s="66" t="n">
        <f aca="false">GrossMargin!F54-[2]GrossMargin!F54</f>
        <v>0</v>
      </c>
      <c r="F53" s="66" t="n">
        <f aca="false">GrossMargin!G54-[2]GrossMargin!G54</f>
        <v>0</v>
      </c>
      <c r="G53" s="66" t="n">
        <f aca="false">GrossMargin!H54-[2]GrossMargin!H54</f>
        <v>0</v>
      </c>
      <c r="H53" s="43" t="n">
        <f aca="false">SUM(C53:G53)</f>
        <v>0</v>
      </c>
      <c r="I53" s="43"/>
      <c r="J53" s="66" t="n">
        <f aca="false">GrossMargin!K54-[2]GrossMargin!K54</f>
        <v>0</v>
      </c>
      <c r="K53" s="39" t="n">
        <f aca="false">SUM(H53:J53)</f>
        <v>0</v>
      </c>
    </row>
    <row r="54" customFormat="false" ht="3" hidden="false" customHeight="true" outlineLevel="0" collapsed="false">
      <c r="A54" s="154"/>
      <c r="C54" s="86"/>
      <c r="D54" s="170"/>
      <c r="E54" s="170"/>
      <c r="F54" s="170"/>
      <c r="G54" s="170"/>
      <c r="H54" s="86"/>
      <c r="I54" s="86"/>
      <c r="J54" s="170"/>
      <c r="K54" s="172"/>
    </row>
    <row r="55" customFormat="false" ht="12" hidden="false" customHeight="true" outlineLevel="0" collapsed="false">
      <c r="A55" s="198" t="s">
        <v>90</v>
      </c>
      <c r="C55" s="183" t="n">
        <f aca="false">SUM(C45:C53)+C22+C36</f>
        <v>9780</v>
      </c>
      <c r="D55" s="184" t="n">
        <f aca="false">SUM(D45:D53)+D22+D36</f>
        <v>-20558</v>
      </c>
      <c r="E55" s="184" t="n">
        <f aca="false">SUM(E45:E53)+E22+E36</f>
        <v>-984</v>
      </c>
      <c r="F55" s="184" t="n">
        <f aca="false">SUM(F45:F53)+F22+F36</f>
        <v>8409</v>
      </c>
      <c r="G55" s="184" t="n">
        <f aca="false">SUM(G45:G53)+G22+G36</f>
        <v>0</v>
      </c>
      <c r="H55" s="183" t="n">
        <f aca="false">SUM(H45:H53)+H22+H36</f>
        <v>-3353</v>
      </c>
      <c r="I55" s="183"/>
      <c r="J55" s="184" t="n">
        <f aca="false">SUM(J45:J53)+J22+J36</f>
        <v>0</v>
      </c>
      <c r="K55" s="185" t="n">
        <f aca="false">SUM(K45:K53)+K22+K36</f>
        <v>-3353</v>
      </c>
    </row>
    <row r="56" customFormat="false" ht="3" hidden="false" customHeight="true" outlineLevel="0" collapsed="false">
      <c r="A56" s="187"/>
      <c r="C56" s="188"/>
      <c r="D56" s="189"/>
      <c r="E56" s="189"/>
      <c r="F56" s="189"/>
      <c r="G56" s="189"/>
      <c r="H56" s="188"/>
      <c r="I56" s="188"/>
      <c r="J56" s="189"/>
      <c r="K56" s="55"/>
    </row>
    <row r="57" customFormat="false" ht="12.75" hidden="false" customHeight="false" outlineLevel="0" collapsed="false">
      <c r="A57" s="1" t="s">
        <v>256</v>
      </c>
      <c r="C57" s="66"/>
      <c r="D57" s="66"/>
      <c r="E57" s="66"/>
      <c r="F57" s="66"/>
      <c r="G57" s="66"/>
      <c r="H57" s="66"/>
      <c r="I57" s="66"/>
      <c r="J57" s="66"/>
      <c r="K57" s="66"/>
    </row>
    <row r="58" customFormat="false" ht="12.75" hidden="true" customHeight="false" outlineLevel="0" collapsed="false">
      <c r="C58" s="66"/>
      <c r="D58" s="216"/>
      <c r="E58" s="217" t="s">
        <v>257</v>
      </c>
      <c r="F58" s="164"/>
      <c r="G58" s="218"/>
      <c r="H58" s="218"/>
      <c r="I58" s="219"/>
      <c r="J58" s="66"/>
      <c r="K58" s="66"/>
      <c r="L58" s="68"/>
      <c r="M58" s="220"/>
      <c r="N58" s="68"/>
    </row>
    <row r="59" customFormat="false" ht="12.75" hidden="true" customHeight="false" outlineLevel="0" collapsed="false">
      <c r="C59" s="66"/>
      <c r="D59" s="216"/>
      <c r="E59" s="217" t="s">
        <v>258</v>
      </c>
      <c r="F59" s="164"/>
      <c r="G59" s="218"/>
      <c r="H59" s="221"/>
      <c r="I59" s="219"/>
      <c r="J59" s="66"/>
      <c r="K59" s="66"/>
      <c r="L59" s="68"/>
      <c r="M59" s="220"/>
      <c r="N59" s="68"/>
    </row>
    <row r="60" customFormat="false" ht="12.75" hidden="true" customHeight="false" outlineLevel="0" collapsed="false">
      <c r="C60" s="66"/>
      <c r="D60" s="216"/>
      <c r="E60" s="217" t="s">
        <v>259</v>
      </c>
      <c r="F60" s="222"/>
      <c r="G60" s="218"/>
      <c r="H60" s="221"/>
      <c r="I60" s="219"/>
      <c r="J60" s="66"/>
      <c r="K60" s="66"/>
      <c r="L60" s="68"/>
      <c r="M60" s="220"/>
      <c r="N60" s="68"/>
    </row>
    <row r="61" customFormat="false" ht="12.75" hidden="true" customHeight="false" outlineLevel="0" collapsed="false">
      <c r="D61" s="163"/>
      <c r="E61" s="217" t="s">
        <v>260</v>
      </c>
      <c r="F61" s="164"/>
      <c r="G61" s="221"/>
      <c r="H61" s="221"/>
      <c r="I61" s="219"/>
      <c r="J61" s="68"/>
      <c r="L61" s="68"/>
      <c r="M61" s="220"/>
      <c r="N61" s="68"/>
    </row>
    <row r="62" customFormat="false" ht="4.5" hidden="true" customHeight="true" outlineLevel="0" collapsed="false">
      <c r="D62" s="190"/>
      <c r="E62" s="191"/>
      <c r="F62" s="145"/>
      <c r="G62" s="145"/>
      <c r="H62" s="145"/>
      <c r="I62" s="55"/>
      <c r="J62" s="68"/>
      <c r="L62" s="68"/>
      <c r="M62" s="220"/>
      <c r="N62" s="68"/>
    </row>
    <row r="63" customFormat="false" ht="13.5" hidden="true" customHeight="false" outlineLevel="0" collapsed="false">
      <c r="I63" s="223" t="n">
        <f aca="false">SUM(I58:I62)</f>
        <v>0</v>
      </c>
      <c r="J63" s="224" t="str">
        <f aca="false">IF(I63=I55,"","error")</f>
        <v/>
      </c>
      <c r="L63" s="68"/>
      <c r="M63" s="68" t="s">
        <v>79</v>
      </c>
      <c r="N63" s="68"/>
    </row>
    <row r="64" customFormat="false" ht="13.5" hidden="true" customHeight="false" outlineLevel="0" collapsed="false"/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93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7" min="7" style="1" width="0.13"/>
    <col collapsed="false" customWidth="true" hidden="false" outlineLevel="0" max="15" min="8" style="1" width="8.7"/>
    <col collapsed="false" customWidth="true" hidden="false" outlineLevel="0" max="21" min="16" style="1" width="9.7"/>
    <col collapsed="false" customWidth="false" hidden="false" outlineLevel="0" max="257" min="22" style="1" width="9.14"/>
  </cols>
  <sheetData>
    <row r="1" customFormat="false" ht="12.75" hidden="true" customHeight="true" outlineLevel="0" collapsed="false">
      <c r="A1" s="193" t="s">
        <v>191</v>
      </c>
    </row>
    <row r="2" customFormat="false" ht="15.75" hidden="false" customHeight="false" outlineLevel="0" collapsed="false">
      <c r="A2" s="193" t="s">
        <v>192</v>
      </c>
      <c r="B2" s="124" t="s">
        <v>83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R2" s="1" t="s">
        <v>248</v>
      </c>
    </row>
    <row r="3" customFormat="false" ht="16.5" hidden="false" customHeight="false" outlineLevel="0" collapsed="false">
      <c r="A3" s="194" t="n">
        <v>36770</v>
      </c>
      <c r="B3" s="127" t="s">
        <v>247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customFormat="false" ht="13.5" hidden="false" customHeight="false" outlineLevel="0" collapsed="false">
      <c r="A4" s="193" t="s">
        <v>261</v>
      </c>
      <c r="B4" s="130" t="str">
        <f aca="false">'Old Mgmt Summary'!A3</f>
        <v>Results based on Activity through July 27, 2000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customFormat="false" ht="3" hidden="false" customHeight="true" outlineLevel="0" collapsed="false">
      <c r="B5" s="68"/>
    </row>
    <row r="6" customFormat="false" ht="12.75" hidden="false" customHeight="true" outlineLevel="0" collapsed="false">
      <c r="A6" s="193" t="s">
        <v>200</v>
      </c>
      <c r="B6" s="153"/>
      <c r="D6" s="163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5"/>
      <c r="R6" s="138" t="s">
        <v>262</v>
      </c>
      <c r="S6" s="138"/>
      <c r="T6" s="138"/>
    </row>
    <row r="7" customFormat="false" ht="12.75" hidden="false" customHeight="false" outlineLevel="0" collapsed="false">
      <c r="B7" s="154"/>
      <c r="D7" s="25"/>
      <c r="E7" s="68"/>
      <c r="F7" s="209"/>
      <c r="G7" s="209"/>
      <c r="H7" s="209"/>
      <c r="I7" s="68"/>
      <c r="J7" s="209" t="s">
        <v>6</v>
      </c>
      <c r="K7" s="209" t="s">
        <v>174</v>
      </c>
      <c r="L7" s="209" t="s">
        <v>9</v>
      </c>
      <c r="M7" s="209" t="s">
        <v>90</v>
      </c>
      <c r="N7" s="209" t="s">
        <v>2</v>
      </c>
      <c r="O7" s="210"/>
      <c r="P7" s="211"/>
      <c r="Q7" s="211"/>
      <c r="R7" s="138" t="s">
        <v>263</v>
      </c>
      <c r="S7" s="138"/>
      <c r="T7" s="138"/>
    </row>
    <row r="8" customFormat="false" ht="12.75" hidden="false" customHeight="false" outlineLevel="0" collapsed="false">
      <c r="B8" s="162" t="s">
        <v>5</v>
      </c>
      <c r="D8" s="160" t="s">
        <v>250</v>
      </c>
      <c r="E8" s="195" t="s">
        <v>251</v>
      </c>
      <c r="F8" s="195" t="s">
        <v>252</v>
      </c>
      <c r="G8" s="195"/>
      <c r="H8" s="195" t="s">
        <v>264</v>
      </c>
      <c r="I8" s="195" t="s">
        <v>253</v>
      </c>
      <c r="J8" s="195" t="s">
        <v>2</v>
      </c>
      <c r="K8" s="195" t="s">
        <v>181</v>
      </c>
      <c r="L8" s="195" t="s">
        <v>2</v>
      </c>
      <c r="M8" s="195" t="s">
        <v>2</v>
      </c>
      <c r="N8" s="195" t="s">
        <v>7</v>
      </c>
      <c r="O8" s="161" t="s">
        <v>8</v>
      </c>
      <c r="P8" s="211"/>
      <c r="Q8" s="211"/>
      <c r="R8" s="225" t="s">
        <v>7</v>
      </c>
      <c r="S8" s="135" t="s">
        <v>9</v>
      </c>
      <c r="T8" s="136" t="s">
        <v>8</v>
      </c>
    </row>
    <row r="9" customFormat="false" ht="3" hidden="false" customHeight="true" outlineLevel="0" collapsed="false">
      <c r="B9" s="154"/>
      <c r="D9" s="25"/>
      <c r="E9" s="68"/>
      <c r="F9" s="68"/>
      <c r="G9" s="68"/>
      <c r="H9" s="68"/>
      <c r="I9" s="68"/>
      <c r="J9" s="25"/>
      <c r="K9" s="25"/>
      <c r="L9" s="68"/>
      <c r="M9" s="68"/>
      <c r="N9" s="68"/>
      <c r="O9" s="153"/>
    </row>
    <row r="10" customFormat="false" ht="12" hidden="true" customHeight="true" outlineLevel="0" collapsed="false">
      <c r="A10" s="226" t="s">
        <v>265</v>
      </c>
      <c r="B10" s="166" t="s">
        <v>13</v>
      </c>
      <c r="C10" s="88"/>
      <c r="D10" s="82" t="n">
        <v>-2905</v>
      </c>
      <c r="E10" s="168"/>
      <c r="F10" s="168"/>
      <c r="G10" s="168"/>
      <c r="H10" s="168"/>
      <c r="I10" s="168"/>
      <c r="J10" s="82" t="n">
        <f aca="false">SUM(D10:I10)</f>
        <v>-2905</v>
      </c>
      <c r="K10" s="82"/>
      <c r="L10" s="168"/>
      <c r="M10" s="168" t="n">
        <f aca="false">SUM(J10:L10)</f>
        <v>-2905</v>
      </c>
      <c r="N10" s="168" t="e">
        <f aca="false">ROUND(HPVAL($A10,$A$1,$A$2,$A$3,$A$4,$A$6)/1000,0)</f>
        <v>#NAME?</v>
      </c>
      <c r="O10" s="171" t="e">
        <f aca="false">M10-N10</f>
        <v>#NAME?</v>
      </c>
      <c r="P10" s="88"/>
      <c r="Q10" s="88"/>
      <c r="R10" s="227" t="e">
        <f aca="false">N10-Expenses!E9-'CapChrg-AllocExp'!E10</f>
        <v>#NAME?</v>
      </c>
      <c r="S10" s="227" t="e">
        <f aca="false">J10+K10-Expenses!D9-'CapChrg-AllocExp'!D10</f>
        <v>#NAME?</v>
      </c>
      <c r="T10" s="227" t="e">
        <f aca="false">R10-S10</f>
        <v>#NAME?</v>
      </c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customFormat="false" ht="12" hidden="true" customHeight="true" outlineLevel="0" collapsed="false">
      <c r="A11" s="226" t="s">
        <v>227</v>
      </c>
      <c r="B11" s="166" t="s">
        <v>54</v>
      </c>
      <c r="C11" s="88"/>
      <c r="D11" s="86" t="n">
        <v>-3096</v>
      </c>
      <c r="E11" s="170"/>
      <c r="F11" s="170"/>
      <c r="G11" s="170"/>
      <c r="H11" s="170"/>
      <c r="I11" s="170"/>
      <c r="J11" s="86" t="n">
        <f aca="false">SUM(D11:I11)</f>
        <v>-3096</v>
      </c>
      <c r="K11" s="86"/>
      <c r="L11" s="170"/>
      <c r="M11" s="170" t="n">
        <f aca="false">SUM(J11:L11)</f>
        <v>-3096</v>
      </c>
      <c r="N11" s="170" t="e">
        <f aca="false">ROUND(HPVAL($A11,$A$1,$A$2,$A$3,$A$4,$A$6)/1000,0)</f>
        <v>#NAME?</v>
      </c>
      <c r="O11" s="173" t="e">
        <f aca="false">M11-N11</f>
        <v>#NAME?</v>
      </c>
      <c r="P11" s="88"/>
      <c r="Q11" s="88"/>
      <c r="R11" s="170" t="e">
        <f aca="false">N11-#REF!-#REF!</f>
        <v>#REF!</v>
      </c>
      <c r="S11" s="170" t="e">
        <f aca="false">J11+K11-#REF!-#REF!</f>
        <v>#REF!</v>
      </c>
      <c r="T11" s="170" t="e">
        <f aca="false">R11-S11</f>
        <v>#REF!</v>
      </c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customFormat="false" ht="12" hidden="false" customHeight="true" outlineLevel="0" collapsed="false">
      <c r="B12" s="154" t="s">
        <v>13</v>
      </c>
      <c r="D12" s="43" t="n">
        <f aca="false">SUM(D10:D11)</f>
        <v>-6001</v>
      </c>
      <c r="E12" s="66" t="n">
        <f aca="false">SUM(E10:E11)</f>
        <v>0</v>
      </c>
      <c r="F12" s="66" t="n">
        <f aca="false">SUM(F10:F11)</f>
        <v>0</v>
      </c>
      <c r="G12" s="66" t="n">
        <f aca="false">SUM(G10:G11)</f>
        <v>0</v>
      </c>
      <c r="H12" s="66" t="n">
        <f aca="false">SUM(H10:H11)</f>
        <v>0</v>
      </c>
      <c r="I12" s="66" t="n">
        <f aca="false">SUM(I10:I11)</f>
        <v>0</v>
      </c>
      <c r="J12" s="73" t="n">
        <f aca="false">SUM(J10:J11)</f>
        <v>-6001</v>
      </c>
      <c r="K12" s="43" t="n">
        <f aca="false">SUM(K10:K11)</f>
        <v>0</v>
      </c>
      <c r="L12" s="66" t="n">
        <f aca="false">SUM(L10:L11)</f>
        <v>0</v>
      </c>
      <c r="M12" s="66" t="n">
        <f aca="false">SUM(M10:M11)</f>
        <v>-6001</v>
      </c>
      <c r="N12" s="66" t="e">
        <f aca="false">SUM(N10:N11)</f>
        <v>#NAME?</v>
      </c>
      <c r="O12" s="174" t="e">
        <f aca="false">SUM(O10:O11)</f>
        <v>#NAME?</v>
      </c>
      <c r="R12" s="66"/>
      <c r="S12" s="66"/>
      <c r="T12" s="66"/>
    </row>
    <row r="13" customFormat="false" ht="12" hidden="false" customHeight="true" outlineLevel="0" collapsed="false">
      <c r="A13" s="193" t="s">
        <v>266</v>
      </c>
      <c r="B13" s="154" t="s">
        <v>18</v>
      </c>
      <c r="D13" s="43" t="n">
        <v>-3259</v>
      </c>
      <c r="E13" s="66"/>
      <c r="F13" s="66"/>
      <c r="G13" s="66"/>
      <c r="H13" s="66"/>
      <c r="I13" s="66"/>
      <c r="J13" s="73" t="n">
        <f aca="false">SUM(D13:I13)</f>
        <v>-3259</v>
      </c>
      <c r="K13" s="43"/>
      <c r="L13" s="66"/>
      <c r="M13" s="66" t="n">
        <f aca="false">SUM(J13:L13)</f>
        <v>-3259</v>
      </c>
      <c r="N13" s="66" t="e">
        <f aca="false">ROUND(HPVAL($A13,$A$1,$A$2,$A$3,$A$4,$A$6)/1000,0)/2</f>
        <v>#NAME?</v>
      </c>
      <c r="O13" s="174" t="e">
        <f aca="false">M13-N13</f>
        <v>#NAME?</v>
      </c>
      <c r="R13" s="66" t="e">
        <f aca="false">N13-#REF!-#REF!</f>
        <v>#REF!</v>
      </c>
      <c r="S13" s="66" t="e">
        <f aca="false">J13+K13-#REF!-#REF!</f>
        <v>#REF!</v>
      </c>
      <c r="T13" s="66" t="e">
        <f aca="false">R13-S13</f>
        <v>#REF!</v>
      </c>
    </row>
    <row r="14" customFormat="false" ht="12" hidden="false" customHeight="true" outlineLevel="0" collapsed="false">
      <c r="A14" s="193" t="s">
        <v>267</v>
      </c>
      <c r="B14" s="154" t="s">
        <v>184</v>
      </c>
      <c r="D14" s="43" t="n">
        <f aca="false">-761+Expenses!D59+'CapChrg-AllocExp'!D14+55573</f>
        <v>80580</v>
      </c>
      <c r="E14" s="66"/>
      <c r="F14" s="66"/>
      <c r="G14" s="66"/>
      <c r="H14" s="66"/>
      <c r="I14" s="66"/>
      <c r="J14" s="73" t="n">
        <f aca="false">SUM(D14:I14)</f>
        <v>80580</v>
      </c>
      <c r="K14" s="43"/>
      <c r="L14" s="66"/>
      <c r="M14" s="66" t="n">
        <f aca="false">SUM(J14:L14)</f>
        <v>80580</v>
      </c>
      <c r="N14" s="66" t="e">
        <f aca="false">ROUND(HPVAL($A14,$A$1,$A$2,$A$3,$A$4,$A$6)/1000,0)+Expenses!E59</f>
        <v>#NAME?</v>
      </c>
      <c r="O14" s="174" t="e">
        <f aca="false">M14-N14</f>
        <v>#NAME?</v>
      </c>
      <c r="R14" s="66" t="e">
        <f aca="false">N14-Expenses!E13-'CapChrg-AllocExp'!E14</f>
        <v>#NAME?</v>
      </c>
      <c r="S14" s="66" t="e">
        <f aca="false">J14+K14-Expenses!D13-'CapChrg-AllocExp'!D14</f>
        <v>#NAME?</v>
      </c>
      <c r="T14" s="66" t="e">
        <f aca="false">R14-S14</f>
        <v>#NAME?</v>
      </c>
    </row>
    <row r="15" customFormat="false" ht="12" hidden="false" customHeight="true" outlineLevel="0" collapsed="false">
      <c r="A15" s="193" t="s">
        <v>268</v>
      </c>
      <c r="B15" s="154" t="s">
        <v>58</v>
      </c>
      <c r="D15" s="43" t="n">
        <v>22091</v>
      </c>
      <c r="E15" s="66"/>
      <c r="F15" s="66"/>
      <c r="G15" s="66"/>
      <c r="H15" s="66"/>
      <c r="I15" s="66"/>
      <c r="J15" s="73" t="n">
        <f aca="false">SUM(D15:I15)</f>
        <v>22091</v>
      </c>
      <c r="K15" s="43"/>
      <c r="L15" s="66"/>
      <c r="M15" s="66" t="n">
        <f aca="false">SUM(J15:L15)</f>
        <v>22091</v>
      </c>
      <c r="N15" s="66" t="e">
        <f aca="false">ROUND(HPVAL($A15,$A$1,$A$2,$A$3,$A$4,$A$6)/1000,0)</f>
        <v>#NAME?</v>
      </c>
      <c r="O15" s="174" t="e">
        <f aca="false">M15-N15</f>
        <v>#NAME?</v>
      </c>
      <c r="R15" s="66"/>
      <c r="S15" s="66"/>
      <c r="T15" s="66"/>
    </row>
    <row r="16" customFormat="false" ht="12" hidden="false" customHeight="true" outlineLevel="0" collapsed="false">
      <c r="A16" s="193" t="s">
        <v>205</v>
      </c>
      <c r="B16" s="154" t="s">
        <v>16</v>
      </c>
      <c r="D16" s="43" t="n">
        <v>8354</v>
      </c>
      <c r="E16" s="66"/>
      <c r="F16" s="66"/>
      <c r="G16" s="66"/>
      <c r="H16" s="66"/>
      <c r="I16" s="66"/>
      <c r="J16" s="73" t="n">
        <f aca="false">SUM(D16:I16)</f>
        <v>8354</v>
      </c>
      <c r="K16" s="43"/>
      <c r="L16" s="66"/>
      <c r="M16" s="66" t="n">
        <f aca="false">SUM(J16:L16)</f>
        <v>8354</v>
      </c>
      <c r="N16" s="66" t="e">
        <f aca="false">ROUND((HPVAL($A16,$A$1,"other",$A$3,$A$4,$A$6)+HPVAL($A16,$A$1,"overview",$A$3,$A$4,$A$6))/1000,0)</f>
        <v>#NAME?</v>
      </c>
      <c r="O16" s="174" t="e">
        <f aca="false">M16-N16</f>
        <v>#NAME?</v>
      </c>
      <c r="R16" s="66" t="e">
        <f aca="false">N16-Expenses!E15-'CapChrg-AllocExp'!E16</f>
        <v>#NAME?</v>
      </c>
      <c r="S16" s="66" t="e">
        <f aca="false">J16+K16-Expenses!D15-'CapChrg-AllocExp'!D16</f>
        <v>#NAME?</v>
      </c>
      <c r="T16" s="66" t="e">
        <f aca="false">R16-S16</f>
        <v>#NAME?</v>
      </c>
    </row>
    <row r="17" customFormat="false" ht="12" hidden="false" customHeight="true" outlineLevel="0" collapsed="false">
      <c r="A17" s="193" t="s">
        <v>206</v>
      </c>
      <c r="B17" s="154" t="s">
        <v>17</v>
      </c>
      <c r="D17" s="43" t="n">
        <f aca="false">551-3936</f>
        <v>-3385</v>
      </c>
      <c r="E17" s="66"/>
      <c r="F17" s="66"/>
      <c r="G17" s="66"/>
      <c r="H17" s="66"/>
      <c r="I17" s="66"/>
      <c r="J17" s="73" t="n">
        <f aca="false">SUM(D17:I17)</f>
        <v>-3385</v>
      </c>
      <c r="K17" s="43"/>
      <c r="L17" s="66"/>
      <c r="M17" s="66" t="n">
        <f aca="false">SUM(J17:L17)</f>
        <v>-3385</v>
      </c>
      <c r="N17" s="66" t="e">
        <f aca="false">ROUND(HPVAL($A17,$A$1,$A$2,$A$3,$A$4,$A$6)/1000,0)-N16-2500</f>
        <v>#NAME?</v>
      </c>
      <c r="O17" s="174" t="e">
        <f aca="false">M17-N17</f>
        <v>#NAME?</v>
      </c>
      <c r="R17" s="66" t="e">
        <f aca="false">N17-Expenses!E16-'CapChrg-AllocExp'!E17</f>
        <v>#NAME?</v>
      </c>
      <c r="S17" s="66" t="e">
        <f aca="false">J17+K17-Expenses!D16-'CapChrg-AllocExp'!D17</f>
        <v>#NAME?</v>
      </c>
      <c r="T17" s="66" t="e">
        <f aca="false">R17-S17</f>
        <v>#NAME?</v>
      </c>
    </row>
    <row r="18" customFormat="false" ht="12" hidden="false" customHeight="true" outlineLevel="0" collapsed="false">
      <c r="A18" s="193" t="s">
        <v>208</v>
      </c>
      <c r="B18" s="154" t="s">
        <v>59</v>
      </c>
      <c r="D18" s="43" t="n">
        <v>-2806</v>
      </c>
      <c r="E18" s="66"/>
      <c r="F18" s="66"/>
      <c r="G18" s="66"/>
      <c r="H18" s="66"/>
      <c r="I18" s="66"/>
      <c r="J18" s="73" t="n">
        <f aca="false">SUM(D18:I18)</f>
        <v>-2806</v>
      </c>
      <c r="K18" s="43"/>
      <c r="L18" s="66"/>
      <c r="M18" s="66" t="n">
        <f aca="false">SUM(J18:L18)</f>
        <v>-2806</v>
      </c>
      <c r="N18" s="66" t="e">
        <f aca="false">ROUND(HPVAL($A18,$A$1,$A$2,$A$3,$A$4,$A$6)/1000,0)/2</f>
        <v>#NAME?</v>
      </c>
      <c r="O18" s="174" t="e">
        <f aca="false">M18-N18</f>
        <v>#NAME?</v>
      </c>
      <c r="R18" s="66" t="e">
        <f aca="false">N18-Expenses!E17-'CapChrg-AllocExp'!E18</f>
        <v>#NAME?</v>
      </c>
      <c r="S18" s="66" t="e">
        <f aca="false">J18+K18-Expenses!D17-'CapChrg-AllocExp'!D18</f>
        <v>#NAME?</v>
      </c>
      <c r="T18" s="66" t="e">
        <f aca="false">R18-S18</f>
        <v>#NAME?</v>
      </c>
    </row>
    <row r="19" customFormat="false" ht="12" hidden="false" customHeight="true" outlineLevel="0" collapsed="false">
      <c r="A19" s="193" t="s">
        <v>211</v>
      </c>
      <c r="B19" s="154" t="s">
        <v>21</v>
      </c>
      <c r="D19" s="43" t="n">
        <v>1395</v>
      </c>
      <c r="E19" s="66"/>
      <c r="F19" s="66"/>
      <c r="G19" s="66"/>
      <c r="H19" s="66"/>
      <c r="I19" s="66"/>
      <c r="J19" s="73" t="n">
        <f aca="false">SUM(D19:I19)</f>
        <v>1395</v>
      </c>
      <c r="K19" s="43"/>
      <c r="L19" s="66"/>
      <c r="M19" s="66" t="n">
        <f aca="false">SUM(J19:L19)</f>
        <v>1395</v>
      </c>
      <c r="N19" s="66" t="e">
        <f aca="false">ROUND(HPVAL($A19,$A$1,$A$2,$A$3,$A$4,$A$6)/1000,0)</f>
        <v>#NAME?</v>
      </c>
      <c r="O19" s="174" t="e">
        <f aca="false">M19-N19</f>
        <v>#NAME?</v>
      </c>
      <c r="R19" s="66" t="e">
        <f aca="false">N19-Expenses!E18-'CapChrg-AllocExp'!E19</f>
        <v>#NAME?</v>
      </c>
      <c r="S19" s="66" t="e">
        <f aca="false">J19+K19-Expenses!D18-'CapChrg-AllocExp'!D19</f>
        <v>#NAME?</v>
      </c>
      <c r="T19" s="66" t="e">
        <f aca="false">R19-S19</f>
        <v>#NAME?</v>
      </c>
    </row>
    <row r="20" customFormat="false" ht="12" hidden="false" customHeight="true" outlineLevel="0" collapsed="false">
      <c r="A20" s="193" t="s">
        <v>209</v>
      </c>
      <c r="B20" s="154" t="s">
        <v>185</v>
      </c>
      <c r="D20" s="43" t="n">
        <v>-233</v>
      </c>
      <c r="E20" s="66"/>
      <c r="F20" s="66"/>
      <c r="G20" s="66"/>
      <c r="H20" s="66"/>
      <c r="I20" s="66"/>
      <c r="J20" s="73" t="n">
        <f aca="false">SUM(D20:I20)</f>
        <v>-233</v>
      </c>
      <c r="K20" s="43"/>
      <c r="L20" s="66"/>
      <c r="M20" s="66" t="n">
        <f aca="false">SUM(J20:L20)</f>
        <v>-233</v>
      </c>
      <c r="N20" s="66" t="e">
        <f aca="false">ROUND(HPVAL($A20,$A$1,$A$2,$A$3,$A$4,$A$6)/1000,0)</f>
        <v>#NAME?</v>
      </c>
      <c r="O20" s="174" t="e">
        <f aca="false">M20-N20</f>
        <v>#NAME?</v>
      </c>
      <c r="R20" s="66" t="e">
        <f aca="false">N20-Expenses!E19-'CapChrg-AllocExp'!E20</f>
        <v>#NAME?</v>
      </c>
      <c r="S20" s="66" t="e">
        <f aca="false">J20+K20-Expenses!D19-'CapChrg-AllocExp'!D20</f>
        <v>#NAME?</v>
      </c>
      <c r="T20" s="66" t="e">
        <f aca="false">R20-S20</f>
        <v>#NAME?</v>
      </c>
    </row>
    <row r="21" customFormat="false" ht="12" hidden="false" customHeight="true" outlineLevel="0" collapsed="false">
      <c r="A21" s="193" t="s">
        <v>269</v>
      </c>
      <c r="B21" s="154" t="s">
        <v>186</v>
      </c>
      <c r="D21" s="43" t="n">
        <v>-8235</v>
      </c>
      <c r="E21" s="66"/>
      <c r="F21" s="66"/>
      <c r="G21" s="66"/>
      <c r="H21" s="66"/>
      <c r="I21" s="66"/>
      <c r="J21" s="73" t="n">
        <f aca="false">SUM(D21:I21)</f>
        <v>-8235</v>
      </c>
      <c r="K21" s="43"/>
      <c r="L21" s="66"/>
      <c r="M21" s="66" t="n">
        <f aca="false">SUM(J21:L21)</f>
        <v>-8235</v>
      </c>
      <c r="N21" s="66" t="e">
        <f aca="false">ROUND(HPVAL($A21,$A$1,$A$2,$A$3,$A$4,$A$6)/1000,0)</f>
        <v>#NAME?</v>
      </c>
      <c r="O21" s="174" t="e">
        <f aca="false">M21-N21</f>
        <v>#NAME?</v>
      </c>
      <c r="R21" s="66" t="e">
        <f aca="false">N21-Expenses!E20-'CapChrg-AllocExp'!E21</f>
        <v>#NAME?</v>
      </c>
      <c r="S21" s="66" t="e">
        <f aca="false">J21+K21-Expenses!D20-'CapChrg-AllocExp'!D21</f>
        <v>#NAME?</v>
      </c>
      <c r="T21" s="66" t="e">
        <f aca="false">R21-S21</f>
        <v>#NAME?</v>
      </c>
    </row>
    <row r="22" customFormat="false" ht="3" hidden="false" customHeight="true" outlineLevel="0" collapsed="false">
      <c r="B22" s="154"/>
      <c r="D22" s="43"/>
      <c r="E22" s="66"/>
      <c r="F22" s="66"/>
      <c r="G22" s="66"/>
      <c r="H22" s="66"/>
      <c r="I22" s="66"/>
      <c r="J22" s="73"/>
      <c r="K22" s="43"/>
      <c r="L22" s="66"/>
      <c r="M22" s="66"/>
      <c r="N22" s="66"/>
      <c r="O22" s="174"/>
    </row>
    <row r="23" customFormat="false" ht="12" hidden="false" customHeight="true" outlineLevel="0" collapsed="false">
      <c r="B23" s="214" t="s">
        <v>245</v>
      </c>
      <c r="C23" s="176"/>
      <c r="D23" s="177" t="n">
        <f aca="false">SUM(D12:D21)</f>
        <v>88501</v>
      </c>
      <c r="E23" s="178" t="n">
        <f aca="false">SUM(E12:E21)</f>
        <v>0</v>
      </c>
      <c r="F23" s="178" t="n">
        <f aca="false">SUM(F12:F21)</f>
        <v>0</v>
      </c>
      <c r="G23" s="178"/>
      <c r="H23" s="178" t="n">
        <f aca="false">SUM(H12:H21)</f>
        <v>0</v>
      </c>
      <c r="I23" s="178" t="n">
        <f aca="false">SUM(I12:I21)</f>
        <v>0</v>
      </c>
      <c r="J23" s="177" t="n">
        <f aca="false">SUM(J12:J21)</f>
        <v>88501</v>
      </c>
      <c r="K23" s="177" t="n">
        <f aca="false">SUM(K12:K21)</f>
        <v>0</v>
      </c>
      <c r="L23" s="178" t="n">
        <f aca="false">SUM(L12:L21)</f>
        <v>0</v>
      </c>
      <c r="M23" s="178" t="n">
        <f aca="false">SUM(M12:M21)</f>
        <v>88501</v>
      </c>
      <c r="N23" s="178" t="e">
        <f aca="false">SUM(N12:N21)</f>
        <v>#NAME?</v>
      </c>
      <c r="O23" s="181" t="e">
        <f aca="false">SUM(O12:O21)</f>
        <v>#NAME?</v>
      </c>
      <c r="R23" s="178" t="e">
        <f aca="false">SUM(R10:R21)</f>
        <v>#NAME?</v>
      </c>
      <c r="S23" s="178" t="e">
        <f aca="false">SUM(S10:S21)</f>
        <v>#NAME?</v>
      </c>
      <c r="T23" s="178" t="e">
        <f aca="false">SUM(T10:T21)</f>
        <v>#NAME?</v>
      </c>
    </row>
    <row r="24" customFormat="false" ht="3" hidden="false" customHeight="true" outlineLevel="0" collapsed="false">
      <c r="B24" s="154"/>
      <c r="D24" s="43"/>
      <c r="E24" s="66"/>
      <c r="F24" s="66"/>
      <c r="G24" s="66"/>
      <c r="H24" s="66"/>
      <c r="I24" s="66"/>
      <c r="J24" s="73"/>
      <c r="K24" s="43"/>
      <c r="L24" s="66"/>
      <c r="M24" s="66"/>
      <c r="N24" s="66"/>
      <c r="O24" s="174"/>
    </row>
    <row r="25" customFormat="false" ht="12" hidden="false" customHeight="true" outlineLevel="0" collapsed="false">
      <c r="A25" s="193" t="s">
        <v>215</v>
      </c>
      <c r="B25" s="154" t="s">
        <v>23</v>
      </c>
      <c r="D25" s="43"/>
      <c r="E25" s="66"/>
      <c r="F25" s="66"/>
      <c r="G25" s="66"/>
      <c r="H25" s="66" t="n">
        <f aca="false">-270+400</f>
        <v>130</v>
      </c>
      <c r="I25" s="66"/>
      <c r="J25" s="73" t="n">
        <f aca="false">SUM(D25:I25)</f>
        <v>130</v>
      </c>
      <c r="K25" s="43"/>
      <c r="L25" s="66"/>
      <c r="M25" s="66" t="n">
        <f aca="false">SUM(J25:L25)</f>
        <v>130</v>
      </c>
      <c r="N25" s="66" t="e">
        <f aca="false">ROUND(HPVAL($A25,$A$1,$A$2,$A$3,$A$4,$A$6)/1000,0)</f>
        <v>#NAME?</v>
      </c>
      <c r="O25" s="174" t="e">
        <f aca="false">M25-N25</f>
        <v>#NAME?</v>
      </c>
      <c r="R25" s="228" t="e">
        <f aca="false">N25-Expenses!E23-'CapChrg-AllocExp'!E24</f>
        <v>#NAME?</v>
      </c>
      <c r="S25" s="228" t="e">
        <f aca="false">J25+K25-Expenses!D23-'CapChrg-AllocExp'!D24</f>
        <v>#NAME?</v>
      </c>
      <c r="T25" s="66" t="e">
        <f aca="false">R25-S25</f>
        <v>#NAME?</v>
      </c>
    </row>
    <row r="26" customFormat="false" ht="12" hidden="false" customHeight="true" outlineLevel="0" collapsed="false">
      <c r="A26" s="193" t="s">
        <v>216</v>
      </c>
      <c r="B26" s="154" t="s">
        <v>24</v>
      </c>
      <c r="D26" s="43"/>
      <c r="E26" s="66" t="n">
        <v>511</v>
      </c>
      <c r="F26" s="66" t="n">
        <v>1</v>
      </c>
      <c r="G26" s="66"/>
      <c r="H26" s="66" t="n">
        <v>7900</v>
      </c>
      <c r="I26" s="66"/>
      <c r="J26" s="73" t="n">
        <f aca="false">SUM(D26:I26)</f>
        <v>8412</v>
      </c>
      <c r="K26" s="43"/>
      <c r="L26" s="66"/>
      <c r="M26" s="66" t="n">
        <f aca="false">SUM(J26:L26)</f>
        <v>8412</v>
      </c>
      <c r="N26" s="66" t="e">
        <f aca="false">ROUND(HPVAL($A26,$A$1,$A$2,$A$3,$A$4,$A$6)/1000,0)</f>
        <v>#NAME?</v>
      </c>
      <c r="O26" s="174" t="e">
        <f aca="false">M26-N26</f>
        <v>#NAME?</v>
      </c>
      <c r="R26" s="66" t="e">
        <f aca="false">N26-Expenses!E24-'CapChrg-AllocExp'!E25</f>
        <v>#NAME?</v>
      </c>
      <c r="S26" s="66" t="e">
        <f aca="false">J26+K26-Expenses!D24-'CapChrg-AllocExp'!D25</f>
        <v>#NAME?</v>
      </c>
      <c r="T26" s="66" t="e">
        <f aca="false">R26-S26</f>
        <v>#NAME?</v>
      </c>
    </row>
    <row r="27" customFormat="false" ht="12" hidden="false" customHeight="true" outlineLevel="0" collapsed="false">
      <c r="A27" s="193" t="s">
        <v>270</v>
      </c>
      <c r="B27" s="154" t="s">
        <v>254</v>
      </c>
      <c r="D27" s="43" t="n">
        <f aca="false">618-213</f>
        <v>405</v>
      </c>
      <c r="E27" s="66" t="n">
        <v>0</v>
      </c>
      <c r="F27" s="66"/>
      <c r="G27" s="66"/>
      <c r="H27" s="66"/>
      <c r="I27" s="66"/>
      <c r="J27" s="73" t="n">
        <f aca="false">SUM(D27:I27)</f>
        <v>405</v>
      </c>
      <c r="K27" s="43"/>
      <c r="L27" s="66"/>
      <c r="M27" s="66" t="n">
        <f aca="false">SUM(J27:L27)</f>
        <v>405</v>
      </c>
      <c r="N27" s="66" t="e">
        <f aca="false">ROUND(HPVAL($A27,$A$1,$A$2,$A$3,$A$4,$A$6)/1000,0)</f>
        <v>#NAME?</v>
      </c>
      <c r="O27" s="174" t="e">
        <f aca="false">M27-N27</f>
        <v>#NAME?</v>
      </c>
      <c r="R27" s="66" t="e">
        <f aca="false">N27-Expenses!E25-'CapChrg-AllocExp'!E26</f>
        <v>#NAME?</v>
      </c>
      <c r="S27" s="66" t="e">
        <f aca="false">J27+K27-Expenses!D25-'CapChrg-AllocExp'!D26</f>
        <v>#NAME?</v>
      </c>
      <c r="T27" s="66" t="e">
        <f aca="false">R27-S27</f>
        <v>#NAME?</v>
      </c>
    </row>
    <row r="28" customFormat="false" ht="12" hidden="false" customHeight="true" outlineLevel="0" collapsed="false">
      <c r="A28" s="193" t="s">
        <v>224</v>
      </c>
      <c r="B28" s="154" t="s">
        <v>63</v>
      </c>
      <c r="D28" s="43"/>
      <c r="E28" s="66" t="n">
        <v>3553</v>
      </c>
      <c r="F28" s="66"/>
      <c r="G28" s="229"/>
      <c r="H28" s="66"/>
      <c r="I28" s="66"/>
      <c r="J28" s="73" t="n">
        <f aca="false">SUM(D28:I28)</f>
        <v>3553</v>
      </c>
      <c r="K28" s="43"/>
      <c r="L28" s="66"/>
      <c r="M28" s="66" t="n">
        <f aca="false">SUM(J28:L28)</f>
        <v>3553</v>
      </c>
      <c r="N28" s="66" t="e">
        <f aca="false">ROUND(HPVAL($A28,$A$1,$A$2,$A$3,$A$4,$A$6)/1000,0)</f>
        <v>#NAME?</v>
      </c>
      <c r="O28" s="174" t="e">
        <f aca="false">M28-N28</f>
        <v>#NAME?</v>
      </c>
      <c r="R28" s="66" t="e">
        <f aca="false">N28-#REF!-#REF!</f>
        <v>#REF!</v>
      </c>
      <c r="S28" s="66" t="e">
        <f aca="false">J28+K28-#REF!-#REF!</f>
        <v>#REF!</v>
      </c>
      <c r="T28" s="66" t="e">
        <f aca="false">R28-S28</f>
        <v>#REF!</v>
      </c>
    </row>
    <row r="29" customFormat="false" ht="12" hidden="false" customHeight="true" outlineLevel="0" collapsed="false">
      <c r="B29" s="154" t="s">
        <v>255</v>
      </c>
      <c r="D29" s="43"/>
      <c r="E29" s="66" t="n">
        <v>-8</v>
      </c>
      <c r="F29" s="66" t="n">
        <v>107</v>
      </c>
      <c r="G29" s="66"/>
      <c r="H29" s="66"/>
      <c r="I29" s="66"/>
      <c r="J29" s="73" t="n">
        <f aca="false">SUM(D29:I29)</f>
        <v>99</v>
      </c>
      <c r="K29" s="43"/>
      <c r="L29" s="66"/>
      <c r="M29" s="66" t="n">
        <f aca="false">SUM(J29:L29)</f>
        <v>99</v>
      </c>
      <c r="N29" s="66" t="e">
        <f aca="false">N18</f>
        <v>#NAME?</v>
      </c>
      <c r="O29" s="174" t="e">
        <f aca="false">M29-N29</f>
        <v>#NAME?</v>
      </c>
      <c r="R29" s="66"/>
      <c r="S29" s="66"/>
      <c r="T29" s="66"/>
    </row>
    <row r="30" customFormat="false" ht="12" hidden="false" customHeight="true" outlineLevel="0" collapsed="false">
      <c r="A30" s="193" t="s">
        <v>271</v>
      </c>
      <c r="B30" s="154" t="s">
        <v>28</v>
      </c>
      <c r="D30" s="43"/>
      <c r="E30" s="66" t="n">
        <v>-2042</v>
      </c>
      <c r="F30" s="66"/>
      <c r="G30" s="66"/>
      <c r="H30" s="66"/>
      <c r="I30" s="66"/>
      <c r="J30" s="73" t="n">
        <f aca="false">SUM(D30:I30)</f>
        <v>-2042</v>
      </c>
      <c r="K30" s="43"/>
      <c r="L30" s="66"/>
      <c r="M30" s="66" t="n">
        <f aca="false">SUM(J30:L30)</f>
        <v>-2042</v>
      </c>
      <c r="N30" s="66" t="n">
        <v>11556</v>
      </c>
      <c r="O30" s="174" t="n">
        <f aca="false">M30-N30</f>
        <v>-13598</v>
      </c>
      <c r="R30" s="66"/>
      <c r="S30" s="66"/>
      <c r="T30" s="66"/>
    </row>
    <row r="31" customFormat="false" ht="12" hidden="false" customHeight="true" outlineLevel="0" collapsed="false">
      <c r="A31" s="193" t="s">
        <v>225</v>
      </c>
      <c r="B31" s="154" t="s">
        <v>64</v>
      </c>
      <c r="D31" s="43" t="n">
        <v>84</v>
      </c>
      <c r="E31" s="66" t="n">
        <v>136</v>
      </c>
      <c r="F31" s="66" t="n">
        <v>7238</v>
      </c>
      <c r="G31" s="66"/>
      <c r="H31" s="66" t="n">
        <v>140</v>
      </c>
      <c r="I31" s="66"/>
      <c r="J31" s="73" t="n">
        <f aca="false">SUM(D31:I31)</f>
        <v>7598</v>
      </c>
      <c r="K31" s="43"/>
      <c r="L31" s="66"/>
      <c r="M31" s="66" t="n">
        <f aca="false">SUM(J31:L31)</f>
        <v>7598</v>
      </c>
      <c r="N31" s="66" t="e">
        <f aca="false">ROUND(HPVAL($A31,$A$1,$A$2,$A$3,$A$4,$A$6)/1000,0)+Expenses!E61--23180-1690</f>
        <v>#NAME?</v>
      </c>
      <c r="O31" s="174" t="e">
        <f aca="false">M31-N31</f>
        <v>#NAME?</v>
      </c>
      <c r="R31" s="66" t="e">
        <f aca="false">N31-#REF!-Expenses!E54-#REF!</f>
        <v>#REF!</v>
      </c>
      <c r="S31" s="66" t="e">
        <f aca="false">J31+K31-#REF!-Expenses!D54-#REF!</f>
        <v>#REF!</v>
      </c>
      <c r="T31" s="66" t="e">
        <f aca="false">R31-S31</f>
        <v>#REF!</v>
      </c>
    </row>
    <row r="32" customFormat="false" ht="12" hidden="false" customHeight="true" outlineLevel="0" collapsed="false">
      <c r="B32" s="154" t="s">
        <v>30</v>
      </c>
      <c r="D32" s="43"/>
      <c r="E32" s="66"/>
      <c r="F32" s="66" t="n">
        <v>7413</v>
      </c>
      <c r="G32" s="66"/>
      <c r="H32" s="66" t="n">
        <v>1708</v>
      </c>
      <c r="I32" s="66"/>
      <c r="J32" s="73" t="n">
        <f aca="false">SUM(D32:I32)</f>
        <v>9121</v>
      </c>
      <c r="K32" s="43"/>
      <c r="L32" s="66"/>
      <c r="M32" s="66" t="n">
        <f aca="false">SUM(J32:L32)</f>
        <v>9121</v>
      </c>
      <c r="N32" s="66" t="n">
        <f aca="false">-23180+Expenses!E60</f>
        <v>10278</v>
      </c>
      <c r="O32" s="174" t="n">
        <f aca="false">M32-N32</f>
        <v>-1157</v>
      </c>
      <c r="R32" s="66"/>
      <c r="S32" s="66"/>
      <c r="T32" s="66"/>
    </row>
    <row r="33" customFormat="false" ht="12" hidden="false" customHeight="true" outlineLevel="0" collapsed="false">
      <c r="B33" s="154" t="s">
        <v>31</v>
      </c>
      <c r="D33" s="43"/>
      <c r="E33" s="66"/>
      <c r="F33" s="66" t="n">
        <v>1559</v>
      </c>
      <c r="G33" s="66"/>
      <c r="H33" s="66"/>
      <c r="I33" s="66"/>
      <c r="J33" s="73" t="n">
        <f aca="false">SUM(D33:I33)</f>
        <v>1559</v>
      </c>
      <c r="K33" s="43"/>
      <c r="L33" s="66"/>
      <c r="M33" s="66" t="n">
        <f aca="false">SUM(J33:L33)</f>
        <v>1559</v>
      </c>
      <c r="N33" s="66" t="n">
        <f aca="false">1690</f>
        <v>1690</v>
      </c>
      <c r="O33" s="174" t="n">
        <f aca="false">M33-N33</f>
        <v>-131</v>
      </c>
      <c r="R33" s="66"/>
      <c r="S33" s="66"/>
      <c r="T33" s="66"/>
    </row>
    <row r="34" customFormat="false" ht="12" hidden="false" customHeight="true" outlineLevel="0" collapsed="false">
      <c r="A34" s="193" t="s">
        <v>212</v>
      </c>
      <c r="B34" s="154" t="s">
        <v>32</v>
      </c>
      <c r="D34" s="43"/>
      <c r="E34" s="66"/>
      <c r="F34" s="66"/>
      <c r="G34" s="66"/>
      <c r="H34" s="66"/>
      <c r="I34" s="66"/>
      <c r="J34" s="73" t="n">
        <f aca="false">SUM(D34:I34)</f>
        <v>0</v>
      </c>
      <c r="K34" s="43"/>
      <c r="L34" s="66"/>
      <c r="M34" s="66" t="n">
        <f aca="false">SUM(J34:L34)</f>
        <v>0</v>
      </c>
      <c r="N34" s="66" t="e">
        <f aca="false">ROUND(HPVAL($A34,$A$1,$A$2,$A$3,$A$4,$A$6)/1000,0)</f>
        <v>#NAME?</v>
      </c>
      <c r="O34" s="174" t="e">
        <f aca="false">M34-N34</f>
        <v>#NAME?</v>
      </c>
      <c r="R34" s="66" t="e">
        <f aca="false">N34-#REF!-#REF!</f>
        <v>#REF!</v>
      </c>
      <c r="S34" s="66" t="e">
        <f aca="false">J34+K34-#REF!-#REF!</f>
        <v>#REF!</v>
      </c>
      <c r="T34" s="66" t="e">
        <f aca="false">R34-S34</f>
        <v>#REF!</v>
      </c>
    </row>
    <row r="35" customFormat="false" ht="12" hidden="false" customHeight="true" outlineLevel="0" collapsed="false">
      <c r="A35" s="193" t="s">
        <v>221</v>
      </c>
      <c r="B35" s="154" t="s">
        <v>33</v>
      </c>
      <c r="D35" s="43"/>
      <c r="E35" s="66"/>
      <c r="F35" s="66"/>
      <c r="G35" s="66"/>
      <c r="H35" s="66"/>
      <c r="I35" s="66"/>
      <c r="J35" s="73" t="n">
        <f aca="false">SUM(D35:I35)</f>
        <v>0</v>
      </c>
      <c r="K35" s="43"/>
      <c r="L35" s="66"/>
      <c r="M35" s="66" t="n">
        <f aca="false">SUM(J35:L35)</f>
        <v>0</v>
      </c>
      <c r="N35" s="66" t="e">
        <f aca="false">ROUND(HPVAL($A35,$A$1,$A$2,$A$3,$A$4,$A$6)/1000,0)</f>
        <v>#NAME?</v>
      </c>
      <c r="O35" s="174" t="e">
        <f aca="false">M35-N35</f>
        <v>#NAME?</v>
      </c>
      <c r="R35" s="66" t="e">
        <f aca="false">N35-Expenses!E33-'CapChrg-AllocExp'!E34</f>
        <v>#NAME?</v>
      </c>
      <c r="S35" s="66" t="e">
        <f aca="false">J35+K35-Expenses!D33-'CapChrg-AllocExp'!D34</f>
        <v>#NAME?</v>
      </c>
      <c r="T35" s="66" t="e">
        <f aca="false">R35-S35</f>
        <v>#NAME?</v>
      </c>
    </row>
    <row r="36" customFormat="false" ht="3" hidden="false" customHeight="true" outlineLevel="0" collapsed="false">
      <c r="B36" s="154"/>
      <c r="D36" s="43"/>
      <c r="E36" s="66"/>
      <c r="F36" s="66"/>
      <c r="G36" s="66"/>
      <c r="H36" s="66"/>
      <c r="I36" s="66"/>
      <c r="J36" s="73"/>
      <c r="K36" s="43"/>
      <c r="L36" s="66"/>
      <c r="M36" s="66"/>
      <c r="N36" s="66"/>
      <c r="O36" s="174"/>
    </row>
    <row r="37" customFormat="false" ht="12" hidden="false" customHeight="true" outlineLevel="0" collapsed="false">
      <c r="B37" s="214" t="s">
        <v>34</v>
      </c>
      <c r="C37" s="176"/>
      <c r="D37" s="177" t="n">
        <f aca="false">D25+D26+D27+D28+D29+D30+D35+D34+D31+D32+D33</f>
        <v>489</v>
      </c>
      <c r="E37" s="178" t="n">
        <f aca="false">E25+E26+E27+E28+E29+E30+E35+E34+E31+E32+E33</f>
        <v>2150</v>
      </c>
      <c r="F37" s="178" t="n">
        <f aca="false">F25+F26+F27+F28+F29+F30+F35+F34+F31+F32+F33</f>
        <v>16318</v>
      </c>
      <c r="G37" s="178" t="e">
        <f aca="false">G25+G26+G27+#REF!+G29+G30+G35</f>
        <v>#REF!</v>
      </c>
      <c r="H37" s="178" t="n">
        <f aca="false">H25+H26+H27+H28+H29+H30+H35+H34+H31+H32+H33</f>
        <v>9878</v>
      </c>
      <c r="I37" s="178" t="n">
        <f aca="false">I25+I26+I27+I28+I29+I30+I35+I34+I31+I32+I33</f>
        <v>0</v>
      </c>
      <c r="J37" s="177" t="n">
        <f aca="false">J25+J26+J27+J28+J29+J30+J35+J34+J31+J32+J33</f>
        <v>28835</v>
      </c>
      <c r="K37" s="177" t="n">
        <f aca="false">K25+K26+K27+K28+K29+K30+K35+K34+K31+K32+K33</f>
        <v>0</v>
      </c>
      <c r="L37" s="178" t="n">
        <f aca="false">L25+L26+L27+L28+L29+L30+L35+L34+L31+L32+L33</f>
        <v>0</v>
      </c>
      <c r="M37" s="178" t="n">
        <f aca="false">M25+M26+M27+M28+M29+M30+M35+M34+M31+M32+M33</f>
        <v>28835</v>
      </c>
      <c r="N37" s="178" t="e">
        <f aca="false">N25+N26+N27+N28+N29+N30+N35+N34+N31+N32+N33</f>
        <v>#NAME?</v>
      </c>
      <c r="O37" s="181" t="e">
        <f aca="false">O25+O26+O27+O28+O29+O30+O35+O34+O31+O32+O33</f>
        <v>#NAME?</v>
      </c>
      <c r="R37" s="178" t="e">
        <f aca="false">SUM(R25:R35)</f>
        <v>#REF!</v>
      </c>
      <c r="S37" s="178" t="e">
        <f aca="false">SUM(S25:S35)</f>
        <v>#REF!</v>
      </c>
      <c r="T37" s="178" t="e">
        <f aca="false">SUM(T25:T35)</f>
        <v>#REF!</v>
      </c>
    </row>
    <row r="38" customFormat="false" ht="3" hidden="false" customHeight="true" outlineLevel="0" collapsed="false">
      <c r="B38" s="154"/>
      <c r="D38" s="43"/>
      <c r="E38" s="66"/>
      <c r="F38" s="66"/>
      <c r="G38" s="66"/>
      <c r="H38" s="66"/>
      <c r="I38" s="66"/>
      <c r="J38" s="73"/>
      <c r="K38" s="43"/>
      <c r="L38" s="66"/>
      <c r="M38" s="66"/>
      <c r="N38" s="66"/>
      <c r="O38" s="174"/>
    </row>
    <row r="39" customFormat="false" ht="3" hidden="false" customHeight="true" outlineLevel="0" collapsed="false">
      <c r="B39" s="154"/>
      <c r="D39" s="43"/>
      <c r="E39" s="66"/>
      <c r="F39" s="66"/>
      <c r="G39" s="66"/>
      <c r="H39" s="66"/>
      <c r="I39" s="66"/>
      <c r="J39" s="73"/>
      <c r="K39" s="43"/>
      <c r="L39" s="66"/>
      <c r="M39" s="66"/>
      <c r="N39" s="66"/>
      <c r="O39" s="174"/>
    </row>
    <row r="40" customFormat="false" ht="12" hidden="false" customHeight="true" outlineLevel="0" collapsed="false">
      <c r="A40" s="193" t="s">
        <v>229</v>
      </c>
      <c r="B40" s="154" t="s">
        <v>35</v>
      </c>
      <c r="D40" s="43"/>
      <c r="E40" s="66" t="n">
        <v>-18333</v>
      </c>
      <c r="F40" s="66"/>
      <c r="G40" s="66"/>
      <c r="H40" s="66"/>
      <c r="I40" s="66"/>
      <c r="J40" s="73" t="n">
        <f aca="false">SUM(D40:I40)</f>
        <v>-18333</v>
      </c>
      <c r="K40" s="43"/>
      <c r="L40" s="66"/>
      <c r="M40" s="66" t="n">
        <f aca="false">SUM(J40:L40)</f>
        <v>-18333</v>
      </c>
      <c r="N40" s="66" t="e">
        <f aca="false">ROUND(HPVAL($A40,$A$1,$A$2,$A$3,$A$4,$A$6)/1000,0)</f>
        <v>#NAME?</v>
      </c>
      <c r="O40" s="174" t="e">
        <f aca="false">M40-N40</f>
        <v>#NAME?</v>
      </c>
      <c r="R40" s="228" t="e">
        <f aca="false">N40-Expenses!E37-'CapChrg-AllocExp'!E38</f>
        <v>#NAME?</v>
      </c>
      <c r="S40" s="228" t="n">
        <f aca="false">J40+K40-Expenses!D37-'CapChrg-AllocExp'!D38</f>
        <v>-19451</v>
      </c>
      <c r="T40" s="66" t="e">
        <f aca="false">R40-S40</f>
        <v>#NAME?</v>
      </c>
    </row>
    <row r="41" customFormat="false" ht="12" hidden="false" customHeight="true" outlineLevel="0" collapsed="false">
      <c r="A41" s="193" t="s">
        <v>230</v>
      </c>
      <c r="B41" s="154" t="s">
        <v>65</v>
      </c>
      <c r="D41" s="43"/>
      <c r="E41" s="66" t="n">
        <v>-1122</v>
      </c>
      <c r="F41" s="66" t="n">
        <v>260</v>
      </c>
      <c r="G41" s="66"/>
      <c r="H41" s="66"/>
      <c r="I41" s="66"/>
      <c r="J41" s="73" t="n">
        <f aca="false">SUM(D41:I41)</f>
        <v>-862</v>
      </c>
      <c r="K41" s="43"/>
      <c r="L41" s="66"/>
      <c r="M41" s="66" t="n">
        <f aca="false">SUM(J41:L41)</f>
        <v>-862</v>
      </c>
      <c r="N41" s="66" t="e">
        <f aca="false">ROUND(HPVAL($A41,$A$1,$A$2,$A$3,$A$4,$A$6)/1000,0)</f>
        <v>#NAME?</v>
      </c>
      <c r="O41" s="174" t="e">
        <f aca="false">M41-N41</f>
        <v>#NAME?</v>
      </c>
      <c r="R41" s="66" t="e">
        <f aca="false">N41-Expenses!E38-'CapChrg-AllocExp'!E39</f>
        <v>#NAME?</v>
      </c>
      <c r="S41" s="66" t="n">
        <f aca="false">J41+K41-Expenses!D38-'CapChrg-AllocExp'!D39</f>
        <v>-4957</v>
      </c>
      <c r="T41" s="66" t="e">
        <f aca="false">R41-S41</f>
        <v>#NAME?</v>
      </c>
    </row>
    <row r="42" customFormat="false" ht="12.75" hidden="true" customHeight="true" outlineLevel="0" collapsed="false">
      <c r="A42" s="193" t="s">
        <v>231</v>
      </c>
      <c r="B42" s="166" t="s">
        <v>151</v>
      </c>
      <c r="D42" s="43"/>
      <c r="E42" s="66" t="n">
        <f aca="false">-3763+1673</f>
        <v>-2090</v>
      </c>
      <c r="F42" s="66"/>
      <c r="G42" s="66"/>
      <c r="H42" s="66"/>
      <c r="I42" s="66"/>
      <c r="J42" s="73" t="n">
        <f aca="false">SUM(D42:I42)</f>
        <v>-2090</v>
      </c>
      <c r="K42" s="43" t="n">
        <f aca="false">Greensheet!M88</f>
        <v>0</v>
      </c>
      <c r="L42" s="66"/>
      <c r="M42" s="66" t="n">
        <f aca="false">SUM(J42:L42)</f>
        <v>-2090</v>
      </c>
      <c r="N42" s="66" t="e">
        <f aca="false">ROUND(HPVAL($A42,$A$1,$A$2,$A$3,$A$4,$A$6)/1000,0)</f>
        <v>#NAME?</v>
      </c>
      <c r="O42" s="174" t="e">
        <f aca="false">M42-N42</f>
        <v>#NAME?</v>
      </c>
      <c r="R42" s="66" t="e">
        <f aca="false">N42-Expenses!E39-'CapChrg-AllocExp'!E40</f>
        <v>#NAME?</v>
      </c>
      <c r="S42" s="66" t="e">
        <f aca="false">J42+K42-Expenses!D39-'CapChrg-AllocExp'!D40</f>
        <v>#NAME?</v>
      </c>
      <c r="T42" s="66" t="e">
        <f aca="false">R42-S42</f>
        <v>#NAME?</v>
      </c>
    </row>
    <row r="43" customFormat="false" ht="12.75" hidden="true" customHeight="true" outlineLevel="0" collapsed="false">
      <c r="A43" s="193" t="s">
        <v>232</v>
      </c>
      <c r="B43" s="166" t="s">
        <v>37</v>
      </c>
      <c r="D43" s="43"/>
      <c r="E43" s="66" t="n">
        <v>-26117</v>
      </c>
      <c r="F43" s="66" t="n">
        <v>3051</v>
      </c>
      <c r="G43" s="66"/>
      <c r="H43" s="66"/>
      <c r="I43" s="66"/>
      <c r="J43" s="73" t="n">
        <f aca="false">SUM(D43:I43)</f>
        <v>-23066</v>
      </c>
      <c r="K43" s="43"/>
      <c r="L43" s="66"/>
      <c r="M43" s="66" t="n">
        <f aca="false">SUM(J43:L43)</f>
        <v>-23066</v>
      </c>
      <c r="N43" s="66" t="e">
        <f aca="false">ROUND(HPVAL($A43,$A$1,$A$2,$A$3,$A$4,$A$6)/1000,0)</f>
        <v>#NAME?</v>
      </c>
      <c r="O43" s="174" t="e">
        <f aca="false">M43-N43</f>
        <v>#NAME?</v>
      </c>
      <c r="R43" s="228" t="e">
        <f aca="false">N43-Expenses!E40-'CapChrg-AllocExp'!E42</f>
        <v>#NAME?</v>
      </c>
      <c r="S43" s="228" t="e">
        <f aca="false">J43+K43-Expenses!D40-'CapChrg-AllocExp'!D42</f>
        <v>#NAME?</v>
      </c>
      <c r="T43" s="66" t="e">
        <f aca="false">R43-S43</f>
        <v>#NAME?</v>
      </c>
    </row>
    <row r="44" customFormat="false" ht="12" hidden="false" customHeight="true" outlineLevel="0" collapsed="false">
      <c r="B44" s="154" t="s">
        <v>37</v>
      </c>
      <c r="D44" s="43" t="n">
        <f aca="false">SUM(D42:D43)</f>
        <v>0</v>
      </c>
      <c r="E44" s="66" t="n">
        <f aca="false">SUM(E42:E43)</f>
        <v>-28207</v>
      </c>
      <c r="F44" s="66" t="n">
        <f aca="false">SUM(F42:F43)</f>
        <v>3051</v>
      </c>
      <c r="G44" s="66"/>
      <c r="H44" s="66" t="n">
        <f aca="false">SUM(H42:H43)</f>
        <v>0</v>
      </c>
      <c r="I44" s="66" t="n">
        <f aca="false">SUM(I42:I43)</f>
        <v>0</v>
      </c>
      <c r="J44" s="73" t="n">
        <f aca="false">SUM(D44:I44)</f>
        <v>-25156</v>
      </c>
      <c r="K44" s="43"/>
      <c r="L44" s="66" t="n">
        <f aca="false">SUM(L42:L43)</f>
        <v>0</v>
      </c>
      <c r="M44" s="66" t="n">
        <f aca="false">SUM(J44:L44)</f>
        <v>-25156</v>
      </c>
      <c r="N44" s="66" t="e">
        <f aca="false">SUM(N42:N43)</f>
        <v>#NAME?</v>
      </c>
      <c r="O44" s="174" t="e">
        <f aca="false">SUM(O42:O43)</f>
        <v>#NAME?</v>
      </c>
      <c r="R44" s="66"/>
      <c r="S44" s="66"/>
      <c r="T44" s="66"/>
    </row>
    <row r="45" customFormat="false" ht="3" hidden="false" customHeight="true" outlineLevel="0" collapsed="false">
      <c r="B45" s="166"/>
      <c r="D45" s="86"/>
      <c r="E45" s="170"/>
      <c r="F45" s="170"/>
      <c r="G45" s="170"/>
      <c r="H45" s="170"/>
      <c r="I45" s="170"/>
      <c r="J45" s="86"/>
      <c r="K45" s="86"/>
      <c r="L45" s="170"/>
      <c r="M45" s="170"/>
      <c r="N45" s="170"/>
      <c r="O45" s="173"/>
    </row>
    <row r="46" customFormat="false" ht="12" hidden="false" customHeight="true" outlineLevel="0" collapsed="false">
      <c r="A46" s="182"/>
      <c r="B46" s="214" t="s">
        <v>38</v>
      </c>
      <c r="C46" s="176"/>
      <c r="D46" s="177" t="n">
        <f aca="false">SUM(D40:D43)</f>
        <v>0</v>
      </c>
      <c r="E46" s="178" t="n">
        <f aca="false">E40+E41+E44</f>
        <v>-47662</v>
      </c>
      <c r="F46" s="178" t="n">
        <f aca="false">F40+F41+F44</f>
        <v>3311</v>
      </c>
      <c r="G46" s="178"/>
      <c r="H46" s="178" t="n">
        <f aca="false">SUM(H40:H43)</f>
        <v>0</v>
      </c>
      <c r="I46" s="178" t="n">
        <f aca="false">SUM(I40:I43)</f>
        <v>0</v>
      </c>
      <c r="J46" s="177" t="n">
        <f aca="false">SUM(J40:J43)</f>
        <v>-44351</v>
      </c>
      <c r="K46" s="177" t="n">
        <f aca="false">SUM(K40:K43)</f>
        <v>0</v>
      </c>
      <c r="L46" s="178" t="n">
        <f aca="false">SUM(L40:L43)</f>
        <v>0</v>
      </c>
      <c r="M46" s="178" t="n">
        <f aca="false">M40+M41+M44</f>
        <v>-44351</v>
      </c>
      <c r="N46" s="178" t="e">
        <f aca="false">N40+N41+N44</f>
        <v>#NAME?</v>
      </c>
      <c r="O46" s="181" t="e">
        <f aca="false">SUM(O40:O43)</f>
        <v>#NAME?</v>
      </c>
      <c r="P46" s="182"/>
      <c r="Q46" s="182"/>
      <c r="R46" s="178" t="e">
        <f aca="false">SUM(R40:R44)</f>
        <v>#NAME?</v>
      </c>
      <c r="S46" s="178" t="e">
        <f aca="false">SUM(S40:S44)</f>
        <v>#NAME?</v>
      </c>
      <c r="T46" s="178" t="e">
        <f aca="false">SUM(T40:T44)</f>
        <v>#NAME?</v>
      </c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2"/>
      <c r="BI46" s="182"/>
      <c r="BJ46" s="182"/>
      <c r="BK46" s="182"/>
      <c r="BL46" s="182"/>
      <c r="BM46" s="182"/>
      <c r="BN46" s="182"/>
      <c r="BO46" s="182"/>
      <c r="BP46" s="182"/>
      <c r="BQ46" s="182"/>
      <c r="BR46" s="182"/>
      <c r="BS46" s="182"/>
      <c r="BT46" s="182"/>
      <c r="BU46" s="182"/>
      <c r="BV46" s="182"/>
      <c r="BW46" s="182"/>
      <c r="BX46" s="182"/>
      <c r="BY46" s="182"/>
      <c r="BZ46" s="182"/>
      <c r="CA46" s="182"/>
      <c r="CB46" s="182"/>
      <c r="CC46" s="182"/>
      <c r="CD46" s="182"/>
      <c r="CE46" s="182"/>
      <c r="CF46" s="182"/>
      <c r="CG46" s="182"/>
      <c r="CH46" s="182"/>
      <c r="CI46" s="182"/>
      <c r="CJ46" s="182"/>
      <c r="CK46" s="182"/>
      <c r="CL46" s="182"/>
      <c r="CM46" s="182"/>
      <c r="CN46" s="182"/>
      <c r="CO46" s="182"/>
      <c r="CP46" s="182"/>
      <c r="CQ46" s="182"/>
      <c r="CR46" s="182"/>
      <c r="CS46" s="182"/>
      <c r="CT46" s="182"/>
      <c r="CU46" s="182"/>
      <c r="CV46" s="182"/>
      <c r="CW46" s="182"/>
      <c r="CX46" s="182"/>
      <c r="CY46" s="182"/>
      <c r="CZ46" s="182"/>
      <c r="DA46" s="182"/>
      <c r="DB46" s="182"/>
      <c r="DC46" s="182"/>
      <c r="DD46" s="182"/>
      <c r="DE46" s="182"/>
      <c r="DF46" s="182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2"/>
      <c r="DS46" s="182"/>
      <c r="DT46" s="182"/>
      <c r="DU46" s="182"/>
      <c r="DV46" s="182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2"/>
      <c r="EI46" s="182"/>
      <c r="EJ46" s="182"/>
      <c r="EK46" s="182"/>
      <c r="EL46" s="182"/>
      <c r="EM46" s="182"/>
      <c r="EN46" s="182"/>
      <c r="EO46" s="182"/>
      <c r="EP46" s="182"/>
      <c r="EQ46" s="182"/>
      <c r="ER46" s="182"/>
      <c r="ES46" s="182"/>
      <c r="ET46" s="182"/>
      <c r="EU46" s="182"/>
      <c r="EV46" s="182"/>
      <c r="EW46" s="182"/>
      <c r="EX46" s="182"/>
      <c r="EY46" s="182"/>
      <c r="EZ46" s="182"/>
      <c r="FA46" s="182"/>
      <c r="FB46" s="182"/>
      <c r="FC46" s="182"/>
      <c r="FD46" s="182"/>
      <c r="FE46" s="182"/>
      <c r="FF46" s="182"/>
      <c r="FG46" s="182"/>
      <c r="FH46" s="182"/>
      <c r="FI46" s="182"/>
      <c r="FJ46" s="182"/>
      <c r="FK46" s="182"/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182"/>
      <c r="GK46" s="182"/>
      <c r="GL46" s="182"/>
      <c r="GM46" s="182"/>
      <c r="GN46" s="182"/>
      <c r="GO46" s="182"/>
      <c r="GP46" s="182"/>
      <c r="GQ46" s="182"/>
      <c r="GR46" s="182"/>
      <c r="GS46" s="182"/>
      <c r="GT46" s="182"/>
      <c r="GU46" s="182"/>
      <c r="GV46" s="182"/>
      <c r="GW46" s="182"/>
      <c r="GX46" s="182"/>
      <c r="GY46" s="182"/>
      <c r="GZ46" s="182"/>
      <c r="HA46" s="182"/>
      <c r="HB46" s="182"/>
      <c r="HC46" s="182"/>
      <c r="HD46" s="182"/>
      <c r="HE46" s="182"/>
      <c r="HF46" s="182"/>
      <c r="HG46" s="182"/>
      <c r="HH46" s="182"/>
      <c r="HI46" s="182"/>
      <c r="HJ46" s="182"/>
      <c r="HK46" s="182"/>
      <c r="HL46" s="182"/>
      <c r="HM46" s="182"/>
      <c r="HN46" s="182"/>
      <c r="HO46" s="182"/>
      <c r="HP46" s="182"/>
      <c r="HQ46" s="182"/>
      <c r="HR46" s="182"/>
      <c r="HS46" s="182"/>
      <c r="HT46" s="182"/>
      <c r="HU46" s="182"/>
      <c r="HV46" s="182"/>
      <c r="HW46" s="182"/>
      <c r="HX46" s="182"/>
      <c r="HY46" s="182"/>
      <c r="HZ46" s="182"/>
      <c r="IA46" s="182"/>
      <c r="IB46" s="182"/>
      <c r="IC46" s="182"/>
      <c r="ID46" s="182"/>
      <c r="IE46" s="182"/>
      <c r="IF46" s="182"/>
      <c r="IG46" s="182"/>
      <c r="IH46" s="182"/>
      <c r="II46" s="182"/>
      <c r="IJ46" s="182"/>
      <c r="IK46" s="182"/>
      <c r="IL46" s="182"/>
      <c r="IM46" s="182"/>
      <c r="IN46" s="182"/>
      <c r="IO46" s="182"/>
      <c r="IP46" s="182"/>
      <c r="IQ46" s="182"/>
      <c r="IR46" s="182"/>
      <c r="IS46" s="182"/>
      <c r="IT46" s="182"/>
      <c r="IU46" s="182"/>
      <c r="IV46" s="182"/>
      <c r="IW46" s="182"/>
    </row>
    <row r="47" customFormat="false" ht="3" hidden="false" customHeight="true" outlineLevel="0" collapsed="false">
      <c r="B47" s="154"/>
      <c r="D47" s="43"/>
      <c r="E47" s="66"/>
      <c r="F47" s="66"/>
      <c r="G47" s="66"/>
      <c r="H47" s="66"/>
      <c r="I47" s="66"/>
      <c r="J47" s="73"/>
      <c r="K47" s="43"/>
      <c r="L47" s="66"/>
      <c r="M47" s="66"/>
      <c r="N47" s="66"/>
      <c r="O47" s="174"/>
    </row>
    <row r="48" customFormat="false" ht="12" hidden="false" customHeight="true" outlineLevel="0" collapsed="false">
      <c r="A48" s="193" t="s">
        <v>233</v>
      </c>
      <c r="B48" s="154" t="s">
        <v>39</v>
      </c>
      <c r="D48" s="43"/>
      <c r="E48" s="66"/>
      <c r="F48" s="66"/>
      <c r="G48" s="66"/>
      <c r="H48" s="66"/>
      <c r="I48" s="66"/>
      <c r="J48" s="73" t="n">
        <f aca="false">SUM(D48:I48)</f>
        <v>0</v>
      </c>
      <c r="K48" s="43"/>
      <c r="L48" s="66"/>
      <c r="M48" s="66" t="n">
        <f aca="false">SUM(J48:L48)</f>
        <v>0</v>
      </c>
      <c r="N48" s="66" t="e">
        <f aca="false">ROUND(HPVAL($A48,$A$1,$A$2,$A$3,$A$4,$A$6)/1000,0)</f>
        <v>#NAME?</v>
      </c>
      <c r="O48" s="174" t="e">
        <f aca="false">M48-N48</f>
        <v>#NAME?</v>
      </c>
      <c r="R48" s="228" t="e">
        <f aca="false">N48-Expenses!E44-'CapChrg-AllocExp'!E45</f>
        <v>#NAME?</v>
      </c>
      <c r="S48" s="228" t="e">
        <f aca="false">J48+K48-Expenses!D44-'CapChrg-AllocExp'!D45</f>
        <v>#NAME?</v>
      </c>
      <c r="T48" s="66" t="e">
        <f aca="false">R48-S48</f>
        <v>#NAME?</v>
      </c>
    </row>
    <row r="49" customFormat="false" ht="3" hidden="false" customHeight="true" outlineLevel="0" collapsed="false">
      <c r="B49" s="154"/>
      <c r="D49" s="43"/>
      <c r="E49" s="66"/>
      <c r="F49" s="66"/>
      <c r="G49" s="66"/>
      <c r="H49" s="66"/>
      <c r="I49" s="66"/>
      <c r="J49" s="73"/>
      <c r="K49" s="43"/>
      <c r="L49" s="66"/>
      <c r="M49" s="66"/>
      <c r="N49" s="66"/>
      <c r="O49" s="174"/>
    </row>
    <row r="50" customFormat="false" ht="12" hidden="false" customHeight="true" outlineLevel="0" collapsed="false">
      <c r="A50" s="193" t="s">
        <v>234</v>
      </c>
      <c r="B50" s="154" t="s">
        <v>40</v>
      </c>
      <c r="D50" s="43" t="n">
        <v>-55573</v>
      </c>
      <c r="E50" s="66"/>
      <c r="F50" s="66"/>
      <c r="G50" s="66"/>
      <c r="H50" s="66"/>
      <c r="I50" s="66"/>
      <c r="J50" s="73" t="n">
        <f aca="false">SUM(D50:I50)</f>
        <v>-55573</v>
      </c>
      <c r="K50" s="43"/>
      <c r="L50" s="66"/>
      <c r="M50" s="66" t="n">
        <f aca="false">SUM(J50:L50)</f>
        <v>-55573</v>
      </c>
      <c r="N50" s="66"/>
      <c r="O50" s="174" t="n">
        <f aca="false">M50-N50</f>
        <v>-55573</v>
      </c>
      <c r="R50" s="66"/>
      <c r="S50" s="66"/>
      <c r="T50" s="66"/>
    </row>
    <row r="51" customFormat="false" ht="3" hidden="false" customHeight="true" outlineLevel="0" collapsed="false">
      <c r="B51" s="215"/>
      <c r="D51" s="230"/>
      <c r="E51" s="204"/>
      <c r="F51" s="204"/>
      <c r="G51" s="204"/>
      <c r="H51" s="204"/>
      <c r="I51" s="204"/>
      <c r="J51" s="86"/>
      <c r="K51" s="230"/>
      <c r="L51" s="204"/>
      <c r="M51" s="204"/>
      <c r="N51" s="204"/>
      <c r="O51" s="173"/>
    </row>
    <row r="52" customFormat="false" ht="12" hidden="false" customHeight="true" outlineLevel="0" collapsed="false">
      <c r="A52" s="193" t="s">
        <v>236</v>
      </c>
      <c r="B52" s="154" t="s">
        <v>45</v>
      </c>
      <c r="D52" s="43"/>
      <c r="E52" s="66"/>
      <c r="F52" s="66" t="n">
        <v>-13507</v>
      </c>
      <c r="G52" s="66"/>
      <c r="H52" s="66"/>
      <c r="I52" s="66"/>
      <c r="J52" s="73" t="n">
        <f aca="false">SUM(D52:I52)</f>
        <v>-13507</v>
      </c>
      <c r="K52" s="43"/>
      <c r="L52" s="66"/>
      <c r="M52" s="66" t="n">
        <f aca="false">SUM(J52:L52)</f>
        <v>-13507</v>
      </c>
      <c r="N52" s="66" t="e">
        <f aca="false">ROUND(HPVAL($A52,$A$1,$A$2,$A$3,$A$4,$A$6)/1000,0)</f>
        <v>#NAME?</v>
      </c>
      <c r="O52" s="174" t="e">
        <f aca="false">M52-N52</f>
        <v>#NAME?</v>
      </c>
      <c r="T52" s="66"/>
    </row>
    <row r="53" customFormat="false" ht="3" hidden="false" customHeight="true" outlineLevel="0" collapsed="false">
      <c r="B53" s="215"/>
      <c r="D53" s="230"/>
      <c r="E53" s="204"/>
      <c r="F53" s="204"/>
      <c r="G53" s="204"/>
      <c r="H53" s="204"/>
      <c r="I53" s="204"/>
      <c r="J53" s="86"/>
      <c r="K53" s="230"/>
      <c r="L53" s="204"/>
      <c r="M53" s="204"/>
      <c r="N53" s="204"/>
      <c r="O53" s="173"/>
    </row>
    <row r="54" customFormat="false" ht="12" hidden="false" customHeight="true" outlineLevel="0" collapsed="false">
      <c r="B54" s="154" t="s">
        <v>41</v>
      </c>
      <c r="D54" s="43"/>
      <c r="E54" s="66"/>
      <c r="F54" s="66"/>
      <c r="G54" s="66"/>
      <c r="H54" s="66"/>
      <c r="I54" s="66"/>
      <c r="J54" s="73" t="n">
        <f aca="false">SUM(D54:I54)</f>
        <v>0</v>
      </c>
      <c r="K54" s="43"/>
      <c r="L54" s="66"/>
      <c r="M54" s="66" t="n">
        <f aca="false">SUM(J54:L54)</f>
        <v>0</v>
      </c>
      <c r="N54" s="66" t="n">
        <v>42685</v>
      </c>
      <c r="O54" s="174" t="n">
        <f aca="false">M54-N54</f>
        <v>-42685</v>
      </c>
      <c r="T54" s="66"/>
    </row>
    <row r="55" customFormat="false" ht="3" hidden="false" customHeight="true" outlineLevel="0" collapsed="false">
      <c r="B55" s="154"/>
      <c r="D55" s="43"/>
      <c r="E55" s="66"/>
      <c r="F55" s="66"/>
      <c r="G55" s="66"/>
      <c r="H55" s="66"/>
      <c r="I55" s="66"/>
      <c r="J55" s="73"/>
      <c r="K55" s="43"/>
      <c r="L55" s="66"/>
      <c r="M55" s="66"/>
      <c r="N55" s="66"/>
      <c r="O55" s="174"/>
    </row>
    <row r="56" customFormat="false" ht="12" hidden="false" customHeight="true" outlineLevel="0" collapsed="false">
      <c r="B56" s="198" t="s">
        <v>90</v>
      </c>
      <c r="D56" s="183" t="n">
        <f aca="false">SUM(D46:D54)+D37+D23</f>
        <v>33417</v>
      </c>
      <c r="E56" s="184" t="n">
        <f aca="false">SUM(E46:E54)+E37+E23</f>
        <v>-45512</v>
      </c>
      <c r="F56" s="184" t="n">
        <f aca="false">SUM(F46:F54)+F37+F23</f>
        <v>6122</v>
      </c>
      <c r="G56" s="184" t="s">
        <v>189</v>
      </c>
      <c r="H56" s="184" t="n">
        <f aca="false">SUM(H46:H54)+H37+H23</f>
        <v>9878</v>
      </c>
      <c r="I56" s="184" t="n">
        <f aca="false">SUM(I46:I54)+I37+I23</f>
        <v>0</v>
      </c>
      <c r="J56" s="183" t="n">
        <f aca="false">SUM(J46:J54)+J37+J23</f>
        <v>3905</v>
      </c>
      <c r="K56" s="183" t="n">
        <f aca="false">SUM(K46:K54)+K37+K23</f>
        <v>0</v>
      </c>
      <c r="L56" s="184" t="n">
        <f aca="false">SUM(L46:L54)+L37+L23</f>
        <v>0</v>
      </c>
      <c r="M56" s="184" t="n">
        <f aca="false">SUM(M46:M54)+M37+M23</f>
        <v>3905</v>
      </c>
      <c r="N56" s="184" t="e">
        <f aca="false">SUM(N46:N54)+N37+N23</f>
        <v>#NAME?</v>
      </c>
      <c r="O56" s="186" t="e">
        <f aca="false">SUM(O46:O54)+O37+O23</f>
        <v>#NAME?</v>
      </c>
    </row>
    <row r="57" customFormat="false" ht="3" hidden="false" customHeight="true" outlineLevel="0" collapsed="false">
      <c r="B57" s="187"/>
      <c r="D57" s="188"/>
      <c r="E57" s="189"/>
      <c r="F57" s="189"/>
      <c r="G57" s="189"/>
      <c r="H57" s="189"/>
      <c r="I57" s="189"/>
      <c r="J57" s="188"/>
      <c r="K57" s="188"/>
      <c r="L57" s="189"/>
      <c r="M57" s="189"/>
      <c r="N57" s="189"/>
      <c r="O57" s="76"/>
    </row>
    <row r="58" customFormat="false" ht="12.75" hidden="false" customHeight="false" outlineLevel="0" collapsed="false">
      <c r="B58" s="231" t="s">
        <v>256</v>
      </c>
      <c r="C58" s="224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</row>
    <row r="59" customFormat="false" ht="12.75" hidden="false" customHeight="false" outlineLevel="0" collapsed="false">
      <c r="B59" s="231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</row>
    <row r="60" customFormat="false" ht="12.75" hidden="false" customHeight="false" outlineLevel="0" collapsed="false">
      <c r="B60" s="231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</row>
    <row r="61" customFormat="false" ht="12.75" hidden="false" customHeight="false" outlineLevel="0" collapsed="false"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</row>
    <row r="62" customFormat="false" ht="12.75" hidden="false" customHeight="false" outlineLevel="0" collapsed="false"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</row>
    <row r="63" customFormat="false" ht="12.75" hidden="false" customHeight="false" outlineLevel="0" collapsed="false">
      <c r="B63" s="67" t="s">
        <v>272</v>
      </c>
      <c r="D63" s="66"/>
      <c r="E63" s="66"/>
      <c r="F63" s="66"/>
      <c r="G63" s="66"/>
      <c r="H63" s="66"/>
      <c r="I63" s="66"/>
      <c r="J63" s="66"/>
      <c r="K63" s="66"/>
      <c r="L63" s="66"/>
      <c r="M63" s="66" t="s">
        <v>79</v>
      </c>
      <c r="N63" s="66"/>
      <c r="O63" s="66"/>
    </row>
    <row r="64" customFormat="false" ht="12.75" hidden="false" customHeight="false" outlineLevel="0" collapsed="false">
      <c r="B64" s="1" t="s">
        <v>13</v>
      </c>
      <c r="D64" s="66" t="n">
        <f aca="false">D10+D11+D31+D13</f>
        <v>-9176</v>
      </c>
    </row>
    <row r="65" customFormat="false" ht="12.75" hidden="false" customHeight="false" outlineLevel="0" collapsed="false">
      <c r="B65" s="1" t="s">
        <v>273</v>
      </c>
      <c r="D65" s="66" t="n">
        <f aca="false">D18+D20+D19+D27</f>
        <v>-1239</v>
      </c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  <row r="80" customFormat="false" ht="12.75" hidden="false" customHeight="false" outlineLevel="0" collapsed="false">
      <c r="A80" s="1"/>
    </row>
    <row r="81" customFormat="false" ht="12.75" hidden="false" customHeight="false" outlineLevel="0" collapsed="false">
      <c r="A81" s="1"/>
    </row>
    <row r="82" customFormat="false" ht="12.75" hidden="false" customHeight="false" outlineLevel="0" collapsed="false">
      <c r="A82" s="1"/>
    </row>
    <row r="83" customFormat="false" ht="12.75" hidden="false" customHeight="false" outlineLevel="0" collapsed="false">
      <c r="A83" s="1"/>
    </row>
  </sheetData>
  <mergeCells count="5">
    <mergeCell ref="B2:O2"/>
    <mergeCell ref="B3:O3"/>
    <mergeCell ref="B4:O4"/>
    <mergeCell ref="R6:T6"/>
    <mergeCell ref="R7:T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dtalley</cp:lastModifiedBy>
  <cp:lastPrinted>2000-07-28T16:22:20Z</cp:lastPrinted>
  <cp:revision>0</cp:revision>
  <dc:subject/>
  <dc:title/>
</cp:coreProperties>
</file>