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GM-WklyChnge" sheetId="3" state="hidden" r:id="rId5"/>
    <sheet name="GrossMargin" sheetId="4" state="visible" r:id="rId6"/>
    <sheet name="WeeklyExpChange" sheetId="5" state="hidden" r:id="rId7"/>
    <sheet name="Expenses" sheetId="6" state="visible" r:id="rId8"/>
    <sheet name="CapChrg" sheetId="7" state="visible" r:id="rId9"/>
    <sheet name="YTD Mgmt Summary 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6" name="_xlnm.Print_Area" vbProcedure="false">CapChrg!$A$1:$H$74</definedName>
    <definedName function="false" hidden="false" localSheetId="5" name="_xlnm.Print_Area" vbProcedure="false">Expenses!$A$1:$O$90</definedName>
    <definedName function="false" hidden="false" localSheetId="2" name="_xlnm.Print_Area" vbProcedure="false">'GM-WklyChnge'!$A$1:$K$68</definedName>
    <definedName function="false" hidden="false" localSheetId="3" name="_xlnm.Print_Area" vbProcedure="false">GrossMargin!$A$1:$N$72</definedName>
    <definedName function="false" hidden="false" localSheetId="1" name="_xlnm.Print_Area" vbProcedure="false">'QTD Mgmt Summary'!$A$1:$Q$92</definedName>
    <definedName function="false" hidden="false" localSheetId="4" name="_xlnm.Print_Area" vbProcedure="false">WeeklyExpChange!$A$1:$J$87</definedName>
    <definedName function="false" hidden="false" localSheetId="0" name="_xlnm.Print_Area" vbProcedure="false">'YTD Mgmt Summary'!$A$1:$Q$90</definedName>
    <definedName function="false" hidden="false" localSheetId="7" name="_xlnm.Print_Area" vbProcedure="false">'YTD Mgmt Summary '!$A$1:$Q$93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<sst xmlns="http://schemas.openxmlformats.org/spreadsheetml/2006/main" count="666" uniqueCount="161">
  <si>
    <t xml:space="preserve">Enron North America</t>
  </si>
  <si>
    <t xml:space="preserve">1st QTR 2001 EARNINGS ESTIMATE</t>
  </si>
  <si>
    <t xml:space="preserve">Direct &amp; </t>
  </si>
  <si>
    <t xml:space="preserve">Margin</t>
  </si>
  <si>
    <t xml:space="preserve">Operating Expenses</t>
  </si>
  <si>
    <t xml:space="preserve">Capital Charge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</si>
  <si>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</si>
  <si>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</si>
  <si>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</si>
  <si>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</si>
  <si>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</si>
  <si>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</si>
  <si>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    ERCOT (Smith/Sukaly)</t>
  </si>
  <si>
    <t xml:space="preserve">    Southeast (Herndon/Pagan)</t>
  </si>
  <si>
    <t xml:space="preserve">    Midwest (Sturm/Baughman)</t>
  </si>
  <si>
    <t xml:space="preserve">    Northeast (Davis/Ader)</t>
  </si>
  <si>
    <t xml:space="preserve">    Management Book (Presto)</t>
  </si>
  <si>
    <t xml:space="preserve">    New Albany (Presto)   </t>
  </si>
  <si>
    <t xml:space="preserve">    Development (Jacoby)</t>
  </si>
  <si>
    <t xml:space="preserve">    Structuring (Aucoin)</t>
  </si>
  <si>
    <t xml:space="preserve">    Fundamentals (Will)</t>
  </si>
  <si>
    <t xml:space="preserve">  Total East Power</t>
  </si>
  <si>
    <t xml:space="preserve">    Originations (Calger)</t>
  </si>
  <si>
    <t xml:space="preserve">    QF (Calger)</t>
  </si>
  <si>
    <t xml:space="preserve">    Development (Parquet)</t>
  </si>
  <si>
    <t xml:space="preserve">    Trading (Belden)</t>
  </si>
  <si>
    <t xml:space="preserve">    Middle Market/Services (Foster/Wolfe)</t>
  </si>
  <si>
    <t xml:space="preserve">    Fundamentals (Heisenreiker)</t>
  </si>
  <si>
    <t xml:space="preserve">  Total West Power</t>
  </si>
  <si>
    <t xml:space="preserve">    West (Allen/Tycholiz)</t>
  </si>
  <si>
    <t xml:space="preserve">    Midwest (Shively/Luce)</t>
  </si>
  <si>
    <t xml:space="preserve">    East (Neal/Vickers)</t>
  </si>
  <si>
    <t xml:space="preserve">   Texas (Martin)</t>
  </si>
  <si>
    <t xml:space="preserve">   Financial (Arnold)</t>
  </si>
  <si>
    <t xml:space="preserve">   Derivatives (Lagrasta)</t>
  </si>
  <si>
    <t xml:space="preserve">   NG Structuring (McMicheal)</t>
  </si>
  <si>
    <t xml:space="preserve">   NG Fundamentals (Gaskill)</t>
  </si>
  <si>
    <t xml:space="preserve">   Management</t>
  </si>
  <si>
    <t xml:space="preserve">  Total Natural Gas</t>
  </si>
  <si>
    <t xml:space="preserve">    Natural Gas (McKay/LeDain)</t>
  </si>
  <si>
    <t xml:space="preserve">    Finance (Kitagawa)</t>
  </si>
  <si>
    <t xml:space="preserve">    Alberta Power (Zufferli/Davies)</t>
  </si>
  <si>
    <t xml:space="preserve">    Ontario Power (Devries)</t>
  </si>
  <si>
    <t xml:space="preserve">    Retail (Pope)</t>
  </si>
  <si>
    <t xml:space="preserve">    Executive (Milnthorp)</t>
  </si>
  <si>
    <t xml:space="preserve">  Total Canada </t>
  </si>
  <si>
    <t xml:space="preserve">    Upstream Executive (Mrha)</t>
  </si>
  <si>
    <t xml:space="preserve">      Compression Services (Hilgert)</t>
  </si>
  <si>
    <t xml:space="preserve">      Offshore (Byargeon)</t>
  </si>
  <si>
    <t xml:space="preserve">      Storage (Bieniawski)</t>
  </si>
  <si>
    <t xml:space="preserve">      Producer E-Commerce (Grass)</t>
  </si>
  <si>
    <t xml:space="preserve">      Wellhead Desk (Mrha)</t>
  </si>
  <si>
    <t xml:space="preserve">    Bridgeline (Mrha)</t>
  </si>
  <si>
    <t xml:space="preserve">    HPL (Redmond)</t>
  </si>
  <si>
    <t xml:space="preserve">    LT Fundamentals/Transport (Gomez)</t>
  </si>
  <si>
    <t xml:space="preserve">    Mexico (Yzaguirre)</t>
  </si>
  <si>
    <t xml:space="preserve">    Generation Investments (Duran)</t>
  </si>
  <si>
    <t xml:space="preserve">    Principal Investing (Miller)</t>
  </si>
  <si>
    <t xml:space="preserve">    Energy Capital Svcs (Thompson/Josey)</t>
  </si>
  <si>
    <t xml:space="preserve">    Corporate Development (Detmering)</t>
  </si>
  <si>
    <t xml:space="preserve">    Restructuring (Redmond)</t>
  </si>
  <si>
    <t xml:space="preserve">    Sold Peakers</t>
  </si>
  <si>
    <t xml:space="preserve">    Cross Commodity (Lavorato)</t>
  </si>
  <si>
    <t xml:space="preserve">    Office of the Chairman (Delainey/Lavorato)</t>
  </si>
  <si>
    <t xml:space="preserve">    TVA Settlement</t>
  </si>
  <si>
    <t xml:space="preserve">    Overview</t>
  </si>
  <si>
    <t xml:space="preserve">Total Commercial</t>
  </si>
  <si>
    <t xml:space="preserve">    Business Analysis &amp; Reptg (Colwell)</t>
  </si>
  <si>
    <t xml:space="preserve">    Transaction Support (Colwell)</t>
  </si>
  <si>
    <t xml:space="preserve">    Canada Support (Milnthorp)</t>
  </si>
  <si>
    <t xml:space="preserve">    Energy Operations (Beck)</t>
  </si>
  <si>
    <t xml:space="preserve">    Human Resources (Oxley)</t>
  </si>
  <si>
    <t xml:space="preserve">    Legal (Haedicke)</t>
  </si>
  <si>
    <t xml:space="preserve">    Public Relations (Thoede)</t>
  </si>
  <si>
    <t xml:space="preserve">    Tax (Douglas)</t>
  </si>
  <si>
    <t xml:space="preserve">    Research (Kaminski)</t>
  </si>
  <si>
    <t xml:space="preserve">    Competitive Analysis (Tholan)</t>
  </si>
  <si>
    <t xml:space="preserve">    Treasury (Deffner)</t>
  </si>
  <si>
    <t xml:space="preserve">    Technical Services (Redmond))</t>
  </si>
  <si>
    <t xml:space="preserve">    Information Technology (Bibi)</t>
  </si>
  <si>
    <t xml:space="preserve">    Corp Charges and Non-Allocable</t>
  </si>
  <si>
    <t xml:space="preserve">Total Group</t>
  </si>
  <si>
    <t xml:space="preserve">    Prepay Expenses</t>
  </si>
  <si>
    <t xml:space="preserve">    U.S. Drift</t>
  </si>
  <si>
    <t xml:space="preserve">    Facility Costs</t>
  </si>
  <si>
    <t xml:space="preserve">    Capital Charge Offset</t>
  </si>
  <si>
    <t xml:space="preserve">ENA EBIT</t>
  </si>
  <si>
    <t xml:space="preserve">Interest Expense/(Income)</t>
  </si>
  <si>
    <t xml:space="preserve">ENA Pre-tax Income</t>
  </si>
  <si>
    <t xml:space="preserve">Margin change from: 12/31/00</t>
  </si>
  <si>
    <t xml:space="preserve">Expense changes from: 12/31/00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</si>
  <si>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</si>
  <si>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</si>
  <si>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</si>
  <si>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</si>
  <si>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</si>
  <si>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</si>
  <si>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</si>
  <si>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Prior Day:</t>
  </si>
  <si>
    <t xml:space="preserve">Current Day:</t>
  </si>
  <si>
    <t xml:space="preserve">Change:</t>
  </si>
  <si>
    <t xml:space="preserve">2nd QTR 2001 EARNINGS ESTIMATE</t>
  </si>
  <si>
    <t xml:space="preserve"> </t>
  </si>
  <si>
    <t xml:space="preserve">Results based on activity through May 18, 2001</t>
  </si>
  <si>
    <t xml:space="preserve">Capital</t>
  </si>
  <si>
    <t xml:space="preserve">Charge</t>
  </si>
  <si>
    <t xml:space="preserve">    ERCOT (Smith/Tingleaf)</t>
  </si>
  <si>
    <t xml:space="preserve">    Southeast (Herndon/Kroll)</t>
  </si>
  <si>
    <t xml:space="preserve">    Northeast (Davis)</t>
  </si>
  <si>
    <t xml:space="preserve">    Options (Arrora)</t>
  </si>
  <si>
    <t xml:space="preserve">    Services (Will)</t>
  </si>
  <si>
    <t xml:space="preserve">    Structuring (Meyn)</t>
  </si>
  <si>
    <t xml:space="preserve">    Origination (Thomas/Mcdonald)</t>
  </si>
  <si>
    <t xml:space="preserve">    Executive (Calger)</t>
  </si>
  <si>
    <t xml:space="preserve">    Generation (Parquet)</t>
  </si>
  <si>
    <t xml:space="preserve">    Fundamentals (Heizenreiker)</t>
  </si>
  <si>
    <t xml:space="preserve">    Central (Shively/Luce)</t>
  </si>
  <si>
    <t xml:space="preserve">    Retail (Milnthorp)</t>
  </si>
  <si>
    <t xml:space="preserve">    Prior Year Adj</t>
  </si>
  <si>
    <t xml:space="preserve">    Restructuring (Redmond/Lydecker)</t>
  </si>
  <si>
    <t xml:space="preserve">    Office of the Chairman (Lavorato/Kitchen)</t>
  </si>
  <si>
    <t xml:space="preserve">North America EBIT</t>
  </si>
  <si>
    <t xml:space="preserve">North America Pre-tax Income</t>
  </si>
  <si>
    <t xml:space="preserve">Expenses</t>
  </si>
  <si>
    <t xml:space="preserve">NA</t>
  </si>
  <si>
    <t xml:space="preserve">SA</t>
  </si>
  <si>
    <t xml:space="preserve">ENRON NORTH AMERICA</t>
  </si>
  <si>
    <t xml:space="preserve">1st QUARTER 2001 DETAIL OF GROSS MARGIN</t>
  </si>
  <si>
    <t xml:space="preserve">DAILY CHANGE </t>
  </si>
  <si>
    <t xml:space="preserve">Deals</t>
  </si>
  <si>
    <t xml:space="preserve">Total</t>
  </si>
  <si>
    <r>
      <rPr>
        <b val="true"/>
        <sz val="8"/>
        <rFont val="Arial Narrow"/>
        <family val="2"/>
      </rPr>
      <t xml:space="preserve">DPR</t>
    </r>
    <r>
      <rPr>
        <b val="true"/>
        <vertAlign val="superscript"/>
        <sz val="8"/>
        <rFont val="Arial Narrow"/>
        <family val="2"/>
      </rPr>
      <t xml:space="preserve">(1)</t>
    </r>
  </si>
  <si>
    <t xml:space="preserve">MPR</t>
  </si>
  <si>
    <t xml:space="preserve">Accruals</t>
  </si>
  <si>
    <t xml:space="preserve">FTA</t>
  </si>
  <si>
    <t xml:space="preserve">Identified</t>
  </si>
  <si>
    <t xml:space="preserve">(1) Excludes Cap. Charge &amp; Operating Costs</t>
  </si>
  <si>
    <t xml:space="preserve">2nd QUARTER 2001 DETAIL OF GROSS MARGIN</t>
  </si>
  <si>
    <t xml:space="preserve">Trading</t>
  </si>
  <si>
    <t xml:space="preserve">Mid Mkt</t>
  </si>
  <si>
    <t xml:space="preserve">Origination</t>
  </si>
  <si>
    <t xml:space="preserve">Total ENA Commercial</t>
  </si>
  <si>
    <t xml:space="preserve">1st QUARTER 2001 EXPENSES - WEEKLY CHANGE</t>
  </si>
  <si>
    <t xml:space="preserve">Direct Expenses</t>
  </si>
  <si>
    <t xml:space="preserve">Variance Explanation</t>
  </si>
  <si>
    <t xml:space="preserve">    Other Interest Related</t>
  </si>
  <si>
    <t xml:space="preserve">    Capital Charge Offset/Facility Costs</t>
  </si>
  <si>
    <t xml:space="preserve">TOTAL</t>
  </si>
  <si>
    <t xml:space="preserve">2nd QUARTER 2001 EXPENSES</t>
  </si>
  <si>
    <t xml:space="preserve">Fair Value Amortization</t>
  </si>
  <si>
    <t xml:space="preserve">ENW Bonus</t>
  </si>
  <si>
    <t xml:space="preserve">AA SAP invoices, </t>
  </si>
  <si>
    <t xml:space="preserve">Americas Expenses</t>
  </si>
  <si>
    <t xml:space="preserve">2nd QUARTER 2001 CAPITAL CHARGE</t>
  </si>
  <si>
    <t xml:space="preserve">Explanation</t>
  </si>
  <si>
    <t xml:space="preserve">Americas Capital Charge</t>
  </si>
  <si>
    <t xml:space="preserve">Unallocable Cap Charge</t>
  </si>
  <si>
    <t xml:space="preserve">items not identifiable to a specific team- IT P,P&amp;E, build-outs, broker cash, etc.</t>
  </si>
  <si>
    <t xml:space="preserve">Original Delainey number</t>
  </si>
  <si>
    <t xml:space="preserve">HPL</t>
  </si>
  <si>
    <t xml:space="preserve">2nd YTD 2001 EARNINGS ESTIMATE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</si>
</sst>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_(* #,##0_);_(* \(#,##0\);_(* \-_);_(@_)"/>
    <numFmt numFmtId="171" formatCode="mm/dd/yy"/>
    <numFmt numFmtId="172" formatCode="_(\$* #,##0_);_(\$* \(#,##0\);_(\$* \-_);_(@_)"/>
    <numFmt numFmtId="173" formatCode="_(* #,##0.0_);_(* \(#,##0.0\);_(* \-??_);_(@_)"/>
    <numFmt numFmtId="174" formatCode="0.0"/>
    <numFmt numFmtId="175" formatCode="@"/>
    <numFmt numFmtId="176" formatCode="m/d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vertAlign val="superscript"/>
      <sz val="8"/>
      <name val="Arial Narrow"/>
      <family val="2"/>
    </font>
    <font>
      <i val="true"/>
      <sz val="8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i val="true"/>
      <sz val="9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3" borderId="28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3" borderId="3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20" fillId="2" borderId="2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2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20" fillId="0" borderId="4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4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4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7" fillId="2" borderId="14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5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6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8" fillId="2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2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2" borderId="3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9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0" fillId="3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0" name="Line 2"/>
        <xdr:cNvSpPr/>
      </xdr:nvSpPr>
      <xdr:spPr>
        <a:xfrm flipH="1">
          <a:off x="900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1" name="Line 3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2" name="Line 6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3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4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543240</xdr:colOff>
      <xdr:row>2</xdr:row>
      <xdr:rowOff>38160</xdr:rowOff>
    </xdr:to>
    <xdr:sp>
      <xdr:nvSpPr>
        <xdr:cNvPr id="5" name="Text 1"/>
        <xdr:cNvSpPr/>
      </xdr:nvSpPr>
      <xdr:spPr>
        <a:xfrm>
          <a:off x="5542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211320</xdr:colOff>
      <xdr:row>0</xdr:row>
      <xdr:rowOff>86040</xdr:rowOff>
    </xdr:from>
    <xdr:to>
      <xdr:col>13</xdr:col>
      <xdr:colOff>393120</xdr:colOff>
      <xdr:row>2</xdr:row>
      <xdr:rowOff>47520</xdr:rowOff>
    </xdr:to>
    <xdr:sp>
      <xdr:nvSpPr>
        <xdr:cNvPr id="6" name="Text 1"/>
        <xdr:cNvSpPr/>
      </xdr:nvSpPr>
      <xdr:spPr>
        <a:xfrm>
          <a:off x="7272000" y="8604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7" name="Text 1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8" name="Text 2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9" name="Text 1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0" name="Text 2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1" name="Text 5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9720</xdr:colOff>
      <xdr:row>0</xdr:row>
      <xdr:rowOff>66240</xdr:rowOff>
    </xdr:from>
    <xdr:to>
      <xdr:col>13</xdr:col>
      <xdr:colOff>996120</xdr:colOff>
      <xdr:row>2</xdr:row>
      <xdr:rowOff>47520</xdr:rowOff>
    </xdr:to>
    <xdr:sp>
      <xdr:nvSpPr>
        <xdr:cNvPr id="12" name="Text 6"/>
        <xdr:cNvSpPr/>
      </xdr:nvSpPr>
      <xdr:spPr>
        <a:xfrm>
          <a:off x="937584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119520</xdr:colOff>
      <xdr:row>0</xdr:row>
      <xdr:rowOff>18720</xdr:rowOff>
    </xdr:from>
    <xdr:to>
      <xdr:col>8</xdr:col>
      <xdr:colOff>360</xdr:colOff>
      <xdr:row>1</xdr:row>
      <xdr:rowOff>190440</xdr:rowOff>
    </xdr:to>
    <xdr:sp>
      <xdr:nvSpPr>
        <xdr:cNvPr id="13" name="Text 2"/>
        <xdr:cNvSpPr/>
      </xdr:nvSpPr>
      <xdr:spPr>
        <a:xfrm>
          <a:off x="4963320" y="18720"/>
          <a:ext cx="168624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4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15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1Q%202001/MgmtSum-Q1_2001_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2000/4Q%202000/MgmtSum-Q4_122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2000/4Q%202000/MgmtSum-Q4_12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 YTD Mgmt Summary"/>
      <sheetName val="QTD Mgmt Summary"/>
      <sheetName val="GM-WklyChnge"/>
      <sheetName val="GrossMargin"/>
      <sheetName val="Expenses"/>
      <sheetName val="WeeklyExpChange"/>
      <sheetName val="CapChrg"/>
    </sheetNames>
    <sheetDataSet>
      <sheetData sheetId="0"/>
      <sheetData sheetId="1"/>
      <sheetData sheetId="2">
        <row r="9">
          <cell r="C9">
            <v>3302</v>
          </cell>
        </row>
        <row r="9">
          <cell r="G9">
            <v>668</v>
          </cell>
        </row>
        <row r="9">
          <cell r="K9">
            <v>0</v>
          </cell>
        </row>
        <row r="10">
          <cell r="C10">
            <v>17462</v>
          </cell>
        </row>
        <row r="10">
          <cell r="G10">
            <v>982</v>
          </cell>
        </row>
        <row r="10">
          <cell r="K10">
            <v>11</v>
          </cell>
        </row>
        <row r="11">
          <cell r="C11">
            <v>2409</v>
          </cell>
        </row>
        <row r="11">
          <cell r="G11">
            <v>792</v>
          </cell>
        </row>
        <row r="11">
          <cell r="K11">
            <v>0</v>
          </cell>
        </row>
        <row r="12">
          <cell r="C12">
            <v>39038</v>
          </cell>
        </row>
        <row r="12">
          <cell r="G12">
            <v>1239</v>
          </cell>
        </row>
        <row r="12">
          <cell r="K12">
            <v>0</v>
          </cell>
        </row>
        <row r="13">
          <cell r="C13">
            <v>3188</v>
          </cell>
        </row>
        <row r="13">
          <cell r="G13">
            <v>3150</v>
          </cell>
        </row>
        <row r="13">
          <cell r="K13">
            <v>0</v>
          </cell>
        </row>
        <row r="14">
          <cell r="C14">
            <v>-5589</v>
          </cell>
        </row>
        <row r="14">
          <cell r="G14">
            <v>141</v>
          </cell>
        </row>
        <row r="14">
          <cell r="K14">
            <v>0</v>
          </cell>
        </row>
        <row r="15">
          <cell r="C15">
            <v>5711</v>
          </cell>
        </row>
        <row r="15">
          <cell r="G15">
            <v>2008</v>
          </cell>
        </row>
        <row r="15">
          <cell r="K15">
            <v>0</v>
          </cell>
        </row>
        <row r="16">
          <cell r="C16">
            <v>0</v>
          </cell>
        </row>
        <row r="16">
          <cell r="G16">
            <v>426</v>
          </cell>
        </row>
        <row r="16">
          <cell r="K16">
            <v>0</v>
          </cell>
        </row>
        <row r="17">
          <cell r="C17">
            <v>0</v>
          </cell>
        </row>
        <row r="17">
          <cell r="G17">
            <v>683</v>
          </cell>
        </row>
        <row r="17">
          <cell r="K17">
            <v>0</v>
          </cell>
        </row>
        <row r="20">
          <cell r="C20">
            <v>733</v>
          </cell>
        </row>
        <row r="20">
          <cell r="G20">
            <v>1753</v>
          </cell>
        </row>
        <row r="20">
          <cell r="K20">
            <v>111</v>
          </cell>
        </row>
        <row r="21">
          <cell r="C21">
            <v>-4195</v>
          </cell>
        </row>
        <row r="21">
          <cell r="G21">
            <v>315</v>
          </cell>
        </row>
        <row r="21">
          <cell r="K21">
            <v>2529</v>
          </cell>
        </row>
        <row r="22">
          <cell r="C22">
            <v>-1000</v>
          </cell>
        </row>
        <row r="22">
          <cell r="G22">
            <v>807</v>
          </cell>
        </row>
        <row r="22">
          <cell r="K22">
            <v>0</v>
          </cell>
        </row>
        <row r="23">
          <cell r="C23">
            <v>360460</v>
          </cell>
        </row>
        <row r="23">
          <cell r="G23">
            <v>4119</v>
          </cell>
        </row>
        <row r="23">
          <cell r="K23">
            <v>0</v>
          </cell>
        </row>
        <row r="24">
          <cell r="C24">
            <v>10647</v>
          </cell>
        </row>
        <row r="24">
          <cell r="G24">
            <v>346</v>
          </cell>
        </row>
        <row r="24">
          <cell r="K24">
            <v>0</v>
          </cell>
        </row>
        <row r="25">
          <cell r="C25">
            <v>0</v>
          </cell>
        </row>
        <row r="25">
          <cell r="G25">
            <v>172</v>
          </cell>
        </row>
        <row r="25">
          <cell r="K25">
            <v>0</v>
          </cell>
        </row>
        <row r="28">
          <cell r="C28">
            <v>351334</v>
          </cell>
        </row>
        <row r="28">
          <cell r="G28">
            <v>1662</v>
          </cell>
        </row>
        <row r="28">
          <cell r="K28">
            <v>0</v>
          </cell>
        </row>
        <row r="29">
          <cell r="C29">
            <v>-1695</v>
          </cell>
        </row>
        <row r="29">
          <cell r="G29">
            <v>2008</v>
          </cell>
        </row>
        <row r="29">
          <cell r="K29">
            <v>154</v>
          </cell>
        </row>
        <row r="30">
          <cell r="C30">
            <v>-51507</v>
          </cell>
        </row>
        <row r="30">
          <cell r="G30">
            <v>2818</v>
          </cell>
        </row>
        <row r="30">
          <cell r="K30">
            <v>869</v>
          </cell>
        </row>
        <row r="31">
          <cell r="C31">
            <v>56708</v>
          </cell>
        </row>
        <row r="31">
          <cell r="G31">
            <v>1290</v>
          </cell>
        </row>
        <row r="31">
          <cell r="K31">
            <v>0</v>
          </cell>
        </row>
        <row r="32">
          <cell r="C32">
            <v>230802</v>
          </cell>
        </row>
        <row r="32">
          <cell r="G32">
            <v>364</v>
          </cell>
        </row>
        <row r="32">
          <cell r="K32">
            <v>0</v>
          </cell>
        </row>
        <row r="33">
          <cell r="C33">
            <v>9510</v>
          </cell>
        </row>
        <row r="33">
          <cell r="G33">
            <v>1009</v>
          </cell>
        </row>
        <row r="33">
          <cell r="K33">
            <v>0</v>
          </cell>
        </row>
        <row r="34">
          <cell r="C34">
            <v>0</v>
          </cell>
        </row>
        <row r="34">
          <cell r="G34">
            <v>497</v>
          </cell>
        </row>
        <row r="34">
          <cell r="K34">
            <v>0</v>
          </cell>
        </row>
        <row r="35">
          <cell r="C35">
            <v>0</v>
          </cell>
        </row>
        <row r="35">
          <cell r="G35">
            <v>272</v>
          </cell>
        </row>
        <row r="35">
          <cell r="K35">
            <v>0</v>
          </cell>
        </row>
        <row r="36">
          <cell r="C36">
            <v>-40000</v>
          </cell>
        </row>
        <row r="36">
          <cell r="G36">
            <v>0</v>
          </cell>
        </row>
        <row r="36">
          <cell r="K36">
            <v>0</v>
          </cell>
        </row>
        <row r="39">
          <cell r="C39">
            <v>-13481</v>
          </cell>
        </row>
        <row r="39">
          <cell r="G39">
            <v>1851</v>
          </cell>
        </row>
        <row r="39">
          <cell r="K39">
            <v>110</v>
          </cell>
        </row>
        <row r="40">
          <cell r="C40">
            <v>2886</v>
          </cell>
        </row>
        <row r="40">
          <cell r="G40">
            <v>456</v>
          </cell>
        </row>
        <row r="40">
          <cell r="K40">
            <v>1413</v>
          </cell>
        </row>
        <row r="41">
          <cell r="C41">
            <v>113427</v>
          </cell>
        </row>
        <row r="41">
          <cell r="G41">
            <v>395</v>
          </cell>
        </row>
        <row r="41">
          <cell r="K41">
            <v>0</v>
          </cell>
        </row>
        <row r="42">
          <cell r="C42">
            <v>0</v>
          </cell>
        </row>
        <row r="42">
          <cell r="G42">
            <v>351</v>
          </cell>
        </row>
        <row r="42">
          <cell r="K42">
            <v>0</v>
          </cell>
        </row>
        <row r="43">
          <cell r="C43">
            <v>0</v>
          </cell>
        </row>
        <row r="43">
          <cell r="G43">
            <v>31</v>
          </cell>
        </row>
        <row r="43">
          <cell r="K43">
            <v>0</v>
          </cell>
        </row>
        <row r="44">
          <cell r="C44">
            <v>1112</v>
          </cell>
        </row>
        <row r="44">
          <cell r="G44">
            <v>586</v>
          </cell>
        </row>
        <row r="44">
          <cell r="K44">
            <v>0</v>
          </cell>
        </row>
        <row r="45">
          <cell r="C45">
            <v>-6360</v>
          </cell>
        </row>
        <row r="45">
          <cell r="G45">
            <v>0</v>
          </cell>
        </row>
        <row r="45">
          <cell r="K45">
            <v>0</v>
          </cell>
        </row>
        <row r="48">
          <cell r="C48">
            <v>118</v>
          </cell>
        </row>
        <row r="48">
          <cell r="G48">
            <v>124</v>
          </cell>
        </row>
        <row r="48">
          <cell r="K48">
            <v>0</v>
          </cell>
        </row>
        <row r="49">
          <cell r="C49">
            <v>551</v>
          </cell>
        </row>
        <row r="49">
          <cell r="G49">
            <v>417</v>
          </cell>
        </row>
        <row r="49">
          <cell r="K49">
            <v>0</v>
          </cell>
        </row>
        <row r="50">
          <cell r="C50">
            <v>3027</v>
          </cell>
        </row>
        <row r="50">
          <cell r="G50">
            <v>605</v>
          </cell>
        </row>
        <row r="50">
          <cell r="K50">
            <v>1094</v>
          </cell>
        </row>
        <row r="51">
          <cell r="C51">
            <v>0</v>
          </cell>
        </row>
        <row r="51">
          <cell r="G51">
            <v>85</v>
          </cell>
        </row>
        <row r="51">
          <cell r="K51">
            <v>0</v>
          </cell>
        </row>
        <row r="52">
          <cell r="C52">
            <v>397</v>
          </cell>
        </row>
        <row r="52">
          <cell r="G52">
            <v>14</v>
          </cell>
        </row>
        <row r="52">
          <cell r="K52">
            <v>0</v>
          </cell>
        </row>
        <row r="53">
          <cell r="C53">
            <v>184</v>
          </cell>
        </row>
        <row r="53">
          <cell r="G53">
            <v>9</v>
          </cell>
        </row>
        <row r="53">
          <cell r="K53">
            <v>0</v>
          </cell>
        </row>
        <row r="54">
          <cell r="C54">
            <v>4703</v>
          </cell>
        </row>
        <row r="54">
          <cell r="G54">
            <v>0</v>
          </cell>
        </row>
        <row r="54">
          <cell r="K54">
            <v>3647</v>
          </cell>
        </row>
        <row r="55">
          <cell r="C55">
            <v>24490</v>
          </cell>
        </row>
        <row r="55">
          <cell r="G55">
            <v>57749</v>
          </cell>
        </row>
        <row r="55">
          <cell r="K55">
            <v>0</v>
          </cell>
        </row>
        <row r="56">
          <cell r="C56">
            <v>0</v>
          </cell>
        </row>
        <row r="56">
          <cell r="G56">
            <v>257</v>
          </cell>
        </row>
        <row r="56">
          <cell r="K56">
            <v>0</v>
          </cell>
        </row>
        <row r="57">
          <cell r="C57">
            <v>65</v>
          </cell>
        </row>
        <row r="57">
          <cell r="G57">
            <v>1106</v>
          </cell>
        </row>
        <row r="57">
          <cell r="K57">
            <v>0</v>
          </cell>
        </row>
        <row r="58">
          <cell r="C58">
            <v>10955</v>
          </cell>
        </row>
        <row r="58">
          <cell r="G58">
            <v>2008</v>
          </cell>
        </row>
        <row r="58">
          <cell r="K58">
            <v>19621</v>
          </cell>
        </row>
        <row r="59">
          <cell r="C59">
            <v>-3592</v>
          </cell>
        </row>
        <row r="59">
          <cell r="G59">
            <v>979</v>
          </cell>
        </row>
        <row r="59">
          <cell r="K59">
            <v>4963</v>
          </cell>
        </row>
        <row r="60">
          <cell r="C60">
            <v>10729</v>
          </cell>
        </row>
        <row r="60">
          <cell r="G60">
            <v>1981</v>
          </cell>
        </row>
        <row r="60">
          <cell r="K60">
            <v>8137</v>
          </cell>
        </row>
        <row r="62">
          <cell r="C62">
            <v>-18675</v>
          </cell>
        </row>
        <row r="62">
          <cell r="G62">
            <v>1193</v>
          </cell>
        </row>
        <row r="62">
          <cell r="K62">
            <v>11259</v>
          </cell>
        </row>
        <row r="63">
          <cell r="C63">
            <v>225333</v>
          </cell>
        </row>
        <row r="63">
          <cell r="G63">
            <v>10645</v>
          </cell>
        </row>
        <row r="63">
          <cell r="K63">
            <v>32320</v>
          </cell>
        </row>
        <row r="64">
          <cell r="C64">
            <v>-16596</v>
          </cell>
        </row>
        <row r="64">
          <cell r="G64">
            <v>0</v>
          </cell>
        </row>
        <row r="64">
          <cell r="K64">
            <v>0</v>
          </cell>
        </row>
        <row r="65">
          <cell r="C65">
            <v>-23432</v>
          </cell>
        </row>
        <row r="65">
          <cell r="G65">
            <v>1278</v>
          </cell>
        </row>
        <row r="65">
          <cell r="K65">
            <v>0</v>
          </cell>
        </row>
        <row r="66">
          <cell r="C66">
            <v>0</v>
          </cell>
        </row>
        <row r="66">
          <cell r="G66">
            <v>253300</v>
          </cell>
        </row>
        <row r="66">
          <cell r="K66">
            <v>0</v>
          </cell>
        </row>
        <row r="69">
          <cell r="C69">
            <v>0</v>
          </cell>
        </row>
        <row r="69">
          <cell r="G69">
            <v>2119</v>
          </cell>
        </row>
        <row r="69">
          <cell r="K69">
            <v>0</v>
          </cell>
        </row>
        <row r="70">
          <cell r="C70">
            <v>0</v>
          </cell>
        </row>
        <row r="70">
          <cell r="G70">
            <v>767</v>
          </cell>
        </row>
        <row r="70">
          <cell r="K70">
            <v>0</v>
          </cell>
        </row>
        <row r="71">
          <cell r="C71">
            <v>0</v>
          </cell>
        </row>
        <row r="71">
          <cell r="G71">
            <v>1717</v>
          </cell>
        </row>
        <row r="71">
          <cell r="K71">
            <v>0</v>
          </cell>
        </row>
        <row r="72">
          <cell r="C72">
            <v>0</v>
          </cell>
        </row>
        <row r="72">
          <cell r="G72">
            <v>10540</v>
          </cell>
        </row>
        <row r="72">
          <cell r="K72">
            <v>0</v>
          </cell>
        </row>
        <row r="73">
          <cell r="C73">
            <v>0</v>
          </cell>
        </row>
        <row r="73">
          <cell r="G73">
            <v>936</v>
          </cell>
        </row>
        <row r="73">
          <cell r="K73">
            <v>0</v>
          </cell>
        </row>
        <row r="74">
          <cell r="C74">
            <v>0</v>
          </cell>
        </row>
        <row r="74">
          <cell r="G74">
            <v>2483</v>
          </cell>
        </row>
        <row r="74">
          <cell r="K74">
            <v>0</v>
          </cell>
        </row>
        <row r="75">
          <cell r="C75">
            <v>0</v>
          </cell>
        </row>
        <row r="75">
          <cell r="G75">
            <v>10</v>
          </cell>
        </row>
        <row r="75">
          <cell r="K75">
            <v>0</v>
          </cell>
        </row>
        <row r="76">
          <cell r="C76">
            <v>0</v>
          </cell>
        </row>
        <row r="76">
          <cell r="G76">
            <v>357</v>
          </cell>
        </row>
        <row r="76">
          <cell r="K76">
            <v>0</v>
          </cell>
        </row>
        <row r="77">
          <cell r="C77">
            <v>0</v>
          </cell>
        </row>
        <row r="77">
          <cell r="G77">
            <v>200</v>
          </cell>
        </row>
        <row r="77">
          <cell r="K77">
            <v>0</v>
          </cell>
        </row>
        <row r="78">
          <cell r="C78">
            <v>0</v>
          </cell>
        </row>
        <row r="78">
          <cell r="G78">
            <v>189</v>
          </cell>
        </row>
        <row r="78">
          <cell r="K78">
            <v>0</v>
          </cell>
        </row>
        <row r="79">
          <cell r="C79">
            <v>0</v>
          </cell>
        </row>
        <row r="79">
          <cell r="G79">
            <v>471</v>
          </cell>
        </row>
        <row r="79">
          <cell r="K79">
            <v>0</v>
          </cell>
        </row>
        <row r="80">
          <cell r="C80">
            <v>0</v>
          </cell>
        </row>
        <row r="80">
          <cell r="G80">
            <v>1119</v>
          </cell>
        </row>
        <row r="80">
          <cell r="K80">
            <v>0</v>
          </cell>
        </row>
        <row r="81">
          <cell r="C81">
            <v>0</v>
          </cell>
        </row>
        <row r="81">
          <cell r="G81">
            <v>26414</v>
          </cell>
        </row>
        <row r="81">
          <cell r="K81">
            <v>0</v>
          </cell>
        </row>
        <row r="82">
          <cell r="C82">
            <v>0</v>
          </cell>
        </row>
        <row r="82">
          <cell r="G82">
            <v>48754</v>
          </cell>
        </row>
        <row r="82">
          <cell r="K82">
            <v>0</v>
          </cell>
        </row>
        <row r="84">
          <cell r="C84">
            <v>0</v>
          </cell>
        </row>
        <row r="84">
          <cell r="G84">
            <v>14566</v>
          </cell>
        </row>
        <row r="84">
          <cell r="K84">
            <v>0</v>
          </cell>
        </row>
        <row r="85">
          <cell r="C85">
            <v>49140</v>
          </cell>
        </row>
        <row r="85">
          <cell r="G85">
            <v>1742</v>
          </cell>
        </row>
        <row r="85">
          <cell r="K85">
            <v>0</v>
          </cell>
        </row>
        <row r="86">
          <cell r="C86">
            <v>-24207</v>
          </cell>
        </row>
        <row r="86">
          <cell r="G86">
            <v>0</v>
          </cell>
        </row>
        <row r="86">
          <cell r="K86">
            <v>0</v>
          </cell>
        </row>
        <row r="87">
          <cell r="C87">
            <v>0</v>
          </cell>
        </row>
        <row r="87">
          <cell r="G87">
            <v>0</v>
          </cell>
        </row>
        <row r="87">
          <cell r="K87">
            <v>-99933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9" min="7" style="2" width="8.7"/>
    <col collapsed="false" customWidth="true" hidden="false" outlineLevel="0" max="10" min="10" style="2" width="1.13"/>
    <col collapsed="false" customWidth="true" hidden="false" outlineLevel="0" max="12" min="11" style="2" width="8.7"/>
    <col collapsed="false" customWidth="true" hidden="false" outlineLevel="0" max="13" min="13" style="2" width="7.28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1</v>
      </c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3"/>
      <c r="H3" s="11"/>
      <c r="I3" s="11"/>
      <c r="J3" s="11"/>
      <c r="K3" s="11"/>
      <c r="L3" s="11"/>
      <c r="M3" s="11"/>
      <c r="N3" s="11"/>
      <c r="O3" s="11"/>
      <c r="P3" s="11"/>
      <c r="Q3" s="11"/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0"/>
      <c r="S4" s="0"/>
      <c r="T4" s="0"/>
      <c r="U4" s="0"/>
      <c r="V4" s="0"/>
      <c r="W4" s="0"/>
      <c r="X4" s="0"/>
      <c r="Y4" s="0"/>
      <c r="Z4" s="1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8" hidden="false" customHeight="true" outlineLevel="0" collapsed="false">
      <c r="A5" s="13"/>
      <c r="B5" s="14"/>
      <c r="C5" s="15"/>
      <c r="D5" s="15"/>
      <c r="E5" s="15"/>
      <c r="F5" s="16"/>
      <c r="G5" s="17" t="s">
        <v>2</v>
      </c>
      <c r="H5" s="17"/>
      <c r="I5" s="17"/>
      <c r="J5" s="18"/>
      <c r="K5" s="19"/>
      <c r="L5" s="20"/>
      <c r="M5" s="21"/>
      <c r="N5" s="22"/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8" hidden="false" customHeight="true" outlineLevel="0" collapsed="false">
      <c r="A6" s="25"/>
      <c r="B6" s="26"/>
      <c r="C6" s="27" t="s">
        <v>3</v>
      </c>
      <c r="D6" s="27"/>
      <c r="E6" s="27"/>
      <c r="F6" s="28"/>
      <c r="G6" s="29" t="s">
        <v>4</v>
      </c>
      <c r="H6" s="29"/>
      <c r="I6" s="29"/>
      <c r="J6" s="30"/>
      <c r="K6" s="29" t="s">
        <v>5</v>
      </c>
      <c r="L6" s="29"/>
      <c r="M6" s="29"/>
      <c r="N6" s="31"/>
      <c r="O6" s="29" t="s">
        <v>6</v>
      </c>
      <c r="P6" s="29"/>
      <c r="Q6" s="2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5" hidden="false" customHeight="true" outlineLevel="0" collapsed="false">
      <c r="A7" s="32" t="s">
        <v>7</v>
      </c>
      <c r="B7" s="33"/>
      <c r="C7" s="34" t="s">
        <v>8</v>
      </c>
      <c r="D7" s="35" t="s">
        <v>9</v>
      </c>
      <c r="E7" s="36" t="s">
        <v>10</v>
      </c>
      <c r="F7" s="37"/>
      <c r="G7" s="38" t="s">
        <v>11</v>
      </c>
      <c r="H7" s="39" t="s">
        <v>9</v>
      </c>
      <c r="I7" s="40" t="s">
        <v>10</v>
      </c>
      <c r="J7" s="41"/>
      <c r="K7" s="42" t="s">
        <v>11</v>
      </c>
      <c r="L7" s="43" t="s">
        <v>9</v>
      </c>
      <c r="M7" s="44" t="s">
        <v>10</v>
      </c>
      <c r="N7" s="45"/>
      <c r="O7" s="42" t="s">
        <v>11</v>
      </c>
      <c r="P7" s="43" t="s">
        <v>9</v>
      </c>
      <c r="Q7" s="44" t="s">
        <v>10</v>
      </c>
    </row>
    <row r="8" customFormat="false" ht="12.75" hidden="false" customHeight="false" outlineLevel="0" collapsed="false">
      <c r="A8" s="46"/>
      <c r="B8" s="47"/>
      <c r="C8" s="48"/>
      <c r="D8" s="49"/>
      <c r="E8" s="50"/>
      <c r="F8" s="51"/>
      <c r="G8" s="52"/>
      <c r="H8" s="53"/>
      <c r="I8" s="54"/>
      <c r="J8" s="55"/>
      <c r="K8" s="53"/>
      <c r="L8" s="53"/>
      <c r="M8" s="53"/>
      <c r="N8" s="56"/>
      <c r="O8" s="52"/>
      <c r="P8" s="53"/>
      <c r="Q8" s="57"/>
    </row>
    <row r="9" customFormat="false" ht="12.75" hidden="false" customHeight="true" outlineLevel="0" collapsed="false">
      <c r="A9" s="46" t="s">
        <v>12</v>
      </c>
      <c r="B9" s="58"/>
      <c r="C9" s="59" t="n">
        <f aca="false">GrossMargin!I8</f>
        <v>2700</v>
      </c>
      <c r="D9" s="60" t="n">
        <f aca="false">GrossMargin!M8</f>
        <v>8750</v>
      </c>
      <c r="E9" s="61" t="n">
        <f aca="false">-D9+C9</f>
        <v>-6050</v>
      </c>
      <c r="F9" s="62"/>
      <c r="G9" s="63" t="n">
        <f aca="false">Expenses!C8+Expenses!G8</f>
        <v>1006</v>
      </c>
      <c r="H9" s="63" t="n">
        <f aca="false">Expenses!D8+Expenses!H8</f>
        <v>1006</v>
      </c>
      <c r="I9" s="64" t="n">
        <f aca="false">G9-H9</f>
        <v>0</v>
      </c>
      <c r="J9" s="65"/>
      <c r="K9" s="63" t="n">
        <f aca="false">CapChrg!D8</f>
        <v>0</v>
      </c>
      <c r="L9" s="66" t="n">
        <f aca="false">CapChrg!E8</f>
        <v>0</v>
      </c>
      <c r="M9" s="67" t="n">
        <f aca="false">K9-L9</f>
        <v>0</v>
      </c>
      <c r="N9" s="68"/>
      <c r="O9" s="69" t="n">
        <f aca="false">C9-G9-K9</f>
        <v>1694</v>
      </c>
      <c r="P9" s="70" t="n">
        <f aca="false">D9-H9-L9</f>
        <v>7744</v>
      </c>
      <c r="Q9" s="71" t="n">
        <f aca="false">O9-P9</f>
        <v>-6050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">
        <v>13</v>
      </c>
      <c r="B10" s="73"/>
      <c r="C10" s="74" t="n">
        <f aca="false">GrossMargin!I9</f>
        <v>-1286</v>
      </c>
      <c r="D10" s="75" t="n">
        <f aca="false">GrossMargin!M9</f>
        <v>20000</v>
      </c>
      <c r="E10" s="76" t="n">
        <f aca="false">-D10+C10</f>
        <v>-21286</v>
      </c>
      <c r="F10" s="62"/>
      <c r="G10" s="63" t="n">
        <f aca="false">Expenses!C9+Expenses!G9</f>
        <v>1494</v>
      </c>
      <c r="H10" s="63" t="n">
        <f aca="false">Expenses!D9+Expenses!H9</f>
        <v>1494</v>
      </c>
      <c r="I10" s="64" t="n">
        <f aca="false">G10-H10</f>
        <v>0</v>
      </c>
      <c r="J10" s="77"/>
      <c r="K10" s="63" t="n">
        <f aca="false">CapChrg!D9</f>
        <v>0</v>
      </c>
      <c r="L10" s="66" t="n">
        <f aca="false">CapChrg!E9</f>
        <v>74</v>
      </c>
      <c r="M10" s="67" t="n">
        <f aca="false">K10-L10</f>
        <v>-74</v>
      </c>
      <c r="N10" s="68"/>
      <c r="O10" s="78" t="n">
        <f aca="false">C10-G10-K10</f>
        <v>-2780</v>
      </c>
      <c r="P10" s="79" t="n">
        <f aca="false">D10-H10-L10</f>
        <v>18432</v>
      </c>
      <c r="Q10" s="67" t="n">
        <f aca="false">O10-P10</f>
        <v>-21212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" hidden="false" customHeight="true" outlineLevel="0" collapsed="false">
      <c r="A11" s="46" t="s">
        <v>14</v>
      </c>
      <c r="B11" s="80"/>
      <c r="C11" s="74" t="n">
        <f aca="false">GrossMargin!I10</f>
        <v>61643</v>
      </c>
      <c r="D11" s="75" t="n">
        <f aca="false">GrossMargin!M10</f>
        <v>20000</v>
      </c>
      <c r="E11" s="76" t="n">
        <f aca="false">-D11+C11</f>
        <v>41643</v>
      </c>
      <c r="F11" s="81"/>
      <c r="G11" s="63" t="n">
        <f aca="false">Expenses!C10+Expenses!G10</f>
        <v>1457</v>
      </c>
      <c r="H11" s="63" t="n">
        <f aca="false">Expenses!D10+Expenses!H10</f>
        <v>1457</v>
      </c>
      <c r="I11" s="64" t="n">
        <f aca="false">G11-H11</f>
        <v>0</v>
      </c>
      <c r="J11" s="77"/>
      <c r="K11" s="63" t="n">
        <f aca="false">CapChrg!D10</f>
        <v>0</v>
      </c>
      <c r="L11" s="79" t="n">
        <f aca="false">CapChrg!E10</f>
        <v>0</v>
      </c>
      <c r="M11" s="67" t="n">
        <f aca="false">K11-L11</f>
        <v>0</v>
      </c>
      <c r="N11" s="77"/>
      <c r="O11" s="78" t="n">
        <f aca="false">C11-G11-K11</f>
        <v>60186</v>
      </c>
      <c r="P11" s="79" t="n">
        <f aca="false">D11-H11-L11</f>
        <v>18543</v>
      </c>
      <c r="Q11" s="67" t="n">
        <f aca="false">O11-P11</f>
        <v>41643</v>
      </c>
    </row>
    <row r="12" customFormat="false" ht="12" hidden="false" customHeight="true" outlineLevel="0" collapsed="false">
      <c r="A12" s="46" t="s">
        <v>15</v>
      </c>
      <c r="B12" s="80"/>
      <c r="C12" s="74" t="n">
        <f aca="false">GrossMargin!I11</f>
        <v>60478</v>
      </c>
      <c r="D12" s="75" t="n">
        <f aca="false">GrossMargin!M11</f>
        <v>20000</v>
      </c>
      <c r="E12" s="76" t="n">
        <f aca="false">-D12+C12</f>
        <v>40478</v>
      </c>
      <c r="F12" s="81"/>
      <c r="G12" s="63" t="n">
        <f aca="false">Expenses!C11+Expenses!G11</f>
        <v>1885</v>
      </c>
      <c r="H12" s="63" t="n">
        <f aca="false">Expenses!D11+Expenses!H11</f>
        <v>1885</v>
      </c>
      <c r="I12" s="64" t="n">
        <f aca="false">G12-H12</f>
        <v>0</v>
      </c>
      <c r="J12" s="77"/>
      <c r="K12" s="63" t="n">
        <f aca="false">CapChrg!D11</f>
        <v>0</v>
      </c>
      <c r="L12" s="79" t="n">
        <f aca="false">CapChrg!E11</f>
        <v>0</v>
      </c>
      <c r="M12" s="67" t="n">
        <f aca="false">K12-L12</f>
        <v>0</v>
      </c>
      <c r="N12" s="77"/>
      <c r="O12" s="78" t="n">
        <f aca="false">C12-G12-K12</f>
        <v>58593</v>
      </c>
      <c r="P12" s="79" t="n">
        <f aca="false">D12-H12-L12</f>
        <v>18115</v>
      </c>
      <c r="Q12" s="67" t="n">
        <f aca="false">O12-P12</f>
        <v>40478</v>
      </c>
    </row>
    <row r="13" customFormat="false" ht="12" hidden="false" customHeight="true" outlineLevel="0" collapsed="false">
      <c r="A13" s="46" t="s">
        <v>16</v>
      </c>
      <c r="B13" s="80"/>
      <c r="C13" s="74" t="n">
        <f aca="false">GrossMargin!I12</f>
        <v>20505</v>
      </c>
      <c r="D13" s="75" t="n">
        <f aca="false">GrossMargin!M12</f>
        <v>6250</v>
      </c>
      <c r="E13" s="76" t="n">
        <f aca="false">-D13+C13</f>
        <v>14255</v>
      </c>
      <c r="F13" s="81"/>
      <c r="G13" s="63" t="n">
        <f aca="false">Expenses!C12+Expenses!G12</f>
        <v>2583</v>
      </c>
      <c r="H13" s="63" t="n">
        <f aca="false">Expenses!D12+Expenses!H13</f>
        <v>2583</v>
      </c>
      <c r="I13" s="64" t="n">
        <f aca="false">G13-H13</f>
        <v>0</v>
      </c>
      <c r="J13" s="77"/>
      <c r="K13" s="63" t="n">
        <f aca="false">CapChrg!D12</f>
        <v>0</v>
      </c>
      <c r="L13" s="79" t="n">
        <f aca="false">CapChrg!E12</f>
        <v>0</v>
      </c>
      <c r="M13" s="67" t="n">
        <f aca="false">K13-L13</f>
        <v>0</v>
      </c>
      <c r="N13" s="77"/>
      <c r="O13" s="78" t="n">
        <f aca="false">C13-G13-K13</f>
        <v>17922</v>
      </c>
      <c r="P13" s="79" t="n">
        <f aca="false">D13-H13-L13</f>
        <v>3667</v>
      </c>
      <c r="Q13" s="67" t="n">
        <f aca="false">O13-P13</f>
        <v>14255</v>
      </c>
    </row>
    <row r="14" customFormat="false" ht="12" hidden="false" customHeight="true" outlineLevel="0" collapsed="false">
      <c r="A14" s="46" t="s">
        <v>17</v>
      </c>
      <c r="B14" s="80"/>
      <c r="C14" s="74" t="n">
        <f aca="false">GrossMargin!I15</f>
        <v>-2640</v>
      </c>
      <c r="D14" s="75" t="n">
        <f aca="false">GrossMargin!M15</f>
        <v>-5000</v>
      </c>
      <c r="E14" s="76" t="n">
        <f aca="false">-D14+C14</f>
        <v>2360</v>
      </c>
      <c r="F14" s="81"/>
      <c r="G14" s="63" t="n">
        <f aca="false">Expenses!C15+Expenses!G15</f>
        <v>156</v>
      </c>
      <c r="H14" s="63" t="n">
        <f aca="false">Expenses!D15+Expenses!H15</f>
        <v>156</v>
      </c>
      <c r="I14" s="64" t="n">
        <f aca="false">G14-H14</f>
        <v>0</v>
      </c>
      <c r="J14" s="77"/>
      <c r="K14" s="63" t="n">
        <f aca="false">CapChrg!D15</f>
        <v>0</v>
      </c>
      <c r="L14" s="79" t="n">
        <f aca="false">CapChrg!E15</f>
        <v>0</v>
      </c>
      <c r="M14" s="67" t="n">
        <f aca="false">K14-L14</f>
        <v>0</v>
      </c>
      <c r="N14" s="77"/>
      <c r="O14" s="78" t="n">
        <f aca="false">C14-G14-K14</f>
        <v>-2796</v>
      </c>
      <c r="P14" s="79" t="n">
        <f aca="false">D14-H14-L14</f>
        <v>-5156</v>
      </c>
      <c r="Q14" s="67" t="n">
        <f aca="false">O14-P14</f>
        <v>2360</v>
      </c>
    </row>
    <row r="15" customFormat="false" ht="12" hidden="false" customHeight="true" outlineLevel="0" collapsed="false">
      <c r="A15" s="46" t="s">
        <v>18</v>
      </c>
      <c r="B15" s="80"/>
      <c r="C15" s="74" t="n">
        <f aca="false">GrossMargin!I16</f>
        <v>4763</v>
      </c>
      <c r="D15" s="75" t="n">
        <f aca="false">GrossMargin!M16</f>
        <v>6000</v>
      </c>
      <c r="E15" s="76" t="n">
        <f aca="false">-D15+C15</f>
        <v>-1237</v>
      </c>
      <c r="F15" s="81"/>
      <c r="G15" s="63" t="n">
        <f aca="false">Expenses!C16+Expenses!G16</f>
        <v>2096</v>
      </c>
      <c r="H15" s="63" t="n">
        <f aca="false">Expenses!D16+Expenses!H16</f>
        <v>2096</v>
      </c>
      <c r="I15" s="64" t="n">
        <f aca="false">G15-H15</f>
        <v>0</v>
      </c>
      <c r="J15" s="77"/>
      <c r="K15" s="63" t="n">
        <f aca="false">CapChrg!D16</f>
        <v>236</v>
      </c>
      <c r="L15" s="79" t="n">
        <f aca="false">CapChrg!E16</f>
        <v>-187</v>
      </c>
      <c r="M15" s="67" t="n">
        <f aca="false">K15-L15</f>
        <v>423</v>
      </c>
      <c r="N15" s="77"/>
      <c r="O15" s="78" t="n">
        <f aca="false">C15-G15-K15</f>
        <v>2431</v>
      </c>
      <c r="P15" s="79" t="n">
        <f aca="false">D15-H15-L15</f>
        <v>4091</v>
      </c>
      <c r="Q15" s="67" t="n">
        <f aca="false">O15-P15</f>
        <v>-1660</v>
      </c>
    </row>
    <row r="16" customFormat="false" ht="12" hidden="false" customHeight="true" outlineLevel="0" collapsed="false">
      <c r="A16" s="46" t="s">
        <v>19</v>
      </c>
      <c r="B16" s="80"/>
      <c r="C16" s="74" t="n">
        <f aca="false">GrossMargin!I17</f>
        <v>0</v>
      </c>
      <c r="D16" s="75" t="n">
        <f aca="false">GrossMargin!M17</f>
        <v>0</v>
      </c>
      <c r="E16" s="76" t="n">
        <f aca="false">-D16+C16</f>
        <v>0</v>
      </c>
      <c r="F16" s="81"/>
      <c r="G16" s="63" t="n">
        <f aca="false">Expenses!C17+Expenses!G17</f>
        <v>730</v>
      </c>
      <c r="H16" s="63" t="n">
        <f aca="false">Expenses!D17+Expenses!H17</f>
        <v>730</v>
      </c>
      <c r="I16" s="64" t="n">
        <f aca="false">G16-H16</f>
        <v>0</v>
      </c>
      <c r="J16" s="77"/>
      <c r="K16" s="63" t="n">
        <f aca="false">CapChrg!D17</f>
        <v>0</v>
      </c>
      <c r="L16" s="79" t="n">
        <f aca="false">CapChrg!E17</f>
        <v>0</v>
      </c>
      <c r="M16" s="67" t="n">
        <f aca="false">K16-L16</f>
        <v>0</v>
      </c>
      <c r="N16" s="77"/>
      <c r="O16" s="78" t="n">
        <f aca="false">C16-G16-K16</f>
        <v>-730</v>
      </c>
      <c r="P16" s="79" t="n">
        <f aca="false">D16-H16-L16</f>
        <v>-730</v>
      </c>
      <c r="Q16" s="67" t="n">
        <f aca="false">O16-P16</f>
        <v>0</v>
      </c>
    </row>
    <row r="17" customFormat="false" ht="12" hidden="false" customHeight="true" outlineLevel="0" collapsed="false">
      <c r="A17" s="46" t="s">
        <v>20</v>
      </c>
      <c r="B17" s="80"/>
      <c r="C17" s="74" t="n">
        <f aca="false">GrossMargin!I18</f>
        <v>0</v>
      </c>
      <c r="D17" s="75" t="n">
        <f aca="false">GrossMargin!M18</f>
        <v>0</v>
      </c>
      <c r="E17" s="76" t="n">
        <f aca="false">-D17+C17</f>
        <v>0</v>
      </c>
      <c r="F17" s="81"/>
      <c r="G17" s="63" t="n">
        <f aca="false">Expenses!C18+Expenses!G18</f>
        <v>734</v>
      </c>
      <c r="H17" s="63" t="n">
        <f aca="false">Expenses!D18+Expenses!H18</f>
        <v>734</v>
      </c>
      <c r="I17" s="64" t="n">
        <f aca="false">G17-H17</f>
        <v>0</v>
      </c>
      <c r="J17" s="77"/>
      <c r="K17" s="63" t="n">
        <f aca="false">CapChrg!D18</f>
        <v>0</v>
      </c>
      <c r="L17" s="79" t="n">
        <f aca="false">CapChrg!E18</f>
        <v>0</v>
      </c>
      <c r="M17" s="67" t="n">
        <f aca="false">K17-L17</f>
        <v>0</v>
      </c>
      <c r="N17" s="77"/>
      <c r="O17" s="78" t="n">
        <f aca="false">C17-G17-K17</f>
        <v>-734</v>
      </c>
      <c r="P17" s="79" t="n">
        <f aca="false">D17-H17-L17</f>
        <v>-734</v>
      </c>
      <c r="Q17" s="67" t="n">
        <f aca="false">O17-P17</f>
        <v>0</v>
      </c>
    </row>
    <row r="18" customFormat="false" ht="12" hidden="false" customHeight="true" outlineLevel="0" collapsed="false">
      <c r="A18" s="82" t="s">
        <v>21</v>
      </c>
      <c r="B18" s="83"/>
      <c r="C18" s="84" t="n">
        <f aca="false">SUM(C8:C17)</f>
        <v>146163</v>
      </c>
      <c r="D18" s="85" t="n">
        <f aca="false">SUM(D8:D17)</f>
        <v>76000</v>
      </c>
      <c r="E18" s="86" t="n">
        <f aca="false">SUM(E8:E17)</f>
        <v>70163</v>
      </c>
      <c r="F18" s="87"/>
      <c r="G18" s="88" t="n">
        <f aca="false">SUM(G9:G17)</f>
        <v>12141</v>
      </c>
      <c r="H18" s="89" t="n">
        <f aca="false">SUM(H9:H17)</f>
        <v>12141</v>
      </c>
      <c r="I18" s="90" t="n">
        <f aca="false">SUM(I9:I17)</f>
        <v>0</v>
      </c>
      <c r="J18" s="91"/>
      <c r="K18" s="89" t="n">
        <f aca="false">SUM(K9:K17)</f>
        <v>236</v>
      </c>
      <c r="L18" s="89" t="n">
        <f aca="false">SUM(L9:L17)</f>
        <v>-113</v>
      </c>
      <c r="M18" s="92" t="n">
        <f aca="false">SUM(M9:M17)</f>
        <v>349</v>
      </c>
      <c r="N18" s="93"/>
      <c r="O18" s="88" t="n">
        <f aca="false">SUM(O9:O17)</f>
        <v>133786</v>
      </c>
      <c r="P18" s="89" t="n">
        <f aca="false">SUM(P9:P17)</f>
        <v>63972</v>
      </c>
      <c r="Q18" s="92" t="n">
        <f aca="false">SUM(Q9:Q17)</f>
        <v>69814</v>
      </c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7.5" hidden="false" customHeight="true" outlineLevel="0" collapsed="false">
      <c r="A19" s="46"/>
      <c r="B19" s="47"/>
      <c r="C19" s="74"/>
      <c r="D19" s="95"/>
      <c r="E19" s="76"/>
      <c r="F19" s="81"/>
      <c r="G19" s="78"/>
      <c r="H19" s="79"/>
      <c r="I19" s="96"/>
      <c r="J19" s="77"/>
      <c r="K19" s="79"/>
      <c r="L19" s="79"/>
      <c r="M19" s="67"/>
      <c r="N19" s="77"/>
      <c r="O19" s="78"/>
      <c r="P19" s="79"/>
      <c r="Q19" s="67"/>
    </row>
    <row r="20" customFormat="false" ht="14.25" hidden="false" customHeight="true" outlineLevel="0" collapsed="false">
      <c r="A20" s="46" t="s">
        <v>22</v>
      </c>
      <c r="B20" s="47"/>
      <c r="C20" s="74" t="n">
        <f aca="false">GrossMargin!I21</f>
        <v>12710</v>
      </c>
      <c r="D20" s="75" t="n">
        <f aca="false">GrossMargin!M21</f>
        <v>12000</v>
      </c>
      <c r="E20" s="76" t="n">
        <f aca="false">-D20+C20</f>
        <v>710</v>
      </c>
      <c r="F20" s="81"/>
      <c r="G20" s="63" t="n">
        <f aca="false">Expenses!C21+Expenses!G21</f>
        <v>1635</v>
      </c>
      <c r="H20" s="63" t="n">
        <f aca="false">Expenses!D21+Expenses!H21</f>
        <v>1635</v>
      </c>
      <c r="I20" s="64" t="n">
        <f aca="false">G20-H20</f>
        <v>0</v>
      </c>
      <c r="J20" s="77"/>
      <c r="K20" s="63" t="n">
        <f aca="false">CapChrg!D21</f>
        <v>111</v>
      </c>
      <c r="L20" s="66" t="n">
        <f aca="false">CapChrg!E21</f>
        <v>852</v>
      </c>
      <c r="M20" s="67" t="n">
        <f aca="false">K20-L20</f>
        <v>-741</v>
      </c>
      <c r="N20" s="77"/>
      <c r="O20" s="78" t="n">
        <f aca="false">C20-G20-K20</f>
        <v>10964</v>
      </c>
      <c r="P20" s="79" t="n">
        <f aca="false">D20-H20-L20</f>
        <v>9513</v>
      </c>
      <c r="Q20" s="67" t="n">
        <f aca="false">O20-P20</f>
        <v>1451</v>
      </c>
    </row>
    <row r="21" customFormat="false" ht="14.25" hidden="false" customHeight="true" outlineLevel="0" collapsed="false">
      <c r="A21" s="46" t="s">
        <v>23</v>
      </c>
      <c r="B21" s="47"/>
      <c r="C21" s="74" t="n">
        <f aca="false">GrossMargin!I22</f>
        <v>1700</v>
      </c>
      <c r="D21" s="75" t="n">
        <f aca="false">GrossMargin!M22</f>
        <v>10000</v>
      </c>
      <c r="E21" s="76" t="n">
        <f aca="false">-D21+C21</f>
        <v>-8300</v>
      </c>
      <c r="F21" s="81"/>
      <c r="G21" s="63" t="n">
        <f aca="false">Expenses!C22+Expenses!G22</f>
        <v>354</v>
      </c>
      <c r="H21" s="63" t="n">
        <f aca="false">Expenses!D22+Expenses!H22</f>
        <v>354</v>
      </c>
      <c r="I21" s="64" t="n">
        <f aca="false">G21-H21</f>
        <v>0</v>
      </c>
      <c r="J21" s="77"/>
      <c r="K21" s="63" t="n">
        <f aca="false">CapChrg!D22</f>
        <v>0</v>
      </c>
      <c r="L21" s="66" t="n">
        <f aca="false">CapChrg!E22</f>
        <v>0</v>
      </c>
      <c r="M21" s="67" t="n">
        <f aca="false">K21-L21</f>
        <v>0</v>
      </c>
      <c r="N21" s="77"/>
      <c r="O21" s="78" t="n">
        <f aca="false">C21-G21-K21</f>
        <v>1346</v>
      </c>
      <c r="P21" s="79" t="n">
        <f aca="false">D21-H21-L21</f>
        <v>9646</v>
      </c>
      <c r="Q21" s="67" t="n">
        <f aca="false">O21-P21</f>
        <v>-8300</v>
      </c>
    </row>
    <row r="22" customFormat="false" ht="14.25" hidden="false" customHeight="true" outlineLevel="0" collapsed="false">
      <c r="A22" s="46" t="s">
        <v>24</v>
      </c>
      <c r="B22" s="47"/>
      <c r="C22" s="74" t="n">
        <f aca="false">GrossMargin!I23</f>
        <v>35896</v>
      </c>
      <c r="D22" s="75" t="n">
        <f aca="false">GrossMargin!M23</f>
        <v>6000</v>
      </c>
      <c r="E22" s="76" t="n">
        <f aca="false">-D22+C22</f>
        <v>29896</v>
      </c>
      <c r="F22" s="81"/>
      <c r="G22" s="63" t="n">
        <f aca="false">Expenses!C23+Expenses!G23</f>
        <v>2094</v>
      </c>
      <c r="H22" s="63" t="n">
        <f aca="false">Expenses!D23+Expenses!H23</f>
        <v>2094</v>
      </c>
      <c r="I22" s="64" t="n">
        <f aca="false">G22-H22</f>
        <v>0</v>
      </c>
      <c r="J22" s="77"/>
      <c r="K22" s="63" t="n">
        <f aca="false">CapChrg!D23</f>
        <v>4139</v>
      </c>
      <c r="L22" s="66" t="n">
        <f aca="false">CapChrg!E23</f>
        <v>-2144</v>
      </c>
      <c r="M22" s="67" t="n">
        <f aca="false">K22-L22</f>
        <v>6283</v>
      </c>
      <c r="N22" s="77"/>
      <c r="O22" s="78" t="n">
        <f aca="false">C22-G22-K22</f>
        <v>29663</v>
      </c>
      <c r="P22" s="79" t="n">
        <f aca="false">D22-H22-L22</f>
        <v>6050</v>
      </c>
      <c r="Q22" s="67" t="n">
        <f aca="false">O22-P22</f>
        <v>23613</v>
      </c>
    </row>
    <row r="23" customFormat="false" ht="14.25" hidden="false" customHeight="true" outlineLevel="0" collapsed="false">
      <c r="A23" s="46" t="s">
        <v>25</v>
      </c>
      <c r="B23" s="47"/>
      <c r="C23" s="74" t="n">
        <f aca="false">GrossMargin!I24</f>
        <v>102672</v>
      </c>
      <c r="D23" s="75" t="n">
        <f aca="false">GrossMargin!M24</f>
        <v>62499</v>
      </c>
      <c r="E23" s="76" t="n">
        <f aca="false">-D23+C23</f>
        <v>40173</v>
      </c>
      <c r="F23" s="81"/>
      <c r="G23" s="63" t="n">
        <f aca="false">Expenses!C24+Expenses!G24</f>
        <v>2702</v>
      </c>
      <c r="H23" s="63" t="n">
        <f aca="false">Expenses!D24+Expenses!H24</f>
        <v>2702</v>
      </c>
      <c r="I23" s="64" t="n">
        <f aca="false">G23-H23</f>
        <v>0</v>
      </c>
      <c r="J23" s="77"/>
      <c r="K23" s="63" t="n">
        <f aca="false">CapChrg!D24</f>
        <v>0</v>
      </c>
      <c r="L23" s="66" t="n">
        <f aca="false">CapChrg!E24</f>
        <v>0</v>
      </c>
      <c r="M23" s="67" t="n">
        <f aca="false">K23-L23</f>
        <v>0</v>
      </c>
      <c r="N23" s="77"/>
      <c r="O23" s="78" t="n">
        <f aca="false">C23-G23-K23</f>
        <v>99970</v>
      </c>
      <c r="P23" s="79" t="n">
        <f aca="false">D23-H23-L23</f>
        <v>59797</v>
      </c>
      <c r="Q23" s="67" t="n">
        <f aca="false">O23-P23</f>
        <v>40173</v>
      </c>
    </row>
    <row r="24" customFormat="false" ht="14.25" hidden="false" customHeight="true" outlineLevel="0" collapsed="false">
      <c r="A24" s="46" t="s">
        <v>26</v>
      </c>
      <c r="B24" s="47"/>
      <c r="C24" s="74" t="n">
        <f aca="false">GrossMargin!I25</f>
        <v>16400</v>
      </c>
      <c r="D24" s="75" t="n">
        <f aca="false">GrossMargin!M25</f>
        <v>12499</v>
      </c>
      <c r="E24" s="76" t="n">
        <f aca="false">-D24+C24</f>
        <v>3901</v>
      </c>
      <c r="F24" s="81"/>
      <c r="G24" s="63" t="n">
        <f aca="false">Expenses!C25+Expenses!G25</f>
        <v>438</v>
      </c>
      <c r="H24" s="63" t="n">
        <f aca="false">Expenses!D25+Expenses!H25</f>
        <v>438</v>
      </c>
      <c r="I24" s="64" t="n">
        <f aca="false">G24-H24</f>
        <v>0</v>
      </c>
      <c r="J24" s="77"/>
      <c r="K24" s="63" t="n">
        <f aca="false">CapChrg!D25</f>
        <v>0</v>
      </c>
      <c r="L24" s="66" t="n">
        <f aca="false">CapChrg!E25</f>
        <v>0</v>
      </c>
      <c r="M24" s="67" t="n">
        <f aca="false">K24-L24</f>
        <v>0</v>
      </c>
      <c r="N24" s="77"/>
      <c r="O24" s="78" t="n">
        <f aca="false">C24-G24-K24</f>
        <v>15962</v>
      </c>
      <c r="P24" s="79" t="n">
        <f aca="false">D24-H24-L24</f>
        <v>12061</v>
      </c>
      <c r="Q24" s="67" t="n">
        <f aca="false">O24-P24</f>
        <v>3901</v>
      </c>
    </row>
    <row r="25" customFormat="false" ht="14.25" hidden="false" customHeight="true" outlineLevel="0" collapsed="false">
      <c r="A25" s="46" t="s">
        <v>27</v>
      </c>
      <c r="B25" s="47"/>
      <c r="C25" s="74" t="n">
        <f aca="false">GrossMargin!I26</f>
        <v>0</v>
      </c>
      <c r="D25" s="75" t="n">
        <f aca="false">GrossMargin!M26</f>
        <v>0</v>
      </c>
      <c r="E25" s="76" t="n">
        <f aca="false">-D25+C25</f>
        <v>0</v>
      </c>
      <c r="F25" s="81"/>
      <c r="G25" s="63" t="n">
        <f aca="false">Expenses!C26+Expenses!G26</f>
        <v>273</v>
      </c>
      <c r="H25" s="63" t="n">
        <f aca="false">Expenses!D26+Expenses!H26</f>
        <v>273</v>
      </c>
      <c r="I25" s="64" t="n">
        <f aca="false">G25-H25</f>
        <v>0</v>
      </c>
      <c r="J25" s="77"/>
      <c r="K25" s="63" t="n">
        <f aca="false">CapChrg!D26</f>
        <v>0</v>
      </c>
      <c r="L25" s="66" t="n">
        <f aca="false">CapChrg!E26</f>
        <v>0</v>
      </c>
      <c r="M25" s="67" t="n">
        <f aca="false">K25-L25</f>
        <v>0</v>
      </c>
      <c r="N25" s="77"/>
      <c r="O25" s="78" t="n">
        <f aca="false">C25-G25-K25</f>
        <v>-273</v>
      </c>
      <c r="P25" s="79" t="n">
        <f aca="false">D25-H25-L25</f>
        <v>-273</v>
      </c>
      <c r="Q25" s="67" t="n">
        <f aca="false">O25-P25</f>
        <v>0</v>
      </c>
    </row>
    <row r="26" customFormat="false" ht="14.25" hidden="false" customHeight="true" outlineLevel="0" collapsed="false">
      <c r="A26" s="82" t="s">
        <v>28</v>
      </c>
      <c r="B26" s="83"/>
      <c r="C26" s="84" t="n">
        <f aca="false">SUM(C20:C25)</f>
        <v>169378</v>
      </c>
      <c r="D26" s="85" t="n">
        <f aca="false">SUM(D20:D25)</f>
        <v>102998</v>
      </c>
      <c r="E26" s="86" t="n">
        <f aca="false">SUM(E20:E25)</f>
        <v>66380</v>
      </c>
      <c r="F26" s="87"/>
      <c r="G26" s="88" t="n">
        <f aca="false">SUM(G20:G25)</f>
        <v>7496</v>
      </c>
      <c r="H26" s="89" t="n">
        <f aca="false">SUM(H20:H25)</f>
        <v>7496</v>
      </c>
      <c r="I26" s="90" t="n">
        <f aca="false">G26-H26</f>
        <v>0</v>
      </c>
      <c r="J26" s="91"/>
      <c r="K26" s="89" t="n">
        <f aca="false">SUM(K20:K25)</f>
        <v>4250</v>
      </c>
      <c r="L26" s="89" t="n">
        <f aca="false">SUM(L20:L25)</f>
        <v>-1292</v>
      </c>
      <c r="M26" s="92" t="n">
        <f aca="false">SUM(M20:M25)</f>
        <v>5542</v>
      </c>
      <c r="N26" s="93"/>
      <c r="O26" s="88" t="n">
        <f aca="false">SUM(O20:O25)</f>
        <v>157632</v>
      </c>
      <c r="P26" s="89" t="n">
        <f aca="false">SUM(P20:P25)</f>
        <v>96794</v>
      </c>
      <c r="Q26" s="92" t="n">
        <f aca="false">SUM(Q20:Q25)</f>
        <v>60838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7.5" hidden="false" customHeight="true" outlineLevel="0" collapsed="false">
      <c r="A27" s="46"/>
      <c r="B27" s="47"/>
      <c r="C27" s="74"/>
      <c r="D27" s="95"/>
      <c r="E27" s="76"/>
      <c r="F27" s="81"/>
      <c r="G27" s="78"/>
      <c r="H27" s="79"/>
      <c r="I27" s="96"/>
      <c r="J27" s="77"/>
      <c r="K27" s="79"/>
      <c r="L27" s="79"/>
      <c r="M27" s="67"/>
      <c r="N27" s="77"/>
      <c r="O27" s="78"/>
      <c r="P27" s="79"/>
      <c r="Q27" s="67"/>
    </row>
    <row r="28" customFormat="false" ht="12.75" hidden="false" customHeight="false" outlineLevel="0" collapsed="false">
      <c r="A28" s="46" t="s">
        <v>29</v>
      </c>
      <c r="B28" s="47"/>
      <c r="C28" s="74" t="n">
        <f aca="false">GrossMargin!I29</f>
        <v>-371597</v>
      </c>
      <c r="D28" s="75" t="n">
        <f aca="false">GrossMargin!M29</f>
        <v>31500</v>
      </c>
      <c r="E28" s="76" t="n">
        <f aca="false">-D28+C28</f>
        <v>-403097</v>
      </c>
      <c r="F28" s="81"/>
      <c r="G28" s="63" t="e">
        <f aca="false">#REF!+Expenses!E29</f>
        <v>#REF!</v>
      </c>
      <c r="H28" s="63" t="e">
        <f aca="false">#REF!+Expenses!F29</f>
        <v>#REF!</v>
      </c>
      <c r="I28" s="64" t="e">
        <f aca="false">G28-H28</f>
        <v>#REF!</v>
      </c>
      <c r="J28" s="77"/>
      <c r="K28" s="63" t="n">
        <f aca="false">CapChrg!D29</f>
        <v>0</v>
      </c>
      <c r="L28" s="66" t="n">
        <f aca="false">CapChrg!E29</f>
        <v>0</v>
      </c>
      <c r="M28" s="67" t="n">
        <f aca="false">K28-L28</f>
        <v>0</v>
      </c>
      <c r="N28" s="77"/>
      <c r="O28" s="78" t="e">
        <f aca="false">C28-G28-K28</f>
        <v>#REF!</v>
      </c>
      <c r="P28" s="79" t="e">
        <f aca="false">D28-H28-L28</f>
        <v>#REF!</v>
      </c>
      <c r="Q28" s="67" t="e">
        <f aca="false">O28-P28</f>
        <v>#REF!</v>
      </c>
    </row>
    <row r="29" customFormat="false" ht="12.75" hidden="false" customHeight="false" outlineLevel="0" collapsed="false">
      <c r="A29" s="46" t="s">
        <v>30</v>
      </c>
      <c r="B29" s="47"/>
      <c r="C29" s="74" t="n">
        <f aca="false">GrossMargin!I30</f>
        <v>35912</v>
      </c>
      <c r="D29" s="75" t="n">
        <f aca="false">GrossMargin!M30</f>
        <v>19250</v>
      </c>
      <c r="E29" s="76" t="n">
        <f aca="false">-D29+C29</f>
        <v>16662</v>
      </c>
      <c r="F29" s="81"/>
      <c r="G29" s="63" t="e">
        <f aca="false">#REF!+Expenses!E30</f>
        <v>#REF!</v>
      </c>
      <c r="H29" s="63" t="e">
        <f aca="false">#REF!+Expenses!F30</f>
        <v>#REF!</v>
      </c>
      <c r="I29" s="64" t="e">
        <f aca="false">G29-H29</f>
        <v>#REF!</v>
      </c>
      <c r="J29" s="77"/>
      <c r="K29" s="63" t="n">
        <f aca="false">CapChrg!D30</f>
        <v>144</v>
      </c>
      <c r="L29" s="66" t="n">
        <f aca="false">CapChrg!E30</f>
        <v>226</v>
      </c>
      <c r="M29" s="67" t="n">
        <f aca="false">K29-L29</f>
        <v>-82</v>
      </c>
      <c r="N29" s="77"/>
      <c r="O29" s="78" t="e">
        <f aca="false">C29-G29-K29</f>
        <v>#REF!</v>
      </c>
      <c r="P29" s="79" t="e">
        <f aca="false">D29-H29-L29</f>
        <v>#REF!</v>
      </c>
      <c r="Q29" s="67" t="e">
        <f aca="false">O29-P29</f>
        <v>#REF!</v>
      </c>
    </row>
    <row r="30" customFormat="false" ht="12.75" hidden="false" customHeight="false" outlineLevel="0" collapsed="false">
      <c r="A30" s="46" t="s">
        <v>31</v>
      </c>
      <c r="B30" s="47"/>
      <c r="C30" s="74" t="n">
        <f aca="false">GrossMargin!I31</f>
        <v>16827</v>
      </c>
      <c r="D30" s="75" t="n">
        <f aca="false">GrossMargin!M31</f>
        <v>21000</v>
      </c>
      <c r="E30" s="76" t="n">
        <f aca="false">-D30+C30</f>
        <v>-4173</v>
      </c>
      <c r="F30" s="81"/>
      <c r="G30" s="63" t="e">
        <f aca="false">#REF!+Expenses!E31</f>
        <v>#REF!</v>
      </c>
      <c r="H30" s="63" t="e">
        <f aca="false">#REF!+Expenses!F31</f>
        <v>#REF!</v>
      </c>
      <c r="I30" s="64" t="e">
        <f aca="false">G30-H30</f>
        <v>#REF!</v>
      </c>
      <c r="J30" s="77"/>
      <c r="K30" s="63" t="n">
        <f aca="false">CapChrg!D31</f>
        <v>1572</v>
      </c>
      <c r="L30" s="66" t="n">
        <f aca="false">CapChrg!E31</f>
        <v>-1363</v>
      </c>
      <c r="M30" s="67" t="n">
        <f aca="false">K30-L30</f>
        <v>2935</v>
      </c>
      <c r="N30" s="77"/>
      <c r="O30" s="78" t="e">
        <f aca="false">C30-G30-K30</f>
        <v>#REF!</v>
      </c>
      <c r="P30" s="79" t="e">
        <f aca="false">D30-H30-L30</f>
        <v>#REF!</v>
      </c>
      <c r="Q30" s="67" t="e">
        <f aca="false">O30-P30</f>
        <v>#REF!</v>
      </c>
    </row>
    <row r="31" customFormat="false" ht="12.75" hidden="false" customHeight="false" outlineLevel="0" collapsed="false">
      <c r="A31" s="46" t="s">
        <v>32</v>
      </c>
      <c r="B31" s="47"/>
      <c r="C31" s="74" t="n">
        <f aca="false">GrossMargin!I32</f>
        <v>29202</v>
      </c>
      <c r="D31" s="75" t="n">
        <f aca="false">GrossMargin!M32</f>
        <v>10000</v>
      </c>
      <c r="E31" s="76" t="n">
        <f aca="false">-D31+C31</f>
        <v>19202</v>
      </c>
      <c r="F31" s="81"/>
      <c r="G31" s="63" t="e">
        <f aca="false">#REF!+Expenses!E32</f>
        <v>#REF!</v>
      </c>
      <c r="H31" s="63" t="e">
        <f aca="false">#REF!+Expenses!F32</f>
        <v>#REF!</v>
      </c>
      <c r="I31" s="64" t="e">
        <f aca="false">G31-H31</f>
        <v>#REF!</v>
      </c>
      <c r="J31" s="77"/>
      <c r="K31" s="63" t="n">
        <f aca="false">CapChrg!D32</f>
        <v>0</v>
      </c>
      <c r="L31" s="66" t="n">
        <f aca="false">CapChrg!E32</f>
        <v>0</v>
      </c>
      <c r="M31" s="67" t="n">
        <f aca="false">K31-L31</f>
        <v>0</v>
      </c>
      <c r="N31" s="77"/>
      <c r="O31" s="78" t="e">
        <f aca="false">C31-G31-K31</f>
        <v>#REF!</v>
      </c>
      <c r="P31" s="79" t="e">
        <f aca="false">D31-H31-L31</f>
        <v>#REF!</v>
      </c>
      <c r="Q31" s="67" t="e">
        <f aca="false">O31-P31</f>
        <v>#REF!</v>
      </c>
    </row>
    <row r="32" customFormat="false" ht="12.75" hidden="false" customHeight="false" outlineLevel="0" collapsed="false">
      <c r="A32" s="46" t="s">
        <v>33</v>
      </c>
      <c r="B32" s="47"/>
      <c r="C32" s="74" t="n">
        <f aca="false">GrossMargin!I33</f>
        <v>154859</v>
      </c>
      <c r="D32" s="75" t="n">
        <f aca="false">GrossMargin!M33</f>
        <v>31250</v>
      </c>
      <c r="E32" s="76" t="n">
        <f aca="false">-D32+C32</f>
        <v>123609</v>
      </c>
      <c r="F32" s="81"/>
      <c r="G32" s="63" t="e">
        <f aca="false">#REF!+Expenses!E33</f>
        <v>#REF!</v>
      </c>
      <c r="H32" s="63" t="e">
        <f aca="false">#REF!+Expenses!F33</f>
        <v>#REF!</v>
      </c>
      <c r="I32" s="64" t="e">
        <f aca="false">G32-H32</f>
        <v>#REF!</v>
      </c>
      <c r="J32" s="77"/>
      <c r="K32" s="63" t="n">
        <f aca="false">CapChrg!D33</f>
        <v>0</v>
      </c>
      <c r="L32" s="66" t="n">
        <f aca="false">CapChrg!E33</f>
        <v>0</v>
      </c>
      <c r="M32" s="67" t="n">
        <f aca="false">K32-L32</f>
        <v>0</v>
      </c>
      <c r="N32" s="77"/>
      <c r="O32" s="78" t="e">
        <f aca="false">C32-G32-K32</f>
        <v>#REF!</v>
      </c>
      <c r="P32" s="79" t="e">
        <f aca="false">D32-H32-L32</f>
        <v>#REF!</v>
      </c>
      <c r="Q32" s="67" t="e">
        <f aca="false">O32-P32</f>
        <v>#REF!</v>
      </c>
    </row>
    <row r="33" customFormat="false" ht="12.75" hidden="false" customHeight="false" outlineLevel="0" collapsed="false">
      <c r="A33" s="46" t="s">
        <v>34</v>
      </c>
      <c r="B33" s="47"/>
      <c r="C33" s="74" t="n">
        <f aca="false">GrossMargin!I34</f>
        <v>4983</v>
      </c>
      <c r="D33" s="75" t="n">
        <f aca="false">GrossMargin!M34</f>
        <v>6250</v>
      </c>
      <c r="E33" s="76" t="n">
        <f aca="false">-D33+C33</f>
        <v>-1267</v>
      </c>
      <c r="F33" s="81"/>
      <c r="G33" s="63" t="e">
        <f aca="false">#REF!+Expenses!E34</f>
        <v>#REF!</v>
      </c>
      <c r="H33" s="63" t="e">
        <f aca="false">#REF!+Expenses!F34</f>
        <v>#REF!</v>
      </c>
      <c r="I33" s="64" t="e">
        <f aca="false">G33-H33</f>
        <v>#REF!</v>
      </c>
      <c r="J33" s="77"/>
      <c r="K33" s="63" t="n">
        <f aca="false">CapChrg!D34</f>
        <v>0</v>
      </c>
      <c r="L33" s="66" t="n">
        <f aca="false">CapChrg!E34</f>
        <v>0</v>
      </c>
      <c r="M33" s="67" t="n">
        <f aca="false">K33-L33</f>
        <v>0</v>
      </c>
      <c r="N33" s="77"/>
      <c r="O33" s="78" t="e">
        <f aca="false">C33-G33-K33</f>
        <v>#REF!</v>
      </c>
      <c r="P33" s="79" t="e">
        <f aca="false">D33-H33-L33</f>
        <v>#REF!</v>
      </c>
      <c r="Q33" s="67" t="e">
        <f aca="false">O33-P33</f>
        <v>#REF!</v>
      </c>
    </row>
    <row r="34" customFormat="false" ht="12.75" hidden="false" customHeight="false" outlineLevel="0" collapsed="false">
      <c r="A34" s="46" t="s">
        <v>35</v>
      </c>
      <c r="B34" s="47"/>
      <c r="C34" s="74" t="n">
        <f aca="false">GrossMargin!I35</f>
        <v>0</v>
      </c>
      <c r="D34" s="75" t="n">
        <f aca="false">GrossMargin!M35</f>
        <v>0</v>
      </c>
      <c r="E34" s="76" t="n">
        <f aca="false">-D34+C34</f>
        <v>0</v>
      </c>
      <c r="F34" s="81"/>
      <c r="G34" s="63" t="e">
        <f aca="false">#REF!+Expenses!E35</f>
        <v>#REF!</v>
      </c>
      <c r="H34" s="63" t="e">
        <f aca="false">#REF!+Expenses!F35</f>
        <v>#REF!</v>
      </c>
      <c r="I34" s="64" t="e">
        <f aca="false">G34-H34</f>
        <v>#REF!</v>
      </c>
      <c r="J34" s="77"/>
      <c r="K34" s="63" t="n">
        <f aca="false">CapChrg!D35</f>
        <v>0</v>
      </c>
      <c r="L34" s="66" t="n">
        <f aca="false">CapChrg!E35</f>
        <v>0</v>
      </c>
      <c r="M34" s="67" t="n">
        <f aca="false">K34-L34</f>
        <v>0</v>
      </c>
      <c r="N34" s="77"/>
      <c r="O34" s="78" t="e">
        <f aca="false">C34-G34-K34</f>
        <v>#REF!</v>
      </c>
      <c r="P34" s="79" t="e">
        <f aca="false">D34-H34-L34</f>
        <v>#REF!</v>
      </c>
      <c r="Q34" s="67" t="e">
        <f aca="false">O34-P34</f>
        <v>#REF!</v>
      </c>
    </row>
    <row r="35" customFormat="false" ht="12.75" hidden="false" customHeight="false" outlineLevel="0" collapsed="false">
      <c r="A35" s="46" t="s">
        <v>36</v>
      </c>
      <c r="B35" s="47"/>
      <c r="C35" s="74" t="n">
        <f aca="false">GrossMargin!I36</f>
        <v>0</v>
      </c>
      <c r="D35" s="75" t="n">
        <f aca="false">GrossMargin!M36</f>
        <v>0</v>
      </c>
      <c r="E35" s="76" t="n">
        <f aca="false">-D35+C35</f>
        <v>0</v>
      </c>
      <c r="F35" s="81"/>
      <c r="G35" s="63" t="e">
        <f aca="false">#REF!+Expenses!E36</f>
        <v>#REF!</v>
      </c>
      <c r="H35" s="63" t="e">
        <f aca="false">#REF!+Expenses!F36</f>
        <v>#REF!</v>
      </c>
      <c r="I35" s="64" t="e">
        <f aca="false">G35-H35</f>
        <v>#REF!</v>
      </c>
      <c r="J35" s="77"/>
      <c r="K35" s="63" t="n">
        <f aca="false">CapChrg!D36</f>
        <v>0</v>
      </c>
      <c r="L35" s="66" t="n">
        <f aca="false">CapChrg!E36</f>
        <v>0</v>
      </c>
      <c r="M35" s="67" t="n">
        <f aca="false">K35-L35</f>
        <v>0</v>
      </c>
      <c r="N35" s="77"/>
      <c r="O35" s="78" t="e">
        <f aca="false">C35-G35-K35</f>
        <v>#REF!</v>
      </c>
      <c r="P35" s="79" t="e">
        <f aca="false">D35-H35-L35</f>
        <v>#REF!</v>
      </c>
      <c r="Q35" s="67" t="e">
        <f aca="false">O35-P35</f>
        <v>#REF!</v>
      </c>
    </row>
    <row r="36" customFormat="false" ht="12.75" hidden="false" customHeight="false" outlineLevel="0" collapsed="false">
      <c r="A36" s="46" t="s">
        <v>37</v>
      </c>
      <c r="B36" s="47"/>
      <c r="C36" s="74" t="n">
        <f aca="false">GrossMargin!I37</f>
        <v>1000</v>
      </c>
      <c r="D36" s="75" t="n">
        <f aca="false">GrossMargin!M37</f>
        <v>0</v>
      </c>
      <c r="E36" s="76" t="n">
        <f aca="false">-D36+C36</f>
        <v>1000</v>
      </c>
      <c r="F36" s="81"/>
      <c r="G36" s="63" t="n">
        <f aca="false">Expenses!C37+Expenses!G37</f>
        <v>0</v>
      </c>
      <c r="H36" s="63" t="n">
        <f aca="false">Expenses!D37+Expenses!H37</f>
        <v>0</v>
      </c>
      <c r="I36" s="64" t="n">
        <f aca="false">G36-H36</f>
        <v>0</v>
      </c>
      <c r="J36" s="77"/>
      <c r="K36" s="63" t="n">
        <f aca="false">CapChrg!D37</f>
        <v>0</v>
      </c>
      <c r="L36" s="66" t="n">
        <f aca="false">CapChrg!E37</f>
        <v>0</v>
      </c>
      <c r="M36" s="67" t="n">
        <f aca="false">K36-L36</f>
        <v>0</v>
      </c>
      <c r="N36" s="77"/>
      <c r="O36" s="78" t="n">
        <f aca="false">C36-G36-K36</f>
        <v>1000</v>
      </c>
      <c r="P36" s="79" t="n">
        <f aca="false">D36-H36-L36</f>
        <v>0</v>
      </c>
      <c r="Q36" s="67" t="n">
        <f aca="false">O36-P36</f>
        <v>1000</v>
      </c>
    </row>
    <row r="37" customFormat="false" ht="13.5" hidden="false" customHeight="false" outlineLevel="0" collapsed="false">
      <c r="A37" s="82" t="s">
        <v>38</v>
      </c>
      <c r="B37" s="83"/>
      <c r="C37" s="84" t="n">
        <f aca="false">SUM(C28:C35)</f>
        <v>-129814</v>
      </c>
      <c r="D37" s="85" t="n">
        <f aca="false">SUM(D28:D35)</f>
        <v>119250</v>
      </c>
      <c r="E37" s="86" t="n">
        <f aca="false">SUM(E28:E35)</f>
        <v>-249064</v>
      </c>
      <c r="F37" s="87"/>
      <c r="G37" s="88" t="e">
        <f aca="false">SUM(G28:G35)</f>
        <v>#REF!</v>
      </c>
      <c r="H37" s="89" t="e">
        <f aca="false">SUM(H28:H35)</f>
        <v>#REF!</v>
      </c>
      <c r="I37" s="90" t="e">
        <f aca="false">G37-H37</f>
        <v>#REF!</v>
      </c>
      <c r="J37" s="91"/>
      <c r="K37" s="89" t="n">
        <f aca="false">SUM(K28:K36)</f>
        <v>1716</v>
      </c>
      <c r="L37" s="89" t="n">
        <f aca="false">SUM(L28:L35)</f>
        <v>-1137</v>
      </c>
      <c r="M37" s="92" t="n">
        <f aca="false">SUM(M28:M35)</f>
        <v>2853</v>
      </c>
      <c r="N37" s="93"/>
      <c r="O37" s="88" t="e">
        <f aca="false">SUM(O28:O35)</f>
        <v>#REF!</v>
      </c>
      <c r="P37" s="89" t="e">
        <f aca="false">SUM(P28:P35)</f>
        <v>#REF!</v>
      </c>
      <c r="Q37" s="92" t="e">
        <f aca="false">SUM(Q28:Q35)</f>
        <v>#REF!</v>
      </c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8.25" hidden="false" customHeight="true" outlineLevel="0" collapsed="false">
      <c r="A38" s="46"/>
      <c r="B38" s="47"/>
      <c r="C38" s="74"/>
      <c r="D38" s="95"/>
      <c r="E38" s="76"/>
      <c r="F38" s="81"/>
      <c r="G38" s="78"/>
      <c r="H38" s="79"/>
      <c r="I38" s="96"/>
      <c r="J38" s="77"/>
      <c r="K38" s="79"/>
      <c r="L38" s="79"/>
      <c r="M38" s="67"/>
      <c r="N38" s="77"/>
      <c r="O38" s="78"/>
      <c r="P38" s="79"/>
      <c r="Q38" s="67"/>
    </row>
    <row r="39" customFormat="false" ht="13.5" hidden="false" customHeight="true" outlineLevel="0" collapsed="false">
      <c r="A39" s="46" t="s">
        <v>39</v>
      </c>
      <c r="B39" s="47"/>
      <c r="C39" s="74" t="n">
        <f aca="false">GrossMargin!I40</f>
        <v>-34726</v>
      </c>
      <c r="D39" s="75" t="n">
        <f aca="false">GrossMargin!M40</f>
        <v>12500</v>
      </c>
      <c r="E39" s="76" t="n">
        <f aca="false">-D39+C39</f>
        <v>-47226</v>
      </c>
      <c r="F39" s="81"/>
      <c r="G39" s="63" t="n">
        <f aca="false">Expenses!C40+Expenses!G40</f>
        <v>1217</v>
      </c>
      <c r="H39" s="63" t="n">
        <f aca="false">Expenses!D40+Expenses!H40</f>
        <v>1217</v>
      </c>
      <c r="I39" s="96" t="n">
        <f aca="false">G39-H39</f>
        <v>0</v>
      </c>
      <c r="J39" s="77"/>
      <c r="K39" s="63" t="n">
        <f aca="false">CapChrg!D40</f>
        <v>99</v>
      </c>
      <c r="L39" s="79" t="n">
        <f aca="false">CapChrg!E40</f>
        <v>-67</v>
      </c>
      <c r="M39" s="67" t="n">
        <f aca="false">K39-L39</f>
        <v>166</v>
      </c>
      <c r="N39" s="77"/>
      <c r="O39" s="78" t="n">
        <f aca="false">C39-G39-K39</f>
        <v>-36042</v>
      </c>
      <c r="P39" s="79" t="n">
        <f aca="false">D39-H39-L39</f>
        <v>11350</v>
      </c>
      <c r="Q39" s="67" t="n">
        <f aca="false">O39-P39</f>
        <v>-47392</v>
      </c>
    </row>
    <row r="40" customFormat="false" ht="13.5" hidden="false" customHeight="true" outlineLevel="0" collapsed="false">
      <c r="A40" s="46" t="s">
        <v>40</v>
      </c>
      <c r="B40" s="47"/>
      <c r="C40" s="74" t="n">
        <f aca="false">GrossMargin!I41</f>
        <v>-1070</v>
      </c>
      <c r="D40" s="75" t="n">
        <f aca="false">GrossMargin!M41</f>
        <v>5000</v>
      </c>
      <c r="E40" s="76" t="n">
        <f aca="false">-D40+C40</f>
        <v>-6070</v>
      </c>
      <c r="F40" s="81"/>
      <c r="G40" s="63" t="n">
        <f aca="false">Expenses!C41+Expenses!G41</f>
        <v>423</v>
      </c>
      <c r="H40" s="63" t="n">
        <f aca="false">Expenses!D41+Expenses!H41</f>
        <v>423</v>
      </c>
      <c r="I40" s="96" t="n">
        <f aca="false">G40-H40</f>
        <v>0</v>
      </c>
      <c r="J40" s="77"/>
      <c r="K40" s="63" t="n">
        <f aca="false">CapChrg!D41</f>
        <v>304</v>
      </c>
      <c r="L40" s="79" t="n">
        <f aca="false">CapChrg!E41</f>
        <v>1689</v>
      </c>
      <c r="M40" s="67" t="n">
        <f aca="false">K40-L40</f>
        <v>-1385</v>
      </c>
      <c r="N40" s="77"/>
      <c r="O40" s="78" t="n">
        <f aca="false">C40-G40-K40</f>
        <v>-1797</v>
      </c>
      <c r="P40" s="79" t="n">
        <f aca="false">D40-H40-L40</f>
        <v>2888</v>
      </c>
      <c r="Q40" s="67" t="n">
        <f aca="false">O40-P40</f>
        <v>-4685</v>
      </c>
    </row>
    <row r="41" customFormat="false" ht="13.5" hidden="false" customHeight="true" outlineLevel="0" collapsed="false">
      <c r="A41" s="46" t="s">
        <v>41</v>
      </c>
      <c r="B41" s="47"/>
      <c r="C41" s="74" t="n">
        <f aca="false">GrossMargin!I42</f>
        <v>-5023</v>
      </c>
      <c r="D41" s="75" t="n">
        <f aca="false">GrossMargin!M42</f>
        <v>38750</v>
      </c>
      <c r="E41" s="76" t="n">
        <f aca="false">-D41+C41</f>
        <v>-43773</v>
      </c>
      <c r="F41" s="81"/>
      <c r="G41" s="63" t="n">
        <f aca="false">Expenses!C42+Expenses!G42</f>
        <v>574</v>
      </c>
      <c r="H41" s="63" t="n">
        <f aca="false">Expenses!D42+Expenses!H42</f>
        <v>574</v>
      </c>
      <c r="I41" s="96" t="n">
        <f aca="false">G41-H41</f>
        <v>0</v>
      </c>
      <c r="J41" s="77"/>
      <c r="K41" s="63" t="n">
        <f aca="false">CapChrg!D42</f>
        <v>0</v>
      </c>
      <c r="L41" s="79" t="n">
        <f aca="false">CapChrg!E42</f>
        <v>0</v>
      </c>
      <c r="M41" s="67" t="n">
        <f aca="false">K41-L41</f>
        <v>0</v>
      </c>
      <c r="N41" s="77"/>
      <c r="O41" s="78" t="n">
        <f aca="false">C41-G41-K41</f>
        <v>-5597</v>
      </c>
      <c r="P41" s="79" t="n">
        <f aca="false">D41-H41-L41</f>
        <v>38176</v>
      </c>
      <c r="Q41" s="67" t="n">
        <f aca="false">O41-P41</f>
        <v>-43773</v>
      </c>
    </row>
    <row r="42" customFormat="false" ht="13.5" hidden="false" customHeight="true" outlineLevel="0" collapsed="false">
      <c r="A42" s="46" t="s">
        <v>42</v>
      </c>
      <c r="B42" s="47"/>
      <c r="C42" s="74" t="n">
        <f aca="false">GrossMargin!I43</f>
        <v>0</v>
      </c>
      <c r="D42" s="75" t="n">
        <f aca="false">GrossMargin!M43</f>
        <v>12500</v>
      </c>
      <c r="E42" s="76" t="n">
        <f aca="false">-D42+C42</f>
        <v>-12500</v>
      </c>
      <c r="F42" s="81"/>
      <c r="G42" s="63" t="n">
        <f aca="false">Expenses!C43+Expenses!G43</f>
        <v>1155</v>
      </c>
      <c r="H42" s="63" t="n">
        <f aca="false">Expenses!D43+Expenses!H43</f>
        <v>1155</v>
      </c>
      <c r="I42" s="96" t="n">
        <f aca="false">G42-H42</f>
        <v>0</v>
      </c>
      <c r="J42" s="77"/>
      <c r="K42" s="63" t="n">
        <f aca="false">CapChrg!D43</f>
        <v>447</v>
      </c>
      <c r="L42" s="79" t="n">
        <f aca="false">CapChrg!E43</f>
        <v>-447</v>
      </c>
      <c r="M42" s="67" t="n">
        <f aca="false">K42-L42</f>
        <v>894</v>
      </c>
      <c r="N42" s="77"/>
      <c r="O42" s="78" t="n">
        <f aca="false">C42-G42-K42</f>
        <v>-1602</v>
      </c>
      <c r="P42" s="79" t="n">
        <f aca="false">D42-H42-L42</f>
        <v>11792</v>
      </c>
      <c r="Q42" s="67" t="n">
        <f aca="false">O42-P42</f>
        <v>-13394</v>
      </c>
    </row>
    <row r="43" customFormat="false" ht="12.75" hidden="false" customHeight="false" outlineLevel="0" collapsed="false">
      <c r="A43" s="46" t="s">
        <v>43</v>
      </c>
      <c r="B43" s="47"/>
      <c r="C43" s="74" t="n">
        <f aca="false">GrossMargin!I44</f>
        <v>0</v>
      </c>
      <c r="D43" s="75" t="n">
        <f aca="false">GrossMargin!M44</f>
        <v>2500</v>
      </c>
      <c r="E43" s="76" t="n">
        <f aca="false">-D43+C43</f>
        <v>-2500</v>
      </c>
      <c r="F43" s="81"/>
      <c r="G43" s="63" t="n">
        <f aca="false">Expenses!C44+Expenses!G44</f>
        <v>212</v>
      </c>
      <c r="H43" s="63" t="n">
        <f aca="false">Expenses!D44+Expenses!H44</f>
        <v>212</v>
      </c>
      <c r="I43" s="96" t="n">
        <f aca="false">G43-H43</f>
        <v>0</v>
      </c>
      <c r="J43" s="77"/>
      <c r="K43" s="63" t="n">
        <f aca="false">CapChrg!D44</f>
        <v>0</v>
      </c>
      <c r="L43" s="79" t="n">
        <f aca="false">CapChrg!E44</f>
        <v>0</v>
      </c>
      <c r="M43" s="67" t="n">
        <f aca="false">K43-L43</f>
        <v>0</v>
      </c>
      <c r="N43" s="77"/>
      <c r="O43" s="78" t="n">
        <f aca="false">C43-G43-K43</f>
        <v>-212</v>
      </c>
      <c r="P43" s="79" t="n">
        <f aca="false">D43-H43-L43</f>
        <v>2288</v>
      </c>
      <c r="Q43" s="67" t="n">
        <f aca="false">O43-P43</f>
        <v>-2500</v>
      </c>
    </row>
    <row r="44" customFormat="false" ht="12.75" hidden="false" customHeight="false" outlineLevel="0" collapsed="false">
      <c r="A44" s="46" t="s">
        <v>44</v>
      </c>
      <c r="B44" s="47"/>
      <c r="C44" s="74" t="n">
        <f aca="false">GrossMargin!I45</f>
        <v>0</v>
      </c>
      <c r="D44" s="75" t="n">
        <f aca="false">GrossMargin!M45</f>
        <v>0</v>
      </c>
      <c r="E44" s="76" t="n">
        <f aca="false">-D44+C44</f>
        <v>0</v>
      </c>
      <c r="F44" s="81"/>
      <c r="G44" s="63" t="n">
        <f aca="false">Expenses!C45+Expenses!G45</f>
        <v>1102</v>
      </c>
      <c r="H44" s="63" t="n">
        <f aca="false">Expenses!D45+Expenses!H45</f>
        <v>1102</v>
      </c>
      <c r="I44" s="96" t="n">
        <f aca="false">G44-H44</f>
        <v>0</v>
      </c>
      <c r="J44" s="77"/>
      <c r="K44" s="63" t="n">
        <f aca="false">CapChrg!D45</f>
        <v>0</v>
      </c>
      <c r="L44" s="79" t="n">
        <f aca="false">CapChrg!E45</f>
        <v>0</v>
      </c>
      <c r="M44" s="67" t="n">
        <f aca="false">K44-L44</f>
        <v>0</v>
      </c>
      <c r="N44" s="77"/>
      <c r="O44" s="78" t="n">
        <f aca="false">C44-G44-K44</f>
        <v>-1102</v>
      </c>
      <c r="P44" s="79" t="n">
        <f aca="false">D44-H44-L44</f>
        <v>-1102</v>
      </c>
      <c r="Q44" s="67" t="n">
        <f aca="false">O44-P44</f>
        <v>0</v>
      </c>
    </row>
    <row r="45" customFormat="false" ht="12" hidden="false" customHeight="true" outlineLevel="0" collapsed="false">
      <c r="A45" s="82" t="s">
        <v>45</v>
      </c>
      <c r="B45" s="83"/>
      <c r="C45" s="84" t="n">
        <f aca="false">SUM(C39:C44)</f>
        <v>-40819</v>
      </c>
      <c r="D45" s="85" t="n">
        <f aca="false">SUM(D39:D44)</f>
        <v>71250</v>
      </c>
      <c r="E45" s="86" t="n">
        <f aca="false">SUM(E39:E44)</f>
        <v>-112069</v>
      </c>
      <c r="F45" s="87"/>
      <c r="G45" s="88" t="n">
        <f aca="false">SUM(G39:G44)</f>
        <v>4683</v>
      </c>
      <c r="H45" s="89" t="n">
        <f aca="false">SUM(H39:H44)</f>
        <v>4683</v>
      </c>
      <c r="I45" s="90" t="n">
        <f aca="false">G45-H45</f>
        <v>0</v>
      </c>
      <c r="J45" s="91"/>
      <c r="K45" s="89" t="n">
        <f aca="false">SUM(K39:K44)</f>
        <v>850</v>
      </c>
      <c r="L45" s="89" t="n">
        <f aca="false">SUM(L39:L44)</f>
        <v>1175</v>
      </c>
      <c r="M45" s="92" t="n">
        <f aca="false">SUM(M39:M44)</f>
        <v>-325</v>
      </c>
      <c r="N45" s="93"/>
      <c r="O45" s="88" t="n">
        <f aca="false">SUM(O39:O44)</f>
        <v>-46352</v>
      </c>
      <c r="P45" s="89" t="n">
        <f aca="false">SUM(P39:P44)</f>
        <v>65392</v>
      </c>
      <c r="Q45" s="92" t="n">
        <f aca="false">SUM(Q39:Q44)</f>
        <v>-111744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8.25" hidden="false" customHeight="true" outlineLevel="0" collapsed="false">
      <c r="A46" s="46"/>
      <c r="B46" s="47"/>
      <c r="C46" s="74"/>
      <c r="D46" s="95"/>
      <c r="E46" s="76"/>
      <c r="F46" s="81"/>
      <c r="G46" s="78"/>
      <c r="H46" s="79"/>
      <c r="I46" s="96"/>
      <c r="J46" s="77"/>
      <c r="K46" s="79"/>
      <c r="L46" s="79"/>
      <c r="M46" s="67"/>
      <c r="N46" s="77"/>
      <c r="O46" s="78"/>
      <c r="P46" s="79"/>
      <c r="Q46" s="67"/>
    </row>
    <row r="47" customFormat="false" ht="12.75" hidden="false" customHeight="false" outlineLevel="0" collapsed="false">
      <c r="A47" s="46" t="s">
        <v>46</v>
      </c>
      <c r="B47" s="47"/>
      <c r="C47" s="74" t="n">
        <f aca="false">GrossMargin!I49</f>
        <v>244</v>
      </c>
      <c r="D47" s="75" t="n">
        <f aca="false">GrossMargin!M49</f>
        <v>0</v>
      </c>
      <c r="E47" s="76" t="n">
        <f aca="false">-D47+C47</f>
        <v>244</v>
      </c>
      <c r="F47" s="81"/>
      <c r="G47" s="63" t="n">
        <f aca="false">Expenses!C48+Expenses!G48</f>
        <v>178</v>
      </c>
      <c r="H47" s="63" t="n">
        <f aca="false">Expenses!D48+Expenses!H48</f>
        <v>221</v>
      </c>
      <c r="I47" s="96" t="n">
        <f aca="false">G47-H47</f>
        <v>-43</v>
      </c>
      <c r="J47" s="77"/>
      <c r="K47" s="63" t="n">
        <f aca="false">CapChrg!D48</f>
        <v>0</v>
      </c>
      <c r="L47" s="66" t="n">
        <f aca="false">CapChrg!E48</f>
        <v>0</v>
      </c>
      <c r="M47" s="67" t="n">
        <f aca="false">K47-L47</f>
        <v>0</v>
      </c>
      <c r="N47" s="77"/>
      <c r="O47" s="78" t="n">
        <f aca="false">C47-G47-K47</f>
        <v>66</v>
      </c>
      <c r="P47" s="79" t="n">
        <f aca="false">D47-H47-L47</f>
        <v>-221</v>
      </c>
      <c r="Q47" s="67" t="n">
        <f aca="false">O47-P47</f>
        <v>287</v>
      </c>
    </row>
    <row r="48" customFormat="false" ht="12.75" hidden="false" customHeight="false" outlineLevel="0" collapsed="false">
      <c r="A48" s="46" t="s">
        <v>47</v>
      </c>
      <c r="B48" s="47"/>
      <c r="C48" s="74" t="n">
        <f aca="false">GrossMargin!I50</f>
        <v>2876</v>
      </c>
      <c r="D48" s="75" t="n">
        <f aca="false">GrossMargin!M50</f>
        <v>4334</v>
      </c>
      <c r="E48" s="76" t="n">
        <f aca="false">-D48+C48</f>
        <v>-1458</v>
      </c>
      <c r="F48" s="81"/>
      <c r="G48" s="63" t="n">
        <f aca="false">Expenses!C49+Expenses!G49</f>
        <v>1237</v>
      </c>
      <c r="H48" s="63" t="n">
        <f aca="false">Expenses!D49+Expenses!H49</f>
        <v>767</v>
      </c>
      <c r="I48" s="96" t="n">
        <f aca="false">G48-H48</f>
        <v>470</v>
      </c>
      <c r="J48" s="77"/>
      <c r="K48" s="63" t="n">
        <f aca="false">CapChrg!D49</f>
        <v>0</v>
      </c>
      <c r="L48" s="66" t="n">
        <f aca="false">CapChrg!E49</f>
        <v>0</v>
      </c>
      <c r="M48" s="67" t="n">
        <f aca="false">K48-L48</f>
        <v>0</v>
      </c>
      <c r="N48" s="77"/>
      <c r="O48" s="78" t="n">
        <f aca="false">C48-G48-K48</f>
        <v>1639</v>
      </c>
      <c r="P48" s="79" t="n">
        <f aca="false">D48-H48-L48</f>
        <v>3567</v>
      </c>
      <c r="Q48" s="67" t="n">
        <f aca="false">O48-P48</f>
        <v>-1928</v>
      </c>
    </row>
    <row r="49" customFormat="false" ht="12.75" hidden="false" customHeight="false" outlineLevel="0" collapsed="false">
      <c r="A49" s="46" t="s">
        <v>48</v>
      </c>
      <c r="B49" s="47"/>
      <c r="C49" s="74" t="n">
        <f aca="false">GrossMargin!I51</f>
        <v>719</v>
      </c>
      <c r="D49" s="75" t="n">
        <f aca="false">GrossMargin!M51</f>
        <v>6181</v>
      </c>
      <c r="E49" s="76" t="n">
        <f aca="false">-D49+C49</f>
        <v>-5462</v>
      </c>
      <c r="F49" s="81"/>
      <c r="G49" s="63" t="n">
        <f aca="false">Expenses!C50+Expenses!G50</f>
        <v>1166</v>
      </c>
      <c r="H49" s="63" t="n">
        <f aca="false">Expenses!D50+Expenses!H50</f>
        <v>1484</v>
      </c>
      <c r="I49" s="96" t="n">
        <f aca="false">G49-H49</f>
        <v>-318</v>
      </c>
      <c r="J49" s="77"/>
      <c r="K49" s="63" t="n">
        <f aca="false">CapChrg!D50</f>
        <v>653</v>
      </c>
      <c r="L49" s="66" t="n">
        <f aca="false">CapChrg!E50</f>
        <v>-722</v>
      </c>
      <c r="M49" s="67" t="n">
        <f aca="false">K49-L49</f>
        <v>1375</v>
      </c>
      <c r="N49" s="77"/>
      <c r="O49" s="78" t="n">
        <f aca="false">C49-G49-K49</f>
        <v>-1100</v>
      </c>
      <c r="P49" s="79" t="n">
        <f aca="false">D49-H49-L49</f>
        <v>5419</v>
      </c>
      <c r="Q49" s="67" t="n">
        <f aca="false">O49-P49</f>
        <v>-6519</v>
      </c>
    </row>
    <row r="50" customFormat="false" ht="12.75" hidden="false" customHeight="false" outlineLevel="0" collapsed="false">
      <c r="A50" s="46" t="s">
        <v>49</v>
      </c>
      <c r="B50" s="47"/>
      <c r="C50" s="74" t="n">
        <f aca="false">GrossMargin!I52</f>
        <v>250</v>
      </c>
      <c r="D50" s="75" t="n">
        <f aca="false">GrossMargin!M52</f>
        <v>2000</v>
      </c>
      <c r="E50" s="76" t="n">
        <f aca="false">-D50+C50</f>
        <v>-1750</v>
      </c>
      <c r="F50" s="81"/>
      <c r="G50" s="63" t="n">
        <f aca="false">Expenses!C51+Expenses!G51</f>
        <v>271</v>
      </c>
      <c r="H50" s="63" t="n">
        <f aca="false">Expenses!D51+Expenses!H51</f>
        <v>265</v>
      </c>
      <c r="I50" s="96" t="n">
        <f aca="false">G50-H50</f>
        <v>6</v>
      </c>
      <c r="J50" s="77"/>
      <c r="K50" s="63" t="n">
        <f aca="false">CapChrg!D51</f>
        <v>0</v>
      </c>
      <c r="L50" s="66" t="n">
        <f aca="false">CapChrg!E51</f>
        <v>0</v>
      </c>
      <c r="M50" s="67" t="n">
        <f aca="false">K50-L50</f>
        <v>0</v>
      </c>
      <c r="N50" s="77"/>
      <c r="O50" s="78" t="n">
        <f aca="false">C50-G50-K50</f>
        <v>-21</v>
      </c>
      <c r="P50" s="79" t="n">
        <f aca="false">D50-H50-L50</f>
        <v>1735</v>
      </c>
      <c r="Q50" s="67" t="n">
        <f aca="false">O50-P50</f>
        <v>-1756</v>
      </c>
    </row>
    <row r="51" customFormat="false" ht="12.75" hidden="false" customHeight="false" outlineLevel="0" collapsed="false">
      <c r="A51" s="46" t="s">
        <v>50</v>
      </c>
      <c r="B51" s="47"/>
      <c r="C51" s="74" t="n">
        <f aca="false">GrossMargin!I53</f>
        <v>1146</v>
      </c>
      <c r="D51" s="75" t="n">
        <f aca="false">GrossMargin!M53</f>
        <v>1000</v>
      </c>
      <c r="E51" s="76" t="n">
        <f aca="false">-D51+C51</f>
        <v>146</v>
      </c>
      <c r="F51" s="81"/>
      <c r="G51" s="63" t="n">
        <f aca="false">Expenses!C52+Expenses!G52</f>
        <v>186</v>
      </c>
      <c r="H51" s="63" t="n">
        <f aca="false">Expenses!D52+Expenses!H52</f>
        <v>186</v>
      </c>
      <c r="I51" s="96" t="n">
        <f aca="false">G51-H51</f>
        <v>0</v>
      </c>
      <c r="J51" s="77"/>
      <c r="K51" s="63" t="n">
        <f aca="false">CapChrg!D52</f>
        <v>0</v>
      </c>
      <c r="L51" s="66" t="n">
        <f aca="false">CapChrg!E52</f>
        <v>27</v>
      </c>
      <c r="M51" s="67" t="n">
        <f aca="false">K51-L51</f>
        <v>-27</v>
      </c>
      <c r="N51" s="77"/>
      <c r="O51" s="78" t="n">
        <f aca="false">C51-G51-K51</f>
        <v>960</v>
      </c>
      <c r="P51" s="79" t="n">
        <f aca="false">D51-H51-L51</f>
        <v>787</v>
      </c>
      <c r="Q51" s="67" t="n">
        <f aca="false">O51-P51</f>
        <v>173</v>
      </c>
    </row>
    <row r="52" customFormat="false" ht="12.75" hidden="false" customHeight="false" outlineLevel="0" collapsed="false">
      <c r="A52" s="46" t="s">
        <v>51</v>
      </c>
      <c r="B52" s="47"/>
      <c r="C52" s="74" t="n">
        <f aca="false">GrossMargin!I54</f>
        <v>24</v>
      </c>
      <c r="D52" s="75" t="n">
        <f aca="false">GrossMargin!M54</f>
        <v>500</v>
      </c>
      <c r="E52" s="76" t="n">
        <f aca="false">-D52+C52</f>
        <v>-476</v>
      </c>
      <c r="F52" s="81"/>
      <c r="G52" s="63" t="n">
        <f aca="false">Expenses!C53+Expenses!G53</f>
        <v>96</v>
      </c>
      <c r="H52" s="63" t="n">
        <f aca="false">Expenses!D53+Expenses!H53</f>
        <v>144</v>
      </c>
      <c r="I52" s="96" t="n">
        <f aca="false">G52-H52</f>
        <v>-48</v>
      </c>
      <c r="J52" s="77"/>
      <c r="K52" s="63" t="n">
        <f aca="false">CapChrg!D53</f>
        <v>0</v>
      </c>
      <c r="L52" s="66" t="n">
        <f aca="false">CapChrg!E53</f>
        <v>0</v>
      </c>
      <c r="M52" s="67" t="n">
        <f aca="false">K52-L52</f>
        <v>0</v>
      </c>
      <c r="N52" s="77"/>
      <c r="O52" s="78" t="n">
        <f aca="false">C52-G52-K52</f>
        <v>-72</v>
      </c>
      <c r="P52" s="79" t="n">
        <f aca="false">D52-H52-L52</f>
        <v>356</v>
      </c>
      <c r="Q52" s="67" t="n">
        <f aca="false">O52-P52</f>
        <v>-428</v>
      </c>
    </row>
    <row r="53" customFormat="false" ht="12.75" hidden="false" customHeight="false" outlineLevel="0" collapsed="false">
      <c r="A53" s="46" t="s">
        <v>52</v>
      </c>
      <c r="B53" s="47"/>
      <c r="C53" s="74" t="n">
        <f aca="false">GrossMargin!I55</f>
        <v>2400</v>
      </c>
      <c r="D53" s="75" t="n">
        <f aca="false">GrossMargin!M55</f>
        <v>2909</v>
      </c>
      <c r="E53" s="76" t="n">
        <f aca="false">-D53+C53</f>
        <v>-509</v>
      </c>
      <c r="F53" s="81"/>
      <c r="G53" s="63" t="n">
        <f aca="false">Expenses!C54+Expenses!G54</f>
        <v>0</v>
      </c>
      <c r="H53" s="63" t="n">
        <f aca="false">Expenses!D54+Expenses!H54</f>
        <v>0</v>
      </c>
      <c r="I53" s="96" t="n">
        <f aca="false">G53-H53</f>
        <v>0</v>
      </c>
      <c r="J53" s="77"/>
      <c r="K53" s="63" t="n">
        <f aca="false">CapChrg!D54</f>
        <v>6282</v>
      </c>
      <c r="L53" s="66" t="n">
        <f aca="false">CapChrg!E54</f>
        <v>1583</v>
      </c>
      <c r="M53" s="67" t="n">
        <f aca="false">K53-L53</f>
        <v>4699</v>
      </c>
      <c r="N53" s="77"/>
      <c r="O53" s="78" t="n">
        <f aca="false">C53-G53-K53</f>
        <v>-3882</v>
      </c>
      <c r="P53" s="79" t="n">
        <f aca="false">D53-H53-L53</f>
        <v>1326</v>
      </c>
      <c r="Q53" s="67" t="n">
        <f aca="false">O53-P53</f>
        <v>-5208</v>
      </c>
    </row>
    <row r="54" customFormat="false" ht="12.75" hidden="false" customHeight="false" outlineLevel="0" collapsed="false">
      <c r="A54" s="46" t="s">
        <v>53</v>
      </c>
      <c r="B54" s="47"/>
      <c r="C54" s="74" t="n">
        <f aca="false">GrossMargin!I56</f>
        <v>9092</v>
      </c>
      <c r="D54" s="75" t="n">
        <f aca="false">GrossMargin!M56</f>
        <v>9445</v>
      </c>
      <c r="E54" s="76" t="n">
        <f aca="false">-D54+C54</f>
        <v>-353</v>
      </c>
      <c r="F54" s="81"/>
      <c r="G54" s="63" t="n">
        <f aca="false">Expenses!C55+Expenses!G55</f>
        <v>69821</v>
      </c>
      <c r="H54" s="63" t="n">
        <f aca="false">Expenses!D55+Expenses!H55</f>
        <v>63228</v>
      </c>
      <c r="I54" s="96" t="n">
        <f aca="false">G54-H54</f>
        <v>6593</v>
      </c>
      <c r="J54" s="77"/>
      <c r="K54" s="63" t="n">
        <f aca="false">CapChrg!D55</f>
        <v>0</v>
      </c>
      <c r="L54" s="66" t="n">
        <f aca="false">CapChrg!E55</f>
        <v>0</v>
      </c>
      <c r="M54" s="67" t="n">
        <f aca="false">K54-L54</f>
        <v>0</v>
      </c>
      <c r="N54" s="77"/>
      <c r="O54" s="78" t="n">
        <f aca="false">C54-G54-K54</f>
        <v>-60729</v>
      </c>
      <c r="P54" s="79" t="n">
        <f aca="false">D54-H54-L54</f>
        <v>-53783</v>
      </c>
      <c r="Q54" s="67" t="n">
        <f aca="false">O54-P54</f>
        <v>-6946</v>
      </c>
    </row>
    <row r="55" customFormat="false" ht="12.75" hidden="false" customHeight="false" outlineLevel="0" collapsed="false">
      <c r="A55" s="46" t="s">
        <v>54</v>
      </c>
      <c r="B55" s="47"/>
      <c r="C55" s="74" t="n">
        <f aca="false">GrossMargin!I57</f>
        <v>0</v>
      </c>
      <c r="D55" s="75" t="n">
        <f aca="false">GrossMargin!M57</f>
        <v>0</v>
      </c>
      <c r="E55" s="76" t="n">
        <f aca="false">-D55+C55</f>
        <v>0</v>
      </c>
      <c r="F55" s="81"/>
      <c r="G55" s="63" t="n">
        <f aca="false">Expenses!C56+Expenses!G56</f>
        <v>294</v>
      </c>
      <c r="H55" s="63" t="n">
        <f aca="false">Expenses!D56+Expenses!H56</f>
        <v>294</v>
      </c>
      <c r="I55" s="96" t="n">
        <f aca="false">G55-H55</f>
        <v>0</v>
      </c>
      <c r="J55" s="77"/>
      <c r="K55" s="63" t="n">
        <f aca="false">CapChrg!D56</f>
        <v>0</v>
      </c>
      <c r="L55" s="66" t="n">
        <f aca="false">CapChrg!E56</f>
        <v>0</v>
      </c>
      <c r="M55" s="67" t="n">
        <f aca="false">K55-L55</f>
        <v>0</v>
      </c>
      <c r="N55" s="77"/>
      <c r="O55" s="78" t="n">
        <f aca="false">C55-G55-K55</f>
        <v>-294</v>
      </c>
      <c r="P55" s="79" t="n">
        <f aca="false">D55-H55-L55</f>
        <v>-294</v>
      </c>
      <c r="Q55" s="67" t="n">
        <f aca="false">O55-P55</f>
        <v>0</v>
      </c>
    </row>
    <row r="56" customFormat="false" ht="12.75" hidden="false" customHeight="false" outlineLevel="0" collapsed="false">
      <c r="A56" s="46" t="s">
        <v>55</v>
      </c>
      <c r="B56" s="47"/>
      <c r="C56" s="74" t="n">
        <f aca="false">GrossMargin!I58</f>
        <v>433</v>
      </c>
      <c r="D56" s="75" t="n">
        <f aca="false">GrossMargin!M58</f>
        <v>15000</v>
      </c>
      <c r="E56" s="76" t="n">
        <f aca="false">-D56+C56</f>
        <v>-14567</v>
      </c>
      <c r="F56" s="81"/>
      <c r="G56" s="63" t="n">
        <f aca="false">Expenses!C57+Expenses!G57</f>
        <v>1416</v>
      </c>
      <c r="H56" s="63" t="n">
        <f aca="false">Expenses!D57+Expenses!H57</f>
        <v>1416</v>
      </c>
      <c r="I56" s="96" t="n">
        <f aca="false">G56-H56</f>
        <v>0</v>
      </c>
      <c r="J56" s="77"/>
      <c r="K56" s="63" t="n">
        <f aca="false">CapChrg!D57</f>
        <v>0</v>
      </c>
      <c r="L56" s="66" t="n">
        <f aca="false">CapChrg!E57</f>
        <v>4151</v>
      </c>
      <c r="M56" s="67" t="n">
        <f aca="false">K56-L56</f>
        <v>-4151</v>
      </c>
      <c r="N56" s="77"/>
      <c r="O56" s="78" t="n">
        <f aca="false">C56-G56-K56</f>
        <v>-983</v>
      </c>
      <c r="P56" s="79" t="n">
        <f aca="false">D56-H56-L56</f>
        <v>9433</v>
      </c>
      <c r="Q56" s="67" t="n">
        <f aca="false">O56-P56</f>
        <v>-10416</v>
      </c>
    </row>
    <row r="57" customFormat="false" ht="12" hidden="false" customHeight="true" outlineLevel="0" collapsed="false">
      <c r="A57" s="46" t="s">
        <v>56</v>
      </c>
      <c r="B57" s="47"/>
      <c r="C57" s="74" t="n">
        <f aca="false">GrossMargin!I59</f>
        <v>-2</v>
      </c>
      <c r="D57" s="75" t="n">
        <f aca="false">GrossMargin!M59</f>
        <v>20000</v>
      </c>
      <c r="E57" s="76" t="n">
        <f aca="false">-D57+C57</f>
        <v>-20002</v>
      </c>
      <c r="F57" s="81"/>
      <c r="G57" s="63" t="n">
        <f aca="false">Expenses!C58+Expenses!G58</f>
        <v>1737</v>
      </c>
      <c r="H57" s="63" t="n">
        <f aca="false">Expenses!D58+Expenses!H58</f>
        <v>1770</v>
      </c>
      <c r="I57" s="96" t="n">
        <f aca="false">G57-H57</f>
        <v>-33</v>
      </c>
      <c r="J57" s="77"/>
      <c r="K57" s="63" t="n">
        <f aca="false">CapChrg!D58</f>
        <v>15210</v>
      </c>
      <c r="L57" s="66" t="n">
        <f aca="false">CapChrg!E58</f>
        <v>6731</v>
      </c>
      <c r="M57" s="67" t="n">
        <f aca="false">K57-L57</f>
        <v>8479</v>
      </c>
      <c r="N57" s="77"/>
      <c r="O57" s="78" t="n">
        <f aca="false">C57-G57-K57</f>
        <v>-16949</v>
      </c>
      <c r="P57" s="79" t="n">
        <f aca="false">D57-H57-L57</f>
        <v>11499</v>
      </c>
      <c r="Q57" s="67" t="n">
        <f aca="false">O57-P57</f>
        <v>-28448</v>
      </c>
    </row>
    <row r="58" customFormat="false" ht="12" hidden="false" customHeight="true" outlineLevel="0" collapsed="false">
      <c r="A58" s="46" t="s">
        <v>57</v>
      </c>
      <c r="B58" s="47"/>
      <c r="C58" s="74" t="n">
        <f aca="false">GrossMargin!I60</f>
        <v>59</v>
      </c>
      <c r="D58" s="75" t="n">
        <f aca="false">GrossMargin!M60</f>
        <v>15781</v>
      </c>
      <c r="E58" s="76" t="n">
        <f aca="false">-D58+C58</f>
        <v>-15722</v>
      </c>
      <c r="F58" s="81"/>
      <c r="G58" s="63" t="n">
        <f aca="false">Expenses!C59+Expenses!G59</f>
        <v>829</v>
      </c>
      <c r="H58" s="63" t="n">
        <f aca="false">Expenses!D59+Expenses!H59</f>
        <v>891</v>
      </c>
      <c r="I58" s="96" t="n">
        <f aca="false">G58-H58</f>
        <v>-62</v>
      </c>
      <c r="J58" s="77"/>
      <c r="K58" s="63" t="n">
        <f aca="false">CapChrg!D59</f>
        <v>7109</v>
      </c>
      <c r="L58" s="66" t="n">
        <f aca="false">CapChrg!E59</f>
        <v>-2446</v>
      </c>
      <c r="M58" s="67" t="n">
        <f aca="false">K58-L58</f>
        <v>9555</v>
      </c>
      <c r="N58" s="77"/>
      <c r="O58" s="78" t="n">
        <f aca="false">C58-G58-K58</f>
        <v>-7879</v>
      </c>
      <c r="P58" s="79" t="n">
        <f aca="false">D58-H58-L58</f>
        <v>17336</v>
      </c>
      <c r="Q58" s="67" t="n">
        <f aca="false">O58-P58</f>
        <v>-25215</v>
      </c>
    </row>
    <row r="59" customFormat="false" ht="12" hidden="false" customHeight="true" outlineLevel="0" collapsed="false">
      <c r="A59" s="46" t="s">
        <v>58</v>
      </c>
      <c r="B59" s="47"/>
      <c r="C59" s="74" t="n">
        <f aca="false">GrossMargin!I61</f>
        <v>6295</v>
      </c>
      <c r="D59" s="75" t="n">
        <f aca="false">GrossMargin!M61</f>
        <v>7150</v>
      </c>
      <c r="E59" s="76" t="n">
        <f aca="false">-D59+C59</f>
        <v>-855</v>
      </c>
      <c r="F59" s="81"/>
      <c r="G59" s="63" t="n">
        <f aca="false">Expenses!C60+Expenses!G60</f>
        <v>1786</v>
      </c>
      <c r="H59" s="63" t="n">
        <f aca="false">Expenses!D60+Expenses!H60</f>
        <v>2254</v>
      </c>
      <c r="I59" s="96" t="n">
        <f aca="false">G59-H59</f>
        <v>-468</v>
      </c>
      <c r="J59" s="77"/>
      <c r="K59" s="63" t="n">
        <f aca="false">CapChrg!D60</f>
        <v>21233</v>
      </c>
      <c r="L59" s="66" t="n">
        <f aca="false">CapChrg!E60</f>
        <v>2857</v>
      </c>
      <c r="M59" s="67" t="n">
        <f aca="false">K59-L59</f>
        <v>18376</v>
      </c>
      <c r="N59" s="77"/>
      <c r="O59" s="78" t="n">
        <f aca="false">C59-G59-K59</f>
        <v>-16724</v>
      </c>
      <c r="P59" s="79" t="n">
        <f aca="false">D59-H59-L59</f>
        <v>2039</v>
      </c>
      <c r="Q59" s="67" t="n">
        <f aca="false">O59-P59</f>
        <v>-18763</v>
      </c>
    </row>
    <row r="60" customFormat="false" ht="12" hidden="false" customHeight="true" outlineLevel="0" collapsed="false">
      <c r="A60" s="46" t="s">
        <v>59</v>
      </c>
      <c r="B60" s="47"/>
      <c r="C60" s="74" t="e">
        <f aca="false">#REF!</f>
        <v>#REF!</v>
      </c>
      <c r="D60" s="75" t="e">
        <f aca="false">#REF!</f>
        <v>#REF!</v>
      </c>
      <c r="E60" s="76" t="e">
        <f aca="false">-D60+C60</f>
        <v>#REF!</v>
      </c>
      <c r="F60" s="81"/>
      <c r="G60" s="63" t="e">
        <f aca="false">#REF!+#REF!</f>
        <v>#REF!</v>
      </c>
      <c r="H60" s="63" t="e">
        <f aca="false">#REF!+#REF!</f>
        <v>#REF!</v>
      </c>
      <c r="I60" s="96" t="e">
        <f aca="false">G60-H60</f>
        <v>#REF!</v>
      </c>
      <c r="J60" s="77"/>
      <c r="K60" s="63" t="e">
        <f aca="false">#REF!</f>
        <v>#REF!</v>
      </c>
      <c r="L60" s="66" t="e">
        <f aca="false">#REF!</f>
        <v>#REF!</v>
      </c>
      <c r="M60" s="67" t="e">
        <f aca="false">K60-L60</f>
        <v>#REF!</v>
      </c>
      <c r="N60" s="77"/>
      <c r="O60" s="78" t="e">
        <f aca="false">C60-G60-K60</f>
        <v>#REF!</v>
      </c>
      <c r="P60" s="79" t="e">
        <f aca="false">D60-H60-L60</f>
        <v>#REF!</v>
      </c>
      <c r="Q60" s="67" t="e">
        <f aca="false">O60-P60</f>
        <v>#REF!</v>
      </c>
    </row>
    <row r="61" customFormat="false" ht="12" hidden="false" customHeight="true" outlineLevel="0" collapsed="false">
      <c r="A61" s="46" t="s">
        <v>60</v>
      </c>
      <c r="B61" s="47"/>
      <c r="C61" s="74" t="n">
        <f aca="false">GrossMargin!I62</f>
        <v>9122</v>
      </c>
      <c r="D61" s="75" t="n">
        <f aca="false">GrossMargin!M62</f>
        <v>-7900</v>
      </c>
      <c r="E61" s="76" t="n">
        <f aca="false">-D61+C61</f>
        <v>17022</v>
      </c>
      <c r="F61" s="81"/>
      <c r="G61" s="63" t="n">
        <f aca="false">Expenses!C61+Expenses!G61</f>
        <v>1628</v>
      </c>
      <c r="H61" s="63" t="n">
        <f aca="false">Expenses!D61+Expenses!H61</f>
        <v>1637</v>
      </c>
      <c r="I61" s="96" t="n">
        <f aca="false">G61-H61</f>
        <v>-9</v>
      </c>
      <c r="J61" s="77"/>
      <c r="K61" s="63" t="n">
        <f aca="false">CapChrg!D61</f>
        <v>13372</v>
      </c>
      <c r="L61" s="66" t="n">
        <f aca="false">CapChrg!E61</f>
        <v>-5247</v>
      </c>
      <c r="M61" s="67" t="n">
        <f aca="false">K61-L61</f>
        <v>18619</v>
      </c>
      <c r="N61" s="77"/>
      <c r="O61" s="78" t="n">
        <f aca="false">C61-G61-K61</f>
        <v>-5878</v>
      </c>
      <c r="P61" s="79" t="n">
        <f aca="false">D61-H61-L61</f>
        <v>-4290</v>
      </c>
      <c r="Q61" s="67" t="n">
        <f aca="false">O61-P61</f>
        <v>-1588</v>
      </c>
    </row>
    <row r="62" customFormat="false" ht="12" hidden="false" customHeight="true" outlineLevel="0" collapsed="false">
      <c r="A62" s="46" t="s">
        <v>61</v>
      </c>
      <c r="B62" s="80"/>
      <c r="C62" s="74" t="n">
        <f aca="false">GrossMargin!I63</f>
        <v>431728</v>
      </c>
      <c r="D62" s="75" t="n">
        <f aca="false">GrossMargin!M63</f>
        <v>-12065</v>
      </c>
      <c r="E62" s="76" t="n">
        <f aca="false">-D62+C62</f>
        <v>443793</v>
      </c>
      <c r="F62" s="81"/>
      <c r="G62" s="63" t="n">
        <f aca="false">Expenses!C62+Expenses!G62</f>
        <v>1482</v>
      </c>
      <c r="H62" s="63" t="n">
        <f aca="false">Expenses!D62+Expenses!H62</f>
        <v>994</v>
      </c>
      <c r="I62" s="96" t="n">
        <f aca="false">G62-H62</f>
        <v>488</v>
      </c>
      <c r="J62" s="77"/>
      <c r="K62" s="63" t="n">
        <f aca="false">CapChrg!D62</f>
        <v>32888</v>
      </c>
      <c r="L62" s="79" t="n">
        <f aca="false">CapChrg!E62</f>
        <v>-24684</v>
      </c>
      <c r="M62" s="67" t="n">
        <f aca="false">K62-L62</f>
        <v>57572</v>
      </c>
      <c r="N62" s="77"/>
      <c r="O62" s="78" t="n">
        <f aca="false">C62-G62-K62</f>
        <v>397358</v>
      </c>
      <c r="P62" s="79" t="n">
        <f aca="false">D62-H62-L62</f>
        <v>11625</v>
      </c>
      <c r="Q62" s="67" t="n">
        <f aca="false">O62-P62</f>
        <v>385733</v>
      </c>
    </row>
    <row r="63" customFormat="false" ht="12" hidden="false" customHeight="true" outlineLevel="0" collapsed="false">
      <c r="A63" s="46" t="s">
        <v>62</v>
      </c>
      <c r="B63" s="80"/>
      <c r="C63" s="74" t="n">
        <f aca="false">GrossMargin!I64</f>
        <v>28255</v>
      </c>
      <c r="D63" s="75" t="n">
        <f aca="false">GrossMargin!M64</f>
        <v>0</v>
      </c>
      <c r="E63" s="76" t="n">
        <f aca="false">-D63+C63</f>
        <v>28255</v>
      </c>
      <c r="F63" s="81"/>
      <c r="G63" s="63" t="n">
        <f aca="false">Expenses!C63+Expenses!G63</f>
        <v>0</v>
      </c>
      <c r="H63" s="63" t="n">
        <f aca="false">Expenses!D63+Expenses!H63</f>
        <v>0</v>
      </c>
      <c r="I63" s="96" t="n">
        <f aca="false">G63-H63</f>
        <v>0</v>
      </c>
      <c r="J63" s="77"/>
      <c r="K63" s="63" t="n">
        <f aca="false">CapChrg!D63</f>
        <v>0</v>
      </c>
      <c r="L63" s="79" t="n">
        <f aca="false">CapChrg!E63</f>
        <v>0</v>
      </c>
      <c r="M63" s="67" t="n">
        <f aca="false">K63-L63</f>
        <v>0</v>
      </c>
      <c r="N63" s="77"/>
      <c r="O63" s="78" t="n">
        <f aca="false">C63-G63-K63</f>
        <v>28255</v>
      </c>
      <c r="P63" s="79" t="n">
        <f aca="false">D63-H63-L63</f>
        <v>0</v>
      </c>
      <c r="Q63" s="67" t="n">
        <f aca="false">O63-P63</f>
        <v>28255</v>
      </c>
    </row>
    <row r="64" customFormat="false" ht="12" hidden="false" customHeight="true" outlineLevel="0" collapsed="false">
      <c r="A64" s="97" t="s">
        <v>63</v>
      </c>
      <c r="B64" s="47"/>
      <c r="C64" s="74" t="n">
        <f aca="false">GrossMargin!I65</f>
        <v>-6600</v>
      </c>
      <c r="D64" s="75" t="n">
        <f aca="false">GrossMargin!M65</f>
        <v>63802</v>
      </c>
      <c r="E64" s="76" t="n">
        <f aca="false">-D64+C64</f>
        <v>-70402</v>
      </c>
      <c r="F64" s="81"/>
      <c r="G64" s="63" t="n">
        <f aca="false">Expenses!C64+Expenses!G64</f>
        <v>1373</v>
      </c>
      <c r="H64" s="63" t="n">
        <f aca="false">Expenses!D64+Expenses!H64</f>
        <v>1373</v>
      </c>
      <c r="I64" s="96" t="n">
        <f aca="false">G64-H64</f>
        <v>0</v>
      </c>
      <c r="J64" s="77"/>
      <c r="K64" s="63" t="n">
        <f aca="false">CapChrg!D64</f>
        <v>0</v>
      </c>
      <c r="L64" s="66" t="n">
        <f aca="false">CapChrg!E64</f>
        <v>0</v>
      </c>
      <c r="M64" s="67" t="n">
        <f aca="false">K64-L64</f>
        <v>0</v>
      </c>
      <c r="N64" s="77"/>
      <c r="O64" s="78" t="n">
        <f aca="false">C64-G64-K64</f>
        <v>-7973</v>
      </c>
      <c r="P64" s="79" t="n">
        <f aca="false">D64-H64-L64</f>
        <v>62429</v>
      </c>
      <c r="Q64" s="67" t="n">
        <f aca="false">O64-P64</f>
        <v>-70402</v>
      </c>
    </row>
    <row r="65" customFormat="false" ht="12" hidden="false" customHeight="true" outlineLevel="0" collapsed="false">
      <c r="A65" s="97" t="s">
        <v>64</v>
      </c>
      <c r="B65" s="47"/>
      <c r="C65" s="74" t="n">
        <f aca="false">GrossMargin!I66</f>
        <v>0</v>
      </c>
      <c r="D65" s="75" t="n">
        <f aca="false">GrossMargin!M66</f>
        <v>0</v>
      </c>
      <c r="E65" s="76" t="n">
        <f aca="false">-D65+C65</f>
        <v>0</v>
      </c>
      <c r="F65" s="81"/>
      <c r="G65" s="63" t="n">
        <f aca="false">Expenses!C65+Expenses!G65</f>
        <v>0</v>
      </c>
      <c r="H65" s="63" t="n">
        <f aca="false">Expenses!D65+Expenses!H65</f>
        <v>0</v>
      </c>
      <c r="I65" s="96" t="n">
        <f aca="false">G65-H65</f>
        <v>0</v>
      </c>
      <c r="J65" s="77"/>
      <c r="K65" s="63" t="n">
        <f aca="false">CapChrg!D65</f>
        <v>0</v>
      </c>
      <c r="L65" s="66" t="n">
        <f aca="false">CapChrg!E65</f>
        <v>0</v>
      </c>
      <c r="M65" s="67" t="n">
        <f aca="false">K65-L65</f>
        <v>0</v>
      </c>
      <c r="N65" s="77"/>
      <c r="O65" s="78" t="n">
        <f aca="false">C65-G65-K65</f>
        <v>0</v>
      </c>
      <c r="P65" s="79" t="n">
        <f aca="false">D65-H65-L65</f>
        <v>0</v>
      </c>
      <c r="Q65" s="67" t="n">
        <f aca="false">O65-P65</f>
        <v>0</v>
      </c>
    </row>
    <row r="66" customFormat="false" ht="12" hidden="false" customHeight="true" outlineLevel="0" collapsed="false">
      <c r="A66" s="97" t="s">
        <v>65</v>
      </c>
      <c r="B66" s="47"/>
      <c r="C66" s="74" t="e">
        <f aca="false">#REF!</f>
        <v>#REF!</v>
      </c>
      <c r="D66" s="75" t="e">
        <f aca="false">#REF!</f>
        <v>#REF!</v>
      </c>
      <c r="E66" s="76" t="e">
        <f aca="false">-D66+C66</f>
        <v>#REF!</v>
      </c>
      <c r="F66" s="81"/>
      <c r="G66" s="63" t="n">
        <f aca="false">Expenses!C66+Expenses!G66</f>
        <v>0</v>
      </c>
      <c r="H66" s="63" t="n">
        <f aca="false">Expenses!D66+Expenses!H66</f>
        <v>0</v>
      </c>
      <c r="I66" s="96" t="n">
        <f aca="false">G66-H66</f>
        <v>0</v>
      </c>
      <c r="J66" s="77"/>
      <c r="K66" s="63" t="n">
        <f aca="false">CapChrg!D66</f>
        <v>0</v>
      </c>
      <c r="L66" s="66" t="n">
        <f aca="false">CapChrg!E66</f>
        <v>0</v>
      </c>
      <c r="M66" s="67" t="n">
        <f aca="false">K66-L66</f>
        <v>0</v>
      </c>
      <c r="N66" s="77"/>
      <c r="O66" s="78" t="e">
        <f aca="false">C66-G66-K66</f>
        <v>#REF!</v>
      </c>
      <c r="P66" s="79" t="e">
        <f aca="false">D66-H66-L66</f>
        <v>#REF!</v>
      </c>
      <c r="Q66" s="67" t="e">
        <f aca="false">O66-P66</f>
        <v>#REF!</v>
      </c>
    </row>
    <row r="67" customFormat="false" ht="12" hidden="false" customHeight="true" outlineLevel="0" collapsed="false">
      <c r="A67" s="82" t="s">
        <v>66</v>
      </c>
      <c r="B67" s="83"/>
      <c r="C67" s="84" t="e">
        <f aca="false">SUM(C47:C66)+C45+C37+C26+C18</f>
        <v>#REF!</v>
      </c>
      <c r="D67" s="85" t="e">
        <f aca="false">SUM(D47:D66)+D45+D37+D26+D18</f>
        <v>#REF!</v>
      </c>
      <c r="E67" s="86" t="e">
        <f aca="false">SUM(E47:E66)+E45+E37+E26+E18</f>
        <v>#REF!</v>
      </c>
      <c r="F67" s="87"/>
      <c r="G67" s="88" t="e">
        <f aca="false">SUM(G47:G66)+G45+G37+G26+G18</f>
        <v>#REF!</v>
      </c>
      <c r="H67" s="89" t="e">
        <f aca="false">SUM(H47:H66)+H45+H37+H26+H18</f>
        <v>#REF!</v>
      </c>
      <c r="I67" s="90" t="e">
        <f aca="false">G67-H67</f>
        <v>#REF!</v>
      </c>
      <c r="J67" s="91"/>
      <c r="K67" s="89" t="e">
        <f aca="false">SUM(K47:K66)+K45+K37+K26+K18</f>
        <v>#REF!</v>
      </c>
      <c r="L67" s="89" t="e">
        <f aca="false">SUM(L47:L66)+L45+L37+L26+L18</f>
        <v>#REF!</v>
      </c>
      <c r="M67" s="92" t="e">
        <f aca="false">SUM(M47:M66)+M45+M37+M26+M18</f>
        <v>#REF!</v>
      </c>
      <c r="N67" s="93"/>
      <c r="O67" s="88" t="e">
        <f aca="false">SUM(O47:O66)+O45+O37+O26+O18</f>
        <v>#REF!</v>
      </c>
      <c r="P67" s="89" t="e">
        <f aca="false">SUM(P47:P66)+P45+P37+P26+P18</f>
        <v>#REF!</v>
      </c>
      <c r="Q67" s="92" t="e">
        <f aca="false">SUM(Q47:Q66)+Q45+Q37+Q26+Q18</f>
        <v>#REF!</v>
      </c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6.75" hidden="false" customHeight="true" outlineLevel="0" collapsed="false">
      <c r="A68" s="97"/>
      <c r="B68" s="47"/>
      <c r="C68" s="74"/>
      <c r="D68" s="95"/>
      <c r="E68" s="76"/>
      <c r="F68" s="81"/>
      <c r="G68" s="78"/>
      <c r="H68" s="79"/>
      <c r="I68" s="96"/>
      <c r="J68" s="77"/>
      <c r="K68" s="79"/>
      <c r="L68" s="79"/>
      <c r="M68" s="67"/>
      <c r="N68" s="77"/>
      <c r="O68" s="78"/>
      <c r="P68" s="79"/>
      <c r="Q68" s="67"/>
    </row>
    <row r="69" customFormat="false" ht="12" hidden="false" customHeight="true" outlineLevel="0" collapsed="false">
      <c r="A69" s="97" t="s">
        <v>67</v>
      </c>
      <c r="B69" s="47"/>
      <c r="C69" s="74" t="n">
        <v>0</v>
      </c>
      <c r="D69" s="95" t="n">
        <v>0</v>
      </c>
      <c r="E69" s="76" t="n">
        <f aca="false">-D69+C69</f>
        <v>0</v>
      </c>
      <c r="F69" s="81"/>
      <c r="G69" s="63" t="n">
        <f aca="false">Expenses!C69+Expenses!G69</f>
        <v>2631</v>
      </c>
      <c r="H69" s="63" t="n">
        <f aca="false">Expenses!D69+Expenses!H69</f>
        <v>2631</v>
      </c>
      <c r="I69" s="96" t="n">
        <f aca="false">G69-H69</f>
        <v>0</v>
      </c>
      <c r="J69" s="77"/>
      <c r="K69" s="63" t="n">
        <v>0</v>
      </c>
      <c r="L69" s="66" t="n">
        <v>0</v>
      </c>
      <c r="M69" s="67" t="n">
        <f aca="false">K69-L69</f>
        <v>0</v>
      </c>
      <c r="N69" s="77"/>
      <c r="O69" s="78" t="n">
        <f aca="false">C69-G69-K69</f>
        <v>-2631</v>
      </c>
      <c r="P69" s="79" t="n">
        <f aca="false">D69-H69-L69</f>
        <v>-2631</v>
      </c>
      <c r="Q69" s="67" t="n">
        <f aca="false">O69-P69</f>
        <v>0</v>
      </c>
    </row>
    <row r="70" customFormat="false" ht="12" hidden="false" customHeight="true" outlineLevel="0" collapsed="false">
      <c r="A70" s="97" t="s">
        <v>68</v>
      </c>
      <c r="B70" s="47"/>
      <c r="C70" s="74" t="n">
        <v>0</v>
      </c>
      <c r="D70" s="95" t="n">
        <v>0</v>
      </c>
      <c r="E70" s="76" t="n">
        <f aca="false">-D70+C70</f>
        <v>0</v>
      </c>
      <c r="F70" s="81"/>
      <c r="G70" s="63" t="n">
        <f aca="false">Expenses!C70+Expenses!G70</f>
        <v>499</v>
      </c>
      <c r="H70" s="63" t="n">
        <f aca="false">Expenses!D70+Expenses!H70</f>
        <v>499</v>
      </c>
      <c r="I70" s="96" t="n">
        <f aca="false">G70-H70</f>
        <v>0</v>
      </c>
      <c r="J70" s="77"/>
      <c r="K70" s="63" t="n">
        <v>0</v>
      </c>
      <c r="L70" s="66" t="n">
        <v>0</v>
      </c>
      <c r="M70" s="67" t="n">
        <f aca="false">K70-L70</f>
        <v>0</v>
      </c>
      <c r="N70" s="77"/>
      <c r="O70" s="78" t="n">
        <f aca="false">C70-G70-K70</f>
        <v>-499</v>
      </c>
      <c r="P70" s="79" t="n">
        <f aca="false">D70-H70-L70</f>
        <v>-499</v>
      </c>
      <c r="Q70" s="67" t="n">
        <f aca="false">O70-P70</f>
        <v>0</v>
      </c>
    </row>
    <row r="71" customFormat="false" ht="12" hidden="false" customHeight="true" outlineLevel="0" collapsed="false">
      <c r="A71" s="97" t="s">
        <v>69</v>
      </c>
      <c r="B71" s="47"/>
      <c r="C71" s="74" t="n">
        <v>0</v>
      </c>
      <c r="D71" s="95" t="n">
        <v>0</v>
      </c>
      <c r="E71" s="76" t="n">
        <f aca="false">-D71+C71</f>
        <v>0</v>
      </c>
      <c r="F71" s="81"/>
      <c r="G71" s="63" t="n">
        <f aca="false">Expenses!C71+Expenses!G71</f>
        <v>1418</v>
      </c>
      <c r="H71" s="63" t="n">
        <f aca="false">Expenses!D71+Expenses!H71</f>
        <v>1418</v>
      </c>
      <c r="I71" s="96" t="n">
        <f aca="false">G71-H71</f>
        <v>0</v>
      </c>
      <c r="J71" s="77"/>
      <c r="K71" s="63" t="n">
        <v>0</v>
      </c>
      <c r="L71" s="66" t="n">
        <v>0</v>
      </c>
      <c r="M71" s="67" t="n">
        <f aca="false">K71-L71</f>
        <v>0</v>
      </c>
      <c r="N71" s="77"/>
      <c r="O71" s="78" t="n">
        <f aca="false">C71-G71-K71</f>
        <v>-1418</v>
      </c>
      <c r="P71" s="79" t="n">
        <f aca="false">D71-H71-L71</f>
        <v>-1418</v>
      </c>
      <c r="Q71" s="67" t="n">
        <f aca="false">O71-P71</f>
        <v>0</v>
      </c>
    </row>
    <row r="72" customFormat="false" ht="12" hidden="false" customHeight="true" outlineLevel="0" collapsed="false">
      <c r="A72" s="97" t="s">
        <v>70</v>
      </c>
      <c r="B72" s="47"/>
      <c r="C72" s="74" t="n">
        <v>0</v>
      </c>
      <c r="D72" s="95" t="n">
        <v>0</v>
      </c>
      <c r="E72" s="76" t="n">
        <f aca="false">-D72+C72</f>
        <v>0</v>
      </c>
      <c r="F72" s="81"/>
      <c r="G72" s="63" t="n">
        <f aca="false">Expenses!C72+Expenses!G72</f>
        <v>10143</v>
      </c>
      <c r="H72" s="63" t="n">
        <f aca="false">Expenses!D72+Expenses!H72</f>
        <v>10143</v>
      </c>
      <c r="I72" s="96" t="n">
        <f aca="false">G72-H72</f>
        <v>0</v>
      </c>
      <c r="J72" s="77"/>
      <c r="K72" s="63" t="n"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-10143</v>
      </c>
      <c r="P72" s="79" t="n">
        <f aca="false">D72-H72-L72</f>
        <v>-10143</v>
      </c>
      <c r="Q72" s="67" t="n">
        <f aca="false">O72-P72</f>
        <v>0</v>
      </c>
    </row>
    <row r="73" customFormat="false" ht="12" hidden="false" customHeight="true" outlineLevel="0" collapsed="false">
      <c r="A73" s="97" t="s">
        <v>71</v>
      </c>
      <c r="B73" s="47"/>
      <c r="C73" s="74" t="n">
        <v>0</v>
      </c>
      <c r="D73" s="95" t="n">
        <v>0</v>
      </c>
      <c r="E73" s="76" t="n">
        <f aca="false">-D73+C73</f>
        <v>0</v>
      </c>
      <c r="F73" s="81"/>
      <c r="G73" s="63" t="n">
        <f aca="false">Expenses!C73+Expenses!G73</f>
        <v>1204</v>
      </c>
      <c r="H73" s="63" t="n">
        <f aca="false">Expenses!D73+Expenses!H73</f>
        <v>1204</v>
      </c>
      <c r="I73" s="96" t="n">
        <f aca="false">G73-H73</f>
        <v>0</v>
      </c>
      <c r="J73" s="77"/>
      <c r="K73" s="63" t="n"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-1204</v>
      </c>
      <c r="P73" s="79" t="n">
        <f aca="false">D73-H73-L73</f>
        <v>-1204</v>
      </c>
      <c r="Q73" s="67" t="n">
        <f aca="false">O73-P73</f>
        <v>0</v>
      </c>
    </row>
    <row r="74" customFormat="false" ht="12" hidden="false" customHeight="true" outlineLevel="0" collapsed="false">
      <c r="A74" s="97" t="s">
        <v>72</v>
      </c>
      <c r="B74" s="47"/>
      <c r="C74" s="74" t="n">
        <v>0</v>
      </c>
      <c r="D74" s="95" t="n">
        <v>0</v>
      </c>
      <c r="E74" s="76" t="n">
        <f aca="false">-D74+C74</f>
        <v>0</v>
      </c>
      <c r="F74" s="81"/>
      <c r="G74" s="63" t="n">
        <f aca="false">Expenses!C74+Expenses!G74</f>
        <v>2251</v>
      </c>
      <c r="H74" s="63" t="n">
        <f aca="false">Expenses!D74+Expenses!H74</f>
        <v>2251</v>
      </c>
      <c r="I74" s="96" t="n">
        <f aca="false">G74-H74</f>
        <v>0</v>
      </c>
      <c r="J74" s="77"/>
      <c r="K74" s="63" t="n"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-2251</v>
      </c>
      <c r="P74" s="79" t="n">
        <f aca="false">D74-H74-L74</f>
        <v>-2251</v>
      </c>
      <c r="Q74" s="67" t="n">
        <f aca="false">O74-P74</f>
        <v>0</v>
      </c>
    </row>
    <row r="75" customFormat="false" ht="12" hidden="false" customHeight="true" outlineLevel="0" collapsed="false">
      <c r="A75" s="97" t="s">
        <v>73</v>
      </c>
      <c r="B75" s="47"/>
      <c r="C75" s="74" t="n">
        <v>0</v>
      </c>
      <c r="D75" s="95" t="n">
        <v>0</v>
      </c>
      <c r="E75" s="76" t="n">
        <f aca="false">-D75+C75</f>
        <v>0</v>
      </c>
      <c r="F75" s="62"/>
      <c r="G75" s="63" t="n">
        <f aca="false">Expenses!C75+Expenses!G75</f>
        <v>318</v>
      </c>
      <c r="H75" s="63" t="n">
        <f aca="false">Expenses!D75+Expenses!H75</f>
        <v>318</v>
      </c>
      <c r="I75" s="96" t="n">
        <f aca="false">G75-H75</f>
        <v>0</v>
      </c>
      <c r="J75" s="77"/>
      <c r="K75" s="63" t="n"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-318</v>
      </c>
      <c r="P75" s="79" t="n">
        <f aca="false">D75-H75-L75</f>
        <v>-318</v>
      </c>
      <c r="Q75" s="67" t="n">
        <f aca="false">O75-P75</f>
        <v>0</v>
      </c>
    </row>
    <row r="76" customFormat="false" ht="12" hidden="false" customHeight="true" outlineLevel="0" collapsed="false">
      <c r="A76" s="97" t="s">
        <v>74</v>
      </c>
      <c r="B76" s="47"/>
      <c r="C76" s="74" t="n">
        <v>0</v>
      </c>
      <c r="D76" s="95" t="n">
        <v>0</v>
      </c>
      <c r="E76" s="76" t="n">
        <f aca="false">-D76+C76</f>
        <v>0</v>
      </c>
      <c r="F76" s="62"/>
      <c r="G76" s="63" t="n">
        <f aca="false">Expenses!C76+Expenses!G76</f>
        <v>593</v>
      </c>
      <c r="H76" s="63" t="n">
        <f aca="false">Expenses!D76+Expenses!H76</f>
        <v>593</v>
      </c>
      <c r="I76" s="96" t="n">
        <f aca="false">G76-H76</f>
        <v>0</v>
      </c>
      <c r="J76" s="77"/>
      <c r="K76" s="63" t="n"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-593</v>
      </c>
      <c r="P76" s="79" t="n">
        <f aca="false">D76-H76-L76</f>
        <v>-593</v>
      </c>
      <c r="Q76" s="67" t="n">
        <f aca="false">O76-P76</f>
        <v>0</v>
      </c>
    </row>
    <row r="77" customFormat="false" ht="12" hidden="false" customHeight="true" outlineLevel="0" collapsed="false">
      <c r="A77" s="97" t="s">
        <v>75</v>
      </c>
      <c r="B77" s="47"/>
      <c r="C77" s="74" t="n">
        <v>0</v>
      </c>
      <c r="D77" s="95" t="n">
        <v>0</v>
      </c>
      <c r="E77" s="76" t="n">
        <f aca="false">-D77+C77</f>
        <v>0</v>
      </c>
      <c r="F77" s="62"/>
      <c r="G77" s="63" t="n">
        <f aca="false">Expenses!C77+Expenses!G77</f>
        <v>539</v>
      </c>
      <c r="H77" s="63" t="n">
        <f aca="false">Expenses!D77+Expenses!H77</f>
        <v>539</v>
      </c>
      <c r="I77" s="96" t="n">
        <f aca="false">G77-H77</f>
        <v>0</v>
      </c>
      <c r="J77" s="77"/>
      <c r="K77" s="63" t="n"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-539</v>
      </c>
      <c r="P77" s="79" t="n">
        <f aca="false">D77-H77-L77</f>
        <v>-539</v>
      </c>
      <c r="Q77" s="67" t="n">
        <f aca="false">O77-P77</f>
        <v>0</v>
      </c>
    </row>
    <row r="78" customFormat="false" ht="12" hidden="false" customHeight="true" outlineLevel="0" collapsed="false">
      <c r="A78" s="97" t="s">
        <v>76</v>
      </c>
      <c r="B78" s="47"/>
      <c r="C78" s="74" t="n">
        <v>0</v>
      </c>
      <c r="D78" s="95" t="n">
        <v>0</v>
      </c>
      <c r="E78" s="76" t="n">
        <f aca="false">-D78+C78</f>
        <v>0</v>
      </c>
      <c r="F78" s="62"/>
      <c r="G78" s="63" t="n">
        <f aca="false">Expenses!C78+Expenses!G78</f>
        <v>194</v>
      </c>
      <c r="H78" s="63" t="n">
        <f aca="false">Expenses!D78+Expenses!H78</f>
        <v>194</v>
      </c>
      <c r="I78" s="96" t="n">
        <f aca="false">G78-H78</f>
        <v>0</v>
      </c>
      <c r="J78" s="77"/>
      <c r="K78" s="63" t="n"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-194</v>
      </c>
      <c r="P78" s="79" t="n">
        <f aca="false">D78-H78-L78</f>
        <v>-194</v>
      </c>
      <c r="Q78" s="67" t="n">
        <f aca="false">O78-P78</f>
        <v>0</v>
      </c>
    </row>
    <row r="79" customFormat="false" ht="12" hidden="false" customHeight="true" outlineLevel="0" collapsed="false">
      <c r="A79" s="97" t="s">
        <v>77</v>
      </c>
      <c r="B79" s="47"/>
      <c r="C79" s="74" t="n">
        <v>0</v>
      </c>
      <c r="D79" s="95" t="n">
        <v>0</v>
      </c>
      <c r="E79" s="76" t="n">
        <f aca="false">-D79+C79</f>
        <v>0</v>
      </c>
      <c r="F79" s="62"/>
      <c r="G79" s="63" t="n">
        <f aca="false">Expenses!C79+Expenses!G79</f>
        <v>682</v>
      </c>
      <c r="H79" s="63" t="n">
        <f aca="false">Expenses!D79+Expenses!H79</f>
        <v>682</v>
      </c>
      <c r="I79" s="96" t="n">
        <f aca="false">G79-H79</f>
        <v>0</v>
      </c>
      <c r="J79" s="77"/>
      <c r="K79" s="63" t="n"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-682</v>
      </c>
      <c r="P79" s="79" t="n">
        <f aca="false">D79-H79-L79</f>
        <v>-682</v>
      </c>
      <c r="Q79" s="67" t="n">
        <f aca="false">O79-P79</f>
        <v>0</v>
      </c>
    </row>
    <row r="80" customFormat="false" ht="12" hidden="false" customHeight="true" outlineLevel="0" collapsed="false">
      <c r="A80" s="97" t="s">
        <v>78</v>
      </c>
      <c r="B80" s="47"/>
      <c r="C80" s="74" t="n">
        <v>0</v>
      </c>
      <c r="D80" s="95" t="n">
        <v>0</v>
      </c>
      <c r="E80" s="76" t="n">
        <f aca="false">-D80+C80</f>
        <v>0</v>
      </c>
      <c r="F80" s="62"/>
      <c r="G80" s="63" t="n">
        <f aca="false">Expenses!C80+Expenses!G80</f>
        <v>1419</v>
      </c>
      <c r="H80" s="63" t="n">
        <f aca="false">Expenses!D80+Expenses!H80</f>
        <v>1419</v>
      </c>
      <c r="I80" s="96" t="n">
        <f aca="false">G80-H80</f>
        <v>0</v>
      </c>
      <c r="J80" s="77"/>
      <c r="K80" s="63" t="n"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-1419</v>
      </c>
      <c r="P80" s="79" t="n">
        <f aca="false">D80-H80-L80</f>
        <v>-1419</v>
      </c>
      <c r="Q80" s="67" t="n">
        <f aca="false">O80-P80</f>
        <v>0</v>
      </c>
    </row>
    <row r="81" customFormat="false" ht="12.75" hidden="false" customHeight="false" outlineLevel="0" collapsed="false">
      <c r="A81" s="97" t="s">
        <v>79</v>
      </c>
      <c r="B81" s="47"/>
      <c r="C81" s="74" t="n">
        <v>0</v>
      </c>
      <c r="D81" s="95" t="n">
        <v>0</v>
      </c>
      <c r="E81" s="76" t="n">
        <f aca="false">-D81+C81</f>
        <v>0</v>
      </c>
      <c r="F81" s="81"/>
      <c r="G81" s="63" t="n">
        <f aca="false">Expenses!C81+Expenses!G81</f>
        <v>28318</v>
      </c>
      <c r="H81" s="63" t="n">
        <f aca="false">Expenses!D81+Expenses!H81</f>
        <v>23075</v>
      </c>
      <c r="I81" s="96" t="n">
        <f aca="false">G81-H81</f>
        <v>5243</v>
      </c>
      <c r="J81" s="77"/>
      <c r="K81" s="63" t="n"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-28318</v>
      </c>
      <c r="P81" s="79" t="n">
        <f aca="false">D81-H81-L81</f>
        <v>-23075</v>
      </c>
      <c r="Q81" s="67" t="n">
        <f aca="false">O81-P81</f>
        <v>-5243</v>
      </c>
    </row>
    <row r="82" customFormat="false" ht="12" hidden="false" customHeight="true" outlineLevel="0" collapsed="false">
      <c r="A82" s="97" t="s">
        <v>80</v>
      </c>
      <c r="B82" s="47"/>
      <c r="C82" s="74" t="n">
        <v>0</v>
      </c>
      <c r="D82" s="95" t="n">
        <v>0</v>
      </c>
      <c r="E82" s="76" t="n">
        <f aca="false">-D82+C82</f>
        <v>0</v>
      </c>
      <c r="F82" s="62"/>
      <c r="G82" s="63" t="n">
        <f aca="false">Expenses!C82+Expenses!G82</f>
        <v>47811</v>
      </c>
      <c r="H82" s="63" t="n">
        <f aca="false">Expenses!D82+Expenses!H82</f>
        <v>46611</v>
      </c>
      <c r="I82" s="96" t="n">
        <f aca="false">G82-H82</f>
        <v>1200</v>
      </c>
      <c r="J82" s="77"/>
      <c r="K82" s="63" t="n"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-47811</v>
      </c>
      <c r="P82" s="79" t="n">
        <f aca="false">D82-H82-L82</f>
        <v>-46611</v>
      </c>
      <c r="Q82" s="67" t="n">
        <f aca="false">O82-P82</f>
        <v>-1200</v>
      </c>
    </row>
    <row r="83" customFormat="false" ht="12" hidden="false" customHeight="true" outlineLevel="0" collapsed="false">
      <c r="A83" s="82" t="s">
        <v>81</v>
      </c>
      <c r="B83" s="83"/>
      <c r="C83" s="84" t="n">
        <f aca="false">SUM(C69:C82)</f>
        <v>0</v>
      </c>
      <c r="D83" s="85" t="n">
        <f aca="false">SUM(D69:D82)</f>
        <v>0</v>
      </c>
      <c r="E83" s="86" t="n">
        <f aca="false">SUM(E69:E82)</f>
        <v>0</v>
      </c>
      <c r="F83" s="87"/>
      <c r="G83" s="88" t="n">
        <f aca="false">SUM(G69:G82)</f>
        <v>98020</v>
      </c>
      <c r="H83" s="89" t="n">
        <f aca="false">SUM(H69:H82)</f>
        <v>91577</v>
      </c>
      <c r="I83" s="90" t="n">
        <f aca="false">G83-H83</f>
        <v>6443</v>
      </c>
      <c r="J83" s="91"/>
      <c r="K83" s="89" t="n">
        <f aca="false">SUM(K69:K82)</f>
        <v>0</v>
      </c>
      <c r="L83" s="89" t="n">
        <f aca="false">SUM(L69:L82)</f>
        <v>0</v>
      </c>
      <c r="M83" s="92" t="n">
        <f aca="false">SUM(M69:M82)</f>
        <v>0</v>
      </c>
      <c r="N83" s="93"/>
      <c r="O83" s="88" t="n">
        <f aca="false">SUM(O69:O82)</f>
        <v>-98020</v>
      </c>
      <c r="P83" s="89" t="n">
        <f aca="false">SUM(P69:P82)</f>
        <v>-91577</v>
      </c>
      <c r="Q83" s="92" t="n">
        <f aca="false">SUM(Q69:Q82)</f>
        <v>-6443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customFormat="false" ht="12" hidden="false" customHeight="true" outlineLevel="0" collapsed="false">
      <c r="A84" s="99" t="s">
        <v>82</v>
      </c>
      <c r="B84" s="47"/>
      <c r="C84" s="74" t="n">
        <v>0</v>
      </c>
      <c r="D84" s="95" t="n">
        <v>0</v>
      </c>
      <c r="E84" s="76" t="n">
        <f aca="false">-D84+C84</f>
        <v>0</v>
      </c>
      <c r="F84" s="62"/>
      <c r="G84" s="63" t="n">
        <f aca="false">Expenses!C84+Expenses!G84</f>
        <v>38777</v>
      </c>
      <c r="H84" s="63" t="n">
        <f aca="false">Expenses!D84+Expenses!H84</f>
        <v>37754</v>
      </c>
      <c r="I84" s="96" t="n">
        <f aca="false">G84-H84</f>
        <v>1023</v>
      </c>
      <c r="J84" s="77"/>
      <c r="K84" s="63" t="n">
        <f aca="false">Expenses!H84+CapChrg!D83</f>
        <v>0</v>
      </c>
      <c r="L84" s="79" t="n">
        <f aca="false">CapChrg!E69</f>
        <v>0</v>
      </c>
      <c r="M84" s="67" t="n">
        <f aca="false">K84-L84</f>
        <v>0</v>
      </c>
      <c r="N84" s="77"/>
      <c r="O84" s="78" t="n">
        <f aca="false">C84-G84-K84</f>
        <v>-38777</v>
      </c>
      <c r="P84" s="79" t="n">
        <f aca="false">D84-H84-L84</f>
        <v>-37754</v>
      </c>
      <c r="Q84" s="67" t="n">
        <f aca="false">O84-P84</f>
        <v>-1023</v>
      </c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" hidden="false" customHeight="true" outlineLevel="0" collapsed="false">
      <c r="A85" s="99" t="s">
        <v>83</v>
      </c>
      <c r="B85" s="47"/>
      <c r="C85" s="74"/>
      <c r="D85" s="95" t="n">
        <v>0</v>
      </c>
      <c r="E85" s="76"/>
      <c r="F85" s="62"/>
      <c r="G85" s="63" t="n">
        <f aca="false">Expenses!C85+Expenses!G85</f>
        <v>3060</v>
      </c>
      <c r="H85" s="63" t="n">
        <f aca="false">Expenses!D85+Expenses!H85</f>
        <v>3060</v>
      </c>
      <c r="I85" s="96" t="n">
        <f aca="false">G85-H85</f>
        <v>0</v>
      </c>
      <c r="J85" s="77"/>
      <c r="K85" s="63" t="n">
        <f aca="false">Expenses!H85+CapChrg!D84</f>
        <v>0</v>
      </c>
      <c r="L85" s="79"/>
      <c r="M85" s="67" t="n">
        <f aca="false">K85-L85</f>
        <v>0</v>
      </c>
      <c r="N85" s="77"/>
      <c r="O85" s="78" t="n">
        <f aca="false">C85-G85-K85</f>
        <v>-3060</v>
      </c>
      <c r="P85" s="79" t="n">
        <f aca="false">D85-H85-L85</f>
        <v>-3060</v>
      </c>
      <c r="Q85" s="67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" hidden="false" customHeight="true" outlineLevel="0" collapsed="false">
      <c r="A86" s="99" t="s">
        <v>84</v>
      </c>
      <c r="B86" s="47"/>
      <c r="C86" s="74"/>
      <c r="D86" s="95" t="n">
        <v>0</v>
      </c>
      <c r="E86" s="76"/>
      <c r="F86" s="62"/>
      <c r="G86" s="63" t="e">
        <f aca="false">#REF!+#REF!</f>
        <v>#REF!</v>
      </c>
      <c r="H86" s="63" t="e">
        <f aca="false">#REF!+#REF!</f>
        <v>#REF!</v>
      </c>
      <c r="I86" s="96" t="e">
        <f aca="false">G86-H86</f>
        <v>#REF!</v>
      </c>
      <c r="J86" s="77"/>
      <c r="K86" s="63" t="e">
        <f aca="false">#REF!+CapChrg!D85</f>
        <v>#REF!</v>
      </c>
      <c r="L86" s="79"/>
      <c r="M86" s="67" t="e">
        <f aca="false">K86-L86</f>
        <v>#REF!</v>
      </c>
      <c r="N86" s="77"/>
      <c r="O86" s="78" t="e">
        <f aca="false">C86-G86-K86</f>
        <v>#REF!</v>
      </c>
      <c r="P86" s="79" t="e">
        <f aca="false">D86-H86-L86</f>
        <v>#REF!</v>
      </c>
      <c r="Q86" s="67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" hidden="false" customHeight="true" outlineLevel="0" collapsed="false">
      <c r="A87" s="97" t="s">
        <v>85</v>
      </c>
      <c r="B87" s="47"/>
      <c r="C87" s="74" t="n">
        <v>0</v>
      </c>
      <c r="D87" s="95" t="n">
        <v>0</v>
      </c>
      <c r="E87" s="76" t="n">
        <f aca="false">-D87+C87</f>
        <v>0</v>
      </c>
      <c r="F87" s="81"/>
      <c r="G87" s="63" t="n">
        <f aca="false">Expenses!C86+Expenses!G86</f>
        <v>258974</v>
      </c>
      <c r="H87" s="63" t="n">
        <f aca="false">Expenses!D86+Expenses!H86</f>
        <v>244932</v>
      </c>
      <c r="I87" s="96" t="n">
        <f aca="false">G87-H87</f>
        <v>14042</v>
      </c>
      <c r="J87" s="77"/>
      <c r="K87" s="63" t="n">
        <f aca="false">CapChrg!D70</f>
        <v>-103799</v>
      </c>
      <c r="L87" s="66" t="n">
        <f aca="false">CapChrg!E70</f>
        <v>19117</v>
      </c>
      <c r="M87" s="67" t="n">
        <f aca="false">K87-L87</f>
        <v>-122916</v>
      </c>
      <c r="N87" s="77"/>
      <c r="O87" s="78" t="n">
        <f aca="false">C87-G87-K87</f>
        <v>-155175</v>
      </c>
      <c r="P87" s="79" t="n">
        <f aca="false">D87-H87-L87</f>
        <v>-264049</v>
      </c>
      <c r="Q87" s="67" t="n">
        <f aca="false">O87-P87</f>
        <v>108874</v>
      </c>
    </row>
    <row r="88" customFormat="false" ht="12" hidden="false" customHeight="true" outlineLevel="0" collapsed="false">
      <c r="A88" s="82" t="s">
        <v>86</v>
      </c>
      <c r="B88" s="83"/>
      <c r="C88" s="84" t="e">
        <f aca="false">C87+C84+C83+C67</f>
        <v>#REF!</v>
      </c>
      <c r="D88" s="85" t="e">
        <f aca="false">D87+D84+D83+D67</f>
        <v>#REF!</v>
      </c>
      <c r="E88" s="86" t="e">
        <f aca="false">E87+E84+E83+E67</f>
        <v>#REF!</v>
      </c>
      <c r="F88" s="87"/>
      <c r="G88" s="89" t="e">
        <f aca="false">SUM(G84:G87)+G83+G67</f>
        <v>#REF!</v>
      </c>
      <c r="H88" s="89" t="e">
        <f aca="false">SUM(H84:H87)+H83+H67</f>
        <v>#REF!</v>
      </c>
      <c r="I88" s="90" t="e">
        <f aca="false">SUM(I84:I87)+I83+I67</f>
        <v>#REF!</v>
      </c>
      <c r="J88" s="91"/>
      <c r="K88" s="89" t="e">
        <f aca="false">SUM(K84:K87)+K83+K67</f>
        <v>#REF!</v>
      </c>
      <c r="L88" s="89" t="e">
        <f aca="false">SUM(L84:L87)+L83+L67</f>
        <v>#REF!</v>
      </c>
      <c r="M88" s="92" t="e">
        <f aca="false">M87+M84+M83+M67</f>
        <v>#REF!</v>
      </c>
      <c r="N88" s="93"/>
      <c r="O88" s="89" t="e">
        <f aca="false">SUM(O84:O87)+O83+O67</f>
        <v>#REF!</v>
      </c>
      <c r="P88" s="89" t="e">
        <f aca="false">SUM(P84:P87)+P83+P67</f>
        <v>#REF!</v>
      </c>
      <c r="Q88" s="92" t="e">
        <f aca="false">Q87+Q84+Q83+Q67</f>
        <v>#REF!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12.75" hidden="false" customHeight="true" outlineLevel="0" collapsed="false">
      <c r="A89" s="97" t="s">
        <v>87</v>
      </c>
      <c r="B89" s="47"/>
      <c r="C89" s="74" t="n">
        <v>0</v>
      </c>
      <c r="D89" s="95" t="n">
        <v>0</v>
      </c>
      <c r="E89" s="76" t="n">
        <f aca="false">D89-C89</f>
        <v>0</v>
      </c>
      <c r="F89" s="81"/>
      <c r="G89" s="78" t="n">
        <v>0</v>
      </c>
      <c r="H89" s="79" t="n">
        <v>0</v>
      </c>
      <c r="I89" s="96"/>
      <c r="J89" s="77"/>
      <c r="K89" s="79"/>
      <c r="L89" s="79" t="n">
        <f aca="false">CapChrg!E72</f>
        <v>0</v>
      </c>
      <c r="M89" s="67" t="n">
        <f aca="false">-(H89-G89)-L89</f>
        <v>-0</v>
      </c>
      <c r="N89" s="77"/>
      <c r="O89" s="78" t="n">
        <f aca="false">C89-G89</f>
        <v>0</v>
      </c>
      <c r="P89" s="79" t="n">
        <f aca="false">D89-H89</f>
        <v>0</v>
      </c>
      <c r="Q89" s="67" t="n">
        <f aca="false">O89-P89</f>
        <v>0</v>
      </c>
    </row>
    <row r="90" customFormat="false" ht="12" hidden="false" customHeight="true" outlineLevel="0" collapsed="false">
      <c r="A90" s="101" t="s">
        <v>88</v>
      </c>
      <c r="B90" s="102"/>
      <c r="C90" s="103" t="e">
        <f aca="false">SUM(C88:C89)</f>
        <v>#REF!</v>
      </c>
      <c r="D90" s="104" t="e">
        <f aca="false">SUM(D88:D89)</f>
        <v>#REF!</v>
      </c>
      <c r="E90" s="105" t="e">
        <f aca="false">SUM(E88:E89)</f>
        <v>#REF!</v>
      </c>
      <c r="F90" s="106"/>
      <c r="G90" s="107" t="e">
        <f aca="false">SUM(G88:G89)</f>
        <v>#REF!</v>
      </c>
      <c r="H90" s="108" t="e">
        <f aca="false">SUM(H88:H89)</f>
        <v>#REF!</v>
      </c>
      <c r="I90" s="90" t="e">
        <f aca="false">SUM(I86:I89)+I85+I69</f>
        <v>#REF!</v>
      </c>
      <c r="J90" s="109"/>
      <c r="K90" s="107" t="e">
        <f aca="false">SUM(K88:K89)</f>
        <v>#REF!</v>
      </c>
      <c r="L90" s="108" t="e">
        <f aca="false">SUM(L88:L89)</f>
        <v>#REF!</v>
      </c>
      <c r="M90" s="110" t="e">
        <f aca="false">SUM(M88:M89)</f>
        <v>#REF!</v>
      </c>
      <c r="N90" s="111"/>
      <c r="O90" s="107" t="e">
        <f aca="false">SUM(O88:O89)</f>
        <v>#REF!</v>
      </c>
      <c r="P90" s="108" t="e">
        <f aca="false">SUM(P88:P89)</f>
        <v>#REF!</v>
      </c>
      <c r="Q90" s="110" t="e">
        <f aca="false">SUM(Q88:Q89)</f>
        <v>#REF!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  <c r="IW90" s="98"/>
    </row>
    <row r="91" customFormat="false" ht="3" hidden="false" customHeight="true" outlineLevel="0" collapsed="false">
      <c r="A91" s="112"/>
      <c r="C91" s="113"/>
      <c r="D91" s="114"/>
      <c r="E91" s="112"/>
      <c r="F91" s="114"/>
    </row>
    <row r="92" customFormat="false" ht="12.75" hidden="false" customHeight="false" outlineLevel="0" collapsed="false">
      <c r="A92" s="94"/>
      <c r="C92" s="114"/>
      <c r="D92" s="114"/>
      <c r="E92" s="114"/>
      <c r="F92" s="114"/>
    </row>
    <row r="93" customFormat="false" ht="13.5" hidden="false" customHeight="true" outlineLevel="0" collapsed="false">
      <c r="A93" s="94"/>
      <c r="D93" s="115"/>
      <c r="E93" s="115"/>
      <c r="F93" s="115"/>
      <c r="G93" s="116"/>
      <c r="H93" s="116"/>
      <c r="I93" s="116"/>
      <c r="J93" s="116"/>
      <c r="K93" s="116"/>
      <c r="L93" s="116"/>
      <c r="M93" s="116"/>
    </row>
    <row r="94" customFormat="false" ht="13.5" hidden="false" customHeight="true" outlineLevel="0" collapsed="false">
      <c r="A94" s="94"/>
      <c r="D94" s="115"/>
      <c r="E94" s="115"/>
      <c r="F94" s="115"/>
      <c r="G94" s="116"/>
      <c r="H94" s="116"/>
      <c r="I94" s="116"/>
      <c r="J94" s="116"/>
      <c r="K94" s="116"/>
      <c r="L94" s="116"/>
      <c r="M94" s="116"/>
    </row>
    <row r="95" customFormat="false" ht="13.5" hidden="false" customHeight="false" outlineLevel="0" collapsed="false">
      <c r="C95" s="117" t="s">
        <v>89</v>
      </c>
      <c r="D95" s="117"/>
      <c r="E95" s="117"/>
      <c r="G95" s="118" t="s">
        <v>90</v>
      </c>
      <c r="H95" s="119"/>
      <c r="I95" s="119"/>
      <c r="J95" s="119"/>
      <c r="K95" s="119"/>
      <c r="L95" s="119"/>
      <c r="M95" s="119"/>
    </row>
    <row r="96" customFormat="false" ht="12.75" hidden="false" customHeight="false" outlineLevel="0" collapsed="false">
      <c r="C96" s="120" t="s">
        <v>91</v>
      </c>
      <c r="D96" s="121"/>
      <c r="E96" s="122" t="n">
        <v>0</v>
      </c>
      <c r="G96" s="123" t="s">
        <v>92</v>
      </c>
      <c r="H96" s="124"/>
      <c r="I96" s="124"/>
      <c r="J96" s="124"/>
      <c r="K96" s="124"/>
      <c r="L96" s="124"/>
      <c r="M96" s="125" t="n">
        <v>0</v>
      </c>
    </row>
    <row r="97" customFormat="false" ht="12.75" hidden="false" customHeight="false" outlineLevel="0" collapsed="false">
      <c r="C97" s="120" t="s">
        <v>93</v>
      </c>
      <c r="D97" s="121"/>
      <c r="E97" s="122" t="n">
        <v>0</v>
      </c>
      <c r="G97" s="123" t="s">
        <v>94</v>
      </c>
      <c r="H97" s="124"/>
      <c r="I97" s="124"/>
      <c r="J97" s="124"/>
      <c r="K97" s="124"/>
      <c r="L97" s="124"/>
      <c r="M97" s="126" t="n">
        <v>0</v>
      </c>
    </row>
    <row r="98" customFormat="false" ht="12.75" hidden="false" customHeight="false" outlineLevel="0" collapsed="false">
      <c r="C98" s="120" t="s">
        <v>95</v>
      </c>
      <c r="D98" s="121"/>
      <c r="E98" s="122" t="n">
        <v>0</v>
      </c>
      <c r="G98" s="123" t="s">
        <v>96</v>
      </c>
      <c r="H98" s="124"/>
      <c r="I98" s="124"/>
      <c r="J98" s="124"/>
      <c r="K98" s="124"/>
      <c r="L98" s="124"/>
      <c r="M98" s="126"/>
    </row>
    <row r="99" customFormat="false" ht="12.75" hidden="false" customHeight="false" outlineLevel="0" collapsed="false">
      <c r="C99" s="127"/>
      <c r="D99" s="128"/>
      <c r="E99" s="129"/>
      <c r="G99" s="130"/>
      <c r="H99" s="131"/>
      <c r="I99" s="131"/>
      <c r="J99" s="131"/>
      <c r="K99" s="131"/>
      <c r="L99" s="131"/>
      <c r="M99" s="132"/>
    </row>
    <row r="100" customFormat="false" ht="13.5" hidden="false" customHeight="false" outlineLevel="0" collapsed="false">
      <c r="C100" s="133" t="s">
        <v>97</v>
      </c>
      <c r="D100" s="134"/>
      <c r="E100" s="135" t="n">
        <f aca="false">SUM(E96:E99)</f>
        <v>0</v>
      </c>
      <c r="G100" s="136" t="s">
        <v>97</v>
      </c>
      <c r="H100" s="137"/>
      <c r="I100" s="137"/>
      <c r="J100" s="137"/>
      <c r="K100" s="137"/>
      <c r="L100" s="137"/>
      <c r="M100" s="138" t="e">
        <f aca="false">+#REF!+M97+M96+#REF!</f>
        <v>#REF!</v>
      </c>
    </row>
    <row r="103" customFormat="false" ht="13.5" hidden="false" customHeight="false" outlineLevel="0" collapsed="false">
      <c r="C103" s="139" t="s">
        <v>98</v>
      </c>
      <c r="D103" s="140"/>
      <c r="E103" s="141" t="n">
        <v>0</v>
      </c>
      <c r="G103" s="142" t="s">
        <v>98</v>
      </c>
      <c r="H103" s="143"/>
      <c r="I103" s="143"/>
      <c r="J103" s="143"/>
      <c r="K103" s="143"/>
      <c r="L103" s="143"/>
      <c r="M103" s="144" t="n">
        <v>0</v>
      </c>
    </row>
    <row r="104" customFormat="false" ht="13.5" hidden="false" customHeight="false" outlineLevel="0" collapsed="false">
      <c r="C104" s="139" t="s">
        <v>99</v>
      </c>
      <c r="D104" s="139"/>
      <c r="E104" s="145" t="n">
        <v>0</v>
      </c>
      <c r="F104" s="146"/>
      <c r="G104" s="142" t="s">
        <v>99</v>
      </c>
      <c r="H104" s="142"/>
      <c r="I104" s="142"/>
      <c r="J104" s="142"/>
      <c r="K104" s="142"/>
      <c r="L104" s="142"/>
      <c r="M104" s="147" t="n">
        <v>0</v>
      </c>
    </row>
    <row r="105" customFormat="false" ht="13.5" hidden="false" customHeight="false" outlineLevel="0" collapsed="false">
      <c r="C105" s="139"/>
      <c r="D105" s="139"/>
      <c r="E105" s="148"/>
      <c r="F105" s="146"/>
      <c r="G105" s="142"/>
      <c r="H105" s="142"/>
      <c r="I105" s="142"/>
      <c r="J105" s="142"/>
      <c r="K105" s="142"/>
      <c r="L105" s="142"/>
      <c r="M105" s="149"/>
    </row>
    <row r="106" customFormat="false" ht="13.5" hidden="false" customHeight="false" outlineLevel="0" collapsed="false">
      <c r="C106" s="150" t="s">
        <v>100</v>
      </c>
      <c r="D106" s="151"/>
      <c r="E106" s="152" t="n">
        <f aca="false">+E104-E103</f>
        <v>0</v>
      </c>
      <c r="F106" s="146"/>
      <c r="G106" s="153" t="s">
        <v>100</v>
      </c>
      <c r="H106" s="154"/>
      <c r="I106" s="154"/>
      <c r="J106" s="154"/>
      <c r="K106" s="154"/>
      <c r="L106" s="154"/>
      <c r="M106" s="155" t="n">
        <f aca="false">+M104-M103</f>
        <v>0</v>
      </c>
    </row>
    <row r="107" customFormat="false" ht="13.5" hidden="false" customHeight="false" outlineLevel="0" collapsed="false"/>
  </sheetData>
  <mergeCells count="7">
    <mergeCell ref="C5:E5"/>
    <mergeCell ref="G5:I5"/>
    <mergeCell ref="C6:E6"/>
    <mergeCell ref="G6:I6"/>
    <mergeCell ref="K6:M6"/>
    <mergeCell ref="O6:Q6"/>
    <mergeCell ref="C95:E95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101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103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7"/>
      <c r="O6" s="159" t="s">
        <v>6</v>
      </c>
      <c r="P6" s="159"/>
      <c r="Q6" s="15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47"/>
      <c r="O7" s="159"/>
      <c r="P7" s="159"/>
      <c r="Q7" s="159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47"/>
      <c r="G8" s="38" t="s">
        <v>11</v>
      </c>
      <c r="H8" s="39" t="s">
        <v>9</v>
      </c>
      <c r="I8" s="39" t="s">
        <v>10</v>
      </c>
      <c r="J8" s="47"/>
      <c r="K8" s="38" t="s">
        <v>11</v>
      </c>
      <c r="L8" s="39" t="s">
        <v>9</v>
      </c>
      <c r="M8" s="39" t="s">
        <v>10</v>
      </c>
      <c r="N8" s="47"/>
      <c r="O8" s="38" t="s">
        <v>11</v>
      </c>
      <c r="P8" s="39" t="s">
        <v>9</v>
      </c>
      <c r="Q8" s="40" t="s">
        <v>10</v>
      </c>
    </row>
    <row r="9" customFormat="false" ht="6" hidden="false" customHeight="true" outlineLevel="0" collapsed="false">
      <c r="A9" s="46"/>
      <c r="B9" s="47"/>
      <c r="C9" s="48"/>
      <c r="D9" s="49"/>
      <c r="E9" s="50"/>
      <c r="F9" s="51"/>
      <c r="G9" s="48"/>
      <c r="H9" s="53"/>
      <c r="I9" s="53"/>
      <c r="J9" s="47"/>
      <c r="K9" s="53"/>
      <c r="L9" s="53"/>
      <c r="M9" s="53"/>
      <c r="N9" s="47"/>
      <c r="O9" s="52"/>
      <c r="P9" s="53"/>
      <c r="Q9" s="57"/>
    </row>
    <row r="10" customFormat="false" ht="12.75" hidden="false" customHeight="true" outlineLevel="0" collapsed="false">
      <c r="A10" s="46" t="s">
        <v>106</v>
      </c>
      <c r="B10" s="58"/>
      <c r="C10" s="59" t="n">
        <f aca="false">GrossMargin!I8</f>
        <v>2700</v>
      </c>
      <c r="D10" s="60" t="n">
        <f aca="false">GrossMargin!M8</f>
        <v>8750</v>
      </c>
      <c r="E10" s="165" t="n">
        <f aca="false">-D10+C10</f>
        <v>-6050</v>
      </c>
      <c r="F10" s="81"/>
      <c r="G10" s="63" t="n">
        <f aca="false">Expenses!C8+Expenses!G8</f>
        <v>1006</v>
      </c>
      <c r="H10" s="63" t="n">
        <f aca="false">Expenses!D8+Expenses!H8</f>
        <v>1006</v>
      </c>
      <c r="I10" s="166" t="n">
        <f aca="false">G10-H10</f>
        <v>0</v>
      </c>
      <c r="J10" s="47"/>
      <c r="K10" s="167" t="n">
        <f aca="false">CapChrg!C8+'[1]QTD Mgmt Summary'!K9</f>
        <v>0</v>
      </c>
      <c r="L10" s="168" t="n">
        <f aca="false">CapChrg!D8</f>
        <v>0</v>
      </c>
      <c r="M10" s="166" t="n">
        <f aca="false">K10-L10</f>
        <v>0</v>
      </c>
      <c r="N10" s="77"/>
      <c r="O10" s="69" t="n">
        <f aca="false">C10-G10-K10</f>
        <v>1694</v>
      </c>
      <c r="P10" s="70" t="n">
        <f aca="false">(D10-H10-L10)</f>
        <v>7744</v>
      </c>
      <c r="Q10" s="71" t="n">
        <f aca="false">O10-P10</f>
        <v>-6050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">
        <v>107</v>
      </c>
      <c r="B11" s="73"/>
      <c r="C11" s="63" t="n">
        <f aca="false">GrossMargin!I9</f>
        <v>-1286</v>
      </c>
      <c r="D11" s="63" t="n">
        <f aca="false">GrossMargin!M9</f>
        <v>20000</v>
      </c>
      <c r="E11" s="169" t="n">
        <f aca="false">-D11+C11</f>
        <v>-21286</v>
      </c>
      <c r="F11" s="81"/>
      <c r="G11" s="63" t="n">
        <f aca="false">Expenses!C9+Expenses!G9</f>
        <v>1494</v>
      </c>
      <c r="H11" s="63" t="n">
        <f aca="false">Expenses!D9+Expenses!H9</f>
        <v>1494</v>
      </c>
      <c r="I11" s="166" t="n">
        <f aca="false">G11-H11</f>
        <v>0</v>
      </c>
      <c r="J11" s="47"/>
      <c r="K11" s="167" t="n">
        <f aca="false">CapChrg!C9</f>
        <v>74</v>
      </c>
      <c r="L11" s="168" t="n">
        <f aca="false">CapChrg!D9</f>
        <v>0</v>
      </c>
      <c r="M11" s="166" t="n">
        <f aca="false">K11-L11</f>
        <v>74</v>
      </c>
      <c r="N11" s="77"/>
      <c r="O11" s="78" t="n">
        <f aca="false">C11-G11-K11</f>
        <v>-2854</v>
      </c>
      <c r="P11" s="79" t="n">
        <f aca="false">D11-H11-L11</f>
        <v>18506</v>
      </c>
      <c r="Q11" s="67" t="n">
        <f aca="false">O11-P11</f>
        <v>-21360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true" outlineLevel="0" collapsed="false">
      <c r="A12" s="46" t="s">
        <v>14</v>
      </c>
      <c r="B12" s="80"/>
      <c r="C12" s="63" t="n">
        <f aca="false">GrossMargin!I10</f>
        <v>61643</v>
      </c>
      <c r="D12" s="63" t="n">
        <f aca="false">GrossMargin!M10</f>
        <v>20000</v>
      </c>
      <c r="E12" s="169" t="n">
        <f aca="false">-D12+C12</f>
        <v>41643</v>
      </c>
      <c r="F12" s="81"/>
      <c r="G12" s="63" t="n">
        <f aca="false">Expenses!C10+Expenses!G10</f>
        <v>1457</v>
      </c>
      <c r="H12" s="63" t="n">
        <f aca="false">Expenses!D10+Expenses!H10</f>
        <v>1457</v>
      </c>
      <c r="I12" s="166" t="n">
        <f aca="false">G12-H12</f>
        <v>0</v>
      </c>
      <c r="J12" s="47"/>
      <c r="K12" s="167" t="n">
        <f aca="false">CapChrg!C10</f>
        <v>0</v>
      </c>
      <c r="L12" s="168" t="n">
        <f aca="false">CapChrg!D10</f>
        <v>0</v>
      </c>
      <c r="M12" s="166" t="n">
        <f aca="false">K12-L12</f>
        <v>0</v>
      </c>
      <c r="N12" s="77"/>
      <c r="O12" s="78" t="n">
        <f aca="false">C12-G12-K12</f>
        <v>60186</v>
      </c>
      <c r="P12" s="79" t="n">
        <f aca="false">D12-H12-L12</f>
        <v>18543</v>
      </c>
      <c r="Q12" s="67" t="n">
        <f aca="false">O12-P12</f>
        <v>41643</v>
      </c>
    </row>
    <row r="13" customFormat="false" ht="12" hidden="false" customHeight="true" outlineLevel="0" collapsed="false">
      <c r="A13" s="46" t="s">
        <v>108</v>
      </c>
      <c r="B13" s="80"/>
      <c r="C13" s="63" t="n">
        <f aca="false">GrossMargin!I11</f>
        <v>60478</v>
      </c>
      <c r="D13" s="63" t="n">
        <f aca="false">GrossMargin!M11</f>
        <v>20000</v>
      </c>
      <c r="E13" s="169" t="n">
        <f aca="false">-D13+C13</f>
        <v>40478</v>
      </c>
      <c r="F13" s="81"/>
      <c r="G13" s="63" t="n">
        <f aca="false">Expenses!C11+Expenses!G11</f>
        <v>1885</v>
      </c>
      <c r="H13" s="63" t="n">
        <f aca="false">Expenses!D11+Expenses!H11</f>
        <v>1885</v>
      </c>
      <c r="I13" s="166" t="n">
        <f aca="false">G13-H13</f>
        <v>0</v>
      </c>
      <c r="J13" s="47"/>
      <c r="K13" s="167" t="n">
        <f aca="false">CapChrg!C11</f>
        <v>0</v>
      </c>
      <c r="L13" s="79" t="n">
        <f aca="false">CapChrg!D11</f>
        <v>0</v>
      </c>
      <c r="M13" s="166" t="n">
        <f aca="false">K13-L13</f>
        <v>0</v>
      </c>
      <c r="N13" s="77"/>
      <c r="O13" s="78" t="n">
        <f aca="false">C13-G13-K13</f>
        <v>58593</v>
      </c>
      <c r="P13" s="79" t="n">
        <f aca="false">D13-H13-L13</f>
        <v>18115</v>
      </c>
      <c r="Q13" s="67" t="n">
        <f aca="false">O13-P13</f>
        <v>40478</v>
      </c>
    </row>
    <row r="14" customFormat="false" ht="12" hidden="false" customHeight="true" outlineLevel="0" collapsed="false">
      <c r="A14" s="46" t="s">
        <v>16</v>
      </c>
      <c r="B14" s="80"/>
      <c r="C14" s="63" t="n">
        <f aca="false">GrossMargin!I12</f>
        <v>20505</v>
      </c>
      <c r="D14" s="63" t="n">
        <f aca="false">GrossMargin!M12</f>
        <v>6250</v>
      </c>
      <c r="E14" s="169" t="n">
        <f aca="false">-D14+C14</f>
        <v>14255</v>
      </c>
      <c r="F14" s="81"/>
      <c r="G14" s="63" t="n">
        <f aca="false">Expenses!C12+Expenses!G12</f>
        <v>2583</v>
      </c>
      <c r="H14" s="63" t="n">
        <f aca="false">Expenses!D12+Expenses!H13</f>
        <v>2583</v>
      </c>
      <c r="I14" s="166" t="n">
        <f aca="false">G14-H14</f>
        <v>0</v>
      </c>
      <c r="J14" s="47"/>
      <c r="K14" s="167" t="n">
        <f aca="false">CapChrg!C12</f>
        <v>0</v>
      </c>
      <c r="L14" s="79" t="n">
        <f aca="false">CapChrg!D12</f>
        <v>0</v>
      </c>
      <c r="M14" s="166" t="n">
        <f aca="false">K14-L14</f>
        <v>0</v>
      </c>
      <c r="N14" s="77"/>
      <c r="O14" s="78" t="n">
        <f aca="false">C14-G14-K14</f>
        <v>17922</v>
      </c>
      <c r="P14" s="79" t="n">
        <f aca="false">D14-H14-L14</f>
        <v>3667</v>
      </c>
      <c r="Q14" s="67" t="n">
        <f aca="false">O14-P14</f>
        <v>14255</v>
      </c>
    </row>
    <row r="15" customFormat="false" ht="12" hidden="false" customHeight="true" outlineLevel="0" collapsed="false">
      <c r="A15" s="46" t="s">
        <v>109</v>
      </c>
      <c r="B15" s="80"/>
      <c r="C15" s="63" t="n">
        <f aca="false">GrossMargin!I13</f>
        <v>4743</v>
      </c>
      <c r="D15" s="63" t="n">
        <f aca="false">GrossMargin!M13</f>
        <v>0</v>
      </c>
      <c r="E15" s="169" t="n">
        <f aca="false">-D15+C15</f>
        <v>4743</v>
      </c>
      <c r="F15" s="81"/>
      <c r="G15" s="63" t="n">
        <f aca="false">Expenses!C13+Expenses!G13</f>
        <v>0</v>
      </c>
      <c r="H15" s="63" t="n">
        <f aca="false">Expenses!D13+Expenses!H14</f>
        <v>0</v>
      </c>
      <c r="I15" s="166" t="n">
        <f aca="false">G15-H15</f>
        <v>0</v>
      </c>
      <c r="J15" s="47"/>
      <c r="K15" s="167" t="n">
        <f aca="false">CapChrg!C13</f>
        <v>0</v>
      </c>
      <c r="L15" s="79" t="n">
        <f aca="false">CapChrg!D13</f>
        <v>0</v>
      </c>
      <c r="M15" s="166" t="n">
        <f aca="false">K15-L15</f>
        <v>0</v>
      </c>
      <c r="N15" s="77"/>
      <c r="O15" s="78" t="n">
        <f aca="false">C15-G15-K15</f>
        <v>4743</v>
      </c>
      <c r="P15" s="79" t="n">
        <f aca="false">D15-H15-L15</f>
        <v>0</v>
      </c>
      <c r="Q15" s="67" t="n">
        <f aca="false">O15-P15</f>
        <v>4743</v>
      </c>
    </row>
    <row r="16" customFormat="false" ht="12" hidden="false" customHeight="true" outlineLevel="0" collapsed="false">
      <c r="A16" s="46" t="s">
        <v>110</v>
      </c>
      <c r="B16" s="80"/>
      <c r="C16" s="63" t="n">
        <f aca="false">GrossMargin!I14</f>
        <v>0</v>
      </c>
      <c r="D16" s="63" t="n">
        <f aca="false">GrossMargin!M14</f>
        <v>0</v>
      </c>
      <c r="E16" s="169" t="n">
        <f aca="false">-D16+C16</f>
        <v>0</v>
      </c>
      <c r="F16" s="81"/>
      <c r="G16" s="63" t="n">
        <f aca="false">Expenses!C14+Expenses!G14</f>
        <v>0</v>
      </c>
      <c r="H16" s="63" t="n">
        <f aca="false">Expenses!D14+Expenses!H15</f>
        <v>0</v>
      </c>
      <c r="I16" s="166" t="n">
        <f aca="false">G16-H16</f>
        <v>0</v>
      </c>
      <c r="J16" s="47"/>
      <c r="K16" s="167" t="n">
        <f aca="false">CapChrg!C14</f>
        <v>0</v>
      </c>
      <c r="L16" s="79" t="n">
        <f aca="false">CapChrg!D14</f>
        <v>0</v>
      </c>
      <c r="M16" s="166" t="n">
        <f aca="false">K16-L16</f>
        <v>0</v>
      </c>
      <c r="N16" s="77"/>
      <c r="O16" s="78" t="n">
        <f aca="false">C16-G16-K16</f>
        <v>0</v>
      </c>
      <c r="P16" s="79" t="n">
        <f aca="false">D16-H16-L16</f>
        <v>0</v>
      </c>
      <c r="Q16" s="67" t="n">
        <f aca="false">O16-P16</f>
        <v>0</v>
      </c>
    </row>
    <row r="17" customFormat="false" ht="12" hidden="false" customHeight="true" outlineLevel="0" collapsed="false">
      <c r="A17" s="46" t="s">
        <v>17</v>
      </c>
      <c r="B17" s="80"/>
      <c r="C17" s="63" t="n">
        <f aca="false">GrossMargin!I15</f>
        <v>-2640</v>
      </c>
      <c r="D17" s="63" t="n">
        <f aca="false">GrossMargin!M15</f>
        <v>-5000</v>
      </c>
      <c r="E17" s="169" t="n">
        <f aca="false">-D17+C17</f>
        <v>2360</v>
      </c>
      <c r="F17" s="81"/>
      <c r="G17" s="63" t="n">
        <f aca="false">Expenses!C15+Expenses!G15</f>
        <v>156</v>
      </c>
      <c r="H17" s="63" t="n">
        <f aca="false">Expenses!D15+Expenses!H16</f>
        <v>156</v>
      </c>
      <c r="I17" s="166" t="n">
        <f aca="false">G17-H17</f>
        <v>0</v>
      </c>
      <c r="J17" s="47"/>
      <c r="K17" s="167" t="n">
        <f aca="false">CapChrg!C15</f>
        <v>0</v>
      </c>
      <c r="L17" s="79" t="n">
        <f aca="false">CapChrg!D15</f>
        <v>0</v>
      </c>
      <c r="M17" s="166" t="n">
        <f aca="false">K17-L17</f>
        <v>0</v>
      </c>
      <c r="N17" s="77"/>
      <c r="O17" s="78" t="n">
        <f aca="false">C17-G17-K17</f>
        <v>-2796</v>
      </c>
      <c r="P17" s="79" t="n">
        <f aca="false">D17-H17-L17</f>
        <v>-5156</v>
      </c>
      <c r="Q17" s="67" t="n">
        <f aca="false">O17-P17</f>
        <v>2360</v>
      </c>
    </row>
    <row r="18" customFormat="false" ht="12" hidden="false" customHeight="true" outlineLevel="0" collapsed="false">
      <c r="A18" s="46" t="s">
        <v>18</v>
      </c>
      <c r="B18" s="80"/>
      <c r="C18" s="63" t="n">
        <f aca="false">GrossMargin!I16</f>
        <v>4763</v>
      </c>
      <c r="D18" s="63" t="n">
        <f aca="false">GrossMargin!M16</f>
        <v>6000</v>
      </c>
      <c r="E18" s="169" t="n">
        <f aca="false">-D18+C18</f>
        <v>-1237</v>
      </c>
      <c r="F18" s="81"/>
      <c r="G18" s="63" t="n">
        <f aca="false">Expenses!C16+Expenses!G16</f>
        <v>2096</v>
      </c>
      <c r="H18" s="63" t="n">
        <f aca="false">Expenses!D16+Expenses!H16</f>
        <v>2096</v>
      </c>
      <c r="I18" s="166" t="n">
        <f aca="false">G18-H18</f>
        <v>0</v>
      </c>
      <c r="J18" s="47"/>
      <c r="K18" s="167" t="n">
        <f aca="false">CapChrg!C16</f>
        <v>49</v>
      </c>
      <c r="L18" s="79" t="n">
        <f aca="false">CapChrg!D16</f>
        <v>236</v>
      </c>
      <c r="M18" s="166" t="n">
        <f aca="false">K18-L18</f>
        <v>-187</v>
      </c>
      <c r="N18" s="77"/>
      <c r="O18" s="78" t="n">
        <f aca="false">C18-G18-K18</f>
        <v>2618</v>
      </c>
      <c r="P18" s="79" t="n">
        <f aca="false">D18-H18-L18</f>
        <v>3668</v>
      </c>
      <c r="Q18" s="67" t="n">
        <f aca="false">O18-P18</f>
        <v>-1050</v>
      </c>
    </row>
    <row r="19" customFormat="false" ht="12" hidden="false" customHeight="true" outlineLevel="0" collapsed="false">
      <c r="A19" s="46" t="s">
        <v>111</v>
      </c>
      <c r="B19" s="80"/>
      <c r="C19" s="170" t="n">
        <f aca="false">GrossMargin!I17</f>
        <v>0</v>
      </c>
      <c r="D19" s="171" t="n">
        <f aca="false">GrossMargin!M17</f>
        <v>0</v>
      </c>
      <c r="E19" s="169" t="n">
        <f aca="false">-D19+C19</f>
        <v>0</v>
      </c>
      <c r="F19" s="81"/>
      <c r="G19" s="63" t="n">
        <f aca="false">Expenses!C17+Expenses!G17</f>
        <v>730</v>
      </c>
      <c r="H19" s="63" t="n">
        <f aca="false">Expenses!D17+Expenses!H17</f>
        <v>730</v>
      </c>
      <c r="I19" s="166" t="n">
        <f aca="false">G19-H19</f>
        <v>0</v>
      </c>
      <c r="J19" s="47"/>
      <c r="K19" s="167" t="n">
        <f aca="false">CapChrg!C17</f>
        <v>0</v>
      </c>
      <c r="L19" s="79" t="n">
        <f aca="false">CapChrg!D17</f>
        <v>0</v>
      </c>
      <c r="M19" s="166" t="n">
        <f aca="false">K19-L19</f>
        <v>0</v>
      </c>
      <c r="N19" s="77"/>
      <c r="O19" s="78" t="n">
        <f aca="false">C19-G19-K19</f>
        <v>-730</v>
      </c>
      <c r="P19" s="79" t="n">
        <f aca="false">D19-H19-L19</f>
        <v>-730</v>
      </c>
      <c r="Q19" s="67" t="n">
        <f aca="false">O19-P19</f>
        <v>0</v>
      </c>
    </row>
    <row r="20" customFormat="false" ht="12" hidden="false" customHeight="true" outlineLevel="0" collapsed="false">
      <c r="A20" s="46" t="s">
        <v>20</v>
      </c>
      <c r="B20" s="80"/>
      <c r="C20" s="171" t="n">
        <f aca="false">GrossMargin!I18</f>
        <v>0</v>
      </c>
      <c r="D20" s="171" t="n">
        <f aca="false">GrossMargin!M18</f>
        <v>0</v>
      </c>
      <c r="E20" s="169" t="n">
        <f aca="false">-D20+C20</f>
        <v>0</v>
      </c>
      <c r="F20" s="81"/>
      <c r="G20" s="63" t="n">
        <f aca="false">Expenses!C18+Expenses!G18</f>
        <v>734</v>
      </c>
      <c r="H20" s="63" t="n">
        <f aca="false">Expenses!D18+Expenses!H18</f>
        <v>734</v>
      </c>
      <c r="I20" s="166" t="n">
        <f aca="false">G20-H20</f>
        <v>0</v>
      </c>
      <c r="J20" s="47"/>
      <c r="K20" s="167" t="n">
        <f aca="false">CapChrg!C18</f>
        <v>0</v>
      </c>
      <c r="L20" s="79" t="n">
        <f aca="false">CapChrg!D18</f>
        <v>0</v>
      </c>
      <c r="M20" s="166" t="n">
        <f aca="false">K20-L20</f>
        <v>0</v>
      </c>
      <c r="N20" s="77"/>
      <c r="O20" s="78" t="n">
        <f aca="false">C20-G20-K20</f>
        <v>-734</v>
      </c>
      <c r="P20" s="79" t="n">
        <f aca="false">D20-H20-L20</f>
        <v>-734</v>
      </c>
      <c r="Q20" s="67" t="n">
        <f aca="false">O20-P20</f>
        <v>0</v>
      </c>
    </row>
    <row r="21" customFormat="false" ht="12" hidden="false" customHeight="true" outlineLevel="0" collapsed="false">
      <c r="A21" s="82" t="s">
        <v>21</v>
      </c>
      <c r="B21" s="83"/>
      <c r="C21" s="85" t="n">
        <f aca="false">SUM(C9:C20)</f>
        <v>150906</v>
      </c>
      <c r="D21" s="85" t="n">
        <f aca="false">SUM(D9:D20)</f>
        <v>76000</v>
      </c>
      <c r="E21" s="86" t="n">
        <f aca="false">SUM(E9:E20)</f>
        <v>74906</v>
      </c>
      <c r="F21" s="87"/>
      <c r="G21" s="88" t="n">
        <f aca="false">SUM(G10:G20)</f>
        <v>12141</v>
      </c>
      <c r="H21" s="89" t="n">
        <f aca="false">SUM(H10:H20)</f>
        <v>12141</v>
      </c>
      <c r="I21" s="89" t="n">
        <f aca="false">SUM(I10:I20)</f>
        <v>0</v>
      </c>
      <c r="J21" s="47"/>
      <c r="K21" s="89" t="n">
        <f aca="false">SUM(K10:K20)</f>
        <v>123</v>
      </c>
      <c r="L21" s="89" t="n">
        <f aca="false">SUM(L10:L20)</f>
        <v>236</v>
      </c>
      <c r="M21" s="92" t="n">
        <f aca="false">SUM(M10:M20)</f>
        <v>-113</v>
      </c>
      <c r="N21" s="93"/>
      <c r="O21" s="88" t="n">
        <f aca="false">SUM(O10:O20)</f>
        <v>138642</v>
      </c>
      <c r="P21" s="89" t="n">
        <f aca="false">SUM(P10:P20)</f>
        <v>63623</v>
      </c>
      <c r="Q21" s="92" t="n">
        <f aca="false">SUM(Q10:Q20)</f>
        <v>75019</v>
      </c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7.5" hidden="false" customHeight="true" outlineLevel="0" collapsed="false">
      <c r="A22" s="46"/>
      <c r="B22" s="47"/>
      <c r="C22" s="74"/>
      <c r="D22" s="95"/>
      <c r="E22" s="76"/>
      <c r="F22" s="81"/>
      <c r="G22" s="74"/>
      <c r="H22" s="79"/>
      <c r="I22" s="79"/>
      <c r="J22" s="47"/>
      <c r="K22" s="79"/>
      <c r="L22" s="79"/>
      <c r="M22" s="67"/>
      <c r="N22" s="77"/>
      <c r="O22" s="78"/>
      <c r="P22" s="79"/>
      <c r="Q22" s="67"/>
    </row>
    <row r="23" customFormat="false" ht="14.25" hidden="false" customHeight="true" outlineLevel="0" collapsed="false">
      <c r="A23" s="46" t="s">
        <v>112</v>
      </c>
      <c r="B23" s="47"/>
      <c r="C23" s="74" t="n">
        <f aca="false">GrossMargin!I21</f>
        <v>12710</v>
      </c>
      <c r="D23" s="63" t="n">
        <f aca="false">GrossMargin!M21</f>
        <v>12000</v>
      </c>
      <c r="E23" s="169" t="n">
        <f aca="false">-D23+C23</f>
        <v>710</v>
      </c>
      <c r="F23" s="81"/>
      <c r="G23" s="63" t="n">
        <f aca="false">Expenses!C21+Expenses!G21</f>
        <v>1635</v>
      </c>
      <c r="H23" s="63" t="n">
        <f aca="false">Expenses!D21+Expenses!H21</f>
        <v>1635</v>
      </c>
      <c r="I23" s="166" t="n">
        <f aca="false">G23-H23</f>
        <v>0</v>
      </c>
      <c r="J23" s="47"/>
      <c r="K23" s="63" t="n">
        <f aca="false">CapChrg!C21</f>
        <v>963</v>
      </c>
      <c r="L23" s="79" t="n">
        <f aca="false">CapChrg!D21</f>
        <v>111</v>
      </c>
      <c r="M23" s="166" t="n">
        <f aca="false">K23-L23</f>
        <v>852</v>
      </c>
      <c r="N23" s="77"/>
      <c r="O23" s="78" t="n">
        <f aca="false">C23-G23-K23</f>
        <v>10112</v>
      </c>
      <c r="P23" s="79" t="n">
        <f aca="false">D23-H23-L23</f>
        <v>10254</v>
      </c>
      <c r="Q23" s="67" t="n">
        <f aca="false">O23-P23</f>
        <v>-142</v>
      </c>
    </row>
    <row r="24" customFormat="false" ht="14.25" hidden="false" customHeight="true" outlineLevel="0" collapsed="false">
      <c r="A24" s="46" t="s">
        <v>113</v>
      </c>
      <c r="B24" s="47"/>
      <c r="C24" s="74" t="n">
        <f aca="false">GrossMargin!I22</f>
        <v>1700</v>
      </c>
      <c r="D24" s="63" t="n">
        <f aca="false">GrossMargin!M22</f>
        <v>10000</v>
      </c>
      <c r="E24" s="169" t="n">
        <f aca="false">-D24+C24</f>
        <v>-8300</v>
      </c>
      <c r="F24" s="81"/>
      <c r="G24" s="63" t="n">
        <f aca="false">Expenses!C22+Expenses!G22</f>
        <v>354</v>
      </c>
      <c r="H24" s="63" t="n">
        <f aca="false">Expenses!D22+Expenses!H22</f>
        <v>354</v>
      </c>
      <c r="I24" s="166" t="n">
        <f aca="false">G24-H24</f>
        <v>0</v>
      </c>
      <c r="J24" s="47"/>
      <c r="K24" s="63" t="n">
        <f aca="false">CapChrg!C22</f>
        <v>0</v>
      </c>
      <c r="L24" s="79" t="n">
        <f aca="false">CapChrg!D22</f>
        <v>0</v>
      </c>
      <c r="M24" s="166" t="n">
        <f aca="false">K24-L24</f>
        <v>0</v>
      </c>
      <c r="N24" s="77"/>
      <c r="O24" s="78" t="n">
        <f aca="false">C24-G24-K24</f>
        <v>1346</v>
      </c>
      <c r="P24" s="79" t="n">
        <f aca="false">D24-H24-L24</f>
        <v>9646</v>
      </c>
      <c r="Q24" s="67" t="n">
        <f aca="false">O24-P24</f>
        <v>-8300</v>
      </c>
    </row>
    <row r="25" customFormat="false" ht="14.25" hidden="false" customHeight="true" outlineLevel="0" collapsed="false">
      <c r="A25" s="46" t="s">
        <v>114</v>
      </c>
      <c r="B25" s="47"/>
      <c r="C25" s="74" t="n">
        <f aca="false">GrossMargin!I23</f>
        <v>35896</v>
      </c>
      <c r="D25" s="63" t="n">
        <f aca="false">GrossMargin!M23</f>
        <v>6000</v>
      </c>
      <c r="E25" s="169" t="n">
        <f aca="false">-D25+C25</f>
        <v>29896</v>
      </c>
      <c r="F25" s="81"/>
      <c r="G25" s="63" t="n">
        <f aca="false">Expenses!C23+Expenses!G23</f>
        <v>2094</v>
      </c>
      <c r="H25" s="63" t="n">
        <f aca="false">Expenses!D23+Expenses!H23</f>
        <v>2094</v>
      </c>
      <c r="I25" s="166" t="n">
        <f aca="false">G25-H25</f>
        <v>0</v>
      </c>
      <c r="J25" s="47"/>
      <c r="K25" s="63" t="n">
        <f aca="false">CapChrg!C23</f>
        <v>1995</v>
      </c>
      <c r="L25" s="79" t="n">
        <f aca="false">CapChrg!D23</f>
        <v>4139</v>
      </c>
      <c r="M25" s="166" t="n">
        <f aca="false">K25-L25</f>
        <v>-2144</v>
      </c>
      <c r="N25" s="77"/>
      <c r="O25" s="78" t="n">
        <f aca="false">C25-G25-K25</f>
        <v>31807</v>
      </c>
      <c r="P25" s="79" t="n">
        <f aca="false">D25-H25-L25</f>
        <v>-233</v>
      </c>
      <c r="Q25" s="67" t="n">
        <f aca="false">O25-P25</f>
        <v>32040</v>
      </c>
    </row>
    <row r="26" customFormat="false" ht="14.25" hidden="false" customHeight="true" outlineLevel="0" collapsed="false">
      <c r="A26" s="46" t="s">
        <v>25</v>
      </c>
      <c r="B26" s="47"/>
      <c r="C26" s="74" t="n">
        <f aca="false">GrossMargin!I24</f>
        <v>102672</v>
      </c>
      <c r="D26" s="63" t="n">
        <f aca="false">GrossMargin!M24</f>
        <v>62499</v>
      </c>
      <c r="E26" s="169" t="n">
        <f aca="false">-D26+C26</f>
        <v>40173</v>
      </c>
      <c r="F26" s="81"/>
      <c r="G26" s="63" t="n">
        <f aca="false">Expenses!C24+Expenses!G24</f>
        <v>2702</v>
      </c>
      <c r="H26" s="63" t="n">
        <f aca="false">Expenses!D24+Expenses!H24</f>
        <v>2702</v>
      </c>
      <c r="I26" s="166" t="n">
        <f aca="false">G26-H26</f>
        <v>0</v>
      </c>
      <c r="J26" s="47"/>
      <c r="K26" s="63" t="n">
        <f aca="false">CapChrg!C24</f>
        <v>0</v>
      </c>
      <c r="L26" s="79" t="n">
        <f aca="false">CapChrg!D24</f>
        <v>0</v>
      </c>
      <c r="M26" s="166" t="n">
        <f aca="false">K26-L26</f>
        <v>0</v>
      </c>
      <c r="N26" s="77"/>
      <c r="O26" s="78" t="n">
        <f aca="false">C26-G26-K26</f>
        <v>99970</v>
      </c>
      <c r="P26" s="79" t="n">
        <f aca="false">D26-H26-L26</f>
        <v>59797</v>
      </c>
      <c r="Q26" s="67" t="n">
        <f aca="false">O26-P26</f>
        <v>40173</v>
      </c>
    </row>
    <row r="27" customFormat="false" ht="14.25" hidden="false" customHeight="true" outlineLevel="0" collapsed="false">
      <c r="A27" s="46" t="s">
        <v>26</v>
      </c>
      <c r="B27" s="47"/>
      <c r="C27" s="74" t="n">
        <f aca="false">GrossMargin!I25</f>
        <v>16400</v>
      </c>
      <c r="D27" s="63" t="n">
        <f aca="false">GrossMargin!M25</f>
        <v>12499</v>
      </c>
      <c r="E27" s="169" t="n">
        <f aca="false">-D27+C27</f>
        <v>3901</v>
      </c>
      <c r="F27" s="81"/>
      <c r="G27" s="63" t="n">
        <f aca="false">Expenses!C25+Expenses!G25</f>
        <v>438</v>
      </c>
      <c r="H27" s="63" t="n">
        <f aca="false">Expenses!D25+Expenses!H25</f>
        <v>438</v>
      </c>
      <c r="I27" s="166" t="n">
        <f aca="false">G27-H27</f>
        <v>0</v>
      </c>
      <c r="J27" s="47"/>
      <c r="K27" s="63" t="n">
        <f aca="false">CapChrg!C25</f>
        <v>0</v>
      </c>
      <c r="L27" s="79" t="n">
        <f aca="false">CapChrg!D25</f>
        <v>0</v>
      </c>
      <c r="M27" s="166" t="n">
        <f aca="false">K27-L27</f>
        <v>0</v>
      </c>
      <c r="N27" s="77"/>
      <c r="O27" s="78" t="n">
        <f aca="false">C27-G27-K27</f>
        <v>15962</v>
      </c>
      <c r="P27" s="79" t="n">
        <f aca="false">D27-H27-L27</f>
        <v>12061</v>
      </c>
      <c r="Q27" s="67" t="n">
        <f aca="false">O27-P27</f>
        <v>3901</v>
      </c>
    </row>
    <row r="28" customFormat="false" ht="14.25" hidden="false" customHeight="true" outlineLevel="0" collapsed="false">
      <c r="A28" s="46" t="s">
        <v>115</v>
      </c>
      <c r="B28" s="47"/>
      <c r="C28" s="172" t="n">
        <f aca="false">GrossMargin!I26</f>
        <v>0</v>
      </c>
      <c r="D28" s="173" t="n">
        <f aca="false">GrossMargin!M26</f>
        <v>0</v>
      </c>
      <c r="E28" s="174" t="n">
        <f aca="false">-D28+C28</f>
        <v>0</v>
      </c>
      <c r="F28" s="81"/>
      <c r="G28" s="63" t="n">
        <f aca="false">Expenses!C26+Expenses!G26</f>
        <v>273</v>
      </c>
      <c r="H28" s="63" t="n">
        <f aca="false">Expenses!D26+Expenses!H26</f>
        <v>273</v>
      </c>
      <c r="I28" s="166" t="n">
        <f aca="false">G28-H28</f>
        <v>0</v>
      </c>
      <c r="J28" s="47"/>
      <c r="K28" s="63" t="n">
        <f aca="false">CapChrg!C26</f>
        <v>0</v>
      </c>
      <c r="L28" s="79" t="n">
        <f aca="false">CapChrg!D26</f>
        <v>0</v>
      </c>
      <c r="M28" s="166" t="n">
        <f aca="false">K28-L28</f>
        <v>0</v>
      </c>
      <c r="N28" s="77"/>
      <c r="O28" s="78" t="n">
        <f aca="false">C28-G28-K28</f>
        <v>-273</v>
      </c>
      <c r="P28" s="79" t="n">
        <f aca="false">D28-H28-L28</f>
        <v>-273</v>
      </c>
      <c r="Q28" s="67" t="n">
        <f aca="false">O28-P28</f>
        <v>0</v>
      </c>
    </row>
    <row r="29" customFormat="false" ht="14.25" hidden="false" customHeight="true" outlineLevel="0" collapsed="false">
      <c r="A29" s="82" t="s">
        <v>28</v>
      </c>
      <c r="B29" s="83"/>
      <c r="C29" s="84" t="n">
        <f aca="false">SUM(C23:C28)</f>
        <v>169378</v>
      </c>
      <c r="D29" s="85" t="n">
        <f aca="false">SUM(D23:D28)</f>
        <v>102998</v>
      </c>
      <c r="E29" s="86" t="n">
        <f aca="false">SUM(E23:E28)</f>
        <v>66380</v>
      </c>
      <c r="F29" s="87"/>
      <c r="G29" s="88" t="n">
        <f aca="false">SUM(G23:G28)</f>
        <v>7496</v>
      </c>
      <c r="H29" s="89" t="n">
        <f aca="false">SUM(H23:H28)</f>
        <v>7496</v>
      </c>
      <c r="I29" s="89" t="n">
        <f aca="false">SUM(I23:I28)</f>
        <v>0</v>
      </c>
      <c r="J29" s="47"/>
      <c r="K29" s="89" t="n">
        <f aca="false">SUM(K23:K28)</f>
        <v>2958</v>
      </c>
      <c r="L29" s="89" t="n">
        <f aca="false">SUM(L23:L28)</f>
        <v>4250</v>
      </c>
      <c r="M29" s="92" t="n">
        <f aca="false">SUM(M23:M28)</f>
        <v>-1292</v>
      </c>
      <c r="N29" s="93"/>
      <c r="O29" s="88" t="n">
        <f aca="false">SUM(O23:O28)</f>
        <v>158924</v>
      </c>
      <c r="P29" s="89" t="n">
        <f aca="false">SUM(P23:P28)</f>
        <v>91252</v>
      </c>
      <c r="Q29" s="92" t="n">
        <f aca="false">SUM(Q23:Q28)</f>
        <v>67672</v>
      </c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7.5" hidden="false" customHeight="true" outlineLevel="0" collapsed="false">
      <c r="A30" s="46"/>
      <c r="B30" s="47"/>
      <c r="C30" s="74"/>
      <c r="D30" s="95"/>
      <c r="E30" s="76"/>
      <c r="F30" s="81"/>
      <c r="G30" s="74"/>
      <c r="H30" s="79"/>
      <c r="I30" s="79"/>
      <c r="J30" s="47"/>
      <c r="K30" s="79"/>
      <c r="L30" s="79"/>
      <c r="M30" s="67"/>
      <c r="N30" s="77"/>
      <c r="O30" s="78"/>
      <c r="P30" s="79"/>
      <c r="Q30" s="67"/>
    </row>
    <row r="31" customFormat="false" ht="12.75" hidden="false" customHeight="false" outlineLevel="0" collapsed="false">
      <c r="A31" s="46" t="s">
        <v>29</v>
      </c>
      <c r="B31" s="47"/>
      <c r="C31" s="74" t="n">
        <f aca="false">GrossMargin!I29</f>
        <v>-371597</v>
      </c>
      <c r="D31" s="63" t="n">
        <f aca="false">GrossMargin!M29</f>
        <v>31500</v>
      </c>
      <c r="E31" s="169" t="n">
        <f aca="false">-D31+C31</f>
        <v>-403097</v>
      </c>
      <c r="F31" s="81"/>
      <c r="G31" s="63" t="n">
        <f aca="false">Expenses!C29</f>
        <v>1804</v>
      </c>
      <c r="H31" s="63" t="n">
        <f aca="false">Expenses!D29</f>
        <v>1804</v>
      </c>
      <c r="I31" s="166" t="n">
        <f aca="false">G31-H31</f>
        <v>0</v>
      </c>
      <c r="J31" s="47"/>
      <c r="K31" s="63" t="n">
        <f aca="false">CapChrg!C29</f>
        <v>0</v>
      </c>
      <c r="L31" s="79" t="n">
        <f aca="false">CapChrg!D29</f>
        <v>0</v>
      </c>
      <c r="M31" s="166" t="n">
        <f aca="false">K31-L31</f>
        <v>0</v>
      </c>
      <c r="N31" s="77"/>
      <c r="O31" s="78" t="n">
        <f aca="false">C31-G31-K31</f>
        <v>-373401</v>
      </c>
      <c r="P31" s="79" t="n">
        <f aca="false">D31-H31-L31</f>
        <v>29696</v>
      </c>
      <c r="Q31" s="67" t="n">
        <f aca="false">O31-P31</f>
        <v>-403097</v>
      </c>
    </row>
    <row r="32" customFormat="false" ht="12.75" hidden="false" customHeight="false" outlineLevel="0" collapsed="false">
      <c r="A32" s="46" t="s">
        <v>116</v>
      </c>
      <c r="B32" s="47"/>
      <c r="C32" s="74" t="n">
        <f aca="false">GrossMargin!I30</f>
        <v>35912</v>
      </c>
      <c r="D32" s="63" t="n">
        <f aca="false">GrossMargin!M30</f>
        <v>19250</v>
      </c>
      <c r="E32" s="169" t="n">
        <f aca="false">-D32+C32</f>
        <v>16662</v>
      </c>
      <c r="F32" s="81"/>
      <c r="G32" s="63" t="n">
        <f aca="false">Expenses!C30</f>
        <v>2567</v>
      </c>
      <c r="H32" s="63" t="n">
        <f aca="false">Expenses!D30</f>
        <v>2567</v>
      </c>
      <c r="I32" s="166" t="n">
        <f aca="false">G32-H32</f>
        <v>0</v>
      </c>
      <c r="J32" s="47"/>
      <c r="K32" s="63" t="n">
        <f aca="false">CapChrg!C30</f>
        <v>370</v>
      </c>
      <c r="L32" s="79" t="n">
        <f aca="false">CapChrg!D30</f>
        <v>144</v>
      </c>
      <c r="M32" s="166" t="n">
        <f aca="false">K32-L32</f>
        <v>226</v>
      </c>
      <c r="N32" s="77"/>
      <c r="O32" s="78" t="n">
        <f aca="false">C32-G32-K32</f>
        <v>32975</v>
      </c>
      <c r="P32" s="79" t="n">
        <f aca="false">D32-H32-L32</f>
        <v>16539</v>
      </c>
      <c r="Q32" s="67" t="n">
        <f aca="false">O32-P32</f>
        <v>16436</v>
      </c>
    </row>
    <row r="33" customFormat="false" ht="12.75" hidden="false" customHeight="false" outlineLevel="0" collapsed="false">
      <c r="A33" s="46" t="s">
        <v>31</v>
      </c>
      <c r="B33" s="47"/>
      <c r="C33" s="74" t="n">
        <f aca="false">GrossMargin!I31</f>
        <v>16827</v>
      </c>
      <c r="D33" s="63" t="n">
        <f aca="false">GrossMargin!M31</f>
        <v>21000</v>
      </c>
      <c r="E33" s="169" t="n">
        <f aca="false">-D33+C33</f>
        <v>-4173</v>
      </c>
      <c r="F33" s="81"/>
      <c r="G33" s="63" t="n">
        <f aca="false">Expenses!C31</f>
        <v>2878</v>
      </c>
      <c r="H33" s="63" t="n">
        <f aca="false">Expenses!D31</f>
        <v>2878</v>
      </c>
      <c r="I33" s="166" t="n">
        <f aca="false">G33-H33</f>
        <v>0</v>
      </c>
      <c r="J33" s="47"/>
      <c r="K33" s="63" t="n">
        <f aca="false">CapChrg!C31</f>
        <v>209</v>
      </c>
      <c r="L33" s="79" t="n">
        <f aca="false">CapChrg!D31</f>
        <v>1572</v>
      </c>
      <c r="M33" s="166" t="n">
        <f aca="false">K33-L33</f>
        <v>-1363</v>
      </c>
      <c r="N33" s="77"/>
      <c r="O33" s="78" t="n">
        <f aca="false">C33-G33-K33</f>
        <v>13740</v>
      </c>
      <c r="P33" s="79" t="n">
        <f aca="false">D33-H33-L33</f>
        <v>16550</v>
      </c>
      <c r="Q33" s="67" t="n">
        <f aca="false">O33-P33</f>
        <v>-2810</v>
      </c>
    </row>
    <row r="34" customFormat="false" ht="12.75" hidden="false" customHeight="false" outlineLevel="0" collapsed="false">
      <c r="A34" s="46" t="s">
        <v>32</v>
      </c>
      <c r="B34" s="47"/>
      <c r="C34" s="74" t="n">
        <f aca="false">GrossMargin!I32</f>
        <v>29202</v>
      </c>
      <c r="D34" s="63" t="n">
        <f aca="false">GrossMargin!M32</f>
        <v>10000</v>
      </c>
      <c r="E34" s="169" t="n">
        <f aca="false">-D34+C34</f>
        <v>19202</v>
      </c>
      <c r="F34" s="81"/>
      <c r="G34" s="63" t="n">
        <f aca="false">Expenses!C32</f>
        <v>1368</v>
      </c>
      <c r="H34" s="63" t="n">
        <f aca="false">Expenses!D32</f>
        <v>1368</v>
      </c>
      <c r="I34" s="166" t="n">
        <f aca="false">G34-H34</f>
        <v>0</v>
      </c>
      <c r="J34" s="47"/>
      <c r="K34" s="63" t="n">
        <f aca="false">CapChrg!C32</f>
        <v>0</v>
      </c>
      <c r="L34" s="79" t="n">
        <f aca="false">CapChrg!D32</f>
        <v>0</v>
      </c>
      <c r="M34" s="166" t="n">
        <f aca="false">K34-L34</f>
        <v>0</v>
      </c>
      <c r="N34" s="77"/>
      <c r="O34" s="78" t="n">
        <f aca="false">C34-G34-K34</f>
        <v>27834</v>
      </c>
      <c r="P34" s="79" t="n">
        <f aca="false">D34-H34-L34</f>
        <v>8632</v>
      </c>
      <c r="Q34" s="67" t="n">
        <f aca="false">O34-P34</f>
        <v>19202</v>
      </c>
    </row>
    <row r="35" customFormat="false" ht="12.75" hidden="false" customHeight="false" outlineLevel="0" collapsed="false">
      <c r="A35" s="46" t="s">
        <v>33</v>
      </c>
      <c r="B35" s="47"/>
      <c r="C35" s="74" t="n">
        <f aca="false">GrossMargin!I33</f>
        <v>154859</v>
      </c>
      <c r="D35" s="63" t="n">
        <f aca="false">GrossMargin!M33</f>
        <v>31250</v>
      </c>
      <c r="E35" s="169" t="n">
        <f aca="false">-D35+C35</f>
        <v>123609</v>
      </c>
      <c r="F35" s="81"/>
      <c r="G35" s="63" t="n">
        <f aca="false">Expenses!C33</f>
        <v>402</v>
      </c>
      <c r="H35" s="63" t="n">
        <f aca="false">Expenses!D33</f>
        <v>402</v>
      </c>
      <c r="I35" s="166" t="n">
        <f aca="false">G35-H35</f>
        <v>0</v>
      </c>
      <c r="J35" s="47"/>
      <c r="K35" s="63" t="n">
        <f aca="false">CapChrg!C33</f>
        <v>0</v>
      </c>
      <c r="L35" s="79" t="n">
        <f aca="false">CapChrg!D33</f>
        <v>0</v>
      </c>
      <c r="M35" s="166" t="n">
        <f aca="false">K35-L35</f>
        <v>0</v>
      </c>
      <c r="N35" s="77"/>
      <c r="O35" s="78" t="n">
        <f aca="false">C35-G35-K35</f>
        <v>154457</v>
      </c>
      <c r="P35" s="79" t="n">
        <f aca="false">D35-H35-L35</f>
        <v>30848</v>
      </c>
      <c r="Q35" s="67" t="n">
        <f aca="false">O35-P35</f>
        <v>123609</v>
      </c>
    </row>
    <row r="36" customFormat="false" ht="12.75" hidden="false" customHeight="false" outlineLevel="0" collapsed="false">
      <c r="A36" s="46" t="s">
        <v>34</v>
      </c>
      <c r="B36" s="47"/>
      <c r="C36" s="74" t="n">
        <f aca="false">GrossMargin!I34</f>
        <v>4983</v>
      </c>
      <c r="D36" s="63" t="n">
        <f aca="false">GrossMargin!M34</f>
        <v>6250</v>
      </c>
      <c r="E36" s="169" t="n">
        <f aca="false">-D36+C36</f>
        <v>-1267</v>
      </c>
      <c r="F36" s="81"/>
      <c r="G36" s="63" t="n">
        <f aca="false">Expenses!C34</f>
        <v>1106</v>
      </c>
      <c r="H36" s="63" t="n">
        <f aca="false">Expenses!D34</f>
        <v>1106</v>
      </c>
      <c r="I36" s="166" t="n">
        <f aca="false">G36-H36</f>
        <v>0</v>
      </c>
      <c r="J36" s="47"/>
      <c r="K36" s="63" t="n">
        <f aca="false">CapChrg!C34</f>
        <v>0</v>
      </c>
      <c r="L36" s="79" t="n">
        <f aca="false">CapChrg!D34</f>
        <v>0</v>
      </c>
      <c r="M36" s="166" t="n">
        <f aca="false">K36-L36</f>
        <v>0</v>
      </c>
      <c r="N36" s="77"/>
      <c r="O36" s="78" t="n">
        <f aca="false">C36-G36-K36</f>
        <v>3877</v>
      </c>
      <c r="P36" s="79" t="n">
        <f aca="false">D36-H36-L36</f>
        <v>5144</v>
      </c>
      <c r="Q36" s="67" t="n">
        <f aca="false">O36-P36</f>
        <v>-1267</v>
      </c>
    </row>
    <row r="37" customFormat="false" ht="12.75" hidden="false" customHeight="false" outlineLevel="0" collapsed="false">
      <c r="A37" s="46" t="s">
        <v>35</v>
      </c>
      <c r="B37" s="47"/>
      <c r="C37" s="167" t="n">
        <f aca="false">GrossMargin!I35</f>
        <v>0</v>
      </c>
      <c r="D37" s="171" t="n">
        <f aca="false">GrossMargin!M35</f>
        <v>0</v>
      </c>
      <c r="E37" s="174" t="n">
        <f aca="false">-D37+C37</f>
        <v>0</v>
      </c>
      <c r="F37" s="81"/>
      <c r="G37" s="63" t="n">
        <f aca="false">Expenses!C35</f>
        <v>664</v>
      </c>
      <c r="H37" s="63" t="n">
        <f aca="false">Expenses!D35</f>
        <v>664</v>
      </c>
      <c r="I37" s="166" t="n">
        <f aca="false">G37-H37</f>
        <v>0</v>
      </c>
      <c r="J37" s="47"/>
      <c r="K37" s="63" t="n">
        <f aca="false">CapChrg!C35</f>
        <v>0</v>
      </c>
      <c r="L37" s="79" t="n">
        <f aca="false">CapChrg!D35</f>
        <v>0</v>
      </c>
      <c r="M37" s="166" t="n">
        <f aca="false">K37-L37</f>
        <v>0</v>
      </c>
      <c r="N37" s="77"/>
      <c r="O37" s="78" t="n">
        <f aca="false">C37-G37-K37</f>
        <v>-664</v>
      </c>
      <c r="P37" s="79" t="n">
        <f aca="false">D37-H37-L37</f>
        <v>-664</v>
      </c>
      <c r="Q37" s="67" t="n">
        <f aca="false">O37-P37</f>
        <v>0</v>
      </c>
    </row>
    <row r="38" customFormat="false" ht="12.75" hidden="false" customHeight="false" outlineLevel="0" collapsed="false">
      <c r="A38" s="46" t="s">
        <v>36</v>
      </c>
      <c r="B38" s="47"/>
      <c r="C38" s="167" t="n">
        <f aca="false">GrossMargin!I36</f>
        <v>0</v>
      </c>
      <c r="D38" s="171" t="n">
        <f aca="false">GrossMargin!M36</f>
        <v>0</v>
      </c>
      <c r="E38" s="174" t="n">
        <f aca="false">-D38+C38</f>
        <v>0</v>
      </c>
      <c r="F38" s="81"/>
      <c r="G38" s="63" t="n">
        <f aca="false">Expenses!C36</f>
        <v>508</v>
      </c>
      <c r="H38" s="63" t="n">
        <f aca="false">Expenses!D36</f>
        <v>508</v>
      </c>
      <c r="I38" s="166" t="n">
        <f aca="false">G38-H38</f>
        <v>0</v>
      </c>
      <c r="J38" s="47"/>
      <c r="K38" s="63" t="n">
        <f aca="false">CapChrg!C36</f>
        <v>0</v>
      </c>
      <c r="L38" s="79" t="n">
        <f aca="false">CapChrg!D36</f>
        <v>0</v>
      </c>
      <c r="M38" s="166" t="n">
        <f aca="false">K38-L38</f>
        <v>0</v>
      </c>
      <c r="N38" s="77"/>
      <c r="O38" s="78" t="n">
        <f aca="false">C38-G38-K38</f>
        <v>-508</v>
      </c>
      <c r="P38" s="79" t="n">
        <f aca="false">D38-H38-L38</f>
        <v>-508</v>
      </c>
      <c r="Q38" s="67" t="n">
        <f aca="false">O38-P38</f>
        <v>0</v>
      </c>
    </row>
    <row r="39" customFormat="false" ht="12.75" hidden="false" customHeight="false" outlineLevel="0" collapsed="false">
      <c r="A39" s="46" t="s">
        <v>37</v>
      </c>
      <c r="B39" s="47"/>
      <c r="C39" s="175" t="n">
        <f aca="false">GrossMargin!I37</f>
        <v>1000</v>
      </c>
      <c r="D39" s="173" t="n">
        <f aca="false">GrossMargin!M37</f>
        <v>0</v>
      </c>
      <c r="E39" s="174" t="n">
        <f aca="false">-D39+C39</f>
        <v>1000</v>
      </c>
      <c r="F39" s="81"/>
      <c r="G39" s="63" t="n">
        <f aca="false">Expenses!C37+Expenses!G37</f>
        <v>0</v>
      </c>
      <c r="H39" s="63" t="n">
        <f aca="false">Expenses!D37+Expenses!H37</f>
        <v>0</v>
      </c>
      <c r="I39" s="166" t="n">
        <f aca="false">G39-H39</f>
        <v>0</v>
      </c>
      <c r="J39" s="47"/>
      <c r="K39" s="63" t="n">
        <f aca="false">CapChrg!C37</f>
        <v>0</v>
      </c>
      <c r="L39" s="79" t="n">
        <f aca="false">CapChrg!D37</f>
        <v>0</v>
      </c>
      <c r="M39" s="166" t="n">
        <f aca="false">K39-L39</f>
        <v>0</v>
      </c>
      <c r="N39" s="77"/>
      <c r="O39" s="78" t="n">
        <f aca="false">C39-G39-K39</f>
        <v>1000</v>
      </c>
      <c r="P39" s="79" t="n">
        <f aca="false">D39-H39-L39</f>
        <v>0</v>
      </c>
      <c r="Q39" s="67" t="n">
        <f aca="false">O39-P39</f>
        <v>1000</v>
      </c>
    </row>
    <row r="40" customFormat="false" ht="13.5" hidden="false" customHeight="false" outlineLevel="0" collapsed="false">
      <c r="A40" s="82" t="s">
        <v>38</v>
      </c>
      <c r="B40" s="83"/>
      <c r="C40" s="84" t="n">
        <f aca="false">SUM(C31:C39)</f>
        <v>-128814</v>
      </c>
      <c r="D40" s="84" t="n">
        <f aca="false">SUM(D31:D39)</f>
        <v>119250</v>
      </c>
      <c r="E40" s="84" t="n">
        <f aca="false">SUM(E31:E39)</f>
        <v>-248064</v>
      </c>
      <c r="F40" s="87"/>
      <c r="G40" s="88" t="n">
        <f aca="false">SUM(G31:G39)</f>
        <v>11297</v>
      </c>
      <c r="H40" s="88" t="n">
        <f aca="false">SUM(H31:H39)</f>
        <v>11297</v>
      </c>
      <c r="I40" s="88" t="n">
        <f aca="false">SUM(I31:I39)</f>
        <v>0</v>
      </c>
      <c r="J40" s="47"/>
      <c r="K40" s="88" t="n">
        <f aca="false">SUM(K31:K39)</f>
        <v>579</v>
      </c>
      <c r="L40" s="88" t="n">
        <f aca="false">SUM(L31:L39)</f>
        <v>1716</v>
      </c>
      <c r="M40" s="88" t="n">
        <f aca="false">SUM(M31:M39)</f>
        <v>-1137</v>
      </c>
      <c r="N40" s="93"/>
      <c r="O40" s="88" t="n">
        <f aca="false">SUM(O31:O39)</f>
        <v>-140690</v>
      </c>
      <c r="P40" s="88" t="n">
        <f aca="false">SUM(P31:P39)</f>
        <v>106237</v>
      </c>
      <c r="Q40" s="88" t="n">
        <f aca="false">SUM(Q31:Q39)</f>
        <v>-246927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8.25" hidden="false" customHeight="true" outlineLevel="0" collapsed="false">
      <c r="A41" s="46"/>
      <c r="B41" s="47"/>
      <c r="C41" s="74"/>
      <c r="D41" s="95"/>
      <c r="E41" s="76"/>
      <c r="F41" s="81"/>
      <c r="G41" s="78"/>
      <c r="H41" s="79"/>
      <c r="I41" s="79"/>
      <c r="J41" s="47"/>
      <c r="K41" s="79"/>
      <c r="L41" s="79"/>
      <c r="M41" s="67"/>
      <c r="N41" s="77"/>
      <c r="O41" s="78"/>
      <c r="P41" s="79"/>
      <c r="Q41" s="67"/>
    </row>
    <row r="42" customFormat="false" ht="13.5" hidden="false" customHeight="true" outlineLevel="0" collapsed="false">
      <c r="A42" s="46" t="s">
        <v>39</v>
      </c>
      <c r="B42" s="47"/>
      <c r="C42" s="74" t="n">
        <f aca="false">GrossMargin!I40</f>
        <v>-34726</v>
      </c>
      <c r="D42" s="63" t="n">
        <f aca="false">GrossMargin!M40</f>
        <v>12500</v>
      </c>
      <c r="E42" s="169" t="n">
        <f aca="false">-D42+C42</f>
        <v>-47226</v>
      </c>
      <c r="F42" s="81"/>
      <c r="G42" s="63" t="n">
        <f aca="false">Expenses!C40+Expenses!G40</f>
        <v>1217</v>
      </c>
      <c r="H42" s="63" t="n">
        <f aca="false">Expenses!D40+Expenses!H40</f>
        <v>1217</v>
      </c>
      <c r="I42" s="166" t="n">
        <f aca="false">G42-H42</f>
        <v>0</v>
      </c>
      <c r="J42" s="47"/>
      <c r="K42" s="79" t="n">
        <f aca="false">CapChrg!C40</f>
        <v>32</v>
      </c>
      <c r="L42" s="79" t="n">
        <f aca="false">CapChrg!D40</f>
        <v>99</v>
      </c>
      <c r="M42" s="166" t="n">
        <f aca="false">K42-L42</f>
        <v>-67</v>
      </c>
      <c r="N42" s="77"/>
      <c r="O42" s="78" t="n">
        <f aca="false">C42-G42-K42</f>
        <v>-35975</v>
      </c>
      <c r="P42" s="79" t="n">
        <f aca="false">D42-H42-L42</f>
        <v>11184</v>
      </c>
      <c r="Q42" s="67" t="n">
        <f aca="false">O42-P42</f>
        <v>-47159</v>
      </c>
    </row>
    <row r="43" customFormat="false" ht="13.5" hidden="false" customHeight="true" outlineLevel="0" collapsed="false">
      <c r="A43" s="46" t="s">
        <v>40</v>
      </c>
      <c r="B43" s="47"/>
      <c r="C43" s="74" t="n">
        <f aca="false">GrossMargin!I41</f>
        <v>-1070</v>
      </c>
      <c r="D43" s="63" t="n">
        <f aca="false">GrossMargin!M41</f>
        <v>5000</v>
      </c>
      <c r="E43" s="169" t="n">
        <f aca="false">-D43+C43</f>
        <v>-6070</v>
      </c>
      <c r="F43" s="81"/>
      <c r="G43" s="63" t="n">
        <f aca="false">Expenses!C41+Expenses!G41</f>
        <v>423</v>
      </c>
      <c r="H43" s="63" t="n">
        <f aca="false">Expenses!D41+Expenses!H41</f>
        <v>423</v>
      </c>
      <c r="I43" s="166" t="n">
        <f aca="false">G43-H43</f>
        <v>0</v>
      </c>
      <c r="J43" s="47"/>
      <c r="K43" s="63" t="n">
        <f aca="false">CapChrg!C41</f>
        <v>1993</v>
      </c>
      <c r="L43" s="79" t="n">
        <f aca="false">CapChrg!D41</f>
        <v>304</v>
      </c>
      <c r="M43" s="166" t="n">
        <f aca="false">K43-L43</f>
        <v>1689</v>
      </c>
      <c r="N43" s="77"/>
      <c r="O43" s="78" t="n">
        <f aca="false">C43-G43-K43</f>
        <v>-3486</v>
      </c>
      <c r="P43" s="79" t="n">
        <f aca="false">D43-H43-L43</f>
        <v>4273</v>
      </c>
      <c r="Q43" s="67" t="n">
        <f aca="false">O43-P43</f>
        <v>-7759</v>
      </c>
    </row>
    <row r="44" customFormat="false" ht="13.5" hidden="false" customHeight="true" outlineLevel="0" collapsed="false">
      <c r="A44" s="46" t="s">
        <v>41</v>
      </c>
      <c r="B44" s="47"/>
      <c r="C44" s="74" t="n">
        <f aca="false">GrossMargin!I42</f>
        <v>-5023</v>
      </c>
      <c r="D44" s="63" t="n">
        <f aca="false">GrossMargin!M42</f>
        <v>38750</v>
      </c>
      <c r="E44" s="169" t="n">
        <f aca="false">-D44+C44</f>
        <v>-43773</v>
      </c>
      <c r="F44" s="81"/>
      <c r="G44" s="63" t="n">
        <f aca="false">Expenses!C42+Expenses!G42</f>
        <v>574</v>
      </c>
      <c r="H44" s="63" t="n">
        <f aca="false">Expenses!D42+Expenses!H42</f>
        <v>574</v>
      </c>
      <c r="I44" s="166" t="n">
        <f aca="false">G44-H44</f>
        <v>0</v>
      </c>
      <c r="J44" s="47"/>
      <c r="K44" s="79" t="n">
        <f aca="false">CapChrg!C42</f>
        <v>0</v>
      </c>
      <c r="L44" s="79" t="n">
        <f aca="false">CapChrg!D42</f>
        <v>0</v>
      </c>
      <c r="M44" s="166" t="n">
        <f aca="false">K44-L44</f>
        <v>0</v>
      </c>
      <c r="N44" s="77"/>
      <c r="O44" s="78" t="n">
        <f aca="false">C44-G44-K44</f>
        <v>-5597</v>
      </c>
      <c r="P44" s="79" t="n">
        <f aca="false">D44-H44-L44</f>
        <v>38176</v>
      </c>
      <c r="Q44" s="67" t="n">
        <f aca="false">O44-P44</f>
        <v>-43773</v>
      </c>
    </row>
    <row r="45" customFormat="false" ht="13.5" hidden="false" customHeight="true" outlineLevel="0" collapsed="false">
      <c r="A45" s="46" t="s">
        <v>42</v>
      </c>
      <c r="B45" s="47"/>
      <c r="C45" s="74" t="n">
        <f aca="false">GrossMargin!I43</f>
        <v>0</v>
      </c>
      <c r="D45" s="63" t="n">
        <f aca="false">GrossMargin!M43</f>
        <v>12500</v>
      </c>
      <c r="E45" s="169" t="n">
        <f aca="false">-D45+C45</f>
        <v>-12500</v>
      </c>
      <c r="F45" s="81"/>
      <c r="G45" s="63" t="n">
        <f aca="false">Expenses!C43+Expenses!G43</f>
        <v>1155</v>
      </c>
      <c r="H45" s="63" t="n">
        <f aca="false">Expenses!D43+Expenses!H43</f>
        <v>1155</v>
      </c>
      <c r="I45" s="166" t="n">
        <f aca="false">G45-H45</f>
        <v>0</v>
      </c>
      <c r="J45" s="47"/>
      <c r="K45" s="79" t="n">
        <f aca="false">CapChrg!C43</f>
        <v>0</v>
      </c>
      <c r="L45" s="79" t="n">
        <f aca="false">CapChrg!D43</f>
        <v>447</v>
      </c>
      <c r="M45" s="166" t="n">
        <f aca="false">K45-L45</f>
        <v>-447</v>
      </c>
      <c r="N45" s="77"/>
      <c r="O45" s="78" t="n">
        <f aca="false">C45-G45-K45</f>
        <v>-1155</v>
      </c>
      <c r="P45" s="79" t="n">
        <f aca="false">D45-H45-L45</f>
        <v>10898</v>
      </c>
      <c r="Q45" s="67" t="n">
        <f aca="false">O45-P45</f>
        <v>-12053</v>
      </c>
    </row>
    <row r="46" customFormat="false" ht="12.75" hidden="false" customHeight="false" outlineLevel="0" collapsed="false">
      <c r="A46" s="46" t="s">
        <v>117</v>
      </c>
      <c r="B46" s="47"/>
      <c r="C46" s="74" t="n">
        <f aca="false">GrossMargin!I44</f>
        <v>0</v>
      </c>
      <c r="D46" s="63" t="n">
        <f aca="false">GrossMargin!M44</f>
        <v>2500</v>
      </c>
      <c r="E46" s="169" t="n">
        <f aca="false">-D46+C46</f>
        <v>-2500</v>
      </c>
      <c r="F46" s="81"/>
      <c r="G46" s="63" t="n">
        <f aca="false">Expenses!C44+Expenses!G44</f>
        <v>212</v>
      </c>
      <c r="H46" s="63" t="n">
        <f aca="false">Expenses!D44+Expenses!H44</f>
        <v>212</v>
      </c>
      <c r="I46" s="166" t="n">
        <f aca="false">G46-H46</f>
        <v>0</v>
      </c>
      <c r="J46" s="47"/>
      <c r="K46" s="79" t="n">
        <f aca="false">CapChrg!C44</f>
        <v>0</v>
      </c>
      <c r="L46" s="79" t="n">
        <f aca="false">CapChrg!D44</f>
        <v>0</v>
      </c>
      <c r="M46" s="166" t="n">
        <f aca="false">K46-L46</f>
        <v>0</v>
      </c>
      <c r="N46" s="77"/>
      <c r="O46" s="78" t="n">
        <f aca="false">C46-G46-K46</f>
        <v>-212</v>
      </c>
      <c r="P46" s="79" t="n">
        <f aca="false">D46-H46-L46</f>
        <v>2288</v>
      </c>
      <c r="Q46" s="67" t="n">
        <f aca="false">O46-P46</f>
        <v>-2500</v>
      </c>
    </row>
    <row r="47" customFormat="false" ht="12.75" hidden="false" customHeight="false" outlineLevel="0" collapsed="false">
      <c r="A47" s="46" t="s">
        <v>44</v>
      </c>
      <c r="B47" s="47"/>
      <c r="C47" s="74" t="n">
        <f aca="false">GrossMargin!I45</f>
        <v>0</v>
      </c>
      <c r="D47" s="63" t="n">
        <f aca="false">GrossMargin!M45</f>
        <v>0</v>
      </c>
      <c r="E47" s="169" t="n">
        <f aca="false">-D47+C47</f>
        <v>0</v>
      </c>
      <c r="F47" s="81"/>
      <c r="G47" s="63" t="n">
        <f aca="false">Expenses!C45+Expenses!G45</f>
        <v>1102</v>
      </c>
      <c r="H47" s="63" t="n">
        <f aca="false">Expenses!D45+Expenses!H45</f>
        <v>1102</v>
      </c>
      <c r="I47" s="166" t="n">
        <f aca="false">G47-H47</f>
        <v>0</v>
      </c>
      <c r="J47" s="47"/>
      <c r="K47" s="63" t="n">
        <f aca="false">CapChrg!C45</f>
        <v>0</v>
      </c>
      <c r="L47" s="79" t="n">
        <f aca="false">CapChrg!D45</f>
        <v>0</v>
      </c>
      <c r="M47" s="166" t="n">
        <f aca="false">K47-L47</f>
        <v>0</v>
      </c>
      <c r="N47" s="77"/>
      <c r="O47" s="78" t="n">
        <f aca="false">C47-G47-K47</f>
        <v>-1102</v>
      </c>
      <c r="P47" s="79" t="n">
        <f aca="false">D47-H47-L47</f>
        <v>-1102</v>
      </c>
      <c r="Q47" s="67" t="n">
        <f aca="false">O47-P47</f>
        <v>0</v>
      </c>
    </row>
    <row r="48" customFormat="false" ht="12.75" hidden="false" customHeight="false" outlineLevel="0" collapsed="false">
      <c r="A48" s="46" t="s">
        <v>118</v>
      </c>
      <c r="B48" s="47"/>
      <c r="C48" s="74" t="n">
        <f aca="false">GrossMargin!I46</f>
        <v>0</v>
      </c>
      <c r="D48" s="63" t="n">
        <f aca="false">GrossMargin!M46</f>
        <v>0</v>
      </c>
      <c r="E48" s="169" t="n">
        <f aca="false">-D48+C48</f>
        <v>0</v>
      </c>
      <c r="F48" s="81"/>
      <c r="G48" s="74" t="n">
        <f aca="false">GrossMargin!M46</f>
        <v>0</v>
      </c>
      <c r="H48" s="63" t="n">
        <f aca="false">GrossMargin!Q46</f>
        <v>0</v>
      </c>
      <c r="I48" s="169" t="n">
        <f aca="false">-H48+G48</f>
        <v>0</v>
      </c>
      <c r="J48" s="47"/>
      <c r="K48" s="74" t="n">
        <f aca="false">GrossMargin!Q46</f>
        <v>0</v>
      </c>
      <c r="L48" s="63" t="n">
        <f aca="false">GrossMargin!U46</f>
        <v>0</v>
      </c>
      <c r="M48" s="169" t="n">
        <f aca="false">-L48+K48</f>
        <v>0</v>
      </c>
      <c r="N48" s="77"/>
      <c r="O48" s="78" t="n">
        <f aca="false">C48-G48-K48</f>
        <v>0</v>
      </c>
      <c r="P48" s="79" t="n">
        <f aca="false">D48-H48-L48</f>
        <v>0</v>
      </c>
      <c r="Q48" s="67" t="n">
        <f aca="false">O48-P48</f>
        <v>0</v>
      </c>
    </row>
    <row r="49" customFormat="false" ht="12" hidden="false" customHeight="true" outlineLevel="0" collapsed="false">
      <c r="A49" s="82" t="s">
        <v>45</v>
      </c>
      <c r="B49" s="176"/>
      <c r="C49" s="85" t="n">
        <f aca="false">SUM(C42:C48)</f>
        <v>-40819</v>
      </c>
      <c r="D49" s="177" t="n">
        <f aca="false">SUM(D42:D48)</f>
        <v>71250</v>
      </c>
      <c r="E49" s="178" t="n">
        <f aca="false">SUM(E42:E48)</f>
        <v>-112069</v>
      </c>
      <c r="F49" s="87"/>
      <c r="G49" s="85" t="n">
        <f aca="false">SUM(G42:G48)</f>
        <v>4683</v>
      </c>
      <c r="H49" s="177" t="n">
        <f aca="false">SUM(H42:H48)</f>
        <v>4683</v>
      </c>
      <c r="I49" s="178" t="n">
        <f aca="false">SUM(I42:I48)</f>
        <v>0</v>
      </c>
      <c r="J49" s="51"/>
      <c r="K49" s="85" t="n">
        <f aca="false">SUM(K42:K48)</f>
        <v>2025</v>
      </c>
      <c r="L49" s="177" t="n">
        <f aca="false">SUM(L42:L48)</f>
        <v>850</v>
      </c>
      <c r="M49" s="178" t="n">
        <f aca="false">SUM(M42:M48)</f>
        <v>1175</v>
      </c>
      <c r="N49" s="93"/>
      <c r="O49" s="85" t="n">
        <f aca="false">SUM(O42:O48)</f>
        <v>-47527</v>
      </c>
      <c r="P49" s="177" t="n">
        <f aca="false">SUM(P42:P48)</f>
        <v>65717</v>
      </c>
      <c r="Q49" s="178" t="n">
        <f aca="false">SUM(Q42:Q48)</f>
        <v>-113244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</row>
    <row r="50" customFormat="false" ht="8.25" hidden="false" customHeight="true" outlineLevel="0" collapsed="false">
      <c r="A50" s="46"/>
      <c r="B50" s="47"/>
      <c r="C50" s="74"/>
      <c r="D50" s="95"/>
      <c r="E50" s="76"/>
      <c r="F50" s="81"/>
      <c r="G50" s="78"/>
      <c r="H50" s="79"/>
      <c r="I50" s="79"/>
      <c r="J50" s="47"/>
      <c r="K50" s="79"/>
      <c r="L50" s="79"/>
      <c r="M50" s="67"/>
      <c r="N50" s="77"/>
      <c r="O50" s="78"/>
      <c r="P50" s="79"/>
      <c r="Q50" s="67"/>
    </row>
    <row r="51" customFormat="false" ht="12.75" hidden="false" customHeight="false" outlineLevel="0" collapsed="false">
      <c r="A51" s="46" t="s">
        <v>46</v>
      </c>
      <c r="B51" s="47"/>
      <c r="C51" s="79" t="n">
        <f aca="false">GrossMargin!I49</f>
        <v>244</v>
      </c>
      <c r="D51" s="79" t="n">
        <f aca="false">GrossMargin!M49</f>
        <v>0</v>
      </c>
      <c r="E51" s="169" t="n">
        <f aca="false">-D51+C51</f>
        <v>244</v>
      </c>
      <c r="F51" s="81"/>
      <c r="G51" s="63" t="n">
        <f aca="false">Expenses!C48+Expenses!G48</f>
        <v>178</v>
      </c>
      <c r="H51" s="63" t="n">
        <f aca="false">Expenses!D48+Expenses!H48</f>
        <v>221</v>
      </c>
      <c r="I51" s="79" t="n">
        <f aca="false">G51-H51</f>
        <v>-43</v>
      </c>
      <c r="J51" s="47"/>
      <c r="K51" s="63" t="n">
        <f aca="false">CapChrg!C48</f>
        <v>0</v>
      </c>
      <c r="L51" s="79" t="n">
        <f aca="false">CapChrg!D48</f>
        <v>0</v>
      </c>
      <c r="M51" s="166" t="n">
        <f aca="false">K51-L51</f>
        <v>0</v>
      </c>
      <c r="N51" s="77"/>
      <c r="O51" s="78" t="n">
        <f aca="false">C51-G51-K51</f>
        <v>66</v>
      </c>
      <c r="P51" s="79" t="n">
        <f aca="false">D51-H51-L51</f>
        <v>-221</v>
      </c>
      <c r="Q51" s="67" t="n">
        <f aca="false">O51-P51</f>
        <v>287</v>
      </c>
    </row>
    <row r="52" customFormat="false" ht="12.75" hidden="false" customHeight="false" outlineLevel="0" collapsed="false">
      <c r="A52" s="46" t="s">
        <v>47</v>
      </c>
      <c r="B52" s="47"/>
      <c r="C52" s="79" t="n">
        <f aca="false">GrossMargin!I50</f>
        <v>2876</v>
      </c>
      <c r="D52" s="63" t="n">
        <f aca="false">GrossMargin!M50</f>
        <v>4334</v>
      </c>
      <c r="E52" s="169" t="n">
        <f aca="false">-D52+C52</f>
        <v>-1458</v>
      </c>
      <c r="F52" s="81"/>
      <c r="G52" s="63" t="n">
        <f aca="false">Expenses!C49+Expenses!G49</f>
        <v>1237</v>
      </c>
      <c r="H52" s="63" t="n">
        <f aca="false">Expenses!D49+Expenses!H49</f>
        <v>767</v>
      </c>
      <c r="I52" s="79" t="n">
        <f aca="false">G52-H52</f>
        <v>470</v>
      </c>
      <c r="J52" s="47"/>
      <c r="K52" s="79" t="n">
        <f aca="false">CapChrg!C49</f>
        <v>0</v>
      </c>
      <c r="L52" s="79" t="n">
        <f aca="false">CapChrg!D49</f>
        <v>0</v>
      </c>
      <c r="M52" s="166" t="n">
        <f aca="false">K52-L52</f>
        <v>0</v>
      </c>
      <c r="N52" s="77"/>
      <c r="O52" s="78" t="n">
        <f aca="false">C52-G52-K52</f>
        <v>1639</v>
      </c>
      <c r="P52" s="79" t="n">
        <f aca="false">D52-H52-L52</f>
        <v>3567</v>
      </c>
      <c r="Q52" s="67" t="n">
        <f aca="false">O52-P52</f>
        <v>-1928</v>
      </c>
    </row>
    <row r="53" customFormat="false" ht="12.75" hidden="false" customHeight="false" outlineLevel="0" collapsed="false">
      <c r="A53" s="46" t="s">
        <v>48</v>
      </c>
      <c r="B53" s="47"/>
      <c r="C53" s="79" t="n">
        <f aca="false">GrossMargin!I51</f>
        <v>719</v>
      </c>
      <c r="D53" s="63" t="n">
        <f aca="false">GrossMargin!M51</f>
        <v>6181</v>
      </c>
      <c r="E53" s="169" t="n">
        <f aca="false">-D53+C53</f>
        <v>-5462</v>
      </c>
      <c r="F53" s="81"/>
      <c r="G53" s="63" t="n">
        <f aca="false">Expenses!C50+Expenses!G50</f>
        <v>1166</v>
      </c>
      <c r="H53" s="63" t="n">
        <f aca="false">Expenses!D50+Expenses!H50</f>
        <v>1484</v>
      </c>
      <c r="I53" s="79" t="n">
        <f aca="false">G53-H53</f>
        <v>-318</v>
      </c>
      <c r="J53" s="47"/>
      <c r="K53" s="79" t="n">
        <f aca="false">CapChrg!C50</f>
        <v>-69</v>
      </c>
      <c r="L53" s="79" t="n">
        <f aca="false">CapChrg!D50</f>
        <v>653</v>
      </c>
      <c r="M53" s="166" t="n">
        <f aca="false">K53-L53</f>
        <v>-722</v>
      </c>
      <c r="N53" s="77"/>
      <c r="O53" s="78" t="n">
        <f aca="false">C53-G53-K53</f>
        <v>-378</v>
      </c>
      <c r="P53" s="79" t="n">
        <f aca="false">D53-H53-L53</f>
        <v>4044</v>
      </c>
      <c r="Q53" s="67" t="n">
        <f aca="false">O53-P53</f>
        <v>-4422</v>
      </c>
    </row>
    <row r="54" customFormat="false" ht="12.75" hidden="false" customHeight="false" outlineLevel="0" collapsed="false">
      <c r="A54" s="46" t="s">
        <v>49</v>
      </c>
      <c r="B54" s="47"/>
      <c r="C54" s="79" t="n">
        <f aca="false">GrossMargin!I52</f>
        <v>250</v>
      </c>
      <c r="D54" s="63" t="n">
        <f aca="false">GrossMargin!M52</f>
        <v>2000</v>
      </c>
      <c r="E54" s="169" t="n">
        <f aca="false">-D54+C54</f>
        <v>-1750</v>
      </c>
      <c r="F54" s="81"/>
      <c r="G54" s="63" t="n">
        <f aca="false">Expenses!C51+Expenses!G51</f>
        <v>271</v>
      </c>
      <c r="H54" s="63" t="n">
        <f aca="false">Expenses!D51+Expenses!H51</f>
        <v>265</v>
      </c>
      <c r="I54" s="79" t="n">
        <f aca="false">G54-H54</f>
        <v>6</v>
      </c>
      <c r="J54" s="47"/>
      <c r="K54" s="79" t="n">
        <f aca="false">CapChrg!C51</f>
        <v>0</v>
      </c>
      <c r="L54" s="79" t="n">
        <f aca="false">CapChrg!D51</f>
        <v>0</v>
      </c>
      <c r="M54" s="166" t="n">
        <f aca="false">K54-L54</f>
        <v>0</v>
      </c>
      <c r="N54" s="77"/>
      <c r="O54" s="78" t="n">
        <f aca="false">C54-G54-K54</f>
        <v>-21</v>
      </c>
      <c r="P54" s="79" t="n">
        <f aca="false">D54-H54-L54</f>
        <v>1735</v>
      </c>
      <c r="Q54" s="67" t="n">
        <f aca="false">O54-P54</f>
        <v>-1756</v>
      </c>
    </row>
    <row r="55" customFormat="false" ht="12.75" hidden="false" customHeight="false" outlineLevel="0" collapsed="false">
      <c r="A55" s="46" t="s">
        <v>50</v>
      </c>
      <c r="B55" s="47"/>
      <c r="C55" s="79" t="n">
        <f aca="false">GrossMargin!I53</f>
        <v>1146</v>
      </c>
      <c r="D55" s="63" t="n">
        <f aca="false">GrossMargin!M53</f>
        <v>1000</v>
      </c>
      <c r="E55" s="169" t="n">
        <f aca="false">-D55+C55</f>
        <v>146</v>
      </c>
      <c r="F55" s="81"/>
      <c r="G55" s="63" t="n">
        <f aca="false">Expenses!C52+Expenses!G52</f>
        <v>186</v>
      </c>
      <c r="H55" s="63" t="n">
        <f aca="false">Expenses!D52+Expenses!H52</f>
        <v>186</v>
      </c>
      <c r="I55" s="79" t="n">
        <f aca="false">G55-H55</f>
        <v>0</v>
      </c>
      <c r="J55" s="47"/>
      <c r="K55" s="79" t="n">
        <f aca="false">CapChrg!C52</f>
        <v>27</v>
      </c>
      <c r="L55" s="79" t="n">
        <f aca="false">CapChrg!D52</f>
        <v>0</v>
      </c>
      <c r="M55" s="166" t="n">
        <f aca="false">K55-L55</f>
        <v>27</v>
      </c>
      <c r="N55" s="77"/>
      <c r="O55" s="78" t="n">
        <f aca="false">C55-G55-K55</f>
        <v>933</v>
      </c>
      <c r="P55" s="79" t="n">
        <f aca="false">D55-H55-L55</f>
        <v>814</v>
      </c>
      <c r="Q55" s="67" t="n">
        <f aca="false">O55-P55</f>
        <v>119</v>
      </c>
    </row>
    <row r="56" customFormat="false" ht="12.75" hidden="false" customHeight="false" outlineLevel="0" collapsed="false">
      <c r="A56" s="46" t="s">
        <v>51</v>
      </c>
      <c r="B56" s="47"/>
      <c r="C56" s="79" t="n">
        <f aca="false">GrossMargin!I54</f>
        <v>24</v>
      </c>
      <c r="D56" s="63" t="n">
        <f aca="false">GrossMargin!M54</f>
        <v>500</v>
      </c>
      <c r="E56" s="169" t="n">
        <f aca="false">-D56+C56</f>
        <v>-476</v>
      </c>
      <c r="F56" s="81"/>
      <c r="G56" s="79" t="n">
        <f aca="false">Expenses!C53+Expenses!G53</f>
        <v>96</v>
      </c>
      <c r="H56" s="79" t="n">
        <f aca="false">Expenses!D53+Expenses!H53</f>
        <v>144</v>
      </c>
      <c r="I56" s="79" t="n">
        <f aca="false">G56-H56</f>
        <v>-48</v>
      </c>
      <c r="J56" s="47"/>
      <c r="K56" s="79" t="n">
        <f aca="false">CapChrg!C53</f>
        <v>0</v>
      </c>
      <c r="L56" s="79" t="n">
        <f aca="false">CapChrg!D53</f>
        <v>0</v>
      </c>
      <c r="M56" s="166" t="n">
        <f aca="false">K56-L56</f>
        <v>0</v>
      </c>
      <c r="N56" s="77"/>
      <c r="O56" s="78" t="n">
        <f aca="false">C56-G56-K56</f>
        <v>-72</v>
      </c>
      <c r="P56" s="79" t="n">
        <f aca="false">D56-H56-L56</f>
        <v>356</v>
      </c>
      <c r="Q56" s="67" t="n">
        <f aca="false">O56-P56</f>
        <v>-428</v>
      </c>
    </row>
    <row r="57" customFormat="false" ht="12.75" hidden="false" customHeight="false" outlineLevel="0" collapsed="false">
      <c r="A57" s="46" t="s">
        <v>52</v>
      </c>
      <c r="B57" s="47"/>
      <c r="C57" s="79" t="n">
        <f aca="false">GrossMargin!I55</f>
        <v>2400</v>
      </c>
      <c r="D57" s="63" t="n">
        <f aca="false">GrossMargin!M55</f>
        <v>2909</v>
      </c>
      <c r="E57" s="169" t="n">
        <f aca="false">-D57+C57</f>
        <v>-509</v>
      </c>
      <c r="F57" s="81"/>
      <c r="G57" s="79" t="n">
        <f aca="false">Expenses!C54+Expenses!G54</f>
        <v>0</v>
      </c>
      <c r="H57" s="79" t="n">
        <f aca="false">Expenses!D54+Expenses!H54</f>
        <v>0</v>
      </c>
      <c r="I57" s="79" t="n">
        <f aca="false">G57-H57</f>
        <v>0</v>
      </c>
      <c r="J57" s="47"/>
      <c r="K57" s="63" t="n">
        <f aca="false">CapChrg!C54</f>
        <v>7865</v>
      </c>
      <c r="L57" s="79" t="n">
        <f aca="false">CapChrg!D54</f>
        <v>6282</v>
      </c>
      <c r="M57" s="166" t="n">
        <f aca="false">K57-L57</f>
        <v>1583</v>
      </c>
      <c r="N57" s="77"/>
      <c r="O57" s="78" t="n">
        <f aca="false">C57-G57-K57</f>
        <v>-5465</v>
      </c>
      <c r="P57" s="79" t="n">
        <f aca="false">D57-H57-L57</f>
        <v>-3373</v>
      </c>
      <c r="Q57" s="67" t="n">
        <f aca="false">O57-P57</f>
        <v>-2092</v>
      </c>
    </row>
    <row r="58" customFormat="false" ht="12.75" hidden="false" customHeight="false" outlineLevel="0" collapsed="false">
      <c r="A58" s="46" t="s">
        <v>53</v>
      </c>
      <c r="B58" s="47"/>
      <c r="C58" s="79" t="n">
        <f aca="false">GrossMargin!I56</f>
        <v>9092</v>
      </c>
      <c r="D58" s="63" t="n">
        <f aca="false">GrossMargin!M56</f>
        <v>9445</v>
      </c>
      <c r="E58" s="169" t="n">
        <f aca="false">-D58+C58</f>
        <v>-353</v>
      </c>
      <c r="F58" s="81"/>
      <c r="G58" s="63" t="n">
        <f aca="false">Expenses!C55+Expenses!G55</f>
        <v>69821</v>
      </c>
      <c r="H58" s="63" t="n">
        <f aca="false">Expenses!D55+Expenses!H55</f>
        <v>63228</v>
      </c>
      <c r="I58" s="79" t="n">
        <f aca="false">G58-H58</f>
        <v>6593</v>
      </c>
      <c r="J58" s="47"/>
      <c r="K58" s="63" t="n">
        <f aca="false">CapChrg!C55</f>
        <v>0</v>
      </c>
      <c r="L58" s="79" t="n">
        <f aca="false">CapChrg!D55</f>
        <v>0</v>
      </c>
      <c r="M58" s="166" t="n">
        <f aca="false">K58-L58</f>
        <v>0</v>
      </c>
      <c r="N58" s="77"/>
      <c r="O58" s="78" t="n">
        <f aca="false">C58-G58-K58</f>
        <v>-60729</v>
      </c>
      <c r="P58" s="79" t="n">
        <f aca="false">D58-H58-L58</f>
        <v>-53783</v>
      </c>
      <c r="Q58" s="67" t="n">
        <f aca="false">O58-P58</f>
        <v>-6946</v>
      </c>
    </row>
    <row r="59" customFormat="false" ht="12.75" hidden="false" customHeight="false" outlineLevel="0" collapsed="false">
      <c r="A59" s="46" t="s">
        <v>54</v>
      </c>
      <c r="B59" s="47"/>
      <c r="C59" s="74" t="n">
        <f aca="false">GrossMargin!I57</f>
        <v>0</v>
      </c>
      <c r="D59" s="79" t="n">
        <f aca="false">GrossMargin!M57</f>
        <v>0</v>
      </c>
      <c r="E59" s="169" t="n">
        <f aca="false">-D59+C59</f>
        <v>0</v>
      </c>
      <c r="F59" s="81"/>
      <c r="G59" s="63" t="n">
        <f aca="false">Expenses!C56+Expenses!G56</f>
        <v>294</v>
      </c>
      <c r="H59" s="63" t="n">
        <f aca="false">Expenses!D56+Expenses!H56</f>
        <v>294</v>
      </c>
      <c r="I59" s="79" t="n">
        <f aca="false">G59-H59</f>
        <v>0</v>
      </c>
      <c r="J59" s="47"/>
      <c r="K59" s="79" t="n">
        <f aca="false">CapChrg!C56</f>
        <v>0</v>
      </c>
      <c r="L59" s="79" t="n">
        <f aca="false">CapChrg!D56</f>
        <v>0</v>
      </c>
      <c r="M59" s="166" t="n">
        <f aca="false">K59-L59</f>
        <v>0</v>
      </c>
      <c r="N59" s="77"/>
      <c r="O59" s="78" t="n">
        <f aca="false">C59-G59-K59</f>
        <v>-294</v>
      </c>
      <c r="P59" s="79" t="n">
        <f aca="false">D59-H59-L59</f>
        <v>-294</v>
      </c>
      <c r="Q59" s="67" t="n">
        <f aca="false">O59-P59</f>
        <v>0</v>
      </c>
    </row>
    <row r="60" customFormat="false" ht="12.75" hidden="false" customHeight="false" outlineLevel="0" collapsed="false">
      <c r="A60" s="46" t="s">
        <v>55</v>
      </c>
      <c r="B60" s="47"/>
      <c r="C60" s="79" t="n">
        <f aca="false">GrossMargin!I58</f>
        <v>433</v>
      </c>
      <c r="D60" s="63" t="n">
        <f aca="false">GrossMargin!M58</f>
        <v>15000</v>
      </c>
      <c r="E60" s="169" t="n">
        <f aca="false">-D60+C60</f>
        <v>-14567</v>
      </c>
      <c r="F60" s="81"/>
      <c r="G60" s="63" t="n">
        <f aca="false">Expenses!C57+Expenses!G57</f>
        <v>1416</v>
      </c>
      <c r="H60" s="63" t="n">
        <f aca="false">Expenses!D57+Expenses!H57</f>
        <v>1416</v>
      </c>
      <c r="I60" s="79" t="n">
        <f aca="false">G60-H60</f>
        <v>0</v>
      </c>
      <c r="J60" s="47"/>
      <c r="K60" s="79" t="n">
        <f aca="false">CapChrg!C57</f>
        <v>4151</v>
      </c>
      <c r="L60" s="79" t="n">
        <f aca="false">CapChrg!D57</f>
        <v>0</v>
      </c>
      <c r="M60" s="166" t="n">
        <f aca="false">K60-L60</f>
        <v>4151</v>
      </c>
      <c r="N60" s="77"/>
      <c r="O60" s="78" t="n">
        <f aca="false">C60-G60-K60</f>
        <v>-5134</v>
      </c>
      <c r="P60" s="79" t="n">
        <f aca="false">D60-H60-L60</f>
        <v>13584</v>
      </c>
      <c r="Q60" s="67" t="n">
        <f aca="false">O60-P60</f>
        <v>-18718</v>
      </c>
    </row>
    <row r="61" customFormat="false" ht="12" hidden="false" customHeight="true" outlineLevel="0" collapsed="false">
      <c r="A61" s="46" t="s">
        <v>56</v>
      </c>
      <c r="B61" s="47"/>
      <c r="C61" s="79" t="n">
        <f aca="false">GrossMargin!I59</f>
        <v>-2</v>
      </c>
      <c r="D61" s="63" t="n">
        <f aca="false">GrossMargin!M59</f>
        <v>20000</v>
      </c>
      <c r="E61" s="169" t="n">
        <f aca="false">-D61+C61</f>
        <v>-20002</v>
      </c>
      <c r="F61" s="81"/>
      <c r="G61" s="63" t="n">
        <f aca="false">Expenses!C58+Expenses!G58</f>
        <v>1737</v>
      </c>
      <c r="H61" s="63" t="n">
        <f aca="false">Expenses!D58+Expenses!H58</f>
        <v>1770</v>
      </c>
      <c r="I61" s="79" t="n">
        <f aca="false">G61-H61</f>
        <v>-33</v>
      </c>
      <c r="J61" s="47"/>
      <c r="K61" s="63" t="n">
        <f aca="false">CapChrg!C58</f>
        <v>21941</v>
      </c>
      <c r="L61" s="79" t="n">
        <f aca="false">CapChrg!D58</f>
        <v>15210</v>
      </c>
      <c r="M61" s="166" t="n">
        <f aca="false">K61-L61</f>
        <v>6731</v>
      </c>
      <c r="N61" s="77"/>
      <c r="O61" s="78" t="n">
        <f aca="false">C61-G61-K61</f>
        <v>-23680</v>
      </c>
      <c r="P61" s="79" t="n">
        <f aca="false">D61-H61-L61</f>
        <v>3020</v>
      </c>
      <c r="Q61" s="67" t="n">
        <f aca="false">O61-P61</f>
        <v>-26700</v>
      </c>
    </row>
    <row r="62" customFormat="false" ht="12" hidden="false" customHeight="true" outlineLevel="0" collapsed="false">
      <c r="A62" s="46" t="s">
        <v>57</v>
      </c>
      <c r="B62" s="47"/>
      <c r="C62" s="74" t="n">
        <f aca="false">GrossMargin!I60</f>
        <v>59</v>
      </c>
      <c r="D62" s="63" t="n">
        <f aca="false">GrossMargin!M60</f>
        <v>15781</v>
      </c>
      <c r="E62" s="169" t="n">
        <f aca="false">-D62+C62</f>
        <v>-15722</v>
      </c>
      <c r="F62" s="81"/>
      <c r="G62" s="63" t="n">
        <f aca="false">Expenses!C59+Expenses!G59</f>
        <v>829</v>
      </c>
      <c r="H62" s="63" t="n">
        <f aca="false">Expenses!D59+Expenses!H59</f>
        <v>891</v>
      </c>
      <c r="I62" s="79" t="n">
        <f aca="false">G62-H62</f>
        <v>-62</v>
      </c>
      <c r="J62" s="47"/>
      <c r="K62" s="63" t="n">
        <f aca="false">CapChrg!C59</f>
        <v>4663</v>
      </c>
      <c r="L62" s="79" t="n">
        <f aca="false">CapChrg!D59</f>
        <v>7109</v>
      </c>
      <c r="M62" s="166" t="n">
        <f aca="false">K62-L62</f>
        <v>-2446</v>
      </c>
      <c r="N62" s="77"/>
      <c r="O62" s="78" t="n">
        <f aca="false">C62-G62-K62</f>
        <v>-5433</v>
      </c>
      <c r="P62" s="79" t="n">
        <f aca="false">D62-H62-L62</f>
        <v>7781</v>
      </c>
      <c r="Q62" s="67" t="n">
        <f aca="false">O62-P62</f>
        <v>-13214</v>
      </c>
    </row>
    <row r="63" customFormat="false" ht="12" hidden="false" customHeight="true" outlineLevel="0" collapsed="false">
      <c r="A63" s="46" t="s">
        <v>58</v>
      </c>
      <c r="B63" s="47"/>
      <c r="C63" s="79" t="n">
        <f aca="false">GrossMargin!I61</f>
        <v>6295</v>
      </c>
      <c r="D63" s="63" t="n">
        <f aca="false">GrossMargin!M61</f>
        <v>7150</v>
      </c>
      <c r="E63" s="169" t="n">
        <f aca="false">-D63+C63</f>
        <v>-855</v>
      </c>
      <c r="F63" s="81"/>
      <c r="G63" s="63" t="n">
        <f aca="false">Expenses!C60+Expenses!G60</f>
        <v>1786</v>
      </c>
      <c r="H63" s="63" t="n">
        <f aca="false">Expenses!D60+Expenses!H60</f>
        <v>2254</v>
      </c>
      <c r="I63" s="79" t="n">
        <f aca="false">G63-H63</f>
        <v>-468</v>
      </c>
      <c r="J63" s="47"/>
      <c r="K63" s="63" t="n">
        <f aca="false">CapChrg!C60</f>
        <v>24090</v>
      </c>
      <c r="L63" s="79" t="n">
        <f aca="false">CapChrg!D60</f>
        <v>21233</v>
      </c>
      <c r="M63" s="166" t="n">
        <f aca="false">K63-L63</f>
        <v>2857</v>
      </c>
      <c r="N63" s="77"/>
      <c r="O63" s="78" t="n">
        <f aca="false">C63-G63-K63</f>
        <v>-19581</v>
      </c>
      <c r="P63" s="79" t="n">
        <f aca="false">D63-H63-L63</f>
        <v>-16337</v>
      </c>
      <c r="Q63" s="67" t="n">
        <f aca="false">O63-P63</f>
        <v>-3244</v>
      </c>
    </row>
    <row r="64" customFormat="false" ht="12" hidden="false" customHeight="true" outlineLevel="0" collapsed="false">
      <c r="A64" s="46" t="s">
        <v>119</v>
      </c>
      <c r="B64" s="47"/>
      <c r="C64" s="74" t="n">
        <f aca="false">GrossMargin!I62</f>
        <v>9122</v>
      </c>
      <c r="D64" s="63" t="n">
        <f aca="false">GrossMargin!M62</f>
        <v>-7900</v>
      </c>
      <c r="E64" s="169" t="n">
        <f aca="false">-D64+C64</f>
        <v>17022</v>
      </c>
      <c r="F64" s="81"/>
      <c r="G64" s="63" t="n">
        <f aca="false">Expenses!C61+Expenses!G61</f>
        <v>1628</v>
      </c>
      <c r="H64" s="63" t="n">
        <f aca="false">Expenses!D61+Expenses!H61</f>
        <v>1637</v>
      </c>
      <c r="I64" s="79" t="n">
        <f aca="false">G64-H64</f>
        <v>-9</v>
      </c>
      <c r="J64" s="47"/>
      <c r="K64" s="63" t="n">
        <f aca="false">CapChrg!C61</f>
        <v>8125</v>
      </c>
      <c r="L64" s="79" t="n">
        <f aca="false">CapChrg!D61</f>
        <v>13372</v>
      </c>
      <c r="M64" s="166" t="n">
        <f aca="false">K64-L64</f>
        <v>-5247</v>
      </c>
      <c r="N64" s="77"/>
      <c r="O64" s="78" t="n">
        <f aca="false">C64-G64-K64</f>
        <v>-631</v>
      </c>
      <c r="P64" s="79" t="n">
        <f aca="false">D64-H64-L64</f>
        <v>-22909</v>
      </c>
      <c r="Q64" s="67" t="n">
        <f aca="false">O64-P64</f>
        <v>22278</v>
      </c>
    </row>
    <row r="65" customFormat="false" ht="12" hidden="false" customHeight="true" outlineLevel="0" collapsed="false">
      <c r="A65" s="46" t="s">
        <v>61</v>
      </c>
      <c r="B65" s="80"/>
      <c r="C65" s="79" t="n">
        <f aca="false">GrossMargin!I63</f>
        <v>431728</v>
      </c>
      <c r="D65" s="63" t="n">
        <f aca="false">GrossMargin!M63</f>
        <v>-12065</v>
      </c>
      <c r="E65" s="169" t="n">
        <f aca="false">-D65+C65</f>
        <v>443793</v>
      </c>
      <c r="F65" s="81"/>
      <c r="G65" s="63" t="n">
        <f aca="false">Expenses!C62+Expenses!G62</f>
        <v>1482</v>
      </c>
      <c r="H65" s="63" t="n">
        <f aca="false">Expenses!D62+Expenses!H62</f>
        <v>994</v>
      </c>
      <c r="I65" s="79" t="n">
        <f aca="false">G65-H65</f>
        <v>488</v>
      </c>
      <c r="J65" s="47"/>
      <c r="K65" s="63" t="n">
        <f aca="false">CapChrg!C62</f>
        <v>8204</v>
      </c>
      <c r="L65" s="79" t="n">
        <f aca="false">CapChrg!D62</f>
        <v>32888</v>
      </c>
      <c r="M65" s="166" t="n">
        <f aca="false">K65-L65</f>
        <v>-24684</v>
      </c>
      <c r="N65" s="77"/>
      <c r="O65" s="78" t="n">
        <f aca="false">C65-G65-K65</f>
        <v>422042</v>
      </c>
      <c r="P65" s="79" t="n">
        <f aca="false">D65-H65-L65</f>
        <v>-45947</v>
      </c>
      <c r="Q65" s="67" t="n">
        <f aca="false">O65-P65</f>
        <v>467989</v>
      </c>
    </row>
    <row r="66" customFormat="false" ht="12" hidden="false" customHeight="true" outlineLevel="0" collapsed="false">
      <c r="A66" s="46" t="s">
        <v>62</v>
      </c>
      <c r="B66" s="80"/>
      <c r="C66" s="74" t="n">
        <f aca="false">GrossMargin!I64</f>
        <v>28255</v>
      </c>
      <c r="D66" s="63" t="n">
        <f aca="false">GrossMargin!M64</f>
        <v>0</v>
      </c>
      <c r="E66" s="169" t="n">
        <f aca="false">-D66+C66</f>
        <v>28255</v>
      </c>
      <c r="F66" s="81"/>
      <c r="G66" s="79" t="n">
        <f aca="false">Expenses!C63+Expenses!G63</f>
        <v>0</v>
      </c>
      <c r="H66" s="79" t="n">
        <f aca="false">Expenses!D63+Expenses!H63</f>
        <v>0</v>
      </c>
      <c r="I66" s="79" t="n">
        <f aca="false">G66-H66</f>
        <v>0</v>
      </c>
      <c r="J66" s="47"/>
      <c r="K66" s="79" t="n">
        <f aca="false">CapChrg!C63</f>
        <v>0</v>
      </c>
      <c r="L66" s="79" t="n">
        <f aca="false">CapChrg!D63</f>
        <v>0</v>
      </c>
      <c r="M66" s="166" t="n">
        <f aca="false">K66-L66</f>
        <v>0</v>
      </c>
      <c r="N66" s="77"/>
      <c r="O66" s="78" t="n">
        <f aca="false">C66-G66-K66</f>
        <v>28255</v>
      </c>
      <c r="P66" s="79" t="n">
        <f aca="false">D66-H66-L66</f>
        <v>0</v>
      </c>
      <c r="Q66" s="67" t="n">
        <f aca="false">O66-P66</f>
        <v>28255</v>
      </c>
    </row>
    <row r="67" customFormat="false" ht="12" hidden="false" customHeight="true" outlineLevel="0" collapsed="false">
      <c r="A67" s="97" t="s">
        <v>120</v>
      </c>
      <c r="B67" s="47"/>
      <c r="C67" s="79" t="n">
        <f aca="false">GrossMargin!I65</f>
        <v>-6600</v>
      </c>
      <c r="D67" s="63" t="n">
        <f aca="false">GrossMargin!M65</f>
        <v>63802</v>
      </c>
      <c r="E67" s="169" t="n">
        <f aca="false">-D67+C67</f>
        <v>-70402</v>
      </c>
      <c r="F67" s="81"/>
      <c r="G67" s="63" t="n">
        <f aca="false">Expenses!C64+Expenses!G64</f>
        <v>1373</v>
      </c>
      <c r="H67" s="63" t="n">
        <f aca="false">Expenses!D64+Expenses!H64</f>
        <v>1373</v>
      </c>
      <c r="I67" s="79" t="n">
        <f aca="false">G67-H67</f>
        <v>0</v>
      </c>
      <c r="J67" s="47"/>
      <c r="K67" s="79" t="n">
        <f aca="false">CapChrg!C64</f>
        <v>0</v>
      </c>
      <c r="L67" s="79" t="n">
        <f aca="false">CapChrg!D64</f>
        <v>0</v>
      </c>
      <c r="M67" s="166" t="n">
        <f aca="false">K67-L67</f>
        <v>0</v>
      </c>
      <c r="N67" s="77"/>
      <c r="O67" s="78" t="n">
        <f aca="false">C67-G67-K67</f>
        <v>-7973</v>
      </c>
      <c r="P67" s="79" t="n">
        <f aca="false">D67-H67-L67</f>
        <v>62429</v>
      </c>
      <c r="Q67" s="67" t="n">
        <f aca="false">O67-P67</f>
        <v>-70402</v>
      </c>
    </row>
    <row r="68" customFormat="false" ht="12" hidden="false" customHeight="true" outlineLevel="0" collapsed="false">
      <c r="A68" s="97" t="s">
        <v>64</v>
      </c>
      <c r="B68" s="47"/>
      <c r="C68" s="79" t="n">
        <f aca="false">GrossMargin!I66</f>
        <v>0</v>
      </c>
      <c r="D68" s="63" t="n">
        <f aca="false">GrossMargin!M66</f>
        <v>0</v>
      </c>
      <c r="E68" s="169" t="n">
        <f aca="false">-D68+C68</f>
        <v>0</v>
      </c>
      <c r="F68" s="81"/>
      <c r="G68" s="63" t="n">
        <f aca="false">Expenses!C65+Expenses!G65</f>
        <v>0</v>
      </c>
      <c r="H68" s="63" t="n">
        <f aca="false">Expenses!D66+Expenses!H66</f>
        <v>0</v>
      </c>
      <c r="I68" s="79" t="n">
        <f aca="false">G68-H68</f>
        <v>0</v>
      </c>
      <c r="J68" s="47"/>
      <c r="K68" s="79" t="n">
        <f aca="false">CapChrg!C66</f>
        <v>0</v>
      </c>
      <c r="L68" s="79" t="n">
        <f aca="false">CapChrg!D66</f>
        <v>0</v>
      </c>
      <c r="M68" s="166" t="n">
        <f aca="false">K68-L68</f>
        <v>0</v>
      </c>
      <c r="N68" s="77"/>
      <c r="O68" s="78" t="n">
        <f aca="false">C68-G68-K68</f>
        <v>0</v>
      </c>
      <c r="P68" s="79" t="n">
        <f aca="false">D68-H68-L68</f>
        <v>0</v>
      </c>
      <c r="Q68" s="67" t="n">
        <f aca="false">O68-P68</f>
        <v>0</v>
      </c>
    </row>
    <row r="69" customFormat="false" ht="12" hidden="false" customHeight="true" outlineLevel="0" collapsed="false">
      <c r="A69" s="82" t="s">
        <v>66</v>
      </c>
      <c r="B69" s="83"/>
      <c r="C69" s="84" t="n">
        <f aca="false">SUM(C51:C68)+C49+C40+C29+C21</f>
        <v>636692</v>
      </c>
      <c r="D69" s="85" t="n">
        <f aca="false">SUM(D51:D68)+D49+D40+D29+D21</f>
        <v>497635</v>
      </c>
      <c r="E69" s="86" t="n">
        <f aca="false">SUM(E51:E68)+E49+E40+E29+E21</f>
        <v>139057</v>
      </c>
      <c r="F69" s="87"/>
      <c r="G69" s="88" t="n">
        <f aca="false">SUM(G51:G68)+G49+G40+G29+G21</f>
        <v>119117</v>
      </c>
      <c r="H69" s="89" t="n">
        <f aca="false">SUM(H51:H68)+H49+H40+H29+H21</f>
        <v>112541</v>
      </c>
      <c r="I69" s="89" t="n">
        <f aca="false">SUM(I51:I68)+I49+I40+I29+I21</f>
        <v>6576</v>
      </c>
      <c r="J69" s="47"/>
      <c r="K69" s="89" t="n">
        <f aca="false">SUM(K51:K68)+K49+K40+K29+K21</f>
        <v>84682</v>
      </c>
      <c r="L69" s="89" t="n">
        <f aca="false">SUM(L51:L68)+L49+L40+L29+L21</f>
        <v>103799</v>
      </c>
      <c r="M69" s="92" t="n">
        <f aca="false">SUM(M51:M68)+M49+M40+M29+M21</f>
        <v>-19117</v>
      </c>
      <c r="N69" s="93"/>
      <c r="O69" s="88" t="n">
        <f aca="false">SUM(O51:O68)+O49+O40+O29+O21</f>
        <v>432893</v>
      </c>
      <c r="P69" s="89" t="n">
        <f aca="false">SUM(P51:P68)+P49+P40+P29+P21</f>
        <v>281295</v>
      </c>
      <c r="Q69" s="92" t="n">
        <f aca="false">SUM(Q51:Q68)+Q49+Q40+Q29+Q21</f>
        <v>151598</v>
      </c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GI69" s="98"/>
      <c r="GJ69" s="98"/>
      <c r="GK69" s="98"/>
      <c r="GL69" s="98"/>
      <c r="GM69" s="98"/>
      <c r="GN69" s="98"/>
      <c r="GO69" s="98"/>
      <c r="GP69" s="98"/>
      <c r="GQ69" s="98"/>
      <c r="GR69" s="98"/>
      <c r="GS69" s="98"/>
      <c r="GT69" s="98"/>
      <c r="GU69" s="98"/>
      <c r="GV69" s="98"/>
      <c r="GW69" s="98"/>
      <c r="GX69" s="98"/>
      <c r="GY69" s="98"/>
      <c r="GZ69" s="98"/>
      <c r="HA69" s="98"/>
      <c r="HB69" s="98"/>
      <c r="HC69" s="98"/>
      <c r="HD69" s="98"/>
      <c r="HE69" s="98"/>
      <c r="HF69" s="98"/>
      <c r="HG69" s="98"/>
      <c r="HH69" s="98"/>
      <c r="HI69" s="98"/>
      <c r="HJ69" s="98"/>
      <c r="HK69" s="98"/>
      <c r="HL69" s="98"/>
      <c r="HM69" s="98"/>
      <c r="HN69" s="98"/>
      <c r="HO69" s="98"/>
      <c r="HP69" s="98"/>
      <c r="HQ69" s="98"/>
      <c r="HR69" s="98"/>
      <c r="HS69" s="98"/>
      <c r="HT69" s="98"/>
      <c r="HU69" s="98"/>
      <c r="HV69" s="98"/>
      <c r="HW69" s="98"/>
      <c r="HX69" s="98"/>
      <c r="HY69" s="98"/>
      <c r="HZ69" s="98"/>
      <c r="IA69" s="98"/>
      <c r="IB69" s="98"/>
      <c r="IC69" s="98"/>
      <c r="ID69" s="98"/>
      <c r="IE69" s="98"/>
      <c r="IF69" s="98"/>
      <c r="IG69" s="98"/>
      <c r="IH69" s="98"/>
      <c r="II69" s="98"/>
      <c r="IJ69" s="98"/>
      <c r="IK69" s="98"/>
      <c r="IL69" s="98"/>
      <c r="IM69" s="98"/>
      <c r="IN69" s="98"/>
      <c r="IO69" s="98"/>
      <c r="IP69" s="98"/>
      <c r="IQ69" s="98"/>
      <c r="IR69" s="98"/>
      <c r="IS69" s="98"/>
      <c r="IT69" s="98"/>
      <c r="IU69" s="98"/>
      <c r="IV69" s="98"/>
      <c r="IW69" s="98"/>
    </row>
    <row r="70" customFormat="false" ht="6.75" hidden="false" customHeight="true" outlineLevel="0" collapsed="false">
      <c r="A70" s="97"/>
      <c r="B70" s="47"/>
      <c r="C70" s="114"/>
      <c r="D70" s="95"/>
      <c r="E70" s="76"/>
      <c r="F70" s="81"/>
      <c r="G70" s="168"/>
      <c r="H70" s="79"/>
      <c r="I70" s="79"/>
      <c r="J70" s="47"/>
      <c r="K70" s="79"/>
      <c r="L70" s="79"/>
      <c r="M70" s="67"/>
      <c r="N70" s="77"/>
      <c r="O70" s="78"/>
      <c r="P70" s="79"/>
      <c r="Q70" s="67"/>
    </row>
    <row r="71" customFormat="false" ht="12" hidden="false" customHeight="true" outlineLevel="0" collapsed="false">
      <c r="A71" s="97" t="s">
        <v>67</v>
      </c>
      <c r="B71" s="47"/>
      <c r="C71" s="79" t="n">
        <v>0</v>
      </c>
      <c r="D71" s="79" t="n">
        <v>0</v>
      </c>
      <c r="E71" s="76" t="n">
        <f aca="false">-D71+C71</f>
        <v>0</v>
      </c>
      <c r="F71" s="81"/>
      <c r="G71" s="63" t="n">
        <f aca="false">Expenses!C69+Expenses!G69</f>
        <v>2631</v>
      </c>
      <c r="H71" s="63" t="n">
        <f aca="false">Expenses!D69+Expenses!H69</f>
        <v>2631</v>
      </c>
      <c r="I71" s="79" t="n">
        <f aca="false">G71-H71</f>
        <v>0</v>
      </c>
      <c r="J71" s="47"/>
      <c r="K71" s="66" t="n">
        <v>0</v>
      </c>
      <c r="L71" s="66" t="n">
        <v>0</v>
      </c>
      <c r="M71" s="67" t="n">
        <f aca="false">K71-L71</f>
        <v>0</v>
      </c>
      <c r="N71" s="77"/>
      <c r="O71" s="78" t="n">
        <f aca="false">C71-G71-K71</f>
        <v>-2631</v>
      </c>
      <c r="P71" s="79" t="n">
        <f aca="false">D71-H71-L71</f>
        <v>-2631</v>
      </c>
      <c r="Q71" s="67" t="n">
        <f aca="false">O71-P71</f>
        <v>0</v>
      </c>
    </row>
    <row r="72" customFormat="false" ht="12" hidden="false" customHeight="true" outlineLevel="0" collapsed="false">
      <c r="A72" s="97" t="s">
        <v>68</v>
      </c>
      <c r="B72" s="47"/>
      <c r="C72" s="79" t="n">
        <v>0</v>
      </c>
      <c r="D72" s="79" t="n">
        <v>0</v>
      </c>
      <c r="E72" s="76" t="n">
        <f aca="false">-D72+C72</f>
        <v>0</v>
      </c>
      <c r="F72" s="81"/>
      <c r="G72" s="63" t="n">
        <f aca="false">Expenses!C70+Expenses!G70</f>
        <v>499</v>
      </c>
      <c r="H72" s="63" t="n">
        <f aca="false">Expenses!D70+Expenses!H70</f>
        <v>499</v>
      </c>
      <c r="I72" s="79" t="n">
        <f aca="false">G72-H72</f>
        <v>0</v>
      </c>
      <c r="J72" s="47"/>
      <c r="K72" s="66" t="n"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-499</v>
      </c>
      <c r="P72" s="79" t="n">
        <f aca="false">D72-H72-L72</f>
        <v>-499</v>
      </c>
      <c r="Q72" s="67" t="n">
        <f aca="false">O72-P72</f>
        <v>0</v>
      </c>
    </row>
    <row r="73" customFormat="false" ht="12" hidden="false" customHeight="true" outlineLevel="0" collapsed="false">
      <c r="A73" s="97" t="s">
        <v>69</v>
      </c>
      <c r="B73" s="47"/>
      <c r="C73" s="79" t="n">
        <v>0</v>
      </c>
      <c r="D73" s="79" t="n">
        <v>0</v>
      </c>
      <c r="E73" s="76" t="n">
        <f aca="false">-D73+C73</f>
        <v>0</v>
      </c>
      <c r="F73" s="81"/>
      <c r="G73" s="63" t="n">
        <f aca="false">Expenses!C71+Expenses!G71</f>
        <v>1418</v>
      </c>
      <c r="H73" s="63" t="n">
        <f aca="false">Expenses!D71+Expenses!H71</f>
        <v>1418</v>
      </c>
      <c r="I73" s="79" t="n">
        <f aca="false">G73-H73</f>
        <v>0</v>
      </c>
      <c r="J73" s="47"/>
      <c r="K73" s="66" t="n"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-1418</v>
      </c>
      <c r="P73" s="79" t="n">
        <f aca="false">D73-H73-L73</f>
        <v>-1418</v>
      </c>
      <c r="Q73" s="67" t="n">
        <f aca="false">O73-P73</f>
        <v>0</v>
      </c>
    </row>
    <row r="74" customFormat="false" ht="12" hidden="false" customHeight="true" outlineLevel="0" collapsed="false">
      <c r="A74" s="97" t="s">
        <v>70</v>
      </c>
      <c r="B74" s="47"/>
      <c r="C74" s="79" t="n">
        <v>0</v>
      </c>
      <c r="D74" s="79" t="n">
        <v>0</v>
      </c>
      <c r="E74" s="76" t="n">
        <f aca="false">-D74+C74</f>
        <v>0</v>
      </c>
      <c r="F74" s="81"/>
      <c r="G74" s="63" t="n">
        <f aca="false">Expenses!C72+Expenses!G72</f>
        <v>10143</v>
      </c>
      <c r="H74" s="63" t="n">
        <f aca="false">Expenses!D72+Expenses!H72</f>
        <v>10143</v>
      </c>
      <c r="I74" s="79" t="n">
        <f aca="false">G74-H74</f>
        <v>0</v>
      </c>
      <c r="J74" s="47"/>
      <c r="K74" s="66" t="n"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-10143</v>
      </c>
      <c r="P74" s="79" t="n">
        <f aca="false">D74-H74-L74</f>
        <v>-10143</v>
      </c>
      <c r="Q74" s="67" t="n">
        <f aca="false">O74-P74</f>
        <v>0</v>
      </c>
    </row>
    <row r="75" customFormat="false" ht="12" hidden="false" customHeight="true" outlineLevel="0" collapsed="false">
      <c r="A75" s="97" t="s">
        <v>71</v>
      </c>
      <c r="B75" s="47"/>
      <c r="C75" s="79" t="n">
        <v>0</v>
      </c>
      <c r="D75" s="79" t="n">
        <v>0</v>
      </c>
      <c r="E75" s="76" t="n">
        <f aca="false">-D75+C75</f>
        <v>0</v>
      </c>
      <c r="F75" s="81"/>
      <c r="G75" s="63" t="n">
        <f aca="false">Expenses!C73+Expenses!G73</f>
        <v>1204</v>
      </c>
      <c r="H75" s="63" t="n">
        <f aca="false">Expenses!D73+Expenses!H73</f>
        <v>1204</v>
      </c>
      <c r="I75" s="79" t="n">
        <f aca="false">G75-H75</f>
        <v>0</v>
      </c>
      <c r="J75" s="47"/>
      <c r="K75" s="66" t="n"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-1204</v>
      </c>
      <c r="P75" s="79" t="n">
        <f aca="false">D75-H75-L75</f>
        <v>-1204</v>
      </c>
      <c r="Q75" s="67" t="n">
        <f aca="false">O75-P75</f>
        <v>0</v>
      </c>
    </row>
    <row r="76" customFormat="false" ht="12" hidden="false" customHeight="true" outlineLevel="0" collapsed="false">
      <c r="A76" s="97" t="s">
        <v>72</v>
      </c>
      <c r="B76" s="47"/>
      <c r="C76" s="79" t="n">
        <v>0</v>
      </c>
      <c r="D76" s="79" t="n">
        <v>0</v>
      </c>
      <c r="E76" s="76" t="n">
        <f aca="false">-D76+C76</f>
        <v>0</v>
      </c>
      <c r="F76" s="81"/>
      <c r="G76" s="63" t="n">
        <f aca="false">Expenses!C74+Expenses!G74</f>
        <v>2251</v>
      </c>
      <c r="H76" s="63" t="n">
        <f aca="false">Expenses!D74+Expenses!H74</f>
        <v>2251</v>
      </c>
      <c r="I76" s="79" t="n">
        <f aca="false">G76-H76</f>
        <v>0</v>
      </c>
      <c r="J76" s="47"/>
      <c r="K76" s="66" t="n"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-2251</v>
      </c>
      <c r="P76" s="79" t="n">
        <f aca="false">D76-H76-L76</f>
        <v>-2251</v>
      </c>
      <c r="Q76" s="67" t="n">
        <f aca="false">O76-P76</f>
        <v>0</v>
      </c>
    </row>
    <row r="77" customFormat="false" ht="12" hidden="false" customHeight="true" outlineLevel="0" collapsed="false">
      <c r="A77" s="97" t="s">
        <v>73</v>
      </c>
      <c r="B77" s="47"/>
      <c r="C77" s="79" t="n">
        <v>0</v>
      </c>
      <c r="D77" s="79" t="n">
        <v>0</v>
      </c>
      <c r="E77" s="76" t="n">
        <f aca="false">-D77+C77</f>
        <v>0</v>
      </c>
      <c r="F77" s="81"/>
      <c r="G77" s="63" t="n">
        <f aca="false">Expenses!C75+Expenses!G75</f>
        <v>318</v>
      </c>
      <c r="H77" s="63" t="n">
        <f aca="false">Expenses!D75+Expenses!H75</f>
        <v>318</v>
      </c>
      <c r="I77" s="79" t="n">
        <f aca="false">G77-H77</f>
        <v>0</v>
      </c>
      <c r="J77" s="47"/>
      <c r="K77" s="66" t="n"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-318</v>
      </c>
      <c r="P77" s="79" t="n">
        <f aca="false">D77-H77-L77</f>
        <v>-318</v>
      </c>
      <c r="Q77" s="67" t="n">
        <f aca="false">O77-P77</f>
        <v>0</v>
      </c>
    </row>
    <row r="78" customFormat="false" ht="12" hidden="false" customHeight="true" outlineLevel="0" collapsed="false">
      <c r="A78" s="97" t="s">
        <v>74</v>
      </c>
      <c r="B78" s="47"/>
      <c r="C78" s="79" t="n">
        <v>0</v>
      </c>
      <c r="D78" s="79" t="n">
        <v>0</v>
      </c>
      <c r="E78" s="76" t="n">
        <f aca="false">-D78+C78</f>
        <v>0</v>
      </c>
      <c r="F78" s="81"/>
      <c r="G78" s="63" t="n">
        <f aca="false">Expenses!C76+Expenses!G76</f>
        <v>593</v>
      </c>
      <c r="H78" s="63" t="n">
        <f aca="false">Expenses!D76+Expenses!H76</f>
        <v>593</v>
      </c>
      <c r="I78" s="79" t="n">
        <f aca="false">G78-H78</f>
        <v>0</v>
      </c>
      <c r="J78" s="47"/>
      <c r="K78" s="66" t="n"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-593</v>
      </c>
      <c r="P78" s="79" t="n">
        <f aca="false">D78-H78-L78</f>
        <v>-593</v>
      </c>
      <c r="Q78" s="67" t="n">
        <f aca="false">O78-P78</f>
        <v>0</v>
      </c>
    </row>
    <row r="79" customFormat="false" ht="12" hidden="false" customHeight="true" outlineLevel="0" collapsed="false">
      <c r="A79" s="97" t="s">
        <v>75</v>
      </c>
      <c r="B79" s="47"/>
      <c r="C79" s="79" t="n">
        <v>0</v>
      </c>
      <c r="D79" s="79" t="n">
        <v>0</v>
      </c>
      <c r="E79" s="76" t="n">
        <f aca="false">-D79+C79</f>
        <v>0</v>
      </c>
      <c r="F79" s="81"/>
      <c r="G79" s="63" t="n">
        <f aca="false">Expenses!C77+Expenses!G77</f>
        <v>539</v>
      </c>
      <c r="H79" s="63" t="n">
        <f aca="false">Expenses!D77+Expenses!H77</f>
        <v>539</v>
      </c>
      <c r="I79" s="79" t="n">
        <f aca="false">G79-H79</f>
        <v>0</v>
      </c>
      <c r="J79" s="47"/>
      <c r="K79" s="66" t="n"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-539</v>
      </c>
      <c r="P79" s="79" t="n">
        <f aca="false">D79-H79-L79</f>
        <v>-539</v>
      </c>
      <c r="Q79" s="67" t="n">
        <f aca="false">O79-P79</f>
        <v>0</v>
      </c>
    </row>
    <row r="80" customFormat="false" ht="12" hidden="false" customHeight="true" outlineLevel="0" collapsed="false">
      <c r="A80" s="97" t="s">
        <v>76</v>
      </c>
      <c r="B80" s="47"/>
      <c r="C80" s="79" t="n">
        <v>0</v>
      </c>
      <c r="D80" s="79" t="n">
        <v>0</v>
      </c>
      <c r="E80" s="76" t="n">
        <f aca="false">-D80+C80</f>
        <v>0</v>
      </c>
      <c r="F80" s="81"/>
      <c r="G80" s="63" t="n">
        <f aca="false">Expenses!C78+Expenses!G78</f>
        <v>194</v>
      </c>
      <c r="H80" s="63" t="n">
        <f aca="false">Expenses!D78+Expenses!H78</f>
        <v>194</v>
      </c>
      <c r="I80" s="79" t="n">
        <f aca="false">G80-H80</f>
        <v>0</v>
      </c>
      <c r="J80" s="47"/>
      <c r="K80" s="66" t="n"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-194</v>
      </c>
      <c r="P80" s="79" t="n">
        <f aca="false">D80-H80-L80</f>
        <v>-194</v>
      </c>
      <c r="Q80" s="67" t="n">
        <f aca="false">O80-P80</f>
        <v>0</v>
      </c>
    </row>
    <row r="81" customFormat="false" ht="12" hidden="false" customHeight="true" outlineLevel="0" collapsed="false">
      <c r="A81" s="97" t="s">
        <v>77</v>
      </c>
      <c r="B81" s="47"/>
      <c r="C81" s="79" t="n">
        <v>0</v>
      </c>
      <c r="D81" s="79" t="n">
        <v>0</v>
      </c>
      <c r="E81" s="76" t="n">
        <f aca="false">-D81+C81</f>
        <v>0</v>
      </c>
      <c r="F81" s="81"/>
      <c r="G81" s="63" t="n">
        <f aca="false">Expenses!C79+Expenses!G79</f>
        <v>682</v>
      </c>
      <c r="H81" s="63" t="n">
        <f aca="false">Expenses!D79+Expenses!H79</f>
        <v>682</v>
      </c>
      <c r="I81" s="79" t="n">
        <f aca="false">G81-H81</f>
        <v>0</v>
      </c>
      <c r="J81" s="47"/>
      <c r="K81" s="66" t="n"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-682</v>
      </c>
      <c r="P81" s="79" t="n">
        <f aca="false">D81-H81-L81</f>
        <v>-682</v>
      </c>
      <c r="Q81" s="67" t="n">
        <f aca="false">O81-P81</f>
        <v>0</v>
      </c>
    </row>
    <row r="82" customFormat="false" ht="12" hidden="false" customHeight="true" outlineLevel="0" collapsed="false">
      <c r="A82" s="97" t="s">
        <v>78</v>
      </c>
      <c r="B82" s="47"/>
      <c r="C82" s="79" t="n">
        <v>0</v>
      </c>
      <c r="D82" s="79" t="n">
        <v>0</v>
      </c>
      <c r="E82" s="76" t="n">
        <f aca="false">-D82+C82</f>
        <v>0</v>
      </c>
      <c r="F82" s="81"/>
      <c r="G82" s="63" t="n">
        <f aca="false">Expenses!C80+Expenses!G80</f>
        <v>1419</v>
      </c>
      <c r="H82" s="63" t="n">
        <f aca="false">Expenses!D80+Expenses!H80</f>
        <v>1419</v>
      </c>
      <c r="I82" s="79" t="n">
        <f aca="false">G82-H82</f>
        <v>0</v>
      </c>
      <c r="J82" s="47"/>
      <c r="K82" s="66" t="n"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-1419</v>
      </c>
      <c r="P82" s="79" t="n">
        <f aca="false">D82-H82-L82</f>
        <v>-1419</v>
      </c>
      <c r="Q82" s="67" t="n">
        <f aca="false">O82-P82</f>
        <v>0</v>
      </c>
    </row>
    <row r="83" customFormat="false" ht="12.75" hidden="false" customHeight="false" outlineLevel="0" collapsed="false">
      <c r="A83" s="97" t="s">
        <v>79</v>
      </c>
      <c r="B83" s="47"/>
      <c r="C83" s="79" t="n">
        <v>0</v>
      </c>
      <c r="D83" s="79" t="n">
        <v>0</v>
      </c>
      <c r="E83" s="76" t="n">
        <f aca="false">-D83+C83</f>
        <v>0</v>
      </c>
      <c r="F83" s="81"/>
      <c r="G83" s="63" t="n">
        <f aca="false">Expenses!C81+Expenses!G81</f>
        <v>28318</v>
      </c>
      <c r="H83" s="63" t="n">
        <f aca="false">Expenses!D81+Expenses!H81</f>
        <v>23075</v>
      </c>
      <c r="I83" s="79" t="n">
        <f aca="false">G83-H83</f>
        <v>5243</v>
      </c>
      <c r="J83" s="47"/>
      <c r="K83" s="66" t="n">
        <v>0</v>
      </c>
      <c r="L83" s="66" t="n">
        <v>0</v>
      </c>
      <c r="M83" s="67" t="n">
        <f aca="false">K83-L83</f>
        <v>0</v>
      </c>
      <c r="N83" s="77"/>
      <c r="O83" s="78" t="n">
        <f aca="false">C83-G83-K83</f>
        <v>-28318</v>
      </c>
      <c r="P83" s="79" t="n">
        <f aca="false">D83-H83-L83</f>
        <v>-23075</v>
      </c>
      <c r="Q83" s="67" t="n">
        <f aca="false">O83-P83</f>
        <v>-5243</v>
      </c>
    </row>
    <row r="84" customFormat="false" ht="12" hidden="false" customHeight="true" outlineLevel="0" collapsed="false">
      <c r="A84" s="97" t="s">
        <v>80</v>
      </c>
      <c r="B84" s="47"/>
      <c r="C84" s="79" t="n">
        <v>0</v>
      </c>
      <c r="D84" s="79" t="n">
        <v>0</v>
      </c>
      <c r="E84" s="76" t="n">
        <f aca="false">-D84+C84</f>
        <v>0</v>
      </c>
      <c r="F84" s="81"/>
      <c r="G84" s="63" t="n">
        <f aca="false">Expenses!C82+Expenses!G82</f>
        <v>47811</v>
      </c>
      <c r="H84" s="63" t="n">
        <f aca="false">Expenses!D82+Expenses!H82</f>
        <v>46611</v>
      </c>
      <c r="I84" s="79" t="n">
        <f aca="false">G84-H84</f>
        <v>1200</v>
      </c>
      <c r="J84" s="47"/>
      <c r="K84" s="66" t="n">
        <v>0</v>
      </c>
      <c r="L84" s="66" t="n">
        <v>0</v>
      </c>
      <c r="M84" s="67" t="n">
        <f aca="false">K84-L84</f>
        <v>0</v>
      </c>
      <c r="N84" s="77"/>
      <c r="O84" s="78" t="n">
        <f aca="false">C84-G84-K84</f>
        <v>-47811</v>
      </c>
      <c r="P84" s="79" t="n">
        <f aca="false">D84-H84-L84</f>
        <v>-46611</v>
      </c>
      <c r="Q84" s="67" t="n">
        <f aca="false">O84-P84</f>
        <v>-1200</v>
      </c>
    </row>
    <row r="85" customFormat="false" ht="12" hidden="false" customHeight="true" outlineLevel="0" collapsed="false">
      <c r="A85" s="82" t="s">
        <v>81</v>
      </c>
      <c r="B85" s="83"/>
      <c r="C85" s="84" t="n">
        <f aca="false">SUM(C71:C84)</f>
        <v>0</v>
      </c>
      <c r="D85" s="85" t="n">
        <f aca="false">SUM(D71:D84)</f>
        <v>0</v>
      </c>
      <c r="E85" s="86" t="n">
        <f aca="false">SUM(E71:E84)</f>
        <v>0</v>
      </c>
      <c r="F85" s="87"/>
      <c r="G85" s="88" t="n">
        <f aca="false">SUM(G71:G84)</f>
        <v>98020</v>
      </c>
      <c r="H85" s="89" t="n">
        <f aca="false">SUM(H71:H84)</f>
        <v>91577</v>
      </c>
      <c r="I85" s="89" t="n">
        <f aca="false">SUM(I71:I84)</f>
        <v>6443</v>
      </c>
      <c r="J85" s="47"/>
      <c r="K85" s="89" t="n">
        <f aca="false">SUM(K71:K84)</f>
        <v>0</v>
      </c>
      <c r="L85" s="89" t="n">
        <f aca="false">SUM(L71:L84)</f>
        <v>0</v>
      </c>
      <c r="M85" s="92" t="n">
        <f aca="false">SUM(M71:M84)</f>
        <v>0</v>
      </c>
      <c r="N85" s="93"/>
      <c r="O85" s="88" t="n">
        <f aca="false">SUM(O71:O84)</f>
        <v>-98020</v>
      </c>
      <c r="P85" s="89" t="n">
        <f aca="false">SUM(P71:P84)</f>
        <v>-91577</v>
      </c>
      <c r="Q85" s="92" t="n">
        <f aca="false">SUM(Q71:Q84)</f>
        <v>-6443</v>
      </c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98"/>
      <c r="DF85" s="98"/>
      <c r="DG85" s="98"/>
      <c r="DH85" s="98"/>
      <c r="DI85" s="98"/>
      <c r="DJ85" s="98"/>
      <c r="DK85" s="98"/>
      <c r="DL85" s="98"/>
      <c r="DM85" s="98"/>
      <c r="DN85" s="98"/>
      <c r="DO85" s="98"/>
      <c r="DP85" s="98"/>
      <c r="DQ85" s="98"/>
      <c r="DR85" s="98"/>
      <c r="DS85" s="98"/>
      <c r="DT85" s="98"/>
      <c r="DU85" s="98"/>
      <c r="DV85" s="98"/>
      <c r="DW85" s="98"/>
      <c r="DX85" s="98"/>
      <c r="DY85" s="98"/>
      <c r="DZ85" s="98"/>
      <c r="EA85" s="98"/>
      <c r="EB85" s="98"/>
      <c r="EC85" s="98"/>
      <c r="ED85" s="98"/>
      <c r="EE85" s="98"/>
      <c r="EF85" s="98"/>
      <c r="EG85" s="98"/>
      <c r="EH85" s="98"/>
      <c r="EI85" s="98"/>
      <c r="EJ85" s="98"/>
      <c r="EK85" s="98"/>
      <c r="EL85" s="98"/>
      <c r="EM85" s="98"/>
      <c r="EN85" s="98"/>
      <c r="EO85" s="98"/>
      <c r="EP85" s="98"/>
      <c r="EQ85" s="98"/>
      <c r="ER85" s="98"/>
      <c r="ES85" s="98"/>
      <c r="ET85" s="98"/>
      <c r="EU85" s="98"/>
      <c r="EV85" s="98"/>
      <c r="EW85" s="98"/>
      <c r="EX85" s="98"/>
      <c r="EY85" s="98"/>
      <c r="EZ85" s="98"/>
      <c r="FA85" s="98"/>
      <c r="FB85" s="98"/>
      <c r="FC85" s="98"/>
      <c r="FD85" s="98"/>
      <c r="FE85" s="98"/>
      <c r="FF85" s="98"/>
      <c r="FG85" s="98"/>
      <c r="FH85" s="98"/>
      <c r="FI85" s="98"/>
      <c r="FJ85" s="98"/>
      <c r="FK85" s="98"/>
      <c r="FL85" s="98"/>
      <c r="FM85" s="98"/>
      <c r="FN85" s="98"/>
      <c r="FO85" s="98"/>
      <c r="FP85" s="98"/>
      <c r="FQ85" s="98"/>
      <c r="FR85" s="98"/>
      <c r="FS85" s="98"/>
      <c r="FT85" s="98"/>
      <c r="FU85" s="98"/>
      <c r="FV85" s="98"/>
      <c r="FW85" s="98"/>
      <c r="FX85" s="98"/>
      <c r="FY85" s="98"/>
      <c r="FZ85" s="98"/>
      <c r="GA85" s="98"/>
      <c r="GB85" s="98"/>
      <c r="GC85" s="98"/>
      <c r="GD85" s="98"/>
      <c r="GE85" s="98"/>
      <c r="GF85" s="98"/>
      <c r="GG85" s="98"/>
      <c r="GH85" s="98"/>
      <c r="GI85" s="98"/>
      <c r="GJ85" s="98"/>
      <c r="GK85" s="98"/>
      <c r="GL85" s="98"/>
      <c r="GM85" s="98"/>
      <c r="GN85" s="98"/>
      <c r="GO85" s="98"/>
      <c r="GP85" s="98"/>
      <c r="GQ85" s="98"/>
      <c r="GR85" s="98"/>
      <c r="GS85" s="98"/>
      <c r="GT85" s="98"/>
      <c r="GU85" s="98"/>
      <c r="GV85" s="98"/>
      <c r="GW85" s="98"/>
      <c r="GX85" s="98"/>
      <c r="GY85" s="98"/>
      <c r="GZ85" s="98"/>
      <c r="HA85" s="98"/>
      <c r="HB85" s="98"/>
      <c r="HC85" s="98"/>
      <c r="HD85" s="98"/>
      <c r="HE85" s="98"/>
      <c r="HF85" s="98"/>
      <c r="HG85" s="98"/>
      <c r="HH85" s="98"/>
      <c r="HI85" s="98"/>
      <c r="HJ85" s="98"/>
      <c r="HK85" s="98"/>
      <c r="HL85" s="98"/>
      <c r="HM85" s="98"/>
      <c r="HN85" s="98"/>
      <c r="HO85" s="98"/>
      <c r="HP85" s="98"/>
      <c r="HQ85" s="98"/>
      <c r="HR85" s="98"/>
      <c r="HS85" s="98"/>
      <c r="HT85" s="98"/>
      <c r="HU85" s="98"/>
      <c r="HV85" s="98"/>
      <c r="HW85" s="98"/>
      <c r="HX85" s="98"/>
      <c r="HY85" s="98"/>
      <c r="HZ85" s="98"/>
      <c r="IA85" s="98"/>
      <c r="IB85" s="98"/>
      <c r="IC85" s="98"/>
      <c r="ID85" s="98"/>
      <c r="IE85" s="98"/>
      <c r="IF85" s="98"/>
      <c r="IG85" s="98"/>
      <c r="IH85" s="98"/>
      <c r="II85" s="98"/>
      <c r="IJ85" s="98"/>
      <c r="IK85" s="98"/>
      <c r="IL85" s="98"/>
      <c r="IM85" s="98"/>
      <c r="IN85" s="98"/>
      <c r="IO85" s="98"/>
      <c r="IP85" s="98"/>
      <c r="IQ85" s="98"/>
      <c r="IR85" s="98"/>
      <c r="IS85" s="98"/>
      <c r="IT85" s="98"/>
      <c r="IU85" s="98"/>
      <c r="IV85" s="98"/>
      <c r="IW85" s="98"/>
    </row>
    <row r="86" customFormat="false" ht="12" hidden="false" customHeight="true" outlineLevel="0" collapsed="false">
      <c r="A86" s="99" t="s">
        <v>82</v>
      </c>
      <c r="B86" s="47"/>
      <c r="C86" s="79" t="n">
        <v>0</v>
      </c>
      <c r="D86" s="79" t="n">
        <v>0</v>
      </c>
      <c r="E86" s="169" t="n">
        <f aca="false">-D86+C86</f>
        <v>0</v>
      </c>
      <c r="F86" s="81"/>
      <c r="G86" s="63" t="n">
        <f aca="false">Expenses!C84+Expenses!G84</f>
        <v>38777</v>
      </c>
      <c r="H86" s="63" t="n">
        <f aca="false">Expenses!D84+Expenses!H84</f>
        <v>37754</v>
      </c>
      <c r="I86" s="79" t="n">
        <f aca="false">G86-H86</f>
        <v>1023</v>
      </c>
      <c r="J86" s="47"/>
      <c r="K86" s="79" t="n">
        <f aca="false">CapChrg!C83</f>
        <v>0</v>
      </c>
      <c r="L86" s="79" t="n">
        <f aca="false">CapChrg!D83</f>
        <v>0</v>
      </c>
      <c r="M86" s="166" t="n">
        <f aca="false">K86-L86</f>
        <v>0</v>
      </c>
      <c r="N86" s="77"/>
      <c r="O86" s="78" t="n">
        <f aca="false">C86-G86-K86</f>
        <v>-38777</v>
      </c>
      <c r="P86" s="79" t="n">
        <f aca="false">D86-H86-L86</f>
        <v>-37754</v>
      </c>
      <c r="Q86" s="67" t="n">
        <f aca="false">O86-P86</f>
        <v>-1023</v>
      </c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" hidden="false" customHeight="true" outlineLevel="0" collapsed="false">
      <c r="A87" s="99" t="s">
        <v>83</v>
      </c>
      <c r="B87" s="47"/>
      <c r="C87" s="74" t="n">
        <f aca="false">GrossMargin!I67</f>
        <v>25441</v>
      </c>
      <c r="D87" s="63" t="n">
        <f aca="false">GrossMargin!M67</f>
        <v>32910</v>
      </c>
      <c r="E87" s="169" t="n">
        <f aca="false">-D87+C87</f>
        <v>-7469</v>
      </c>
      <c r="F87" s="81"/>
      <c r="G87" s="63" t="n">
        <f aca="false">Expenses!C85+Expenses!G85</f>
        <v>3060</v>
      </c>
      <c r="H87" s="63" t="n">
        <f aca="false">Expenses!D85+Expenses!H85</f>
        <v>3060</v>
      </c>
      <c r="I87" s="79" t="n">
        <f aca="false">G87-H87</f>
        <v>0</v>
      </c>
      <c r="J87" s="47"/>
      <c r="K87" s="79" t="n">
        <f aca="false">CapChrg!C84</f>
        <v>0</v>
      </c>
      <c r="L87" s="79" t="n">
        <f aca="false">CapChrg!D84</f>
        <v>0</v>
      </c>
      <c r="M87" s="166" t="n">
        <f aca="false">K87-L87</f>
        <v>0</v>
      </c>
      <c r="N87" s="77"/>
      <c r="O87" s="78" t="n">
        <f aca="false">C87-G87-K87</f>
        <v>22381</v>
      </c>
      <c r="P87" s="79" t="n">
        <f aca="false">D87-H87-L87</f>
        <v>29850</v>
      </c>
      <c r="Q87" s="67" t="n">
        <f aca="false">O87-P87</f>
        <v>-7469</v>
      </c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" hidden="false" customHeight="true" outlineLevel="0" collapsed="false">
      <c r="A88" s="99" t="s">
        <v>84</v>
      </c>
      <c r="B88" s="47"/>
      <c r="C88" s="79" t="n">
        <f aca="false">GrossMargin!I68</f>
        <v>-17124</v>
      </c>
      <c r="D88" s="79" t="n">
        <f aca="false">GrossMargin!M68</f>
        <v>-13000</v>
      </c>
      <c r="E88" s="169" t="n">
        <f aca="false">-D88+C88</f>
        <v>-4124</v>
      </c>
      <c r="F88" s="81"/>
      <c r="G88" s="63" t="n">
        <v>0</v>
      </c>
      <c r="H88" s="63" t="n">
        <v>0</v>
      </c>
      <c r="I88" s="79" t="n">
        <f aca="false">G88-H88</f>
        <v>0</v>
      </c>
      <c r="J88" s="47"/>
      <c r="K88" s="79" t="n">
        <v>0</v>
      </c>
      <c r="L88" s="79" t="n">
        <v>0</v>
      </c>
      <c r="M88" s="166" t="n">
        <f aca="false">K88-L88</f>
        <v>0</v>
      </c>
      <c r="N88" s="77"/>
      <c r="O88" s="78" t="n">
        <f aca="false">C88-G88-K88</f>
        <v>-17124</v>
      </c>
      <c r="P88" s="79" t="n">
        <f aca="false">D88-H88-L88</f>
        <v>-13000</v>
      </c>
      <c r="Q88" s="67" t="n">
        <f aca="false">O88-P88</f>
        <v>-4124</v>
      </c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" hidden="false" customHeight="true" outlineLevel="0" collapsed="false">
      <c r="A89" s="97" t="s">
        <v>85</v>
      </c>
      <c r="B89" s="47"/>
      <c r="C89" s="79" t="n">
        <f aca="false">2902+2871</f>
        <v>5773</v>
      </c>
      <c r="D89" s="79" t="n">
        <v>0</v>
      </c>
      <c r="E89" s="169" t="n">
        <f aca="false">-D89+C89</f>
        <v>5773</v>
      </c>
      <c r="F89" s="81"/>
      <c r="G89" s="79" t="n">
        <v>0</v>
      </c>
      <c r="H89" s="79" t="n">
        <v>0</v>
      </c>
      <c r="I89" s="79" t="n">
        <f aca="false">G89-H89</f>
        <v>0</v>
      </c>
      <c r="J89" s="47"/>
      <c r="K89" s="63" t="n">
        <f aca="false">CapChrg!C70</f>
        <v>-84682</v>
      </c>
      <c r="L89" s="63" t="n">
        <f aca="false">CapChrg!D70</f>
        <v>-103799</v>
      </c>
      <c r="M89" s="166" t="n">
        <f aca="false">K89-L89</f>
        <v>19117</v>
      </c>
      <c r="N89" s="77"/>
      <c r="O89" s="78" t="n">
        <f aca="false">C89-G89-K89</f>
        <v>90455</v>
      </c>
      <c r="P89" s="79" t="n">
        <f aca="false">D89-H89-L89</f>
        <v>103799</v>
      </c>
      <c r="Q89" s="67" t="n">
        <f aca="false">O89-P89</f>
        <v>-13344</v>
      </c>
    </row>
    <row r="90" customFormat="false" ht="12" hidden="false" customHeight="true" outlineLevel="0" collapsed="false">
      <c r="A90" s="82" t="s">
        <v>121</v>
      </c>
      <c r="B90" s="176"/>
      <c r="C90" s="179" t="n">
        <f aca="false">C69+C85+C86+C87+C88+C89</f>
        <v>650782</v>
      </c>
      <c r="D90" s="179" t="n">
        <f aca="false">D69+D85+D86+D87+D88+D89</f>
        <v>517545</v>
      </c>
      <c r="E90" s="179" t="n">
        <f aca="false">E69+E85+E86+E87+E88+E89</f>
        <v>133237</v>
      </c>
      <c r="F90" s="87"/>
      <c r="G90" s="179" t="n">
        <f aca="false">G69+G85+G86+G87+G88+G89</f>
        <v>258974</v>
      </c>
      <c r="H90" s="179" t="n">
        <f aca="false">H69+H85+H86+H87+H88+H89</f>
        <v>244932</v>
      </c>
      <c r="I90" s="179" t="n">
        <f aca="false">I69+I85+I86+I87+I88+I89</f>
        <v>14042</v>
      </c>
      <c r="J90" s="51"/>
      <c r="K90" s="179" t="n">
        <f aca="false">K69+K85+K86+K87+K88+K89</f>
        <v>0</v>
      </c>
      <c r="L90" s="179" t="n">
        <f aca="false">L69+L85+L86+L87+L88+L89</f>
        <v>0</v>
      </c>
      <c r="M90" s="179" t="n">
        <f aca="false">M69+M85+M86+M87+M88+M89</f>
        <v>0</v>
      </c>
      <c r="N90" s="51"/>
      <c r="O90" s="180" t="n">
        <f aca="false">O69+O85+O86+O87+O88+O89</f>
        <v>391808</v>
      </c>
      <c r="P90" s="181" t="n">
        <f aca="false">P69+P85+P86+P87+P88+P89</f>
        <v>272613</v>
      </c>
      <c r="Q90" s="182" t="n">
        <f aca="false">Q69+Q85+Q86+Q87+Q88+Q89</f>
        <v>119195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  <c r="IW90" s="98"/>
    </row>
    <row r="91" customFormat="false" ht="12.75" hidden="false" customHeight="true" outlineLevel="0" collapsed="false">
      <c r="A91" s="97" t="s">
        <v>87</v>
      </c>
      <c r="B91" s="47"/>
      <c r="C91" s="74" t="n">
        <v>0</v>
      </c>
      <c r="D91" s="95" t="n">
        <v>0</v>
      </c>
      <c r="E91" s="76" t="n">
        <f aca="false">D91-C91</f>
        <v>0</v>
      </c>
      <c r="F91" s="81"/>
      <c r="G91" s="78" t="n">
        <f aca="false">Expenses!C87</f>
        <v>6625</v>
      </c>
      <c r="H91" s="79" t="n">
        <f aca="false">Expenses!D87</f>
        <v>25828</v>
      </c>
      <c r="I91" s="79" t="n">
        <f aca="false">G91-H91</f>
        <v>-19203</v>
      </c>
      <c r="J91" s="47"/>
      <c r="K91" s="79" t="n">
        <v>0</v>
      </c>
      <c r="L91" s="79" t="n">
        <f aca="false">CapChrg!E72</f>
        <v>0</v>
      </c>
      <c r="M91" s="67" t="n">
        <v>0</v>
      </c>
      <c r="N91" s="77"/>
      <c r="O91" s="183" t="n">
        <f aca="false">C91-G91-K91</f>
        <v>-6625</v>
      </c>
      <c r="P91" s="184" t="n">
        <f aca="false">D91-H91-L91</f>
        <v>-25828</v>
      </c>
      <c r="Q91" s="185" t="n">
        <f aca="false">O91-P91</f>
        <v>19203</v>
      </c>
    </row>
    <row r="92" customFormat="false" ht="12" hidden="false" customHeight="true" outlineLevel="0" collapsed="false">
      <c r="A92" s="101" t="s">
        <v>122</v>
      </c>
      <c r="B92" s="102"/>
      <c r="C92" s="103" t="n">
        <f aca="false">SUM(C90:C91)</f>
        <v>650782</v>
      </c>
      <c r="D92" s="104" t="n">
        <f aca="false">SUM(D90:D91)</f>
        <v>517545</v>
      </c>
      <c r="E92" s="105" t="n">
        <f aca="false">SUM(E90:E91)</f>
        <v>133237</v>
      </c>
      <c r="F92" s="106"/>
      <c r="G92" s="107" t="n">
        <f aca="false">SUM(G90:G91)</f>
        <v>265599</v>
      </c>
      <c r="H92" s="108" t="n">
        <f aca="false">SUM(H90:H91)</f>
        <v>270760</v>
      </c>
      <c r="I92" s="108" t="n">
        <f aca="false">G92-H92</f>
        <v>-5161</v>
      </c>
      <c r="J92" s="106"/>
      <c r="K92" s="107" t="n">
        <f aca="false">SUM(K90:K91)</f>
        <v>0</v>
      </c>
      <c r="L92" s="108" t="n">
        <f aca="false">SUM(L90:L91)</f>
        <v>0</v>
      </c>
      <c r="M92" s="110" t="n">
        <f aca="false">SUM(M90:M91)</f>
        <v>0</v>
      </c>
      <c r="N92" s="111"/>
      <c r="O92" s="186" t="n">
        <f aca="false">SUM(O90:O91)</f>
        <v>385183</v>
      </c>
      <c r="P92" s="187" t="n">
        <f aca="false">SUM(P90:P91)</f>
        <v>246785</v>
      </c>
      <c r="Q92" s="188" t="n">
        <f aca="false">SUM(Q90:Q91)</f>
        <v>138398</v>
      </c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  <c r="DA92" s="98"/>
      <c r="DB92" s="98"/>
      <c r="DC92" s="98"/>
      <c r="DD92" s="98"/>
      <c r="DE92" s="98"/>
      <c r="DF92" s="98"/>
      <c r="DG92" s="98"/>
      <c r="DH92" s="98"/>
      <c r="DI92" s="98"/>
      <c r="DJ92" s="98"/>
      <c r="DK92" s="98"/>
      <c r="DL92" s="98"/>
      <c r="DM92" s="98"/>
      <c r="DN92" s="98"/>
      <c r="DO92" s="98"/>
      <c r="DP92" s="98"/>
      <c r="DQ92" s="98"/>
      <c r="DR92" s="98"/>
      <c r="DS92" s="98"/>
      <c r="DT92" s="98"/>
      <c r="DU92" s="98"/>
      <c r="DV92" s="98"/>
      <c r="DW92" s="98"/>
      <c r="DX92" s="98"/>
      <c r="DY92" s="98"/>
      <c r="DZ92" s="98"/>
      <c r="EA92" s="98"/>
      <c r="EB92" s="98"/>
      <c r="EC92" s="98"/>
      <c r="ED92" s="98"/>
      <c r="EE92" s="98"/>
      <c r="EF92" s="98"/>
      <c r="EG92" s="98"/>
      <c r="EH92" s="98"/>
      <c r="EI92" s="98"/>
      <c r="EJ92" s="98"/>
      <c r="EK92" s="98"/>
      <c r="EL92" s="98"/>
      <c r="EM92" s="98"/>
      <c r="EN92" s="98"/>
      <c r="EO92" s="98"/>
      <c r="EP92" s="98"/>
      <c r="EQ92" s="98"/>
      <c r="ER92" s="98"/>
      <c r="ES92" s="98"/>
      <c r="ET92" s="98"/>
      <c r="EU92" s="98"/>
      <c r="EV92" s="98"/>
      <c r="EW92" s="98"/>
      <c r="EX92" s="98"/>
      <c r="EY92" s="98"/>
      <c r="EZ92" s="98"/>
      <c r="FA92" s="98"/>
      <c r="FB92" s="98"/>
      <c r="FC92" s="98"/>
      <c r="FD92" s="98"/>
      <c r="FE92" s="98"/>
      <c r="FF92" s="98"/>
      <c r="FG92" s="98"/>
      <c r="FH92" s="98"/>
      <c r="FI92" s="98"/>
      <c r="FJ92" s="98"/>
      <c r="FK92" s="98"/>
      <c r="FL92" s="98"/>
      <c r="FM92" s="98"/>
      <c r="FN92" s="98"/>
      <c r="FO92" s="98"/>
      <c r="FP92" s="98"/>
      <c r="FQ92" s="98"/>
      <c r="FR92" s="98"/>
      <c r="FS92" s="98"/>
      <c r="FT92" s="98"/>
      <c r="FU92" s="98"/>
      <c r="FV92" s="98"/>
      <c r="FW92" s="98"/>
      <c r="FX92" s="98"/>
      <c r="FY92" s="98"/>
      <c r="FZ92" s="98"/>
      <c r="GA92" s="98"/>
      <c r="GB92" s="98"/>
      <c r="GC92" s="98"/>
      <c r="GD92" s="98"/>
      <c r="GE92" s="98"/>
      <c r="GF92" s="98"/>
      <c r="GG92" s="98"/>
      <c r="GH92" s="98"/>
      <c r="GI92" s="98"/>
      <c r="GJ92" s="98"/>
      <c r="GK92" s="98"/>
      <c r="GL92" s="98"/>
      <c r="GM92" s="98"/>
      <c r="GN92" s="98"/>
      <c r="GO92" s="98"/>
      <c r="GP92" s="98"/>
      <c r="GQ92" s="98"/>
      <c r="GR92" s="98"/>
      <c r="GS92" s="98"/>
      <c r="GT92" s="98"/>
      <c r="GU92" s="98"/>
      <c r="GV92" s="98"/>
      <c r="GW92" s="98"/>
      <c r="GX92" s="98"/>
      <c r="GY92" s="98"/>
      <c r="GZ92" s="98"/>
      <c r="HA92" s="98"/>
      <c r="HB92" s="98"/>
      <c r="HC92" s="98"/>
      <c r="HD92" s="98"/>
      <c r="HE92" s="98"/>
      <c r="HF92" s="98"/>
      <c r="HG92" s="98"/>
      <c r="HH92" s="98"/>
      <c r="HI92" s="98"/>
      <c r="HJ92" s="98"/>
      <c r="HK92" s="98"/>
      <c r="HL92" s="98"/>
      <c r="HM92" s="98"/>
      <c r="HN92" s="98"/>
      <c r="HO92" s="98"/>
      <c r="HP92" s="98"/>
      <c r="HQ92" s="98"/>
      <c r="HR92" s="98"/>
      <c r="HS92" s="98"/>
      <c r="HT92" s="98"/>
      <c r="HU92" s="98"/>
      <c r="HV92" s="98"/>
      <c r="HW92" s="98"/>
      <c r="HX92" s="98"/>
      <c r="HY92" s="98"/>
      <c r="HZ92" s="98"/>
      <c r="IA92" s="98"/>
      <c r="IB92" s="98"/>
      <c r="IC92" s="98"/>
      <c r="ID92" s="98"/>
      <c r="IE92" s="98"/>
      <c r="IF92" s="98"/>
      <c r="IG92" s="98"/>
      <c r="IH92" s="98"/>
      <c r="II92" s="98"/>
      <c r="IJ92" s="98"/>
      <c r="IK92" s="98"/>
      <c r="IL92" s="98"/>
      <c r="IM92" s="98"/>
      <c r="IN92" s="98"/>
      <c r="IO92" s="98"/>
      <c r="IP92" s="98"/>
      <c r="IQ92" s="98"/>
      <c r="IR92" s="98"/>
      <c r="IS92" s="98"/>
      <c r="IT92" s="98"/>
      <c r="IU92" s="98"/>
      <c r="IV92" s="98"/>
      <c r="IW92" s="98"/>
    </row>
    <row r="93" customFormat="false" ht="3" hidden="false" customHeight="true" outlineLevel="0" collapsed="false">
      <c r="A93" s="112"/>
      <c r="C93" s="113"/>
      <c r="D93" s="114"/>
      <c r="E93" s="112"/>
      <c r="F93" s="114"/>
    </row>
    <row r="94" customFormat="false" ht="12.75" hidden="false" customHeight="false" outlineLevel="0" collapsed="false">
      <c r="A94" s="94"/>
      <c r="C94" s="114"/>
      <c r="D94" s="114"/>
      <c r="E94" s="114"/>
      <c r="F94" s="114"/>
    </row>
    <row r="95" customFormat="false" ht="13.5" hidden="true" customHeight="true" outlineLevel="0" collapsed="false">
      <c r="A95" s="94"/>
      <c r="D95" s="115"/>
      <c r="E95" s="115"/>
      <c r="F95" s="115"/>
      <c r="G95" s="116"/>
      <c r="H95" s="116"/>
      <c r="I95" s="116"/>
      <c r="J95" s="116"/>
      <c r="K95" s="116"/>
      <c r="L95" s="116"/>
      <c r="M95" s="116"/>
      <c r="P95" s="189"/>
    </row>
    <row r="96" customFormat="false" ht="13.5" hidden="true" customHeight="true" outlineLevel="0" collapsed="false">
      <c r="A96" s="94"/>
      <c r="C96" s="190"/>
      <c r="D96" s="191"/>
      <c r="E96" s="115"/>
      <c r="F96" s="115"/>
      <c r="G96" s="116"/>
      <c r="H96" s="116"/>
      <c r="I96" s="116"/>
      <c r="J96" s="116"/>
      <c r="K96" s="116"/>
      <c r="L96" s="116"/>
      <c r="M96" s="116"/>
    </row>
    <row r="97" customFormat="false" ht="13.5" hidden="true" customHeight="false" outlineLevel="0" collapsed="false">
      <c r="C97" s="117" t="s">
        <v>89</v>
      </c>
      <c r="D97" s="117"/>
      <c r="E97" s="117"/>
      <c r="G97" s="118" t="s">
        <v>90</v>
      </c>
      <c r="H97" s="119"/>
      <c r="I97" s="119"/>
      <c r="J97" s="119"/>
      <c r="K97" s="119"/>
      <c r="L97" s="119"/>
      <c r="M97" s="119"/>
    </row>
    <row r="98" customFormat="false" ht="12.75" hidden="true" customHeight="false" outlineLevel="0" collapsed="false">
      <c r="C98" s="120" t="s">
        <v>91</v>
      </c>
      <c r="D98" s="121"/>
      <c r="E98" s="122" t="n">
        <v>0</v>
      </c>
      <c r="G98" s="123" t="s">
        <v>92</v>
      </c>
      <c r="H98" s="124"/>
      <c r="I98" s="124"/>
      <c r="J98" s="124"/>
      <c r="K98" s="124"/>
      <c r="L98" s="124"/>
      <c r="M98" s="125" t="n">
        <v>0</v>
      </c>
    </row>
    <row r="99" customFormat="false" ht="12.75" hidden="true" customHeight="false" outlineLevel="0" collapsed="false">
      <c r="C99" s="120" t="s">
        <v>93</v>
      </c>
      <c r="D99" s="121"/>
      <c r="E99" s="122" t="n">
        <v>0</v>
      </c>
      <c r="G99" s="123" t="s">
        <v>94</v>
      </c>
      <c r="H99" s="124"/>
      <c r="I99" s="124"/>
      <c r="J99" s="124"/>
      <c r="K99" s="124"/>
      <c r="L99" s="124"/>
      <c r="M99" s="126" t="n">
        <v>0</v>
      </c>
    </row>
    <row r="100" customFormat="false" ht="12.75" hidden="true" customHeight="false" outlineLevel="0" collapsed="false">
      <c r="C100" s="120" t="s">
        <v>95</v>
      </c>
      <c r="D100" s="121"/>
      <c r="E100" s="122" t="n">
        <v>0</v>
      </c>
      <c r="G100" s="123" t="s">
        <v>96</v>
      </c>
      <c r="H100" s="124"/>
      <c r="I100" s="124"/>
      <c r="J100" s="124"/>
      <c r="K100" s="124"/>
      <c r="L100" s="124"/>
      <c r="M100" s="126"/>
    </row>
    <row r="101" customFormat="false" ht="12.75" hidden="true" customHeight="false" outlineLevel="0" collapsed="false">
      <c r="C101" s="127"/>
      <c r="D101" s="128"/>
      <c r="E101" s="129"/>
      <c r="G101" s="130"/>
      <c r="H101" s="131"/>
      <c r="I101" s="131"/>
      <c r="J101" s="131"/>
      <c r="K101" s="131"/>
      <c r="L101" s="131"/>
      <c r="M101" s="132"/>
    </row>
    <row r="102" customFormat="false" ht="13.5" hidden="true" customHeight="false" outlineLevel="0" collapsed="false">
      <c r="C102" s="133" t="s">
        <v>97</v>
      </c>
      <c r="D102" s="134"/>
      <c r="E102" s="135" t="n">
        <f aca="false">SUM(E98:E101)</f>
        <v>0</v>
      </c>
      <c r="G102" s="136" t="s">
        <v>97</v>
      </c>
      <c r="H102" s="137"/>
      <c r="I102" s="137"/>
      <c r="J102" s="137"/>
      <c r="K102" s="137"/>
      <c r="L102" s="137"/>
      <c r="M102" s="138" t="e">
        <f aca="false">+#REF!+M99+M98+#REF!</f>
        <v>#REF!</v>
      </c>
    </row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3.5" hidden="true" customHeight="false" outlineLevel="0" collapsed="false">
      <c r="C105" s="139" t="s">
        <v>98</v>
      </c>
      <c r="D105" s="140"/>
      <c r="E105" s="141" t="n">
        <v>0</v>
      </c>
      <c r="G105" s="192" t="s">
        <v>98</v>
      </c>
      <c r="H105" s="143"/>
      <c r="I105" s="143"/>
      <c r="J105" s="143"/>
      <c r="K105" s="143"/>
      <c r="L105" s="143"/>
      <c r="M105" s="144" t="n">
        <v>0</v>
      </c>
    </row>
    <row r="106" customFormat="false" ht="13.5" hidden="true" customHeight="false" outlineLevel="0" collapsed="false">
      <c r="C106" s="139" t="s">
        <v>99</v>
      </c>
      <c r="D106" s="139"/>
      <c r="E106" s="145" t="n">
        <v>0</v>
      </c>
      <c r="F106" s="146"/>
      <c r="G106" s="192" t="s">
        <v>99</v>
      </c>
      <c r="H106" s="142"/>
      <c r="I106" s="142"/>
      <c r="J106" s="142"/>
      <c r="K106" s="142"/>
      <c r="L106" s="142"/>
      <c r="M106" s="147" t="n">
        <v>0</v>
      </c>
    </row>
    <row r="107" customFormat="false" ht="13.5" hidden="true" customHeight="false" outlineLevel="0" collapsed="false">
      <c r="C107" s="139"/>
      <c r="D107" s="139"/>
      <c r="E107" s="148"/>
      <c r="F107" s="146"/>
      <c r="G107" s="192"/>
      <c r="H107" s="142"/>
      <c r="I107" s="142"/>
      <c r="J107" s="142"/>
      <c r="K107" s="142"/>
      <c r="L107" s="142"/>
      <c r="M107" s="149"/>
    </row>
    <row r="108" customFormat="false" ht="13.5" hidden="true" customHeight="false" outlineLevel="0" collapsed="false">
      <c r="C108" s="150" t="s">
        <v>100</v>
      </c>
      <c r="D108" s="151"/>
      <c r="E108" s="152" t="n">
        <f aca="false">+E106-E105</f>
        <v>0</v>
      </c>
      <c r="F108" s="146"/>
      <c r="G108" s="153" t="s">
        <v>100</v>
      </c>
      <c r="H108" s="154"/>
      <c r="I108" s="154"/>
      <c r="J108" s="154"/>
      <c r="K108" s="154"/>
      <c r="L108" s="154"/>
      <c r="M108" s="155" t="n">
        <f aca="false">+M106-M105</f>
        <v>0</v>
      </c>
    </row>
    <row r="109" customFormat="false" ht="13.5" hidden="true" customHeight="false" outlineLevel="0" collapsed="false">
      <c r="C109" s="1" t="s">
        <v>3</v>
      </c>
      <c r="D109" s="1" t="s">
        <v>123</v>
      </c>
      <c r="E109" s="1" t="s">
        <v>6</v>
      </c>
    </row>
    <row r="110" customFormat="false" ht="12.75" hidden="true" customHeight="false" outlineLevel="0" collapsed="false">
      <c r="A110" s="1" t="s">
        <v>124</v>
      </c>
      <c r="C110" s="193" t="n">
        <f aca="false">C90/1000</f>
        <v>650.782</v>
      </c>
      <c r="D110" s="193" t="n">
        <f aca="false">G90/1000</f>
        <v>258.974</v>
      </c>
      <c r="E110" s="193" t="n">
        <f aca="false">C110-D110</f>
        <v>391.808</v>
      </c>
    </row>
    <row r="111" customFormat="false" ht="12.75" hidden="true" customHeight="false" outlineLevel="0" collapsed="false">
      <c r="A111" s="1" t="s">
        <v>125</v>
      </c>
      <c r="C111" s="194" t="n">
        <v>9.3</v>
      </c>
      <c r="D111" s="194" t="n">
        <v>18.7</v>
      </c>
      <c r="E111" s="194" t="n">
        <f aca="false">C111-D111</f>
        <v>-9.4</v>
      </c>
    </row>
    <row r="112" customFormat="false" ht="12.75" hidden="true" customHeight="false" outlineLevel="0" collapsed="false">
      <c r="C112" s="193" t="n">
        <f aca="false">SUM(C110:C111)</f>
        <v>660.082</v>
      </c>
      <c r="D112" s="193" t="n">
        <f aca="false">SUM(D110:D111)</f>
        <v>277.674</v>
      </c>
      <c r="E112" s="193" t="n">
        <f aca="false">C112-D112</f>
        <v>382.408</v>
      </c>
    </row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false" customHeight="false" outlineLevel="0" collapsed="false">
      <c r="O117" s="189"/>
      <c r="P117" s="189"/>
    </row>
    <row r="118" customFormat="false" ht="12.75" hidden="false" customHeight="false" outlineLevel="0" collapsed="false">
      <c r="C118" s="195"/>
    </row>
    <row r="121" customFormat="false" ht="12.75" hidden="false" customHeight="false" outlineLevel="0" collapsed="false">
      <c r="O121" s="189"/>
    </row>
    <row r="122" customFormat="false" ht="12.75" hidden="false" customHeight="false" outlineLevel="0" collapsed="false">
      <c r="O122" s="168"/>
    </row>
    <row r="123" customFormat="false" ht="12.75" hidden="false" customHeight="false" outlineLevel="0" collapsed="false">
      <c r="O123" s="189"/>
    </row>
  </sheetData>
  <mergeCells count="8">
    <mergeCell ref="L2:Q2"/>
    <mergeCell ref="C6:E7"/>
    <mergeCell ref="G6:I6"/>
    <mergeCell ref="K6:M6"/>
    <mergeCell ref="O6:Q7"/>
    <mergeCell ref="G7:I7"/>
    <mergeCell ref="K7:M7"/>
    <mergeCell ref="C97:E97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9" activeCellId="0" sqref="H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1" width="2.13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96" t="s">
        <v>126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customFormat="false" ht="16.5" hidden="false" customHeight="false" outlineLevel="0" collapsed="false">
      <c r="A2" s="197" t="s">
        <v>127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customFormat="false" ht="14.25" hidden="false" customHeight="false" outlineLevel="0" collapsed="false">
      <c r="A3" s="198" t="s">
        <v>128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customFormat="false" ht="3" hidden="false" customHeight="true" outlineLevel="0" collapsed="false">
      <c r="A4" s="115"/>
      <c r="B4" s="157"/>
    </row>
    <row r="5" customFormat="false" ht="12.75" hidden="false" customHeight="true" outlineLevel="0" collapsed="false">
      <c r="A5" s="199"/>
      <c r="B5" s="47"/>
      <c r="C5" s="200"/>
      <c r="D5" s="200"/>
      <c r="E5" s="200"/>
      <c r="F5" s="200"/>
      <c r="G5" s="200"/>
      <c r="H5" s="200"/>
      <c r="I5" s="200"/>
      <c r="J5" s="200"/>
      <c r="K5" s="201"/>
    </row>
    <row r="6" customFormat="false" ht="12.75" hidden="false" customHeight="false" outlineLevel="0" collapsed="false">
      <c r="A6" s="49"/>
      <c r="B6" s="47"/>
      <c r="C6" s="115"/>
      <c r="D6" s="115"/>
      <c r="E6" s="202"/>
      <c r="F6" s="202"/>
      <c r="G6" s="115"/>
      <c r="H6" s="202" t="s">
        <v>8</v>
      </c>
      <c r="I6" s="202" t="s">
        <v>129</v>
      </c>
      <c r="J6" s="202" t="s">
        <v>11</v>
      </c>
      <c r="K6" s="203" t="s">
        <v>130</v>
      </c>
      <c r="L6" s="204"/>
      <c r="M6" s="205"/>
      <c r="N6" s="204"/>
    </row>
    <row r="7" customFormat="false" ht="13.5" hidden="false" customHeight="false" outlineLevel="0" collapsed="false">
      <c r="A7" s="206" t="s">
        <v>7</v>
      </c>
      <c r="B7" s="207"/>
      <c r="C7" s="208" t="s">
        <v>131</v>
      </c>
      <c r="D7" s="208" t="s">
        <v>132</v>
      </c>
      <c r="E7" s="208" t="s">
        <v>133</v>
      </c>
      <c r="F7" s="208" t="s">
        <v>96</v>
      </c>
      <c r="G7" s="208" t="s">
        <v>134</v>
      </c>
      <c r="H7" s="208" t="s">
        <v>3</v>
      </c>
      <c r="I7" s="208" t="s">
        <v>135</v>
      </c>
      <c r="J7" s="208" t="s">
        <v>3</v>
      </c>
      <c r="K7" s="209" t="s">
        <v>3</v>
      </c>
      <c r="L7" s="204"/>
      <c r="M7" s="204"/>
      <c r="N7" s="204"/>
    </row>
    <row r="8" customFormat="false" ht="6.75" hidden="false" customHeight="true" outlineLevel="0" collapsed="false">
      <c r="A8" s="199"/>
      <c r="B8" s="210"/>
      <c r="C8" s="115"/>
      <c r="D8" s="115"/>
      <c r="E8" s="115"/>
      <c r="F8" s="115"/>
      <c r="G8" s="115"/>
      <c r="H8" s="49"/>
      <c r="I8" s="49"/>
      <c r="J8" s="115"/>
      <c r="K8" s="211"/>
    </row>
    <row r="9" customFormat="false" ht="12.75" hidden="false" customHeight="false" outlineLevel="0" collapsed="false">
      <c r="A9" s="46" t="s">
        <v>12</v>
      </c>
      <c r="B9" s="212"/>
      <c r="C9" s="213" t="n">
        <v>0</v>
      </c>
      <c r="D9" s="214" t="n">
        <v>0</v>
      </c>
      <c r="E9" s="214" t="n">
        <v>0</v>
      </c>
      <c r="F9" s="215" t="n">
        <v>0</v>
      </c>
      <c r="G9" s="216" t="n">
        <v>0</v>
      </c>
      <c r="H9" s="214" t="n">
        <f aca="false">SUM(C9:G9)</f>
        <v>0</v>
      </c>
      <c r="I9" s="213" t="n">
        <v>0</v>
      </c>
      <c r="J9" s="214" t="n">
        <v>0</v>
      </c>
      <c r="K9" s="216" t="n">
        <f aca="false">SUM(H9:J9)</f>
        <v>0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">
        <v>13</v>
      </c>
      <c r="B10" s="212"/>
      <c r="C10" s="217" t="n">
        <v>0</v>
      </c>
      <c r="D10" s="218" t="n">
        <f aca="false">[2]GrossMargin!E11-[3]GrossMargin!E11</f>
        <v>0</v>
      </c>
      <c r="E10" s="218" t="n">
        <f aca="false">[2]GrossMargin!F11-[3]GrossMargin!F11</f>
        <v>0</v>
      </c>
      <c r="F10" s="218" t="n">
        <f aca="false">[2]GrossMargin!G11-[3]GrossMargin!G11</f>
        <v>0</v>
      </c>
      <c r="G10" s="218" t="n">
        <f aca="false">[2]GrossMargin!H11-[3]GrossMargin!H11</f>
        <v>0</v>
      </c>
      <c r="H10" s="217" t="n">
        <f aca="false">SUM(C10:G10)</f>
        <v>0</v>
      </c>
      <c r="I10" s="217" t="n">
        <v>0</v>
      </c>
      <c r="J10" s="218" t="n">
        <v>0</v>
      </c>
      <c r="K10" s="219" t="n">
        <f aca="false">SUM(H10:J10)</f>
        <v>0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46" t="s">
        <v>14</v>
      </c>
      <c r="B11" s="220"/>
      <c r="C11" s="95" t="n">
        <v>0</v>
      </c>
      <c r="D11" s="114" t="n">
        <v>0</v>
      </c>
      <c r="E11" s="114" t="n">
        <v>0</v>
      </c>
      <c r="F11" s="114" t="n">
        <v>0</v>
      </c>
      <c r="G11" s="114" t="n">
        <v>0</v>
      </c>
      <c r="H11" s="95" t="n">
        <f aca="false">SUM(H9:H10)</f>
        <v>0</v>
      </c>
      <c r="I11" s="95" t="n">
        <v>0</v>
      </c>
      <c r="J11" s="114" t="n">
        <f aca="false">SUM(J9:J10)</f>
        <v>0</v>
      </c>
      <c r="K11" s="221" t="n">
        <f aca="false">SUM(K9:K10)</f>
        <v>0</v>
      </c>
    </row>
    <row r="12" customFormat="false" ht="12.75" hidden="false" customHeight="false" outlineLevel="0" collapsed="false">
      <c r="A12" s="46" t="s">
        <v>15</v>
      </c>
      <c r="B12" s="220"/>
      <c r="C12" s="95" t="n">
        <v>0</v>
      </c>
      <c r="D12" s="114" t="n">
        <v>0</v>
      </c>
      <c r="E12" s="114" t="n">
        <v>0</v>
      </c>
      <c r="F12" s="114" t="n">
        <v>0</v>
      </c>
      <c r="G12" s="114" t="n">
        <v>0</v>
      </c>
      <c r="H12" s="95" t="n">
        <f aca="false">SUM(C12:G12)</f>
        <v>0</v>
      </c>
      <c r="I12" s="95" t="n">
        <v>0</v>
      </c>
      <c r="J12" s="114" t="n">
        <v>0</v>
      </c>
      <c r="K12" s="221" t="n">
        <f aca="false">SUM(H12:J12)</f>
        <v>0</v>
      </c>
    </row>
    <row r="13" customFormat="false" ht="12.75" hidden="false" customHeight="false" outlineLevel="0" collapsed="false">
      <c r="A13" s="46" t="s">
        <v>16</v>
      </c>
      <c r="B13" s="220"/>
      <c r="C13" s="95" t="n">
        <v>0</v>
      </c>
      <c r="D13" s="114" t="n">
        <v>0</v>
      </c>
      <c r="E13" s="114" t="n">
        <v>0</v>
      </c>
      <c r="F13" s="114" t="n">
        <v>0</v>
      </c>
      <c r="G13" s="114" t="n">
        <v>0</v>
      </c>
      <c r="H13" s="95" t="n">
        <f aca="false">SUM(C13:G13)</f>
        <v>0</v>
      </c>
      <c r="I13" s="95" t="n">
        <v>0</v>
      </c>
      <c r="J13" s="114" t="n">
        <v>0</v>
      </c>
      <c r="K13" s="221" t="n">
        <f aca="false">SUM(H13:J13)</f>
        <v>0</v>
      </c>
    </row>
    <row r="14" customFormat="false" ht="12.75" hidden="false" customHeight="false" outlineLevel="0" collapsed="false">
      <c r="A14" s="46" t="s">
        <v>17</v>
      </c>
      <c r="B14" s="220"/>
      <c r="C14" s="95" t="n">
        <v>0</v>
      </c>
      <c r="D14" s="114" t="n">
        <v>0</v>
      </c>
      <c r="E14" s="114" t="n">
        <v>0</v>
      </c>
      <c r="F14" s="114" t="n">
        <v>0</v>
      </c>
      <c r="G14" s="114" t="n">
        <v>0</v>
      </c>
      <c r="H14" s="95" t="n">
        <f aca="false">SUM(C14:G14)</f>
        <v>0</v>
      </c>
      <c r="I14" s="95" t="n">
        <v>0</v>
      </c>
      <c r="J14" s="114" t="n">
        <v>0</v>
      </c>
      <c r="K14" s="221" t="n">
        <f aca="false">SUM(H14:J14)</f>
        <v>0</v>
      </c>
    </row>
    <row r="15" customFormat="false" ht="12.75" hidden="false" customHeight="false" outlineLevel="0" collapsed="false">
      <c r="A15" s="46" t="s">
        <v>18</v>
      </c>
      <c r="B15" s="220"/>
      <c r="C15" s="95" t="n">
        <v>0</v>
      </c>
      <c r="D15" s="114" t="n">
        <v>0</v>
      </c>
      <c r="E15" s="114" t="n">
        <v>0</v>
      </c>
      <c r="F15" s="114" t="n">
        <v>0</v>
      </c>
      <c r="G15" s="114" t="n">
        <v>0</v>
      </c>
      <c r="H15" s="95" t="n">
        <f aca="false">SUM(C15:G15)</f>
        <v>0</v>
      </c>
      <c r="I15" s="95" t="n">
        <v>0</v>
      </c>
      <c r="J15" s="114" t="n">
        <v>0</v>
      </c>
      <c r="K15" s="221" t="n">
        <f aca="false">SUM(H15:J15)</f>
        <v>0</v>
      </c>
    </row>
    <row r="16" customFormat="false" ht="12.75" hidden="false" customHeight="false" outlineLevel="0" collapsed="false">
      <c r="A16" s="46" t="s">
        <v>19</v>
      </c>
      <c r="B16" s="220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95" t="n">
        <f aca="false">SUM(C16:G16)</f>
        <v>0</v>
      </c>
      <c r="I16" s="95" t="n">
        <v>0</v>
      </c>
      <c r="J16" s="114" t="n">
        <v>0</v>
      </c>
      <c r="K16" s="221" t="n">
        <f aca="false">SUM(H16:J16)</f>
        <v>0</v>
      </c>
    </row>
    <row r="17" customFormat="false" ht="12.75" hidden="false" customHeight="false" outlineLevel="0" collapsed="false">
      <c r="A17" s="46" t="s">
        <v>20</v>
      </c>
      <c r="B17" s="220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95" t="n">
        <v>0</v>
      </c>
      <c r="I17" s="95" t="n">
        <v>0</v>
      </c>
      <c r="J17" s="114" t="n">
        <v>0</v>
      </c>
      <c r="K17" s="221" t="n">
        <v>0</v>
      </c>
    </row>
    <row r="18" customFormat="false" ht="13.5" hidden="false" customHeight="false" outlineLevel="0" collapsed="false">
      <c r="A18" s="82" t="s">
        <v>21</v>
      </c>
      <c r="B18" s="222"/>
      <c r="C18" s="223" t="n">
        <f aca="false">SUM(C9:C17)</f>
        <v>0</v>
      </c>
      <c r="D18" s="224" t="n">
        <f aca="false">SUM(D9:D17)</f>
        <v>0</v>
      </c>
      <c r="E18" s="224" t="n">
        <f aca="false">SUM(E9:E17)</f>
        <v>0</v>
      </c>
      <c r="F18" s="224" t="n">
        <f aca="false">SUM(F9:F17)</f>
        <v>0</v>
      </c>
      <c r="G18" s="224" t="n">
        <f aca="false">SUM(G9:G17)</f>
        <v>0</v>
      </c>
      <c r="H18" s="225" t="n">
        <f aca="false">SUM(H9:H17)</f>
        <v>0</v>
      </c>
      <c r="I18" s="224" t="n">
        <f aca="false">SUM(I9:I17)</f>
        <v>0</v>
      </c>
      <c r="J18" s="224" t="n">
        <f aca="false">SUM(J9:J17)</f>
        <v>0</v>
      </c>
      <c r="K18" s="226" t="n">
        <f aca="false">SUM(K9:K17)</f>
        <v>0</v>
      </c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6" hidden="false" customHeight="true" outlineLevel="0" collapsed="false">
      <c r="A19" s="46"/>
      <c r="B19" s="220"/>
      <c r="C19" s="95"/>
      <c r="D19" s="114"/>
      <c r="E19" s="114"/>
      <c r="F19" s="114"/>
      <c r="G19" s="114"/>
      <c r="H19" s="95"/>
      <c r="I19" s="95"/>
      <c r="J19" s="114"/>
      <c r="K19" s="221"/>
    </row>
    <row r="20" customFormat="false" ht="12.75" hidden="false" customHeight="false" outlineLevel="0" collapsed="false">
      <c r="A20" s="46" t="s">
        <v>22</v>
      </c>
      <c r="B20" s="220"/>
      <c r="C20" s="95" t="n">
        <v>0</v>
      </c>
      <c r="D20" s="114" t="n">
        <v>0</v>
      </c>
      <c r="E20" s="114" t="n">
        <v>0</v>
      </c>
      <c r="F20" s="114" t="n">
        <v>0</v>
      </c>
      <c r="G20" s="114" t="n">
        <v>0</v>
      </c>
      <c r="H20" s="95" t="n">
        <f aca="false">SUM(C20:G20)</f>
        <v>0</v>
      </c>
      <c r="I20" s="95" t="n">
        <v>0</v>
      </c>
      <c r="J20" s="114" t="n">
        <v>0</v>
      </c>
      <c r="K20" s="221" t="n">
        <f aca="false">SUM(H20:J20)</f>
        <v>0</v>
      </c>
    </row>
    <row r="21" customFormat="false" ht="12.75" hidden="false" customHeight="false" outlineLevel="0" collapsed="false">
      <c r="A21" s="46" t="s">
        <v>23</v>
      </c>
      <c r="B21" s="220"/>
      <c r="C21" s="95" t="n">
        <v>0</v>
      </c>
      <c r="D21" s="114" t="n">
        <v>0</v>
      </c>
      <c r="E21" s="114" t="n">
        <v>0</v>
      </c>
      <c r="F21" s="114" t="n">
        <v>0</v>
      </c>
      <c r="G21" s="114" t="n">
        <v>0</v>
      </c>
      <c r="H21" s="95" t="n">
        <f aca="false">SUM(C21:G21)</f>
        <v>0</v>
      </c>
      <c r="I21" s="95" t="n">
        <v>0</v>
      </c>
      <c r="J21" s="114" t="n">
        <v>0</v>
      </c>
      <c r="K21" s="221" t="n">
        <f aca="false">SUM(H21:J21)</f>
        <v>0</v>
      </c>
    </row>
    <row r="22" customFormat="false" ht="12.75" hidden="false" customHeight="false" outlineLevel="0" collapsed="false">
      <c r="A22" s="46" t="s">
        <v>24</v>
      </c>
      <c r="B22" s="220"/>
      <c r="C22" s="95" t="n">
        <v>0</v>
      </c>
      <c r="D22" s="114" t="n">
        <v>0</v>
      </c>
      <c r="E22" s="114" t="n">
        <v>0</v>
      </c>
      <c r="F22" s="114" t="n">
        <v>0</v>
      </c>
      <c r="G22" s="114" t="n">
        <v>0</v>
      </c>
      <c r="H22" s="95" t="n">
        <f aca="false">SUM(C22:G22)</f>
        <v>0</v>
      </c>
      <c r="I22" s="95" t="n">
        <v>0</v>
      </c>
      <c r="J22" s="114" t="n">
        <v>0</v>
      </c>
      <c r="K22" s="221" t="n">
        <f aca="false">SUM(H22:J22)</f>
        <v>0</v>
      </c>
    </row>
    <row r="23" customFormat="false" ht="12.75" hidden="false" customHeight="false" outlineLevel="0" collapsed="false">
      <c r="A23" s="46" t="s">
        <v>25</v>
      </c>
      <c r="B23" s="220"/>
      <c r="C23" s="95" t="n">
        <v>0</v>
      </c>
      <c r="D23" s="114" t="n">
        <v>0</v>
      </c>
      <c r="E23" s="114" t="n">
        <v>0</v>
      </c>
      <c r="F23" s="114" t="n">
        <v>0</v>
      </c>
      <c r="G23" s="114" t="n">
        <v>0</v>
      </c>
      <c r="H23" s="95" t="n">
        <f aca="false">SUM(C23:G23)</f>
        <v>0</v>
      </c>
      <c r="I23" s="95" t="n">
        <v>0</v>
      </c>
      <c r="J23" s="114" t="n">
        <v>0</v>
      </c>
      <c r="K23" s="221" t="n">
        <f aca="false">SUM(H23:J23)</f>
        <v>0</v>
      </c>
    </row>
    <row r="24" customFormat="false" ht="12.75" hidden="false" customHeight="false" outlineLevel="0" collapsed="false">
      <c r="A24" s="46" t="s">
        <v>26</v>
      </c>
      <c r="B24" s="220"/>
      <c r="C24" s="95" t="n">
        <v>0</v>
      </c>
      <c r="D24" s="114" t="n">
        <v>0</v>
      </c>
      <c r="E24" s="114" t="n">
        <v>0</v>
      </c>
      <c r="F24" s="114" t="n">
        <v>0</v>
      </c>
      <c r="G24" s="114" t="n">
        <v>0</v>
      </c>
      <c r="H24" s="95" t="n">
        <f aca="false">SUM(C24:G24)</f>
        <v>0</v>
      </c>
      <c r="I24" s="95" t="n">
        <v>0</v>
      </c>
      <c r="J24" s="114" t="n">
        <v>0</v>
      </c>
      <c r="K24" s="221" t="n">
        <f aca="false">SUM(H24:J24)</f>
        <v>0</v>
      </c>
    </row>
    <row r="25" customFormat="false" ht="12.75" hidden="false" customHeight="false" outlineLevel="0" collapsed="false">
      <c r="A25" s="46" t="s">
        <v>27</v>
      </c>
      <c r="B25" s="220"/>
      <c r="C25" s="95" t="n">
        <v>0</v>
      </c>
      <c r="D25" s="114" t="n">
        <v>0</v>
      </c>
      <c r="E25" s="114" t="n">
        <v>0</v>
      </c>
      <c r="F25" s="114" t="n">
        <v>0</v>
      </c>
      <c r="G25" s="114" t="n">
        <v>0</v>
      </c>
      <c r="H25" s="95" t="n">
        <f aca="false">SUM(C25:G25)</f>
        <v>0</v>
      </c>
      <c r="I25" s="95" t="n">
        <v>0</v>
      </c>
      <c r="J25" s="114" t="n">
        <v>0</v>
      </c>
      <c r="K25" s="221" t="n">
        <f aca="false">SUM(H25:J25)</f>
        <v>0</v>
      </c>
    </row>
    <row r="26" customFormat="false" ht="14.25" hidden="false" customHeight="false" outlineLevel="0" collapsed="false">
      <c r="A26" s="82" t="s">
        <v>28</v>
      </c>
      <c r="B26" s="227"/>
      <c r="C26" s="223" t="n">
        <f aca="false">SUM(C20:C25)</f>
        <v>0</v>
      </c>
      <c r="D26" s="224" t="n">
        <f aca="false">SUM(D20:D25)</f>
        <v>0</v>
      </c>
      <c r="E26" s="224" t="n">
        <f aca="false">SUM(E20:E25)</f>
        <v>0</v>
      </c>
      <c r="F26" s="224" t="n">
        <f aca="false">SUM(F20:F25)</f>
        <v>0</v>
      </c>
      <c r="G26" s="224" t="n">
        <f aca="false">SUM(G20:G25)</f>
        <v>0</v>
      </c>
      <c r="H26" s="225" t="n">
        <f aca="false">SUM(H20:H25)</f>
        <v>0</v>
      </c>
      <c r="I26" s="224" t="n">
        <f aca="false">SUM(I20:I25)</f>
        <v>0</v>
      </c>
      <c r="J26" s="224" t="n">
        <f aca="false">SUM(J20:J25)</f>
        <v>0</v>
      </c>
      <c r="K26" s="226" t="n">
        <f aca="false">SUM(K20:K25)</f>
        <v>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9.75" hidden="false" customHeight="true" outlineLevel="0" collapsed="false">
      <c r="A27" s="46"/>
      <c r="B27" s="157"/>
      <c r="C27" s="114"/>
      <c r="D27" s="114"/>
      <c r="E27" s="114"/>
      <c r="F27" s="114"/>
      <c r="G27" s="114"/>
      <c r="H27" s="95"/>
      <c r="I27" s="95"/>
      <c r="J27" s="114"/>
      <c r="K27" s="221"/>
    </row>
    <row r="28" customFormat="false" ht="12.75" hidden="false" customHeight="false" outlineLevel="0" collapsed="false">
      <c r="A28" s="46" t="s">
        <v>29</v>
      </c>
      <c r="B28" s="47"/>
      <c r="C28" s="114" t="n">
        <v>0</v>
      </c>
      <c r="D28" s="114" t="n">
        <v>0</v>
      </c>
      <c r="E28" s="114" t="n">
        <v>0</v>
      </c>
      <c r="F28" s="114" t="n">
        <v>0</v>
      </c>
      <c r="G28" s="114" t="n">
        <v>0</v>
      </c>
      <c r="H28" s="228" t="n">
        <f aca="false">SUM(C28:G28)</f>
        <v>0</v>
      </c>
      <c r="I28" s="114" t="n">
        <v>0</v>
      </c>
      <c r="J28" s="114" t="n">
        <v>0</v>
      </c>
      <c r="K28" s="221" t="n">
        <f aca="false">SUM(H28:J28)</f>
        <v>0</v>
      </c>
    </row>
    <row r="29" customFormat="false" ht="12.75" hidden="false" customHeight="false" outlineLevel="0" collapsed="false">
      <c r="A29" s="46" t="s">
        <v>30</v>
      </c>
      <c r="B29" s="47"/>
      <c r="C29" s="114" t="n">
        <v>0</v>
      </c>
      <c r="D29" s="114" t="n">
        <v>0</v>
      </c>
      <c r="E29" s="114" t="n">
        <v>0</v>
      </c>
      <c r="F29" s="114" t="n">
        <v>0</v>
      </c>
      <c r="G29" s="114" t="n">
        <v>0</v>
      </c>
      <c r="H29" s="228" t="n">
        <f aca="false">SUM(C29:G29)</f>
        <v>0</v>
      </c>
      <c r="I29" s="114" t="n">
        <v>0</v>
      </c>
      <c r="J29" s="114" t="n">
        <v>0</v>
      </c>
      <c r="K29" s="221" t="n">
        <f aca="false">SUM(H29:J29)</f>
        <v>0</v>
      </c>
    </row>
    <row r="30" customFormat="false" ht="13.5" hidden="false" customHeight="false" outlineLevel="0" collapsed="false">
      <c r="A30" s="46" t="s">
        <v>31</v>
      </c>
      <c r="B30" s="229"/>
      <c r="C30" s="230" t="n">
        <v>0</v>
      </c>
      <c r="D30" s="230" t="n">
        <v>0</v>
      </c>
      <c r="E30" s="230" t="n">
        <v>0</v>
      </c>
      <c r="F30" s="230" t="n">
        <v>0</v>
      </c>
      <c r="G30" s="230" t="n">
        <v>0</v>
      </c>
      <c r="H30" s="228" t="n">
        <f aca="false">SUM(C30:G30)</f>
        <v>0</v>
      </c>
      <c r="I30" s="230" t="n">
        <v>0</v>
      </c>
      <c r="J30" s="230" t="n">
        <v>0</v>
      </c>
      <c r="K30" s="221" t="n">
        <f aca="false">SUM(H30:J30)</f>
        <v>0</v>
      </c>
    </row>
    <row r="31" customFormat="false" ht="12.75" hidden="false" customHeight="false" outlineLevel="0" collapsed="false">
      <c r="A31" s="46" t="s">
        <v>32</v>
      </c>
      <c r="B31" s="47"/>
      <c r="C31" s="114" t="n">
        <v>0</v>
      </c>
      <c r="D31" s="114" t="n">
        <v>0</v>
      </c>
      <c r="E31" s="114" t="n">
        <v>0</v>
      </c>
      <c r="F31" s="114" t="n">
        <v>0</v>
      </c>
      <c r="G31" s="114" t="n">
        <v>0</v>
      </c>
      <c r="H31" s="228" t="n">
        <f aca="false">SUM(C31:G31)</f>
        <v>0</v>
      </c>
      <c r="I31" s="114" t="n">
        <v>0</v>
      </c>
      <c r="J31" s="114" t="n">
        <v>0</v>
      </c>
      <c r="K31" s="221" t="n">
        <f aca="false">SUM(H31:J31)</f>
        <v>0</v>
      </c>
    </row>
    <row r="32" customFormat="false" ht="12.75" hidden="false" customHeight="false" outlineLevel="0" collapsed="false">
      <c r="A32" s="46" t="s">
        <v>33</v>
      </c>
      <c r="B32" s="47"/>
      <c r="C32" s="114" t="n">
        <v>0</v>
      </c>
      <c r="D32" s="114" t="n">
        <v>0</v>
      </c>
      <c r="E32" s="114" t="n">
        <v>0</v>
      </c>
      <c r="F32" s="114" t="n">
        <v>0</v>
      </c>
      <c r="G32" s="114" t="n">
        <v>0</v>
      </c>
      <c r="H32" s="228" t="n">
        <f aca="false">SUM(C32:G32)</f>
        <v>0</v>
      </c>
      <c r="I32" s="114" t="n">
        <v>0</v>
      </c>
      <c r="J32" s="114" t="n">
        <v>0</v>
      </c>
      <c r="K32" s="221" t="n">
        <f aca="false">SUM(H32:J32)</f>
        <v>0</v>
      </c>
    </row>
    <row r="33" customFormat="false" ht="12.75" hidden="false" customHeight="false" outlineLevel="0" collapsed="false">
      <c r="A33" s="46" t="s">
        <v>34</v>
      </c>
      <c r="B33" s="47"/>
      <c r="C33" s="114" t="n">
        <v>0</v>
      </c>
      <c r="D33" s="114" t="n">
        <v>0</v>
      </c>
      <c r="E33" s="114" t="n">
        <v>0</v>
      </c>
      <c r="F33" s="114" t="n">
        <v>0</v>
      </c>
      <c r="G33" s="114" t="n">
        <v>0</v>
      </c>
      <c r="H33" s="228" t="n">
        <f aca="false">SUM(C33:G33)</f>
        <v>0</v>
      </c>
      <c r="I33" s="114" t="n">
        <v>0</v>
      </c>
      <c r="J33" s="114" t="n">
        <v>0</v>
      </c>
      <c r="K33" s="221" t="n">
        <f aca="false">SUM(H33:J33)</f>
        <v>0</v>
      </c>
    </row>
    <row r="34" customFormat="false" ht="12.75" hidden="false" customHeight="false" outlineLevel="0" collapsed="false">
      <c r="A34" s="46" t="s">
        <v>35</v>
      </c>
      <c r="B34" s="47"/>
      <c r="C34" s="114" t="n">
        <v>0</v>
      </c>
      <c r="D34" s="114" t="n">
        <v>0</v>
      </c>
      <c r="E34" s="114" t="n">
        <v>0</v>
      </c>
      <c r="F34" s="114" t="n">
        <v>0</v>
      </c>
      <c r="G34" s="114" t="n">
        <v>0</v>
      </c>
      <c r="H34" s="228" t="n">
        <f aca="false">SUM(C34:G34)</f>
        <v>0</v>
      </c>
      <c r="I34" s="114" t="n">
        <v>0</v>
      </c>
      <c r="J34" s="114" t="n">
        <v>0</v>
      </c>
      <c r="K34" s="221" t="n">
        <f aca="false">SUM(H34:J34)</f>
        <v>0</v>
      </c>
    </row>
    <row r="35" customFormat="false" ht="12.75" hidden="false" customHeight="false" outlineLevel="0" collapsed="false">
      <c r="A35" s="46" t="s">
        <v>36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228" t="n">
        <f aca="false">SUM(C35:G35)</f>
        <v>0</v>
      </c>
      <c r="I35" s="114" t="n">
        <v>0</v>
      </c>
      <c r="J35" s="114" t="n">
        <v>0</v>
      </c>
      <c r="K35" s="221" t="n">
        <f aca="false">SUM(H35:J35)</f>
        <v>0</v>
      </c>
    </row>
    <row r="36" customFormat="false" ht="12.75" hidden="false" customHeight="false" outlineLevel="0" collapsed="false">
      <c r="A36" s="46" t="s">
        <v>37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231" t="n">
        <f aca="false">SUM(C36:G36)</f>
        <v>0</v>
      </c>
      <c r="I36" s="114" t="n">
        <v>0</v>
      </c>
      <c r="J36" s="114" t="n">
        <v>0</v>
      </c>
      <c r="K36" s="221" t="n">
        <f aca="false">SUM(H36:J36)</f>
        <v>0</v>
      </c>
    </row>
    <row r="37" customFormat="false" ht="13.5" hidden="false" customHeight="false" outlineLevel="0" collapsed="false">
      <c r="A37" s="82" t="s">
        <v>38</v>
      </c>
      <c r="B37" s="232"/>
      <c r="C37" s="233" t="n">
        <f aca="false">SUM(C28:C35)</f>
        <v>0</v>
      </c>
      <c r="D37" s="233" t="n">
        <f aca="false">SUM(D28:D35)</f>
        <v>0</v>
      </c>
      <c r="E37" s="233" t="n">
        <f aca="false">SUM(E28:E35)</f>
        <v>0</v>
      </c>
      <c r="F37" s="233" t="n">
        <f aca="false">SUM(F28:F35)</f>
        <v>0</v>
      </c>
      <c r="G37" s="233" t="n">
        <f aca="false">SUM(G28:G35)</f>
        <v>0</v>
      </c>
      <c r="H37" s="234" t="n">
        <f aca="false">SUM(H28:H35)</f>
        <v>0</v>
      </c>
      <c r="I37" s="233" t="n">
        <f aca="false">SUM(I28:I35)</f>
        <v>0</v>
      </c>
      <c r="J37" s="233" t="n">
        <f aca="false">SUM(J28:J35)</f>
        <v>0</v>
      </c>
      <c r="K37" s="235" t="n">
        <f aca="false">SUM(K28:K35)</f>
        <v>0</v>
      </c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2.75" hidden="false" customHeight="false" outlineLevel="0" collapsed="false">
      <c r="A38" s="46"/>
      <c r="B38" s="220"/>
      <c r="C38" s="95"/>
      <c r="D38" s="114"/>
      <c r="E38" s="114"/>
      <c r="F38" s="114"/>
      <c r="G38" s="114"/>
      <c r="H38" s="228"/>
      <c r="I38" s="95"/>
      <c r="J38" s="114"/>
      <c r="K38" s="221"/>
    </row>
    <row r="39" customFormat="false" ht="12.75" hidden="false" customHeight="false" outlineLevel="0" collapsed="false">
      <c r="A39" s="46" t="s">
        <v>39</v>
      </c>
      <c r="B39" s="236"/>
      <c r="C39" s="95" t="n">
        <v>0</v>
      </c>
      <c r="D39" s="114" t="n">
        <v>0</v>
      </c>
      <c r="E39" s="114" t="n">
        <v>0</v>
      </c>
      <c r="F39" s="114" t="n">
        <v>0</v>
      </c>
      <c r="G39" s="114" t="n">
        <v>0</v>
      </c>
      <c r="H39" s="228" t="n">
        <f aca="false">SUM(C39:G39)</f>
        <v>0</v>
      </c>
      <c r="I39" s="114" t="n">
        <v>0</v>
      </c>
      <c r="J39" s="114" t="n">
        <v>0</v>
      </c>
      <c r="K39" s="221" t="n">
        <f aca="false">SUM(H39:J39)</f>
        <v>0</v>
      </c>
    </row>
    <row r="40" customFormat="false" ht="12.75" hidden="false" customHeight="false" outlineLevel="0" collapsed="false">
      <c r="A40" s="46" t="s">
        <v>40</v>
      </c>
      <c r="B40" s="220"/>
      <c r="C40" s="217" t="n">
        <v>0</v>
      </c>
      <c r="D40" s="218" t="n">
        <v>0</v>
      </c>
      <c r="E40" s="218" t="n">
        <v>0</v>
      </c>
      <c r="F40" s="218" t="n">
        <v>0</v>
      </c>
      <c r="G40" s="218" t="n">
        <v>0</v>
      </c>
      <c r="H40" s="228" t="n">
        <f aca="false">SUM(C40:G40)</f>
        <v>0</v>
      </c>
      <c r="I40" s="218" t="n">
        <v>0</v>
      </c>
      <c r="J40" s="218" t="n">
        <v>0</v>
      </c>
      <c r="K40" s="221" t="n">
        <f aca="false">SUM(H40:J40)</f>
        <v>0</v>
      </c>
    </row>
    <row r="41" customFormat="false" ht="13.5" hidden="false" customHeight="false" outlineLevel="0" collapsed="false">
      <c r="A41" s="46" t="s">
        <v>41</v>
      </c>
      <c r="B41" s="237"/>
      <c r="C41" s="238" t="n">
        <v>0</v>
      </c>
      <c r="D41" s="230" t="n">
        <v>0</v>
      </c>
      <c r="E41" s="230" t="n">
        <v>0</v>
      </c>
      <c r="F41" s="230" t="n">
        <v>0</v>
      </c>
      <c r="G41" s="230" t="n">
        <v>0</v>
      </c>
      <c r="H41" s="228" t="n">
        <f aca="false">SUM(C41:G41)</f>
        <v>0</v>
      </c>
      <c r="I41" s="230" t="n">
        <v>0</v>
      </c>
      <c r="J41" s="230" t="n">
        <v>0</v>
      </c>
      <c r="K41" s="221" t="n">
        <f aca="false">SUM(H41:J41)</f>
        <v>0</v>
      </c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39"/>
      <c r="DY41" s="239"/>
      <c r="DZ41" s="239"/>
      <c r="EA41" s="239"/>
      <c r="EB41" s="239"/>
      <c r="EC41" s="239"/>
      <c r="ED41" s="239"/>
      <c r="EE41" s="239"/>
      <c r="EF41" s="239"/>
      <c r="EG41" s="239"/>
      <c r="EH41" s="239"/>
      <c r="EI41" s="239"/>
      <c r="EJ41" s="239"/>
      <c r="EK41" s="239"/>
      <c r="EL41" s="239"/>
      <c r="EM41" s="239"/>
      <c r="EN41" s="239"/>
      <c r="EO41" s="239"/>
      <c r="EP41" s="239"/>
      <c r="EQ41" s="239"/>
      <c r="ER41" s="239"/>
      <c r="ES41" s="239"/>
      <c r="ET41" s="239"/>
      <c r="EU41" s="239"/>
      <c r="EV41" s="239"/>
      <c r="EW41" s="239"/>
      <c r="EX41" s="239"/>
      <c r="EY41" s="239"/>
      <c r="EZ41" s="239"/>
      <c r="FA41" s="239"/>
      <c r="FB41" s="239"/>
      <c r="FC41" s="239"/>
      <c r="FD41" s="239"/>
      <c r="FE41" s="239"/>
      <c r="FF41" s="239"/>
      <c r="FG41" s="239"/>
      <c r="FH41" s="239"/>
      <c r="FI41" s="239"/>
      <c r="FJ41" s="239"/>
      <c r="FK41" s="239"/>
      <c r="FL41" s="239"/>
      <c r="FM41" s="239"/>
      <c r="FN41" s="239"/>
      <c r="FO41" s="239"/>
      <c r="FP41" s="239"/>
      <c r="FQ41" s="239"/>
      <c r="FR41" s="239"/>
      <c r="FS41" s="239"/>
      <c r="FT41" s="239"/>
      <c r="FU41" s="239"/>
      <c r="FV41" s="239"/>
      <c r="FW41" s="239"/>
      <c r="FX41" s="239"/>
      <c r="FY41" s="239"/>
      <c r="FZ41" s="239"/>
      <c r="GA41" s="239"/>
      <c r="GB41" s="239"/>
      <c r="GC41" s="239"/>
      <c r="GD41" s="239"/>
      <c r="GE41" s="239"/>
      <c r="GF41" s="239"/>
      <c r="GG41" s="239"/>
      <c r="GH41" s="239"/>
      <c r="GI41" s="239"/>
      <c r="GJ41" s="239"/>
      <c r="GK41" s="239"/>
      <c r="GL41" s="239"/>
      <c r="GM41" s="239"/>
      <c r="GN41" s="239"/>
      <c r="GO41" s="239"/>
      <c r="GP41" s="239"/>
      <c r="GQ41" s="239"/>
      <c r="GR41" s="239"/>
      <c r="GS41" s="239"/>
      <c r="GT41" s="239"/>
      <c r="GU41" s="239"/>
      <c r="GV41" s="239"/>
      <c r="GW41" s="239"/>
      <c r="GX41" s="239"/>
      <c r="GY41" s="239"/>
      <c r="GZ41" s="239"/>
      <c r="HA41" s="239"/>
      <c r="HB41" s="239"/>
      <c r="HC41" s="239"/>
      <c r="HD41" s="239"/>
      <c r="HE41" s="239"/>
      <c r="HF41" s="239"/>
      <c r="HG41" s="239"/>
      <c r="HH41" s="239"/>
      <c r="HI41" s="239"/>
      <c r="HJ41" s="239"/>
      <c r="HK41" s="239"/>
      <c r="HL41" s="239"/>
      <c r="HM41" s="239"/>
      <c r="HN41" s="239"/>
      <c r="HO41" s="239"/>
      <c r="HP41" s="239"/>
      <c r="HQ41" s="239"/>
      <c r="HR41" s="239"/>
      <c r="HS41" s="239"/>
      <c r="HT41" s="239"/>
      <c r="HU41" s="239"/>
      <c r="HV41" s="239"/>
      <c r="HW41" s="239"/>
      <c r="HX41" s="239"/>
      <c r="HY41" s="239"/>
      <c r="HZ41" s="239"/>
      <c r="IA41" s="239"/>
      <c r="IB41" s="239"/>
      <c r="IC41" s="239"/>
      <c r="ID41" s="239"/>
      <c r="IE41" s="239"/>
      <c r="IF41" s="239"/>
      <c r="IG41" s="239"/>
      <c r="IH41" s="239"/>
      <c r="II41" s="239"/>
      <c r="IJ41" s="239"/>
      <c r="IK41" s="239"/>
      <c r="IL41" s="239"/>
      <c r="IM41" s="239"/>
      <c r="IN41" s="239"/>
      <c r="IO41" s="239"/>
      <c r="IP41" s="239"/>
      <c r="IQ41" s="239"/>
      <c r="IR41" s="239"/>
      <c r="IS41" s="239"/>
      <c r="IT41" s="239"/>
      <c r="IU41" s="239"/>
      <c r="IV41" s="239"/>
      <c r="IW41" s="239"/>
    </row>
    <row r="42" customFormat="false" ht="12.75" hidden="false" customHeight="false" outlineLevel="0" collapsed="false">
      <c r="A42" s="46" t="s">
        <v>42</v>
      </c>
      <c r="B42" s="220"/>
      <c r="C42" s="95" t="n">
        <v>0</v>
      </c>
      <c r="D42" s="114" t="n">
        <v>0</v>
      </c>
      <c r="E42" s="114" t="n">
        <v>0</v>
      </c>
      <c r="F42" s="114" t="n">
        <v>0</v>
      </c>
      <c r="G42" s="114" t="n">
        <v>0</v>
      </c>
      <c r="H42" s="228" t="n">
        <f aca="false">SUM(C42:G42)</f>
        <v>0</v>
      </c>
      <c r="I42" s="114" t="n">
        <v>0</v>
      </c>
      <c r="J42" s="114" t="n">
        <v>0</v>
      </c>
      <c r="K42" s="221" t="n">
        <f aca="false">SUM(H42:J42)</f>
        <v>0</v>
      </c>
    </row>
    <row r="43" customFormat="false" ht="12.75" hidden="false" customHeight="false" outlineLevel="0" collapsed="false">
      <c r="A43" s="46" t="s">
        <v>43</v>
      </c>
      <c r="B43" s="220"/>
      <c r="C43" s="95" t="n">
        <v>0</v>
      </c>
      <c r="D43" s="114" t="n">
        <v>0</v>
      </c>
      <c r="E43" s="114" t="n">
        <v>0</v>
      </c>
      <c r="F43" s="114" t="n">
        <v>0</v>
      </c>
      <c r="G43" s="114" t="n">
        <v>0</v>
      </c>
      <c r="H43" s="228" t="n">
        <f aca="false">SUM(C43:G43)</f>
        <v>0</v>
      </c>
      <c r="I43" s="114" t="n">
        <v>0</v>
      </c>
      <c r="J43" s="114" t="n">
        <v>0</v>
      </c>
      <c r="K43" s="221" t="n">
        <f aca="false">SUM(H43:J43)</f>
        <v>0</v>
      </c>
    </row>
    <row r="44" customFormat="false" ht="12.75" hidden="false" customHeight="false" outlineLevel="0" collapsed="false">
      <c r="A44" s="46" t="s">
        <v>44</v>
      </c>
      <c r="B44" s="220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228" t="n">
        <f aca="false">SUM(C44:G44)</f>
        <v>0</v>
      </c>
      <c r="I44" s="114" t="n">
        <v>0</v>
      </c>
      <c r="J44" s="114" t="n">
        <v>0</v>
      </c>
      <c r="K44" s="240" t="n">
        <f aca="false">SUM(H44:J44)</f>
        <v>0</v>
      </c>
    </row>
    <row r="45" customFormat="false" ht="13.5" hidden="false" customHeight="false" outlineLevel="0" collapsed="false">
      <c r="A45" s="82" t="s">
        <v>45</v>
      </c>
      <c r="B45" s="227"/>
      <c r="C45" s="241" t="n">
        <f aca="false">SUM(C39:C44)</f>
        <v>0</v>
      </c>
      <c r="D45" s="233" t="n">
        <f aca="false">SUM(D39:D44)</f>
        <v>0</v>
      </c>
      <c r="E45" s="233" t="n">
        <f aca="false">SUM(E39:E44)</f>
        <v>0</v>
      </c>
      <c r="F45" s="233" t="n">
        <f aca="false">SUM(F39:F44)</f>
        <v>0</v>
      </c>
      <c r="G45" s="233" t="n">
        <f aca="false">SUM(G39:G44)</f>
        <v>0</v>
      </c>
      <c r="H45" s="234" t="n">
        <f aca="false">SUM(H37:H44)</f>
        <v>0</v>
      </c>
      <c r="I45" s="233" t="n">
        <f aca="false">SUM(I39:I44)</f>
        <v>0</v>
      </c>
      <c r="J45" s="233" t="n">
        <f aca="false">SUM(J39:J44)</f>
        <v>0</v>
      </c>
      <c r="K45" s="235" t="n">
        <f aca="false">SUM(K37:K44)</f>
        <v>0</v>
      </c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false" outlineLevel="0" collapsed="false">
      <c r="A46" s="46"/>
      <c r="B46" s="220"/>
      <c r="C46" s="95"/>
      <c r="D46" s="114"/>
      <c r="E46" s="114"/>
      <c r="F46" s="114"/>
      <c r="G46" s="114"/>
      <c r="H46" s="95"/>
      <c r="I46" s="95"/>
      <c r="J46" s="114"/>
      <c r="K46" s="221"/>
    </row>
    <row r="47" customFormat="false" ht="12.75" hidden="false" customHeight="false" outlineLevel="0" collapsed="false">
      <c r="A47" s="46" t="s">
        <v>46</v>
      </c>
      <c r="B47" s="220"/>
      <c r="C47" s="95" t="n">
        <v>0</v>
      </c>
      <c r="D47" s="114" t="n">
        <v>0</v>
      </c>
      <c r="E47" s="114" t="n">
        <v>0</v>
      </c>
      <c r="F47" s="114" t="n">
        <v>0</v>
      </c>
      <c r="G47" s="114" t="n">
        <v>0</v>
      </c>
      <c r="H47" s="228" t="n">
        <f aca="false">SUM(C47:G47)</f>
        <v>0</v>
      </c>
      <c r="I47" s="114" t="n">
        <v>0</v>
      </c>
      <c r="J47" s="114" t="n">
        <v>0</v>
      </c>
      <c r="K47" s="221" t="n">
        <f aca="false">SUM(H47:J47)</f>
        <v>0</v>
      </c>
    </row>
    <row r="48" customFormat="false" ht="12.75" hidden="false" customHeight="false" outlineLevel="0" collapsed="false">
      <c r="A48" s="46" t="s">
        <v>47</v>
      </c>
      <c r="B48" s="220"/>
      <c r="C48" s="217" t="n">
        <v>0</v>
      </c>
      <c r="D48" s="218" t="n">
        <v>0</v>
      </c>
      <c r="E48" s="218" t="n">
        <v>0</v>
      </c>
      <c r="F48" s="218" t="n">
        <v>0</v>
      </c>
      <c r="G48" s="218" t="n">
        <v>0</v>
      </c>
      <c r="H48" s="228" t="n">
        <f aca="false">SUM(C48:G48)</f>
        <v>0</v>
      </c>
      <c r="I48" s="218" t="n">
        <v>0</v>
      </c>
      <c r="J48" s="218" t="n">
        <v>0</v>
      </c>
      <c r="K48" s="221" t="n">
        <f aca="false">SUM(H48:J48)</f>
        <v>0</v>
      </c>
    </row>
    <row r="49" customFormat="false" ht="13.5" hidden="false" customHeight="false" outlineLevel="0" collapsed="false">
      <c r="A49" s="46" t="s">
        <v>48</v>
      </c>
      <c r="B49" s="220"/>
      <c r="C49" s="242" t="n">
        <v>0</v>
      </c>
      <c r="D49" s="243" t="n">
        <v>0</v>
      </c>
      <c r="E49" s="243" t="n">
        <v>0</v>
      </c>
      <c r="F49" s="243" t="n">
        <v>0</v>
      </c>
      <c r="G49" s="243" t="n">
        <v>0</v>
      </c>
      <c r="H49" s="228" t="n">
        <f aca="false">SUM(C49:G49)</f>
        <v>0</v>
      </c>
      <c r="I49" s="243" t="n">
        <v>0</v>
      </c>
      <c r="J49" s="243" t="n">
        <v>0</v>
      </c>
      <c r="K49" s="221" t="n">
        <f aca="false">SUM(H49:J49)</f>
        <v>0</v>
      </c>
    </row>
    <row r="50" customFormat="false" ht="12.75" hidden="false" customHeight="false" outlineLevel="0" collapsed="false">
      <c r="A50" s="46" t="s">
        <v>49</v>
      </c>
      <c r="B50" s="220"/>
      <c r="C50" s="114" t="n">
        <v>0</v>
      </c>
      <c r="D50" s="114" t="n">
        <v>0</v>
      </c>
      <c r="E50" s="114" t="n">
        <v>0</v>
      </c>
      <c r="F50" s="114" t="n">
        <v>0</v>
      </c>
      <c r="G50" s="114" t="n">
        <v>0</v>
      </c>
      <c r="H50" s="228" t="n">
        <f aca="false">SUM(C50:G50)</f>
        <v>0</v>
      </c>
      <c r="I50" s="114" t="n">
        <v>0</v>
      </c>
      <c r="J50" s="114" t="n">
        <v>0</v>
      </c>
      <c r="K50" s="221" t="n">
        <f aca="false">SUM(H50:J50)</f>
        <v>0</v>
      </c>
    </row>
    <row r="51" customFormat="false" ht="12.75" hidden="false" customHeight="false" outlineLevel="0" collapsed="false">
      <c r="A51" s="46" t="s">
        <v>50</v>
      </c>
      <c r="B51" s="220"/>
      <c r="C51" s="114" t="n">
        <v>0</v>
      </c>
      <c r="D51" s="114" t="n">
        <v>0</v>
      </c>
      <c r="E51" s="114" t="n">
        <v>0</v>
      </c>
      <c r="F51" s="114" t="n">
        <v>0</v>
      </c>
      <c r="G51" s="114" t="n">
        <v>0</v>
      </c>
      <c r="H51" s="228" t="n">
        <f aca="false">SUM(C51:G51)</f>
        <v>0</v>
      </c>
      <c r="I51" s="114" t="n">
        <v>0</v>
      </c>
      <c r="J51" s="114" t="n">
        <v>0</v>
      </c>
      <c r="K51" s="221" t="n">
        <f aca="false">SUM(H51:J51)</f>
        <v>0</v>
      </c>
    </row>
    <row r="52" customFormat="false" ht="12.75" hidden="false" customHeight="false" outlineLevel="0" collapsed="false">
      <c r="A52" s="46" t="s">
        <v>51</v>
      </c>
      <c r="B52" s="220"/>
      <c r="C52" s="114" t="n">
        <v>0</v>
      </c>
      <c r="D52" s="114" t="n">
        <v>0</v>
      </c>
      <c r="E52" s="114" t="n">
        <v>0</v>
      </c>
      <c r="F52" s="114" t="n">
        <v>0</v>
      </c>
      <c r="G52" s="114" t="n">
        <v>0</v>
      </c>
      <c r="H52" s="228" t="n">
        <f aca="false">SUM(C52:G52)</f>
        <v>0</v>
      </c>
      <c r="I52" s="114" t="n">
        <v>0</v>
      </c>
      <c r="J52" s="114" t="n">
        <v>0</v>
      </c>
      <c r="K52" s="221" t="n">
        <f aca="false">SUM(H52:J52)</f>
        <v>0</v>
      </c>
      <c r="L52" s="115"/>
      <c r="M52" s="244"/>
      <c r="N52" s="115"/>
    </row>
    <row r="53" customFormat="false" ht="12.75" hidden="false" customHeight="false" outlineLevel="0" collapsed="false">
      <c r="A53" s="46" t="s">
        <v>52</v>
      </c>
      <c r="B53" s="220"/>
      <c r="C53" s="114" t="n">
        <v>0</v>
      </c>
      <c r="D53" s="114" t="n">
        <v>0</v>
      </c>
      <c r="E53" s="114" t="n">
        <v>0</v>
      </c>
      <c r="F53" s="114" t="n">
        <v>0</v>
      </c>
      <c r="G53" s="114" t="n">
        <v>0</v>
      </c>
      <c r="H53" s="228" t="n">
        <f aca="false">SUM(C53:G53)</f>
        <v>0</v>
      </c>
      <c r="I53" s="114" t="n">
        <v>0</v>
      </c>
      <c r="J53" s="114" t="n">
        <v>0</v>
      </c>
      <c r="K53" s="221" t="n">
        <f aca="false">SUM(H53:J53)</f>
        <v>0</v>
      </c>
      <c r="L53" s="115"/>
      <c r="M53" s="244"/>
      <c r="N53" s="115"/>
    </row>
    <row r="54" customFormat="false" ht="12.75" hidden="false" customHeight="false" outlineLevel="0" collapsed="false">
      <c r="A54" s="46" t="s">
        <v>53</v>
      </c>
      <c r="B54" s="220"/>
      <c r="C54" s="114" t="n">
        <v>0</v>
      </c>
      <c r="D54" s="114" t="n">
        <v>0</v>
      </c>
      <c r="E54" s="114" t="n">
        <v>0</v>
      </c>
      <c r="F54" s="114" t="n">
        <v>0</v>
      </c>
      <c r="G54" s="114" t="n">
        <v>0</v>
      </c>
      <c r="H54" s="228" t="n">
        <f aca="false">SUM(C54:G54)</f>
        <v>0</v>
      </c>
      <c r="I54" s="114" t="n">
        <v>0</v>
      </c>
      <c r="J54" s="114" t="n">
        <v>0</v>
      </c>
      <c r="K54" s="221" t="n">
        <f aca="false">SUM(H54:J54)</f>
        <v>0</v>
      </c>
      <c r="L54" s="115"/>
      <c r="M54" s="244"/>
      <c r="N54" s="115"/>
    </row>
    <row r="55" customFormat="false" ht="12.75" hidden="false" customHeight="false" outlineLevel="0" collapsed="false">
      <c r="A55" s="46" t="s">
        <v>54</v>
      </c>
      <c r="B55" s="220"/>
      <c r="C55" s="195" t="n">
        <v>0</v>
      </c>
      <c r="D55" s="195" t="n">
        <v>0</v>
      </c>
      <c r="E55" s="195" t="n">
        <v>0</v>
      </c>
      <c r="F55" s="195" t="n">
        <v>0</v>
      </c>
      <c r="G55" s="195" t="n">
        <v>0</v>
      </c>
      <c r="H55" s="228" t="n">
        <f aca="false">SUM(C55:G55)</f>
        <v>0</v>
      </c>
      <c r="I55" s="195" t="n">
        <v>0</v>
      </c>
      <c r="J55" s="195" t="n">
        <v>0</v>
      </c>
      <c r="K55" s="221" t="n">
        <f aca="false">SUM(H55:J55)</f>
        <v>0</v>
      </c>
      <c r="L55" s="115"/>
      <c r="M55" s="244"/>
      <c r="N55" s="115"/>
    </row>
    <row r="56" customFormat="false" ht="12.75" hidden="false" customHeight="false" outlineLevel="0" collapsed="false">
      <c r="A56" s="46" t="s">
        <v>55</v>
      </c>
      <c r="B56" s="220"/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228" t="n">
        <f aca="false">SUM(C56:G56)</f>
        <v>0</v>
      </c>
      <c r="I56" s="195" t="n">
        <v>0</v>
      </c>
      <c r="J56" s="195" t="n">
        <v>0</v>
      </c>
      <c r="K56" s="221" t="n">
        <f aca="false">SUM(H56:J56)</f>
        <v>0</v>
      </c>
      <c r="L56" s="115"/>
      <c r="M56" s="244"/>
      <c r="N56" s="115"/>
    </row>
    <row r="57" customFormat="false" ht="12.75" hidden="false" customHeight="false" outlineLevel="0" collapsed="false">
      <c r="A57" s="46" t="s">
        <v>56</v>
      </c>
      <c r="B57" s="220"/>
      <c r="C57" s="195" t="n">
        <v>0</v>
      </c>
      <c r="D57" s="195" t="n">
        <v>0</v>
      </c>
      <c r="E57" s="195" t="n">
        <v>0</v>
      </c>
      <c r="F57" s="195" t="n">
        <v>0</v>
      </c>
      <c r="G57" s="195" t="n">
        <v>0</v>
      </c>
      <c r="H57" s="228" t="n">
        <f aca="false">SUM(C57:G57)</f>
        <v>0</v>
      </c>
      <c r="I57" s="195" t="n">
        <v>0</v>
      </c>
      <c r="J57" s="195" t="n">
        <v>0</v>
      </c>
      <c r="K57" s="221" t="n">
        <f aca="false">SUM(H57:J57)</f>
        <v>0</v>
      </c>
      <c r="L57" s="115"/>
      <c r="M57" s="115" t="s">
        <v>102</v>
      </c>
      <c r="N57" s="115"/>
    </row>
    <row r="58" customFormat="false" ht="12.75" hidden="false" customHeight="false" outlineLevel="0" collapsed="false">
      <c r="A58" s="46" t="s">
        <v>57</v>
      </c>
      <c r="B58" s="220"/>
      <c r="C58" s="195" t="n">
        <v>0</v>
      </c>
      <c r="D58" s="195" t="n">
        <v>0</v>
      </c>
      <c r="E58" s="195" t="n">
        <v>0</v>
      </c>
      <c r="F58" s="195" t="n">
        <v>0</v>
      </c>
      <c r="G58" s="195" t="n">
        <v>0</v>
      </c>
      <c r="H58" s="228" t="n">
        <f aca="false">SUM(C58:G58)</f>
        <v>0</v>
      </c>
      <c r="I58" s="195" t="n">
        <v>0</v>
      </c>
      <c r="J58" s="195" t="n">
        <v>0</v>
      </c>
      <c r="K58" s="221" t="n">
        <f aca="false">SUM(H58:J58)</f>
        <v>0</v>
      </c>
    </row>
    <row r="59" customFormat="false" ht="12.75" hidden="false" customHeight="false" outlineLevel="0" collapsed="false">
      <c r="A59" s="46" t="s">
        <v>58</v>
      </c>
      <c r="B59" s="220"/>
      <c r="C59" s="195" t="n">
        <v>0</v>
      </c>
      <c r="D59" s="195" t="n">
        <v>0</v>
      </c>
      <c r="E59" s="195" t="n">
        <v>0</v>
      </c>
      <c r="F59" s="195" t="n">
        <v>0</v>
      </c>
      <c r="G59" s="195" t="n">
        <v>0</v>
      </c>
      <c r="H59" s="228" t="n">
        <f aca="false">SUM(C59:G59)</f>
        <v>0</v>
      </c>
      <c r="I59" s="195" t="n">
        <v>0</v>
      </c>
      <c r="J59" s="195" t="n">
        <v>0</v>
      </c>
      <c r="K59" s="221" t="n">
        <f aca="false">SUM(H59:J59)</f>
        <v>0</v>
      </c>
    </row>
    <row r="60" customFormat="false" ht="12.75" hidden="false" customHeight="false" outlineLevel="0" collapsed="false">
      <c r="A60" s="46" t="s">
        <v>59</v>
      </c>
      <c r="B60" s="220"/>
      <c r="C60" s="195" t="n">
        <v>0</v>
      </c>
      <c r="D60" s="195" t="n">
        <v>0</v>
      </c>
      <c r="E60" s="195" t="n">
        <v>0</v>
      </c>
      <c r="F60" s="195" t="n">
        <v>0</v>
      </c>
      <c r="G60" s="195" t="n">
        <v>0</v>
      </c>
      <c r="H60" s="228" t="n">
        <f aca="false">SUM(C60:G60)</f>
        <v>0</v>
      </c>
      <c r="I60" s="195" t="n">
        <v>0</v>
      </c>
      <c r="J60" s="195" t="n">
        <v>0</v>
      </c>
      <c r="K60" s="221" t="n">
        <f aca="false">SUM(H60:J60)</f>
        <v>0</v>
      </c>
    </row>
    <row r="61" customFormat="false" ht="12.75" hidden="false" customHeight="false" outlineLevel="0" collapsed="false">
      <c r="A61" s="46" t="s">
        <v>60</v>
      </c>
      <c r="B61" s="220"/>
      <c r="C61" s="195" t="n">
        <v>0</v>
      </c>
      <c r="D61" s="195" t="n">
        <v>0</v>
      </c>
      <c r="E61" s="195" t="n">
        <v>0</v>
      </c>
      <c r="F61" s="195" t="n">
        <v>0</v>
      </c>
      <c r="G61" s="195" t="n">
        <v>0</v>
      </c>
      <c r="H61" s="228" t="n">
        <f aca="false">SUM(C61:G61)</f>
        <v>0</v>
      </c>
      <c r="I61" s="195" t="n">
        <v>0</v>
      </c>
      <c r="J61" s="195" t="n">
        <v>0</v>
      </c>
      <c r="K61" s="221" t="n">
        <f aca="false">SUM(H61:J61)</f>
        <v>0</v>
      </c>
    </row>
    <row r="62" customFormat="false" ht="12.75" hidden="false" customHeight="false" outlineLevel="0" collapsed="false">
      <c r="A62" s="46" t="s">
        <v>61</v>
      </c>
      <c r="B62" s="220"/>
      <c r="C62" s="195" t="n">
        <v>0</v>
      </c>
      <c r="D62" s="195" t="n">
        <v>0</v>
      </c>
      <c r="E62" s="195" t="n">
        <v>0</v>
      </c>
      <c r="F62" s="195" t="n">
        <v>0</v>
      </c>
      <c r="G62" s="195" t="n">
        <v>0</v>
      </c>
      <c r="H62" s="228" t="n">
        <f aca="false">SUM(C62:G62)</f>
        <v>0</v>
      </c>
      <c r="I62" s="195" t="n">
        <v>0</v>
      </c>
      <c r="J62" s="195" t="n">
        <v>0</v>
      </c>
      <c r="K62" s="221" t="n">
        <f aca="false">SUM(H62:J62)</f>
        <v>0</v>
      </c>
    </row>
    <row r="63" customFormat="false" ht="12.75" hidden="false" customHeight="false" outlineLevel="0" collapsed="false">
      <c r="A63" s="46" t="s">
        <v>62</v>
      </c>
      <c r="B63" s="220"/>
      <c r="C63" s="195" t="n">
        <v>0</v>
      </c>
      <c r="D63" s="195" t="n">
        <v>0</v>
      </c>
      <c r="E63" s="195" t="n">
        <v>0</v>
      </c>
      <c r="F63" s="195" t="n">
        <v>0</v>
      </c>
      <c r="G63" s="195" t="n">
        <v>0</v>
      </c>
      <c r="H63" s="228" t="n">
        <f aca="false">SUM(C63:G63)</f>
        <v>0</v>
      </c>
      <c r="I63" s="195" t="n">
        <v>0</v>
      </c>
      <c r="J63" s="195" t="n">
        <v>0</v>
      </c>
      <c r="K63" s="221" t="n">
        <f aca="false">SUM(H63:J63)</f>
        <v>0</v>
      </c>
    </row>
    <row r="64" customFormat="false" ht="12.75" hidden="false" customHeight="false" outlineLevel="0" collapsed="false">
      <c r="A64" s="97" t="s">
        <v>63</v>
      </c>
      <c r="B64" s="220"/>
      <c r="C64" s="195" t="n">
        <v>0</v>
      </c>
      <c r="D64" s="195" t="n">
        <v>0</v>
      </c>
      <c r="E64" s="195" t="n">
        <v>0</v>
      </c>
      <c r="F64" s="195" t="n">
        <v>0</v>
      </c>
      <c r="G64" s="195" t="n">
        <v>0</v>
      </c>
      <c r="H64" s="228" t="n">
        <f aca="false">SUM(C64:G64)</f>
        <v>0</v>
      </c>
      <c r="I64" s="195" t="n">
        <v>0</v>
      </c>
      <c r="J64" s="195" t="n">
        <v>0</v>
      </c>
      <c r="K64" s="221" t="n">
        <f aca="false">SUM(H64:J64)</f>
        <v>0</v>
      </c>
    </row>
    <row r="65" customFormat="false" ht="12.75" hidden="false" customHeight="false" outlineLevel="0" collapsed="false">
      <c r="A65" s="97" t="s">
        <v>65</v>
      </c>
      <c r="B65" s="220"/>
      <c r="C65" s="195" t="n">
        <v>0</v>
      </c>
      <c r="D65" s="195" t="n">
        <v>0</v>
      </c>
      <c r="E65" s="195" t="n">
        <v>0</v>
      </c>
      <c r="F65" s="195" t="n">
        <v>0</v>
      </c>
      <c r="G65" s="195" t="n">
        <v>0</v>
      </c>
      <c r="H65" s="228" t="n">
        <f aca="false">SUM(C65:G65)</f>
        <v>0</v>
      </c>
      <c r="I65" s="195" t="n">
        <v>0</v>
      </c>
      <c r="J65" s="195" t="n">
        <v>0</v>
      </c>
      <c r="K65" s="221" t="n">
        <f aca="false">SUM(H65:J65)</f>
        <v>0</v>
      </c>
    </row>
    <row r="66" customFormat="false" ht="13.5" hidden="false" customHeight="false" outlineLevel="0" collapsed="false">
      <c r="A66" s="82" t="s">
        <v>66</v>
      </c>
      <c r="B66" s="227"/>
      <c r="C66" s="245" t="n">
        <f aca="false">SUM(C47:C65)+C45+C37+C26+C18</f>
        <v>0</v>
      </c>
      <c r="D66" s="246" t="n">
        <f aca="false">SUM(D47:D65)+D45+D37+D26+D18</f>
        <v>0</v>
      </c>
      <c r="E66" s="246" t="n">
        <f aca="false">SUM(E47:E65)+E45+E37+E26+E18</f>
        <v>0</v>
      </c>
      <c r="F66" s="246" t="n">
        <f aca="false">SUM(F47:F65)+F45+F37+F26+F18</f>
        <v>0</v>
      </c>
      <c r="G66" s="246" t="n">
        <f aca="false">SUM(G47:G65)+G45+G37+G26+G18</f>
        <v>0</v>
      </c>
      <c r="H66" s="247" t="n">
        <f aca="false">SUM(H47:H65)+H45+H37+H26+H18</f>
        <v>0</v>
      </c>
      <c r="I66" s="246" t="n">
        <f aca="false">SUM(I47:I65)+I45+I37+I26+I18</f>
        <v>0</v>
      </c>
      <c r="J66" s="246" t="n">
        <f aca="false">SUM(J47:J65)+J45+J37+J26+J18</f>
        <v>0</v>
      </c>
      <c r="K66" s="248" t="n">
        <f aca="false">SUM(K47:K65)+K45+K37+K26+K18</f>
        <v>0</v>
      </c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2.75" hidden="false" customHeight="false" outlineLevel="0" collapsed="false">
      <c r="A67" s="1" t="s">
        <v>136</v>
      </c>
      <c r="C67" s="195"/>
      <c r="D67" s="195"/>
      <c r="E67" s="195"/>
      <c r="F67" s="195"/>
      <c r="G67" s="195"/>
      <c r="H67" s="195"/>
      <c r="I67" s="195"/>
      <c r="J67" s="195"/>
      <c r="K67" s="195"/>
    </row>
    <row r="68" customFormat="false" ht="12.75" hidden="false" customHeight="false" outlineLevel="0" collapsed="false">
      <c r="C68" s="195"/>
      <c r="D68" s="195"/>
      <c r="E68" s="195"/>
      <c r="F68" s="195"/>
      <c r="G68" s="195"/>
      <c r="H68" s="195"/>
      <c r="I68" s="195"/>
      <c r="J68" s="195"/>
      <c r="K68" s="195"/>
    </row>
    <row r="69" customFormat="false" ht="12.75" hidden="false" customHeight="false" outlineLevel="0" collapsed="false">
      <c r="C69" s="195"/>
      <c r="D69" s="195"/>
      <c r="E69" s="195"/>
      <c r="F69" s="195"/>
      <c r="G69" s="195"/>
      <c r="H69" s="195"/>
      <c r="I69" s="195"/>
      <c r="J69" s="195"/>
      <c r="K69" s="195"/>
    </row>
    <row r="70" customFormat="false" ht="12.75" hidden="false" customHeight="false" outlineLevel="0" collapsed="false">
      <c r="C70" s="249"/>
      <c r="D70" s="114"/>
      <c r="E70" s="244"/>
      <c r="F70" s="249"/>
      <c r="G70" s="114"/>
      <c r="H70" s="114"/>
      <c r="I70" s="114"/>
      <c r="J70" s="195"/>
      <c r="K70" s="195"/>
    </row>
    <row r="71" customFormat="false" ht="12.75" hidden="false" customHeight="false" outlineLevel="0" collapsed="false">
      <c r="C71" s="249"/>
      <c r="D71" s="114"/>
      <c r="E71" s="244"/>
      <c r="F71" s="249"/>
      <c r="G71" s="114"/>
      <c r="H71" s="249"/>
      <c r="I71" s="114"/>
      <c r="J71" s="195"/>
      <c r="K71" s="195"/>
    </row>
    <row r="72" customFormat="false" ht="12.75" hidden="false" customHeight="false" outlineLevel="0" collapsed="false">
      <c r="C72" s="249"/>
      <c r="D72" s="114"/>
      <c r="E72" s="244"/>
      <c r="F72" s="114"/>
      <c r="G72" s="114"/>
      <c r="H72" s="249"/>
      <c r="I72" s="114"/>
      <c r="J72" s="195"/>
      <c r="K72" s="195"/>
    </row>
    <row r="73" customFormat="false" ht="12.75" hidden="false" customHeight="false" outlineLevel="0" collapsed="false">
      <c r="C73" s="249"/>
      <c r="D73" s="249"/>
      <c r="E73" s="244"/>
      <c r="F73" s="249"/>
      <c r="G73" s="249"/>
      <c r="H73" s="249"/>
      <c r="I73" s="114"/>
      <c r="J73" s="195"/>
      <c r="K73" s="195"/>
    </row>
    <row r="74" customFormat="false" ht="12.75" hidden="false" customHeight="false" outlineLevel="0" collapsed="false">
      <c r="C74" s="249"/>
      <c r="D74" s="249"/>
      <c r="E74" s="249"/>
      <c r="F74" s="249"/>
      <c r="G74" s="249"/>
      <c r="H74" s="249"/>
      <c r="I74" s="114"/>
      <c r="J74" s="195"/>
      <c r="K74" s="195"/>
    </row>
    <row r="75" customFormat="false" ht="12.75" hidden="false" customHeight="false" outlineLevel="0" collapsed="false">
      <c r="C75" s="249"/>
      <c r="D75" s="249"/>
      <c r="E75" s="249"/>
      <c r="F75" s="249"/>
      <c r="G75" s="249"/>
      <c r="H75" s="249"/>
      <c r="I75" s="250"/>
      <c r="J75" s="195"/>
      <c r="K75" s="195"/>
    </row>
    <row r="76" customFormat="false" ht="12.75" hidden="false" customHeight="false" outlineLevel="0" collapsed="false">
      <c r="C76" s="249"/>
      <c r="D76" s="249"/>
      <c r="E76" s="249"/>
      <c r="F76" s="249"/>
      <c r="G76" s="249"/>
      <c r="H76" s="249"/>
      <c r="I76" s="249"/>
      <c r="J76" s="195"/>
      <c r="K76" s="195"/>
    </row>
    <row r="77" customFormat="false" ht="12.75" hidden="false" customHeight="false" outlineLevel="0" collapsed="false">
      <c r="C77" s="195"/>
      <c r="D77" s="195"/>
      <c r="E77" s="195"/>
      <c r="F77" s="195"/>
      <c r="G77" s="195"/>
      <c r="H77" s="195"/>
      <c r="I77" s="195"/>
      <c r="J77" s="195"/>
      <c r="K77" s="195"/>
    </row>
    <row r="78" customFormat="false" ht="12.75" hidden="false" customHeight="false" outlineLevel="0" collapsed="false">
      <c r="C78" s="195"/>
      <c r="D78" s="195"/>
      <c r="E78" s="195"/>
      <c r="F78" s="195"/>
      <c r="G78" s="195"/>
      <c r="H78" s="195"/>
      <c r="I78" s="195"/>
      <c r="J78" s="195"/>
      <c r="K78" s="195"/>
    </row>
    <row r="79" customFormat="false" ht="12.75" hidden="false" customHeight="false" outlineLevel="0" collapsed="false">
      <c r="C79" s="195"/>
      <c r="D79" s="195"/>
      <c r="E79" s="195"/>
      <c r="F79" s="195"/>
      <c r="G79" s="195"/>
      <c r="H79" s="195"/>
      <c r="I79" s="195"/>
      <c r="J79" s="195"/>
      <c r="K79" s="195"/>
    </row>
    <row r="80" customFormat="false" ht="12.75" hidden="false" customHeight="false" outlineLevel="0" collapsed="false">
      <c r="C80" s="195"/>
      <c r="D80" s="195"/>
      <c r="E80" s="195"/>
      <c r="F80" s="195"/>
      <c r="G80" s="195"/>
      <c r="H80" s="195"/>
      <c r="I80" s="195"/>
      <c r="J80" s="195"/>
      <c r="K80" s="195"/>
    </row>
    <row r="81" customFormat="false" ht="12.75" hidden="false" customHeight="false" outlineLevel="0" collapsed="false">
      <c r="C81" s="195"/>
      <c r="D81" s="195"/>
      <c r="E81" s="195"/>
      <c r="F81" s="195"/>
      <c r="G81" s="195"/>
      <c r="H81" s="195"/>
      <c r="I81" s="195"/>
      <c r="J81" s="195"/>
      <c r="K81" s="195"/>
    </row>
    <row r="82" customFormat="false" ht="12.75" hidden="false" customHeight="false" outlineLevel="0" collapsed="false">
      <c r="C82" s="195"/>
      <c r="D82" s="195"/>
      <c r="E82" s="195"/>
      <c r="F82" s="195"/>
      <c r="G82" s="195"/>
      <c r="H82" s="195"/>
      <c r="I82" s="195"/>
      <c r="J82" s="195"/>
      <c r="K82" s="195"/>
    </row>
    <row r="83" customFormat="false" ht="12.75" hidden="false" customHeight="false" outlineLevel="0" collapsed="false">
      <c r="C83" s="195"/>
      <c r="D83" s="195"/>
      <c r="E83" s="195"/>
      <c r="F83" s="195"/>
      <c r="G83" s="195"/>
      <c r="H83" s="195"/>
      <c r="I83" s="195"/>
      <c r="J83" s="195"/>
      <c r="K83" s="195"/>
    </row>
    <row r="84" customFormat="false" ht="12.75" hidden="false" customHeight="false" outlineLevel="0" collapsed="false">
      <c r="C84" s="195"/>
      <c r="D84" s="195"/>
      <c r="E84" s="195"/>
      <c r="F84" s="195"/>
      <c r="G84" s="195"/>
      <c r="H84" s="195"/>
      <c r="I84" s="195"/>
      <c r="J84" s="195"/>
      <c r="K84" s="195"/>
    </row>
    <row r="85" customFormat="false" ht="12.75" hidden="false" customHeight="false" outlineLevel="0" collapsed="false">
      <c r="C85" s="195"/>
      <c r="D85" s="195"/>
      <c r="E85" s="195"/>
      <c r="F85" s="195"/>
      <c r="G85" s="195"/>
      <c r="H85" s="195"/>
      <c r="I85" s="195"/>
      <c r="J85" s="195"/>
      <c r="K85" s="195"/>
    </row>
    <row r="86" customFormat="false" ht="12.75" hidden="false" customHeight="false" outlineLevel="0" collapsed="false">
      <c r="C86" s="195"/>
      <c r="D86" s="195"/>
      <c r="E86" s="195"/>
      <c r="F86" s="195"/>
      <c r="G86" s="195"/>
      <c r="H86" s="195"/>
      <c r="I86" s="195"/>
      <c r="J86" s="195"/>
      <c r="K86" s="195"/>
    </row>
    <row r="87" customFormat="false" ht="12.75" hidden="false" customHeight="false" outlineLevel="0" collapsed="false">
      <c r="C87" s="195"/>
      <c r="D87" s="195"/>
      <c r="E87" s="195"/>
      <c r="F87" s="195"/>
      <c r="G87" s="195"/>
      <c r="H87" s="195"/>
      <c r="I87" s="195"/>
      <c r="J87" s="195"/>
      <c r="K87" s="195"/>
    </row>
    <row r="88" customFormat="false" ht="12.75" hidden="false" customHeight="false" outlineLevel="0" collapsed="false">
      <c r="C88" s="195"/>
      <c r="D88" s="195"/>
      <c r="E88" s="195"/>
      <c r="F88" s="195"/>
      <c r="G88" s="195"/>
      <c r="H88" s="195"/>
      <c r="I88" s="195"/>
      <c r="J88" s="195"/>
      <c r="K88" s="195"/>
    </row>
    <row r="89" customFormat="false" ht="12.75" hidden="false" customHeight="false" outlineLevel="0" collapsed="false">
      <c r="C89" s="195"/>
      <c r="D89" s="195"/>
      <c r="E89" s="195"/>
      <c r="F89" s="195"/>
      <c r="G89" s="195"/>
      <c r="H89" s="195"/>
      <c r="I89" s="195"/>
      <c r="J89" s="195"/>
      <c r="K89" s="195"/>
    </row>
    <row r="90" customFormat="false" ht="12.75" hidden="false" customHeight="false" outlineLevel="0" collapsed="false">
      <c r="C90" s="195"/>
      <c r="D90" s="195"/>
      <c r="E90" s="195"/>
      <c r="F90" s="195"/>
      <c r="G90" s="195"/>
      <c r="H90" s="195"/>
      <c r="I90" s="195"/>
      <c r="J90" s="195"/>
      <c r="K90" s="195"/>
    </row>
    <row r="91" customFormat="false" ht="12.75" hidden="false" customHeight="false" outlineLevel="0" collapsed="false">
      <c r="C91" s="195"/>
      <c r="D91" s="195"/>
      <c r="E91" s="195"/>
      <c r="F91" s="195"/>
      <c r="G91" s="195"/>
      <c r="H91" s="195"/>
      <c r="I91" s="195"/>
      <c r="J91" s="195"/>
      <c r="K91" s="195"/>
    </row>
    <row r="92" customFormat="false" ht="12.75" hidden="false" customHeight="false" outlineLevel="0" collapsed="false">
      <c r="C92" s="195"/>
      <c r="D92" s="195"/>
      <c r="E92" s="195"/>
      <c r="F92" s="195"/>
      <c r="G92" s="195"/>
      <c r="H92" s="195"/>
      <c r="I92" s="195"/>
      <c r="J92" s="195"/>
      <c r="K92" s="195"/>
    </row>
    <row r="93" customFormat="false" ht="12.75" hidden="false" customHeight="false" outlineLevel="0" collapsed="false">
      <c r="C93" s="195"/>
      <c r="D93" s="195"/>
      <c r="E93" s="195"/>
      <c r="F93" s="195"/>
      <c r="G93" s="195"/>
      <c r="H93" s="195"/>
      <c r="I93" s="195"/>
      <c r="J93" s="195"/>
      <c r="K93" s="195"/>
    </row>
    <row r="94" customFormat="false" ht="12.75" hidden="false" customHeight="false" outlineLevel="0" collapsed="false">
      <c r="C94" s="195"/>
      <c r="D94" s="195"/>
      <c r="E94" s="195"/>
      <c r="F94" s="195"/>
      <c r="G94" s="195"/>
      <c r="H94" s="195"/>
      <c r="I94" s="195"/>
      <c r="J94" s="195"/>
      <c r="K94" s="195"/>
    </row>
    <row r="95" customFormat="false" ht="12.75" hidden="false" customHeight="false" outlineLevel="0" collapsed="false">
      <c r="C95" s="195"/>
      <c r="D95" s="195"/>
      <c r="E95" s="195"/>
      <c r="F95" s="195"/>
      <c r="G95" s="195"/>
      <c r="H95" s="195"/>
      <c r="I95" s="195"/>
      <c r="J95" s="195"/>
      <c r="K95" s="195"/>
    </row>
    <row r="96" customFormat="false" ht="12.75" hidden="false" customHeight="false" outlineLevel="0" collapsed="false">
      <c r="C96" s="195"/>
      <c r="D96" s="195"/>
      <c r="E96" s="195"/>
      <c r="F96" s="195"/>
      <c r="G96" s="195"/>
      <c r="H96" s="195"/>
      <c r="I96" s="195"/>
      <c r="J96" s="195"/>
      <c r="K96" s="195"/>
    </row>
    <row r="97" customFormat="false" ht="12.75" hidden="false" customHeight="false" outlineLevel="0" collapsed="false">
      <c r="C97" s="195"/>
      <c r="D97" s="195"/>
      <c r="E97" s="195"/>
      <c r="F97" s="195"/>
      <c r="G97" s="195"/>
      <c r="H97" s="195"/>
      <c r="I97" s="195"/>
      <c r="J97" s="195"/>
      <c r="K97" s="195"/>
    </row>
    <row r="98" customFormat="false" ht="12.75" hidden="false" customHeight="false" outlineLevel="0" collapsed="false">
      <c r="C98" s="195"/>
      <c r="D98" s="195"/>
      <c r="E98" s="195"/>
      <c r="F98" s="195"/>
      <c r="G98" s="195"/>
      <c r="H98" s="195"/>
      <c r="I98" s="195"/>
      <c r="J98" s="195"/>
      <c r="K98" s="195"/>
    </row>
    <row r="99" customFormat="false" ht="12.75" hidden="false" customHeight="false" outlineLevel="0" collapsed="false">
      <c r="C99" s="195"/>
      <c r="D99" s="195"/>
      <c r="E99" s="195"/>
      <c r="F99" s="195"/>
      <c r="G99" s="195"/>
      <c r="H99" s="195"/>
      <c r="I99" s="195"/>
      <c r="J99" s="195"/>
      <c r="K99" s="195"/>
    </row>
    <row r="100" customFormat="false" ht="12.75" hidden="false" customHeight="false" outlineLevel="0" collapsed="false">
      <c r="C100" s="195"/>
      <c r="D100" s="195"/>
      <c r="E100" s="195"/>
      <c r="F100" s="195"/>
      <c r="G100" s="195"/>
      <c r="H100" s="195"/>
      <c r="I100" s="195"/>
      <c r="J100" s="195"/>
      <c r="K100" s="195"/>
    </row>
    <row r="101" customFormat="false" ht="12.75" hidden="false" customHeight="false" outlineLevel="0" collapsed="false">
      <c r="C101" s="195"/>
      <c r="D101" s="195"/>
      <c r="E101" s="195"/>
      <c r="F101" s="195"/>
      <c r="G101" s="195"/>
      <c r="H101" s="195"/>
      <c r="I101" s="195"/>
      <c r="J101" s="195"/>
      <c r="K101" s="195"/>
    </row>
    <row r="102" customFormat="false" ht="12.75" hidden="false" customHeight="false" outlineLevel="0" collapsed="false">
      <c r="C102" s="195"/>
      <c r="D102" s="195"/>
      <c r="E102" s="195"/>
      <c r="F102" s="195"/>
      <c r="G102" s="195"/>
      <c r="H102" s="195"/>
      <c r="I102" s="195"/>
      <c r="J102" s="195"/>
      <c r="K102" s="195"/>
    </row>
    <row r="103" customFormat="false" ht="12.75" hidden="false" customHeight="false" outlineLevel="0" collapsed="false">
      <c r="C103" s="195"/>
      <c r="D103" s="195"/>
      <c r="E103" s="195"/>
      <c r="F103" s="195"/>
      <c r="G103" s="195"/>
      <c r="H103" s="195"/>
      <c r="I103" s="195"/>
      <c r="J103" s="195"/>
      <c r="K103" s="195"/>
    </row>
    <row r="104" customFormat="false" ht="12.75" hidden="false" customHeight="false" outlineLevel="0" collapsed="false">
      <c r="C104" s="195"/>
      <c r="D104" s="195"/>
      <c r="E104" s="195"/>
      <c r="F104" s="195"/>
      <c r="G104" s="195"/>
      <c r="H104" s="195"/>
      <c r="I104" s="195"/>
      <c r="J104" s="195"/>
      <c r="K104" s="195"/>
    </row>
    <row r="105" customFormat="false" ht="12.75" hidden="false" customHeight="false" outlineLevel="0" collapsed="false">
      <c r="C105" s="195"/>
      <c r="D105" s="195"/>
      <c r="E105" s="195"/>
      <c r="F105" s="195"/>
      <c r="G105" s="195"/>
      <c r="H105" s="195"/>
      <c r="I105" s="195"/>
      <c r="J105" s="195"/>
      <c r="K105" s="195"/>
    </row>
    <row r="106" customFormat="false" ht="12.75" hidden="false" customHeight="false" outlineLevel="0" collapsed="false">
      <c r="C106" s="195"/>
      <c r="D106" s="195"/>
      <c r="E106" s="195"/>
      <c r="F106" s="195"/>
      <c r="G106" s="195"/>
      <c r="H106" s="195"/>
      <c r="I106" s="195"/>
      <c r="J106" s="195"/>
      <c r="K106" s="195"/>
    </row>
    <row r="107" customFormat="false" ht="12.75" hidden="false" customHeight="false" outlineLevel="0" collapsed="false">
      <c r="C107" s="195"/>
      <c r="D107" s="195"/>
      <c r="E107" s="195"/>
      <c r="F107" s="195"/>
      <c r="G107" s="195"/>
      <c r="H107" s="195"/>
      <c r="I107" s="195"/>
      <c r="J107" s="195"/>
      <c r="K107" s="195"/>
    </row>
    <row r="108" customFormat="false" ht="12.75" hidden="false" customHeight="false" outlineLevel="0" collapsed="false">
      <c r="C108" s="195"/>
      <c r="D108" s="195"/>
      <c r="E108" s="195"/>
      <c r="F108" s="195"/>
      <c r="G108" s="195"/>
      <c r="H108" s="195"/>
      <c r="I108" s="195"/>
      <c r="J108" s="195"/>
      <c r="K108" s="195"/>
    </row>
    <row r="109" customFormat="false" ht="12.75" hidden="false" customHeight="false" outlineLevel="0" collapsed="false">
      <c r="C109" s="195"/>
      <c r="D109" s="195"/>
      <c r="E109" s="195"/>
      <c r="F109" s="195"/>
      <c r="G109" s="195"/>
      <c r="H109" s="195"/>
      <c r="I109" s="195"/>
      <c r="J109" s="195"/>
      <c r="K109" s="195"/>
    </row>
    <row r="110" customFormat="false" ht="12.75" hidden="false" customHeight="false" outlineLevel="0" collapsed="false">
      <c r="C110" s="195"/>
      <c r="D110" s="195"/>
      <c r="E110" s="195"/>
      <c r="F110" s="195"/>
      <c r="G110" s="195"/>
      <c r="H110" s="195"/>
      <c r="I110" s="195"/>
      <c r="J110" s="195"/>
      <c r="K110" s="195"/>
    </row>
    <row r="111" customFormat="false" ht="12.75" hidden="false" customHeight="false" outlineLevel="0" collapsed="false">
      <c r="C111" s="195"/>
      <c r="D111" s="195"/>
      <c r="E111" s="195"/>
      <c r="F111" s="195"/>
      <c r="G111" s="195"/>
      <c r="H111" s="195"/>
      <c r="I111" s="195"/>
      <c r="J111" s="195"/>
      <c r="K111" s="195"/>
    </row>
    <row r="112" customFormat="false" ht="12.75" hidden="false" customHeight="false" outlineLevel="0" collapsed="false">
      <c r="C112" s="195"/>
      <c r="D112" s="195"/>
      <c r="E112" s="195"/>
      <c r="F112" s="195"/>
      <c r="G112" s="195"/>
      <c r="H112" s="195"/>
      <c r="I112" s="195"/>
      <c r="J112" s="195"/>
      <c r="K112" s="195"/>
    </row>
    <row r="113" customFormat="false" ht="12.75" hidden="false" customHeight="false" outlineLevel="0" collapsed="false">
      <c r="C113" s="195"/>
      <c r="D113" s="195"/>
      <c r="E113" s="195"/>
      <c r="F113" s="195"/>
      <c r="G113" s="195"/>
      <c r="H113" s="195"/>
      <c r="I113" s="195"/>
      <c r="J113" s="195"/>
      <c r="K113" s="195"/>
    </row>
    <row r="114" customFormat="false" ht="12.75" hidden="false" customHeight="false" outlineLevel="0" collapsed="false">
      <c r="C114" s="195"/>
      <c r="D114" s="195"/>
      <c r="E114" s="195"/>
      <c r="F114" s="195"/>
      <c r="G114" s="195"/>
      <c r="H114" s="195"/>
      <c r="I114" s="195"/>
      <c r="J114" s="195"/>
      <c r="K114" s="195"/>
    </row>
    <row r="115" customFormat="false" ht="12.75" hidden="false" customHeight="false" outlineLevel="0" collapsed="false">
      <c r="C115" s="195"/>
      <c r="D115" s="195"/>
      <c r="E115" s="195"/>
      <c r="F115" s="195"/>
      <c r="G115" s="195"/>
      <c r="H115" s="195"/>
      <c r="I115" s="195"/>
      <c r="J115" s="195"/>
      <c r="K115" s="195"/>
    </row>
    <row r="116" customFormat="false" ht="12.75" hidden="false" customHeight="false" outlineLevel="0" collapsed="false">
      <c r="C116" s="195"/>
      <c r="D116" s="195"/>
      <c r="E116" s="195"/>
      <c r="F116" s="195"/>
      <c r="G116" s="195"/>
      <c r="H116" s="195"/>
      <c r="I116" s="195"/>
      <c r="J116" s="195"/>
      <c r="K116" s="195"/>
    </row>
    <row r="117" customFormat="false" ht="12.75" hidden="false" customHeight="false" outlineLevel="0" collapsed="false">
      <c r="C117" s="195"/>
      <c r="D117" s="195"/>
      <c r="E117" s="195"/>
      <c r="F117" s="195"/>
      <c r="G117" s="195"/>
      <c r="H117" s="195"/>
      <c r="I117" s="195"/>
      <c r="J117" s="195"/>
      <c r="K117" s="195"/>
    </row>
    <row r="118" customFormat="false" ht="12.75" hidden="false" customHeight="false" outlineLevel="0" collapsed="false">
      <c r="C118" s="195"/>
      <c r="D118" s="195"/>
      <c r="E118" s="195"/>
      <c r="F118" s="195"/>
      <c r="G118" s="195"/>
      <c r="H118" s="195"/>
      <c r="I118" s="195"/>
      <c r="J118" s="195"/>
      <c r="K118" s="195"/>
    </row>
    <row r="119" customFormat="false" ht="12.75" hidden="false" customHeight="false" outlineLevel="0" collapsed="false">
      <c r="C119" s="195"/>
      <c r="D119" s="195"/>
      <c r="E119" s="195"/>
      <c r="F119" s="195"/>
      <c r="G119" s="195"/>
      <c r="H119" s="195"/>
      <c r="I119" s="195"/>
      <c r="J119" s="195"/>
      <c r="K119" s="195"/>
    </row>
    <row r="120" customFormat="false" ht="12.75" hidden="false" customHeight="false" outlineLevel="0" collapsed="false">
      <c r="C120" s="195"/>
      <c r="D120" s="195"/>
      <c r="E120" s="195"/>
      <c r="F120" s="195"/>
      <c r="G120" s="195"/>
      <c r="H120" s="195"/>
      <c r="I120" s="195"/>
      <c r="J120" s="195"/>
      <c r="K120" s="195"/>
    </row>
    <row r="121" customFormat="false" ht="12.75" hidden="false" customHeight="false" outlineLevel="0" collapsed="false">
      <c r="C121" s="195"/>
      <c r="D121" s="195"/>
      <c r="E121" s="195"/>
      <c r="F121" s="195"/>
      <c r="G121" s="195"/>
      <c r="H121" s="195"/>
      <c r="I121" s="195"/>
      <c r="J121" s="195"/>
      <c r="K121" s="195"/>
    </row>
    <row r="122" customFormat="false" ht="12.75" hidden="false" customHeight="false" outlineLevel="0" collapsed="false">
      <c r="C122" s="195"/>
      <c r="D122" s="195"/>
      <c r="E122" s="195"/>
      <c r="F122" s="195"/>
      <c r="G122" s="195"/>
      <c r="H122" s="195"/>
      <c r="I122" s="195"/>
      <c r="J122" s="195"/>
      <c r="K122" s="195"/>
    </row>
    <row r="123" customFormat="false" ht="12.75" hidden="false" customHeight="false" outlineLevel="0" collapsed="false">
      <c r="C123" s="195"/>
      <c r="D123" s="195"/>
      <c r="E123" s="195"/>
      <c r="F123" s="195"/>
      <c r="G123" s="195"/>
      <c r="H123" s="195"/>
      <c r="I123" s="195"/>
      <c r="J123" s="195"/>
      <c r="K123" s="195"/>
    </row>
    <row r="124" customFormat="false" ht="12.75" hidden="false" customHeight="false" outlineLevel="0" collapsed="false">
      <c r="C124" s="195"/>
      <c r="D124" s="195"/>
      <c r="E124" s="195"/>
      <c r="F124" s="195"/>
      <c r="G124" s="195"/>
      <c r="H124" s="195"/>
      <c r="I124" s="195"/>
      <c r="J124" s="195"/>
      <c r="K124" s="195"/>
    </row>
    <row r="125" customFormat="false" ht="12.75" hidden="false" customHeight="false" outlineLevel="0" collapsed="false">
      <c r="C125" s="195"/>
      <c r="D125" s="195"/>
      <c r="E125" s="195"/>
      <c r="F125" s="195"/>
      <c r="G125" s="195"/>
      <c r="H125" s="195"/>
      <c r="I125" s="195"/>
      <c r="J125" s="195"/>
      <c r="K125" s="195"/>
    </row>
    <row r="126" customFormat="false" ht="12.75" hidden="false" customHeight="false" outlineLevel="0" collapsed="false">
      <c r="C126" s="195"/>
      <c r="D126" s="195"/>
      <c r="E126" s="195"/>
      <c r="F126" s="195"/>
      <c r="G126" s="195"/>
      <c r="H126" s="195"/>
      <c r="I126" s="195"/>
      <c r="J126" s="195"/>
      <c r="K126" s="195"/>
    </row>
    <row r="127" customFormat="false" ht="12.75" hidden="false" customHeight="false" outlineLevel="0" collapsed="false">
      <c r="C127" s="195"/>
      <c r="D127" s="195"/>
      <c r="E127" s="195"/>
      <c r="F127" s="195"/>
      <c r="G127" s="195"/>
      <c r="H127" s="195"/>
      <c r="I127" s="195"/>
      <c r="J127" s="195"/>
      <c r="K127" s="195"/>
    </row>
    <row r="128" customFormat="false" ht="12.75" hidden="false" customHeight="false" outlineLevel="0" collapsed="false">
      <c r="C128" s="195"/>
      <c r="D128" s="195"/>
      <c r="E128" s="195"/>
      <c r="F128" s="195"/>
      <c r="G128" s="195"/>
      <c r="H128" s="195"/>
      <c r="I128" s="195"/>
      <c r="J128" s="195"/>
      <c r="K128" s="195"/>
    </row>
    <row r="129" customFormat="false" ht="12.75" hidden="false" customHeight="false" outlineLevel="0" collapsed="false">
      <c r="C129" s="195"/>
      <c r="D129" s="195"/>
      <c r="E129" s="195"/>
      <c r="F129" s="195"/>
      <c r="G129" s="195"/>
      <c r="H129" s="195"/>
      <c r="I129" s="195"/>
      <c r="J129" s="195"/>
      <c r="K129" s="195"/>
    </row>
    <row r="130" customFormat="false" ht="12.75" hidden="false" customHeight="false" outlineLevel="0" collapsed="false">
      <c r="C130" s="195"/>
      <c r="D130" s="195"/>
      <c r="E130" s="195"/>
      <c r="F130" s="195"/>
      <c r="G130" s="195"/>
      <c r="H130" s="195"/>
      <c r="I130" s="195"/>
      <c r="J130" s="195"/>
      <c r="K130" s="195"/>
    </row>
    <row r="131" customFormat="false" ht="12.75" hidden="false" customHeight="false" outlineLevel="0" collapsed="false">
      <c r="C131" s="195"/>
      <c r="D131" s="195"/>
      <c r="E131" s="195"/>
      <c r="F131" s="195"/>
      <c r="G131" s="195"/>
      <c r="H131" s="195"/>
      <c r="I131" s="195"/>
      <c r="J131" s="195"/>
      <c r="K131" s="195"/>
    </row>
    <row r="132" customFormat="false" ht="12.75" hidden="false" customHeight="false" outlineLevel="0" collapsed="false">
      <c r="C132" s="195"/>
      <c r="D132" s="195"/>
      <c r="E132" s="195"/>
      <c r="F132" s="195"/>
      <c r="G132" s="195"/>
      <c r="H132" s="195"/>
      <c r="I132" s="195"/>
      <c r="J132" s="195"/>
      <c r="K132" s="195"/>
    </row>
    <row r="133" customFormat="false" ht="12.75" hidden="false" customHeight="false" outlineLevel="0" collapsed="false">
      <c r="C133" s="195"/>
      <c r="D133" s="195"/>
      <c r="E133" s="195"/>
      <c r="F133" s="195"/>
      <c r="G133" s="195"/>
      <c r="H133" s="195"/>
      <c r="I133" s="195"/>
      <c r="J133" s="195"/>
      <c r="K133" s="195"/>
    </row>
    <row r="134" customFormat="false" ht="12.75" hidden="false" customHeight="false" outlineLevel="0" collapsed="false">
      <c r="C134" s="195"/>
      <c r="D134" s="195"/>
      <c r="E134" s="195"/>
      <c r="F134" s="195"/>
      <c r="G134" s="195"/>
      <c r="H134" s="195"/>
      <c r="I134" s="195"/>
      <c r="J134" s="195"/>
      <c r="K134" s="195"/>
    </row>
    <row r="135" customFormat="false" ht="12.75" hidden="false" customHeight="false" outlineLevel="0" collapsed="false">
      <c r="C135" s="195"/>
      <c r="D135" s="195"/>
      <c r="E135" s="195"/>
      <c r="F135" s="195"/>
      <c r="G135" s="195"/>
      <c r="H135" s="195"/>
      <c r="I135" s="195"/>
      <c r="J135" s="195"/>
      <c r="K135" s="195"/>
    </row>
    <row r="136" customFormat="false" ht="12.75" hidden="false" customHeight="false" outlineLevel="0" collapsed="false">
      <c r="C136" s="195"/>
      <c r="D136" s="195"/>
      <c r="E136" s="195"/>
      <c r="F136" s="195"/>
      <c r="G136" s="195"/>
      <c r="H136" s="195"/>
      <c r="I136" s="195"/>
      <c r="J136" s="195"/>
      <c r="K136" s="195"/>
    </row>
    <row r="137" customFormat="false" ht="12.75" hidden="false" customHeight="false" outlineLevel="0" collapsed="false">
      <c r="C137" s="195"/>
      <c r="D137" s="195"/>
      <c r="E137" s="195"/>
      <c r="F137" s="195"/>
      <c r="G137" s="195"/>
      <c r="H137" s="195"/>
      <c r="I137" s="195"/>
      <c r="J137" s="195"/>
      <c r="K137" s="195"/>
    </row>
    <row r="138" customFormat="false" ht="12.75" hidden="false" customHeight="false" outlineLevel="0" collapsed="false">
      <c r="C138" s="195"/>
      <c r="D138" s="195"/>
      <c r="E138" s="195"/>
      <c r="F138" s="195"/>
      <c r="G138" s="195"/>
      <c r="H138" s="195"/>
      <c r="I138" s="195"/>
      <c r="J138" s="195"/>
      <c r="K138" s="195"/>
    </row>
    <row r="139" customFormat="false" ht="12.75" hidden="false" customHeight="false" outlineLevel="0" collapsed="false">
      <c r="C139" s="195"/>
      <c r="D139" s="195"/>
      <c r="E139" s="195"/>
      <c r="F139" s="195"/>
      <c r="G139" s="195"/>
      <c r="H139" s="195"/>
      <c r="I139" s="195"/>
      <c r="J139" s="195"/>
      <c r="K139" s="195"/>
    </row>
    <row r="140" customFormat="false" ht="12.75" hidden="false" customHeight="false" outlineLevel="0" collapsed="false">
      <c r="C140" s="195"/>
      <c r="D140" s="195"/>
      <c r="E140" s="195"/>
      <c r="F140" s="195"/>
      <c r="G140" s="195"/>
      <c r="H140" s="195"/>
      <c r="I140" s="195"/>
      <c r="J140" s="195"/>
      <c r="K140" s="195"/>
    </row>
    <row r="141" customFormat="false" ht="12.75" hidden="false" customHeight="false" outlineLevel="0" collapsed="false">
      <c r="C141" s="195"/>
      <c r="D141" s="195"/>
      <c r="E141" s="195"/>
      <c r="F141" s="195"/>
      <c r="G141" s="195"/>
      <c r="H141" s="195"/>
      <c r="I141" s="195"/>
      <c r="J141" s="195"/>
      <c r="K141" s="195"/>
    </row>
    <row r="142" customFormat="false" ht="12.75" hidden="false" customHeight="false" outlineLevel="0" collapsed="false">
      <c r="C142" s="195"/>
      <c r="D142" s="195"/>
      <c r="E142" s="195"/>
      <c r="F142" s="195"/>
      <c r="G142" s="195"/>
      <c r="H142" s="195"/>
      <c r="I142" s="195"/>
      <c r="J142" s="195"/>
      <c r="K142" s="195"/>
    </row>
    <row r="143" customFormat="false" ht="12.75" hidden="false" customHeight="false" outlineLevel="0" collapsed="false">
      <c r="C143" s="195"/>
      <c r="D143" s="195"/>
      <c r="E143" s="195"/>
      <c r="F143" s="195"/>
      <c r="G143" s="195"/>
      <c r="H143" s="195"/>
      <c r="I143" s="195"/>
      <c r="J143" s="195"/>
      <c r="K143" s="195"/>
    </row>
    <row r="144" customFormat="false" ht="12.75" hidden="false" customHeight="false" outlineLevel="0" collapsed="false">
      <c r="C144" s="195"/>
      <c r="D144" s="195"/>
      <c r="E144" s="195"/>
      <c r="F144" s="195"/>
      <c r="G144" s="195"/>
      <c r="H144" s="195"/>
      <c r="I144" s="195"/>
      <c r="J144" s="195"/>
      <c r="K144" s="195"/>
    </row>
    <row r="145" customFormat="false" ht="12.75" hidden="false" customHeight="false" outlineLevel="0" collapsed="false">
      <c r="C145" s="195"/>
      <c r="D145" s="195"/>
      <c r="E145" s="195"/>
      <c r="F145" s="195"/>
      <c r="G145" s="195"/>
      <c r="H145" s="195"/>
      <c r="I145" s="195"/>
      <c r="J145" s="195"/>
      <c r="K145" s="195"/>
    </row>
    <row r="146" customFormat="false" ht="12.75" hidden="false" customHeight="false" outlineLevel="0" collapsed="false">
      <c r="C146" s="195"/>
      <c r="D146" s="195"/>
      <c r="E146" s="195"/>
      <c r="F146" s="195"/>
      <c r="G146" s="195"/>
      <c r="H146" s="195"/>
      <c r="I146" s="195"/>
      <c r="J146" s="195"/>
      <c r="K146" s="195"/>
    </row>
    <row r="147" customFormat="false" ht="12.75" hidden="false" customHeight="false" outlineLevel="0" collapsed="false">
      <c r="C147" s="195"/>
      <c r="D147" s="195"/>
      <c r="E147" s="195"/>
      <c r="F147" s="195"/>
      <c r="G147" s="195"/>
      <c r="H147" s="195"/>
      <c r="I147" s="195"/>
      <c r="J147" s="195"/>
      <c r="K147" s="195"/>
    </row>
    <row r="148" customFormat="false" ht="12.75" hidden="false" customHeight="false" outlineLevel="0" collapsed="false">
      <c r="C148" s="195"/>
      <c r="D148" s="195"/>
      <c r="E148" s="195"/>
      <c r="F148" s="195"/>
      <c r="G148" s="195"/>
      <c r="H148" s="195"/>
      <c r="I148" s="195"/>
      <c r="J148" s="195"/>
      <c r="K148" s="195"/>
    </row>
    <row r="149" customFormat="false" ht="12.75" hidden="false" customHeight="false" outlineLevel="0" collapsed="false">
      <c r="C149" s="195"/>
      <c r="D149" s="195"/>
      <c r="E149" s="195"/>
      <c r="F149" s="195"/>
      <c r="G149" s="195"/>
      <c r="H149" s="195"/>
      <c r="I149" s="195"/>
      <c r="J149" s="195"/>
      <c r="K149" s="195"/>
    </row>
    <row r="150" customFormat="false" ht="12.75" hidden="false" customHeight="false" outlineLevel="0" collapsed="false">
      <c r="C150" s="195"/>
      <c r="D150" s="195"/>
      <c r="E150" s="195"/>
      <c r="F150" s="195"/>
      <c r="G150" s="195"/>
      <c r="H150" s="195"/>
      <c r="I150" s="195"/>
      <c r="J150" s="195"/>
      <c r="K150" s="195"/>
    </row>
    <row r="151" customFormat="false" ht="12.75" hidden="false" customHeight="false" outlineLevel="0" collapsed="false">
      <c r="C151" s="195"/>
      <c r="D151" s="195"/>
      <c r="E151" s="195"/>
      <c r="F151" s="195"/>
      <c r="G151" s="195"/>
      <c r="H151" s="195"/>
      <c r="I151" s="195"/>
      <c r="J151" s="195"/>
      <c r="K151" s="195"/>
    </row>
    <row r="152" customFormat="false" ht="12.75" hidden="false" customHeight="false" outlineLevel="0" collapsed="false">
      <c r="C152" s="195"/>
      <c r="D152" s="195"/>
      <c r="E152" s="195"/>
      <c r="F152" s="195"/>
      <c r="G152" s="195"/>
      <c r="H152" s="195"/>
      <c r="I152" s="195"/>
      <c r="J152" s="195"/>
      <c r="K152" s="195"/>
    </row>
    <row r="153" customFormat="false" ht="12.75" hidden="false" customHeight="false" outlineLevel="0" collapsed="false">
      <c r="C153" s="195"/>
      <c r="D153" s="195"/>
      <c r="E153" s="195"/>
      <c r="F153" s="195"/>
      <c r="G153" s="195"/>
      <c r="H153" s="195"/>
      <c r="I153" s="195"/>
      <c r="J153" s="195"/>
      <c r="K153" s="195"/>
    </row>
    <row r="154" customFormat="false" ht="12.75" hidden="false" customHeight="false" outlineLevel="0" collapsed="false">
      <c r="C154" s="195"/>
      <c r="D154" s="195"/>
      <c r="E154" s="195"/>
      <c r="F154" s="195"/>
      <c r="G154" s="195"/>
      <c r="H154" s="195"/>
      <c r="I154" s="195"/>
      <c r="J154" s="195"/>
      <c r="K154" s="195"/>
    </row>
    <row r="155" customFormat="false" ht="12.75" hidden="false" customHeight="false" outlineLevel="0" collapsed="false">
      <c r="C155" s="195"/>
      <c r="D155" s="195"/>
      <c r="E155" s="195"/>
      <c r="F155" s="195"/>
      <c r="G155" s="195"/>
      <c r="H155" s="195"/>
      <c r="I155" s="195"/>
      <c r="J155" s="195"/>
      <c r="K155" s="195"/>
    </row>
    <row r="156" customFormat="false" ht="12.75" hidden="false" customHeight="false" outlineLevel="0" collapsed="false">
      <c r="C156" s="195"/>
      <c r="D156" s="195"/>
      <c r="E156" s="195"/>
      <c r="F156" s="195"/>
      <c r="G156" s="195"/>
      <c r="H156" s="195"/>
      <c r="I156" s="195"/>
      <c r="J156" s="195"/>
      <c r="K156" s="195"/>
    </row>
    <row r="157" customFormat="false" ht="12.75" hidden="false" customHeight="false" outlineLevel="0" collapsed="false">
      <c r="C157" s="195"/>
      <c r="D157" s="195"/>
      <c r="E157" s="195"/>
      <c r="F157" s="195"/>
      <c r="G157" s="195"/>
      <c r="H157" s="195"/>
      <c r="I157" s="195"/>
      <c r="J157" s="195"/>
      <c r="K157" s="195"/>
    </row>
    <row r="158" customFormat="false" ht="12.75" hidden="false" customHeight="false" outlineLevel="0" collapsed="false">
      <c r="C158" s="195"/>
      <c r="D158" s="195"/>
      <c r="E158" s="195"/>
      <c r="F158" s="195"/>
      <c r="G158" s="195"/>
      <c r="H158" s="195"/>
      <c r="I158" s="195"/>
      <c r="J158" s="195"/>
      <c r="K158" s="195"/>
    </row>
    <row r="159" customFormat="false" ht="12.75" hidden="false" customHeight="false" outlineLevel="0" collapsed="false">
      <c r="C159" s="195"/>
      <c r="D159" s="195"/>
      <c r="E159" s="195"/>
      <c r="F159" s="195"/>
      <c r="G159" s="195"/>
      <c r="H159" s="195"/>
      <c r="I159" s="195"/>
      <c r="J159" s="195"/>
      <c r="K159" s="195"/>
    </row>
    <row r="160" customFormat="false" ht="12.75" hidden="false" customHeight="false" outlineLevel="0" collapsed="false">
      <c r="C160" s="195"/>
      <c r="D160" s="195"/>
      <c r="E160" s="195"/>
      <c r="F160" s="195"/>
      <c r="G160" s="195"/>
      <c r="H160" s="195"/>
      <c r="I160" s="195"/>
      <c r="J160" s="195"/>
      <c r="K160" s="195"/>
    </row>
    <row r="161" customFormat="false" ht="12.75" hidden="false" customHeight="false" outlineLevel="0" collapsed="false">
      <c r="C161" s="195"/>
      <c r="D161" s="195"/>
      <c r="E161" s="195"/>
      <c r="F161" s="195"/>
      <c r="G161" s="195"/>
      <c r="H161" s="195"/>
      <c r="I161" s="195"/>
      <c r="J161" s="195"/>
      <c r="K161" s="195"/>
    </row>
    <row r="162" customFormat="false" ht="12.75" hidden="false" customHeight="false" outlineLevel="0" collapsed="false">
      <c r="C162" s="195"/>
      <c r="D162" s="195"/>
      <c r="E162" s="195"/>
      <c r="F162" s="195"/>
      <c r="G162" s="195"/>
      <c r="H162" s="195"/>
      <c r="I162" s="195"/>
      <c r="J162" s="195"/>
      <c r="K162" s="195"/>
    </row>
    <row r="163" customFormat="false" ht="12.75" hidden="false" customHeight="false" outlineLevel="0" collapsed="false">
      <c r="C163" s="195"/>
      <c r="D163" s="195"/>
      <c r="E163" s="195"/>
      <c r="F163" s="195"/>
      <c r="G163" s="195"/>
      <c r="H163" s="195"/>
      <c r="I163" s="195"/>
      <c r="J163" s="195"/>
      <c r="K163" s="195"/>
    </row>
    <row r="164" customFormat="false" ht="12.75" hidden="false" customHeight="false" outlineLevel="0" collapsed="false">
      <c r="C164" s="195"/>
      <c r="D164" s="195"/>
      <c r="E164" s="195"/>
      <c r="F164" s="195"/>
      <c r="G164" s="195"/>
      <c r="H164" s="195"/>
      <c r="I164" s="195"/>
      <c r="J164" s="195"/>
      <c r="K164" s="195"/>
    </row>
    <row r="165" customFormat="false" ht="12.75" hidden="false" customHeight="false" outlineLevel="0" collapsed="false">
      <c r="C165" s="195"/>
      <c r="D165" s="195"/>
      <c r="E165" s="195"/>
      <c r="F165" s="195"/>
      <c r="G165" s="195"/>
      <c r="H165" s="195"/>
      <c r="I165" s="195"/>
      <c r="J165" s="195"/>
      <c r="K165" s="195"/>
    </row>
    <row r="166" customFormat="false" ht="12.75" hidden="false" customHeight="false" outlineLevel="0" collapsed="false">
      <c r="C166" s="195"/>
      <c r="D166" s="195"/>
      <c r="E166" s="195"/>
      <c r="F166" s="195"/>
      <c r="G166" s="195"/>
      <c r="H166" s="195"/>
      <c r="I166" s="195"/>
      <c r="J166" s="195"/>
      <c r="K166" s="195"/>
    </row>
    <row r="167" customFormat="false" ht="12.75" hidden="false" customHeight="false" outlineLevel="0" collapsed="false">
      <c r="C167" s="195"/>
      <c r="D167" s="195"/>
      <c r="E167" s="195"/>
      <c r="F167" s="195"/>
      <c r="G167" s="195"/>
      <c r="H167" s="195"/>
      <c r="I167" s="195"/>
      <c r="J167" s="195"/>
      <c r="K167" s="195"/>
    </row>
    <row r="168" customFormat="false" ht="12.75" hidden="false" customHeight="false" outlineLevel="0" collapsed="false">
      <c r="C168" s="195"/>
      <c r="D168" s="195"/>
      <c r="E168" s="195"/>
      <c r="F168" s="195"/>
      <c r="G168" s="195"/>
      <c r="H168" s="195"/>
      <c r="I168" s="195"/>
      <c r="J168" s="195"/>
      <c r="K168" s="195"/>
    </row>
    <row r="169" customFormat="false" ht="12.75" hidden="false" customHeight="false" outlineLevel="0" collapsed="false">
      <c r="C169" s="195"/>
      <c r="D169" s="195"/>
      <c r="E169" s="195"/>
      <c r="F169" s="195"/>
      <c r="G169" s="195"/>
      <c r="H169" s="195"/>
      <c r="I169" s="195"/>
      <c r="J169" s="195"/>
      <c r="K169" s="195"/>
    </row>
    <row r="170" customFormat="false" ht="12.75" hidden="false" customHeight="false" outlineLevel="0" collapsed="false">
      <c r="C170" s="195"/>
      <c r="D170" s="195"/>
      <c r="E170" s="195"/>
      <c r="F170" s="195"/>
      <c r="G170" s="195"/>
      <c r="H170" s="195"/>
      <c r="I170" s="195"/>
      <c r="J170" s="195"/>
      <c r="K170" s="195"/>
    </row>
    <row r="171" customFormat="false" ht="12.75" hidden="false" customHeight="false" outlineLevel="0" collapsed="false">
      <c r="C171" s="195"/>
      <c r="D171" s="195"/>
      <c r="E171" s="195"/>
      <c r="F171" s="195"/>
      <c r="G171" s="195"/>
      <c r="H171" s="195"/>
      <c r="I171" s="195"/>
      <c r="J171" s="195"/>
      <c r="K171" s="195"/>
    </row>
    <row r="172" customFormat="false" ht="12.75" hidden="false" customHeight="false" outlineLevel="0" collapsed="false">
      <c r="C172" s="195"/>
      <c r="D172" s="195"/>
      <c r="E172" s="195"/>
      <c r="F172" s="195"/>
      <c r="G172" s="195"/>
      <c r="H172" s="195"/>
      <c r="I172" s="195"/>
      <c r="J172" s="195"/>
      <c r="K172" s="195"/>
    </row>
    <row r="173" customFormat="false" ht="12.75" hidden="false" customHeight="false" outlineLevel="0" collapsed="false">
      <c r="C173" s="195"/>
      <c r="D173" s="195"/>
      <c r="E173" s="195"/>
      <c r="F173" s="195"/>
      <c r="G173" s="195"/>
      <c r="H173" s="195"/>
      <c r="I173" s="195"/>
      <c r="J173" s="195"/>
      <c r="K173" s="195"/>
    </row>
    <row r="174" customFormat="false" ht="12.75" hidden="false" customHeight="false" outlineLevel="0" collapsed="false">
      <c r="C174" s="195"/>
      <c r="D174" s="195"/>
      <c r="E174" s="195"/>
      <c r="F174" s="195"/>
      <c r="G174" s="195"/>
      <c r="H174" s="195"/>
      <c r="I174" s="195"/>
      <c r="J174" s="195"/>
      <c r="K174" s="195"/>
    </row>
    <row r="175" customFormat="false" ht="12.75" hidden="false" customHeight="false" outlineLevel="0" collapsed="false">
      <c r="C175" s="195"/>
      <c r="D175" s="195"/>
      <c r="E175" s="195"/>
      <c r="F175" s="195"/>
      <c r="G175" s="195"/>
      <c r="H175" s="195"/>
      <c r="I175" s="195"/>
      <c r="J175" s="195"/>
      <c r="K175" s="195"/>
    </row>
    <row r="176" customFormat="false" ht="12.75" hidden="false" customHeight="false" outlineLevel="0" collapsed="false">
      <c r="C176" s="195"/>
      <c r="D176" s="195"/>
      <c r="E176" s="195"/>
      <c r="F176" s="195"/>
      <c r="G176" s="195"/>
      <c r="H176" s="195"/>
      <c r="I176" s="195"/>
      <c r="J176" s="195"/>
      <c r="K176" s="195"/>
    </row>
    <row r="177" customFormat="false" ht="12.75" hidden="false" customHeight="false" outlineLevel="0" collapsed="false">
      <c r="C177" s="195"/>
      <c r="D177" s="195"/>
      <c r="E177" s="195"/>
      <c r="F177" s="195"/>
      <c r="G177" s="195"/>
      <c r="H177" s="195"/>
      <c r="I177" s="195"/>
      <c r="J177" s="195"/>
      <c r="K177" s="195"/>
    </row>
    <row r="178" customFormat="false" ht="12.75" hidden="false" customHeight="false" outlineLevel="0" collapsed="false">
      <c r="C178" s="195"/>
      <c r="D178" s="195"/>
      <c r="E178" s="195"/>
      <c r="F178" s="195"/>
      <c r="G178" s="195"/>
      <c r="H178" s="195"/>
      <c r="I178" s="195"/>
      <c r="J178" s="195"/>
      <c r="K178" s="195"/>
    </row>
    <row r="179" customFormat="false" ht="12.75" hidden="false" customHeight="false" outlineLevel="0" collapsed="false">
      <c r="C179" s="195"/>
      <c r="D179" s="195"/>
      <c r="E179" s="195"/>
      <c r="F179" s="195"/>
      <c r="G179" s="195"/>
      <c r="H179" s="195"/>
      <c r="I179" s="195"/>
      <c r="J179" s="195"/>
      <c r="K179" s="195"/>
    </row>
    <row r="180" customFormat="false" ht="12.75" hidden="false" customHeight="false" outlineLevel="0" collapsed="false">
      <c r="C180" s="195"/>
      <c r="D180" s="195"/>
      <c r="E180" s="195"/>
      <c r="F180" s="195"/>
      <c r="G180" s="195"/>
      <c r="H180" s="195"/>
      <c r="I180" s="195"/>
      <c r="J180" s="195"/>
      <c r="K180" s="195"/>
    </row>
    <row r="181" customFormat="false" ht="12.75" hidden="false" customHeight="false" outlineLevel="0" collapsed="false">
      <c r="C181" s="195"/>
      <c r="D181" s="195"/>
      <c r="E181" s="195"/>
      <c r="F181" s="195"/>
      <c r="G181" s="195"/>
      <c r="H181" s="195"/>
      <c r="I181" s="195"/>
      <c r="J181" s="195"/>
      <c r="K181" s="195"/>
    </row>
    <row r="182" customFormat="false" ht="12.75" hidden="false" customHeight="false" outlineLevel="0" collapsed="false">
      <c r="C182" s="195"/>
      <c r="D182" s="195"/>
      <c r="E182" s="195"/>
      <c r="F182" s="195"/>
      <c r="G182" s="195"/>
      <c r="H182" s="195"/>
      <c r="I182" s="195"/>
      <c r="J182" s="195"/>
      <c r="K182" s="195"/>
    </row>
    <row r="183" customFormat="false" ht="12.75" hidden="false" customHeight="false" outlineLevel="0" collapsed="false">
      <c r="C183" s="195"/>
      <c r="D183" s="195"/>
      <c r="E183" s="195"/>
      <c r="F183" s="195"/>
      <c r="G183" s="195"/>
      <c r="H183" s="195"/>
      <c r="I183" s="195"/>
      <c r="J183" s="195"/>
      <c r="K183" s="195"/>
    </row>
    <row r="184" customFormat="false" ht="12.75" hidden="false" customHeight="false" outlineLevel="0" collapsed="false">
      <c r="C184" s="195"/>
      <c r="D184" s="195"/>
      <c r="E184" s="195"/>
      <c r="F184" s="195"/>
      <c r="G184" s="195"/>
      <c r="H184" s="195"/>
      <c r="I184" s="195"/>
      <c r="J184" s="195"/>
      <c r="K184" s="195"/>
    </row>
    <row r="185" customFormat="false" ht="12.75" hidden="false" customHeight="false" outlineLevel="0" collapsed="false">
      <c r="C185" s="195"/>
      <c r="D185" s="195"/>
      <c r="E185" s="195"/>
      <c r="F185" s="195"/>
      <c r="G185" s="195"/>
      <c r="H185" s="195"/>
      <c r="I185" s="195"/>
      <c r="J185" s="195"/>
      <c r="K185" s="195"/>
    </row>
    <row r="186" customFormat="false" ht="12.75" hidden="false" customHeight="false" outlineLevel="0" collapsed="false">
      <c r="C186" s="195"/>
      <c r="D186" s="195"/>
      <c r="E186" s="195"/>
      <c r="F186" s="195"/>
      <c r="G186" s="195"/>
      <c r="H186" s="195"/>
      <c r="I186" s="195"/>
      <c r="J186" s="195"/>
      <c r="K186" s="195"/>
    </row>
    <row r="187" customFormat="false" ht="12.75" hidden="false" customHeight="false" outlineLevel="0" collapsed="false">
      <c r="C187" s="195"/>
      <c r="D187" s="195"/>
      <c r="E187" s="195"/>
      <c r="F187" s="195"/>
      <c r="G187" s="195"/>
      <c r="H187" s="195"/>
      <c r="I187" s="195"/>
      <c r="J187" s="195"/>
      <c r="K187" s="195"/>
    </row>
    <row r="188" customFormat="false" ht="12.75" hidden="false" customHeight="false" outlineLevel="0" collapsed="false">
      <c r="C188" s="195"/>
      <c r="D188" s="195"/>
      <c r="E188" s="195"/>
      <c r="F188" s="195"/>
      <c r="G188" s="195"/>
      <c r="H188" s="195"/>
      <c r="I188" s="195"/>
      <c r="J188" s="195"/>
      <c r="K188" s="195"/>
    </row>
    <row r="189" customFormat="false" ht="12.75" hidden="false" customHeight="false" outlineLevel="0" collapsed="false">
      <c r="C189" s="195"/>
      <c r="D189" s="195"/>
      <c r="E189" s="195"/>
      <c r="F189" s="195"/>
      <c r="G189" s="195"/>
      <c r="H189" s="195"/>
      <c r="I189" s="195"/>
      <c r="J189" s="195"/>
      <c r="K189" s="195"/>
    </row>
    <row r="190" customFormat="false" ht="12.75" hidden="false" customHeight="false" outlineLevel="0" collapsed="false">
      <c r="C190" s="195"/>
      <c r="D190" s="195"/>
      <c r="E190" s="195"/>
      <c r="F190" s="195"/>
      <c r="G190" s="195"/>
      <c r="H190" s="195"/>
      <c r="I190" s="195"/>
      <c r="J190" s="195"/>
      <c r="K190" s="195"/>
    </row>
    <row r="191" customFormat="false" ht="12.75" hidden="false" customHeight="false" outlineLevel="0" collapsed="false">
      <c r="C191" s="195"/>
      <c r="D191" s="195"/>
      <c r="E191" s="195"/>
      <c r="F191" s="195"/>
      <c r="G191" s="195"/>
      <c r="H191" s="195"/>
      <c r="I191" s="195"/>
      <c r="J191" s="195"/>
      <c r="K191" s="195"/>
    </row>
    <row r="192" customFormat="false" ht="12.75" hidden="false" customHeight="false" outlineLevel="0" collapsed="false">
      <c r="C192" s="195"/>
      <c r="D192" s="195"/>
      <c r="E192" s="195"/>
      <c r="F192" s="195"/>
      <c r="G192" s="195"/>
      <c r="H192" s="195"/>
      <c r="I192" s="195"/>
      <c r="J192" s="195"/>
      <c r="K192" s="195"/>
    </row>
    <row r="193" customFormat="false" ht="12.75" hidden="false" customHeight="false" outlineLevel="0" collapsed="false">
      <c r="C193" s="195"/>
      <c r="D193" s="195"/>
      <c r="E193" s="195"/>
      <c r="F193" s="195"/>
      <c r="G193" s="195"/>
      <c r="H193" s="195"/>
      <c r="I193" s="195"/>
      <c r="J193" s="195"/>
      <c r="K193" s="195"/>
    </row>
    <row r="194" customFormat="false" ht="12.75" hidden="false" customHeight="false" outlineLevel="0" collapsed="false">
      <c r="C194" s="195"/>
      <c r="D194" s="195"/>
      <c r="E194" s="195"/>
      <c r="F194" s="195"/>
      <c r="G194" s="195"/>
      <c r="H194" s="195"/>
      <c r="I194" s="195"/>
      <c r="J194" s="195"/>
      <c r="K194" s="195"/>
    </row>
    <row r="195" customFormat="false" ht="12.75" hidden="false" customHeight="false" outlineLevel="0" collapsed="false">
      <c r="C195" s="195"/>
      <c r="D195" s="195"/>
      <c r="E195" s="195"/>
      <c r="F195" s="195"/>
      <c r="G195" s="195"/>
      <c r="H195" s="195"/>
      <c r="I195" s="195"/>
      <c r="J195" s="195"/>
      <c r="K195" s="195"/>
    </row>
    <row r="196" customFormat="false" ht="12.75" hidden="false" customHeight="false" outlineLevel="0" collapsed="false">
      <c r="C196" s="195"/>
      <c r="D196" s="195"/>
      <c r="E196" s="195"/>
      <c r="F196" s="195"/>
      <c r="G196" s="195"/>
      <c r="H196" s="195"/>
      <c r="I196" s="195"/>
      <c r="J196" s="195"/>
      <c r="K196" s="195"/>
    </row>
    <row r="197" customFormat="false" ht="12.75" hidden="false" customHeight="false" outlineLevel="0" collapsed="false">
      <c r="C197" s="195"/>
      <c r="D197" s="195"/>
      <c r="E197" s="195"/>
      <c r="F197" s="195"/>
      <c r="G197" s="195"/>
      <c r="H197" s="195"/>
      <c r="I197" s="195"/>
      <c r="J197" s="195"/>
      <c r="K197" s="195"/>
    </row>
    <row r="198" customFormat="false" ht="12.75" hidden="false" customHeight="false" outlineLevel="0" collapsed="false">
      <c r="C198" s="195"/>
      <c r="D198" s="195"/>
      <c r="E198" s="195"/>
      <c r="F198" s="195"/>
      <c r="G198" s="195"/>
      <c r="H198" s="195"/>
      <c r="I198" s="195"/>
      <c r="J198" s="195"/>
      <c r="K198" s="195"/>
    </row>
    <row r="199" customFormat="false" ht="12.75" hidden="false" customHeight="false" outlineLevel="0" collapsed="false">
      <c r="C199" s="195"/>
      <c r="D199" s="195"/>
      <c r="E199" s="195"/>
      <c r="F199" s="195"/>
      <c r="G199" s="195"/>
      <c r="H199" s="195"/>
      <c r="I199" s="195"/>
      <c r="J199" s="195"/>
      <c r="K199" s="195"/>
    </row>
    <row r="200" customFormat="false" ht="12.75" hidden="false" customHeight="false" outlineLevel="0" collapsed="false">
      <c r="C200" s="195"/>
      <c r="D200" s="195"/>
      <c r="E200" s="195"/>
      <c r="F200" s="195"/>
      <c r="G200" s="195"/>
      <c r="H200" s="195"/>
      <c r="I200" s="195"/>
      <c r="J200" s="195"/>
      <c r="K200" s="195"/>
    </row>
    <row r="201" customFormat="false" ht="12.75" hidden="false" customHeight="false" outlineLevel="0" collapsed="false">
      <c r="C201" s="195"/>
      <c r="D201" s="195"/>
      <c r="E201" s="195"/>
      <c r="F201" s="195"/>
      <c r="G201" s="195"/>
      <c r="H201" s="195"/>
      <c r="I201" s="195"/>
      <c r="J201" s="195"/>
      <c r="K201" s="195"/>
    </row>
    <row r="202" customFormat="false" ht="12.75" hidden="false" customHeight="false" outlineLevel="0" collapsed="false">
      <c r="C202" s="195"/>
      <c r="D202" s="195"/>
      <c r="E202" s="195"/>
      <c r="F202" s="195"/>
      <c r="G202" s="195"/>
      <c r="H202" s="195"/>
      <c r="I202" s="195"/>
      <c r="J202" s="195"/>
      <c r="K202" s="195"/>
    </row>
    <row r="203" customFormat="false" ht="12.75" hidden="false" customHeight="false" outlineLevel="0" collapsed="false">
      <c r="C203" s="195"/>
      <c r="D203" s="195"/>
      <c r="E203" s="195"/>
      <c r="F203" s="195"/>
      <c r="G203" s="195"/>
      <c r="H203" s="195"/>
      <c r="I203" s="195"/>
      <c r="J203" s="195"/>
      <c r="K203" s="195"/>
    </row>
    <row r="204" customFormat="false" ht="12.75" hidden="false" customHeight="false" outlineLevel="0" collapsed="false">
      <c r="C204" s="195"/>
      <c r="D204" s="195"/>
      <c r="E204" s="195"/>
      <c r="F204" s="195"/>
      <c r="G204" s="195"/>
      <c r="H204" s="195"/>
      <c r="I204" s="195"/>
      <c r="J204" s="195"/>
      <c r="K204" s="195"/>
    </row>
    <row r="205" customFormat="false" ht="12.75" hidden="false" customHeight="false" outlineLevel="0" collapsed="false">
      <c r="C205" s="195"/>
      <c r="D205" s="195"/>
      <c r="E205" s="195"/>
      <c r="F205" s="195"/>
      <c r="G205" s="195"/>
      <c r="H205" s="195"/>
      <c r="I205" s="195"/>
      <c r="J205" s="195"/>
      <c r="K205" s="195"/>
    </row>
    <row r="206" customFormat="false" ht="12.75" hidden="false" customHeight="false" outlineLevel="0" collapsed="false">
      <c r="C206" s="195"/>
      <c r="D206" s="195"/>
      <c r="E206" s="195"/>
      <c r="F206" s="195"/>
      <c r="G206" s="195"/>
      <c r="H206" s="195"/>
      <c r="I206" s="195"/>
      <c r="J206" s="195"/>
      <c r="K206" s="195"/>
    </row>
    <row r="207" customFormat="false" ht="12.75" hidden="false" customHeight="false" outlineLevel="0" collapsed="false">
      <c r="C207" s="195"/>
      <c r="D207" s="195"/>
      <c r="E207" s="195"/>
      <c r="F207" s="195"/>
      <c r="G207" s="195"/>
      <c r="H207" s="195"/>
      <c r="I207" s="195"/>
      <c r="J207" s="195"/>
      <c r="K207" s="195"/>
    </row>
    <row r="208" customFormat="false" ht="12.75" hidden="false" customHeight="false" outlineLevel="0" collapsed="false">
      <c r="C208" s="195"/>
      <c r="D208" s="195"/>
      <c r="E208" s="195"/>
      <c r="F208" s="195"/>
      <c r="G208" s="195"/>
      <c r="H208" s="195"/>
      <c r="I208" s="195"/>
      <c r="J208" s="195"/>
      <c r="K208" s="195"/>
    </row>
    <row r="209" customFormat="false" ht="12.75" hidden="false" customHeight="false" outlineLevel="0" collapsed="false">
      <c r="C209" s="195"/>
      <c r="D209" s="195"/>
      <c r="E209" s="195"/>
      <c r="F209" s="195"/>
      <c r="G209" s="195"/>
      <c r="H209" s="195"/>
      <c r="I209" s="195"/>
      <c r="J209" s="195"/>
      <c r="K209" s="195"/>
    </row>
    <row r="210" customFormat="false" ht="12.75" hidden="false" customHeight="false" outlineLevel="0" collapsed="false">
      <c r="C210" s="195"/>
      <c r="D210" s="195"/>
      <c r="E210" s="195"/>
      <c r="F210" s="195"/>
      <c r="G210" s="195"/>
      <c r="H210" s="195"/>
      <c r="I210" s="195"/>
      <c r="J210" s="195"/>
      <c r="K210" s="195"/>
    </row>
    <row r="211" customFormat="false" ht="12.75" hidden="false" customHeight="false" outlineLevel="0" collapsed="false">
      <c r="C211" s="195"/>
      <c r="D211" s="195"/>
      <c r="E211" s="195"/>
      <c r="F211" s="195"/>
      <c r="G211" s="195"/>
      <c r="H211" s="195"/>
      <c r="I211" s="195"/>
      <c r="J211" s="195"/>
      <c r="K211" s="195"/>
    </row>
    <row r="212" customFormat="false" ht="12.75" hidden="false" customHeight="false" outlineLevel="0" collapsed="false">
      <c r="C212" s="195"/>
      <c r="D212" s="195"/>
      <c r="E212" s="195"/>
      <c r="F212" s="195"/>
      <c r="G212" s="195"/>
      <c r="H212" s="195"/>
      <c r="I212" s="195"/>
      <c r="J212" s="195"/>
      <c r="K212" s="195"/>
    </row>
    <row r="213" customFormat="false" ht="12.75" hidden="false" customHeight="false" outlineLevel="0" collapsed="false">
      <c r="C213" s="195"/>
      <c r="D213" s="195"/>
      <c r="E213" s="195"/>
      <c r="F213" s="195"/>
      <c r="G213" s="195"/>
      <c r="H213" s="195"/>
      <c r="I213" s="195"/>
      <c r="J213" s="195"/>
      <c r="K213" s="195"/>
    </row>
    <row r="214" customFormat="false" ht="12.75" hidden="false" customHeight="false" outlineLevel="0" collapsed="false">
      <c r="C214" s="195"/>
      <c r="D214" s="195"/>
      <c r="E214" s="195"/>
      <c r="F214" s="195"/>
      <c r="G214" s="195"/>
      <c r="H214" s="195"/>
      <c r="I214" s="195"/>
      <c r="J214" s="195"/>
      <c r="K214" s="195"/>
    </row>
    <row r="215" customFormat="false" ht="12.75" hidden="false" customHeight="false" outlineLevel="0" collapsed="false">
      <c r="C215" s="195"/>
      <c r="D215" s="195"/>
      <c r="E215" s="195"/>
      <c r="F215" s="195"/>
      <c r="G215" s="195"/>
      <c r="H215" s="195"/>
      <c r="I215" s="195"/>
      <c r="J215" s="195"/>
      <c r="K215" s="195"/>
    </row>
    <row r="216" customFormat="false" ht="12.75" hidden="false" customHeight="false" outlineLevel="0" collapsed="false">
      <c r="C216" s="195"/>
      <c r="D216" s="195"/>
      <c r="E216" s="195"/>
      <c r="F216" s="195"/>
      <c r="G216" s="195"/>
      <c r="H216" s="195"/>
      <c r="I216" s="195"/>
      <c r="J216" s="195"/>
      <c r="K216" s="195"/>
    </row>
    <row r="217" customFormat="false" ht="12.75" hidden="false" customHeight="false" outlineLevel="0" collapsed="false">
      <c r="C217" s="195"/>
      <c r="D217" s="195"/>
      <c r="E217" s="195"/>
      <c r="F217" s="195"/>
      <c r="G217" s="195"/>
      <c r="H217" s="195"/>
      <c r="I217" s="195"/>
      <c r="J217" s="195"/>
      <c r="K217" s="195"/>
    </row>
    <row r="218" customFormat="false" ht="12.75" hidden="false" customHeight="false" outlineLevel="0" collapsed="false">
      <c r="C218" s="195"/>
      <c r="D218" s="195"/>
      <c r="E218" s="195"/>
      <c r="F218" s="195"/>
      <c r="G218" s="195"/>
      <c r="H218" s="195"/>
      <c r="I218" s="195"/>
      <c r="J218" s="195"/>
      <c r="K218" s="195"/>
    </row>
    <row r="219" customFormat="false" ht="12.75" hidden="false" customHeight="false" outlineLevel="0" collapsed="false">
      <c r="C219" s="195"/>
      <c r="D219" s="195"/>
      <c r="E219" s="195"/>
      <c r="F219" s="195"/>
      <c r="G219" s="195"/>
      <c r="H219" s="195"/>
      <c r="I219" s="195"/>
      <c r="J219" s="195"/>
      <c r="K219" s="195"/>
    </row>
    <row r="220" customFormat="false" ht="12.75" hidden="false" customHeight="false" outlineLevel="0" collapsed="false">
      <c r="C220" s="195"/>
      <c r="D220" s="195"/>
      <c r="E220" s="195"/>
      <c r="F220" s="195"/>
      <c r="G220" s="195"/>
      <c r="H220" s="195"/>
      <c r="I220" s="195"/>
      <c r="J220" s="195"/>
      <c r="K220" s="195"/>
    </row>
    <row r="221" customFormat="false" ht="12.75" hidden="false" customHeight="false" outlineLevel="0" collapsed="false">
      <c r="C221" s="195"/>
      <c r="D221" s="195"/>
      <c r="E221" s="195"/>
      <c r="F221" s="195"/>
      <c r="G221" s="195"/>
      <c r="H221" s="195"/>
      <c r="I221" s="195"/>
      <c r="J221" s="195"/>
      <c r="K221" s="195"/>
    </row>
    <row r="222" customFormat="false" ht="12.75" hidden="false" customHeight="false" outlineLevel="0" collapsed="false">
      <c r="C222" s="195"/>
      <c r="D222" s="195"/>
      <c r="E222" s="195"/>
      <c r="F222" s="195"/>
      <c r="G222" s="195"/>
      <c r="H222" s="195"/>
      <c r="I222" s="195"/>
      <c r="J222" s="195"/>
      <c r="K222" s="195"/>
    </row>
    <row r="223" customFormat="false" ht="12.75" hidden="false" customHeight="false" outlineLevel="0" collapsed="false">
      <c r="C223" s="195"/>
      <c r="D223" s="195"/>
      <c r="E223" s="195"/>
      <c r="F223" s="195"/>
      <c r="G223" s="195"/>
      <c r="H223" s="195"/>
      <c r="I223" s="195"/>
      <c r="J223" s="195"/>
      <c r="K223" s="195"/>
    </row>
    <row r="224" customFormat="false" ht="12.75" hidden="false" customHeight="false" outlineLevel="0" collapsed="false">
      <c r="C224" s="195"/>
      <c r="D224" s="195"/>
      <c r="E224" s="195"/>
      <c r="F224" s="195"/>
      <c r="G224" s="195"/>
      <c r="H224" s="195"/>
      <c r="I224" s="195"/>
      <c r="J224" s="195"/>
      <c r="K224" s="195"/>
    </row>
    <row r="225" customFormat="false" ht="12.75" hidden="false" customHeight="false" outlineLevel="0" collapsed="false">
      <c r="C225" s="195"/>
      <c r="D225" s="195"/>
      <c r="E225" s="195"/>
      <c r="F225" s="195"/>
      <c r="G225" s="195"/>
      <c r="H225" s="195"/>
      <c r="I225" s="195"/>
      <c r="J225" s="195"/>
      <c r="K225" s="195"/>
    </row>
    <row r="226" customFormat="false" ht="12.75" hidden="false" customHeight="false" outlineLevel="0" collapsed="false">
      <c r="C226" s="195"/>
      <c r="D226" s="195"/>
      <c r="E226" s="195"/>
      <c r="F226" s="195"/>
      <c r="G226" s="195"/>
      <c r="H226" s="195"/>
      <c r="I226" s="195"/>
      <c r="J226" s="195"/>
      <c r="K226" s="195"/>
    </row>
    <row r="227" customFormat="false" ht="12.75" hidden="false" customHeight="false" outlineLevel="0" collapsed="false">
      <c r="C227" s="195"/>
      <c r="D227" s="195"/>
      <c r="E227" s="195"/>
      <c r="F227" s="195"/>
      <c r="G227" s="195"/>
      <c r="H227" s="195"/>
      <c r="I227" s="195"/>
      <c r="J227" s="195"/>
      <c r="K227" s="195"/>
    </row>
    <row r="228" customFormat="false" ht="12.75" hidden="false" customHeight="false" outlineLevel="0" collapsed="false">
      <c r="C228" s="195"/>
      <c r="D228" s="195"/>
      <c r="E228" s="195"/>
      <c r="F228" s="195"/>
      <c r="G228" s="195"/>
      <c r="H228" s="195"/>
      <c r="I228" s="195"/>
      <c r="J228" s="195"/>
      <c r="K228" s="195"/>
    </row>
    <row r="229" customFormat="false" ht="12.75" hidden="false" customHeight="false" outlineLevel="0" collapsed="false">
      <c r="C229" s="195"/>
      <c r="D229" s="195"/>
      <c r="E229" s="195"/>
      <c r="F229" s="195"/>
      <c r="G229" s="195"/>
      <c r="H229" s="195"/>
      <c r="I229" s="195"/>
      <c r="J229" s="195"/>
      <c r="K229" s="195"/>
    </row>
    <row r="230" customFormat="false" ht="12.75" hidden="false" customHeight="false" outlineLevel="0" collapsed="false">
      <c r="C230" s="195"/>
      <c r="D230" s="195"/>
      <c r="E230" s="195"/>
      <c r="F230" s="195"/>
      <c r="G230" s="195"/>
      <c r="H230" s="195"/>
      <c r="I230" s="195"/>
      <c r="J230" s="195"/>
      <c r="K230" s="195"/>
    </row>
    <row r="231" customFormat="false" ht="12.75" hidden="false" customHeight="false" outlineLevel="0" collapsed="false">
      <c r="C231" s="195"/>
      <c r="D231" s="195"/>
      <c r="E231" s="195"/>
      <c r="F231" s="195"/>
      <c r="G231" s="195"/>
      <c r="H231" s="195"/>
      <c r="I231" s="195"/>
      <c r="J231" s="195"/>
      <c r="K231" s="195"/>
    </row>
    <row r="232" customFormat="false" ht="12.75" hidden="false" customHeight="false" outlineLevel="0" collapsed="false">
      <c r="C232" s="195"/>
      <c r="D232" s="195"/>
      <c r="E232" s="195"/>
      <c r="F232" s="195"/>
      <c r="G232" s="195"/>
      <c r="H232" s="195"/>
      <c r="I232" s="195"/>
      <c r="J232" s="195"/>
      <c r="K232" s="195"/>
    </row>
    <row r="233" customFormat="false" ht="12.75" hidden="false" customHeight="false" outlineLevel="0" collapsed="false">
      <c r="C233" s="195"/>
      <c r="D233" s="195"/>
      <c r="E233" s="195"/>
      <c r="F233" s="195"/>
      <c r="G233" s="195"/>
      <c r="H233" s="195"/>
      <c r="I233" s="195"/>
      <c r="J233" s="195"/>
      <c r="K233" s="195"/>
    </row>
    <row r="234" customFormat="false" ht="12.75" hidden="false" customHeight="false" outlineLevel="0" collapsed="false">
      <c r="C234" s="195"/>
      <c r="D234" s="195"/>
      <c r="E234" s="195"/>
      <c r="F234" s="195"/>
      <c r="G234" s="195"/>
      <c r="H234" s="195"/>
      <c r="I234" s="195"/>
      <c r="J234" s="195"/>
      <c r="K234" s="195"/>
    </row>
    <row r="235" customFormat="false" ht="12.75" hidden="false" customHeight="false" outlineLevel="0" collapsed="false">
      <c r="C235" s="195"/>
      <c r="D235" s="195"/>
      <c r="E235" s="195"/>
      <c r="F235" s="195"/>
      <c r="G235" s="195"/>
      <c r="H235" s="195"/>
      <c r="I235" s="195"/>
      <c r="J235" s="195"/>
      <c r="K235" s="195"/>
    </row>
    <row r="236" customFormat="false" ht="12.75" hidden="false" customHeight="false" outlineLevel="0" collapsed="false">
      <c r="C236" s="195"/>
      <c r="D236" s="195"/>
      <c r="E236" s="195"/>
      <c r="F236" s="195"/>
      <c r="G236" s="195"/>
      <c r="H236" s="195"/>
      <c r="I236" s="195"/>
      <c r="J236" s="195"/>
      <c r="K236" s="195"/>
    </row>
    <row r="237" customFormat="false" ht="12.75" hidden="false" customHeight="false" outlineLevel="0" collapsed="false">
      <c r="C237" s="195"/>
      <c r="D237" s="195"/>
      <c r="E237" s="195"/>
      <c r="F237" s="195"/>
      <c r="G237" s="195"/>
      <c r="H237" s="195"/>
      <c r="I237" s="195"/>
      <c r="J237" s="195"/>
      <c r="K237" s="195"/>
    </row>
    <row r="238" customFormat="false" ht="12.75" hidden="false" customHeight="false" outlineLevel="0" collapsed="false">
      <c r="C238" s="195"/>
      <c r="D238" s="195"/>
      <c r="E238" s="195"/>
      <c r="F238" s="195"/>
      <c r="G238" s="195"/>
      <c r="H238" s="195"/>
      <c r="I238" s="195"/>
      <c r="J238" s="195"/>
      <c r="K238" s="195"/>
    </row>
    <row r="239" customFormat="false" ht="12.75" hidden="false" customHeight="false" outlineLevel="0" collapsed="false">
      <c r="C239" s="195"/>
      <c r="D239" s="195"/>
      <c r="E239" s="195"/>
      <c r="F239" s="195"/>
      <c r="G239" s="195"/>
      <c r="H239" s="195"/>
      <c r="I239" s="195"/>
      <c r="J239" s="195"/>
      <c r="K239" s="195"/>
    </row>
    <row r="240" customFormat="false" ht="12.75" hidden="false" customHeight="false" outlineLevel="0" collapsed="false">
      <c r="C240" s="195"/>
      <c r="D240" s="195"/>
      <c r="E240" s="195"/>
      <c r="F240" s="195"/>
      <c r="G240" s="195"/>
      <c r="H240" s="195"/>
      <c r="I240" s="195"/>
      <c r="J240" s="195"/>
      <c r="K240" s="195"/>
    </row>
    <row r="241" customFormat="false" ht="12.75" hidden="false" customHeight="false" outlineLevel="0" collapsed="false">
      <c r="C241" s="195"/>
      <c r="D241" s="195"/>
      <c r="E241" s="195"/>
      <c r="F241" s="195"/>
      <c r="G241" s="195"/>
      <c r="H241" s="195"/>
      <c r="I241" s="195"/>
      <c r="J241" s="195"/>
      <c r="K241" s="195"/>
    </row>
    <row r="242" customFormat="false" ht="12.75" hidden="false" customHeight="false" outlineLevel="0" collapsed="false">
      <c r="C242" s="195"/>
      <c r="D242" s="195"/>
      <c r="E242" s="195"/>
      <c r="F242" s="195"/>
      <c r="G242" s="195"/>
      <c r="H242" s="195"/>
      <c r="I242" s="195"/>
      <c r="J242" s="195"/>
      <c r="K242" s="195"/>
    </row>
    <row r="243" customFormat="false" ht="12.75" hidden="false" customHeight="false" outlineLevel="0" collapsed="false">
      <c r="C243" s="195"/>
      <c r="D243" s="195"/>
      <c r="E243" s="195"/>
      <c r="F243" s="195"/>
      <c r="G243" s="195"/>
      <c r="H243" s="195"/>
      <c r="I243" s="195"/>
      <c r="J243" s="195"/>
      <c r="K243" s="195"/>
    </row>
    <row r="244" customFormat="false" ht="12.75" hidden="false" customHeight="false" outlineLevel="0" collapsed="false">
      <c r="C244" s="195"/>
      <c r="D244" s="195"/>
      <c r="E244" s="195"/>
      <c r="F244" s="195"/>
      <c r="G244" s="195"/>
      <c r="H244" s="195"/>
      <c r="I244" s="195"/>
      <c r="J244" s="195"/>
      <c r="K244" s="195"/>
    </row>
    <row r="245" customFormat="false" ht="12.75" hidden="false" customHeight="false" outlineLevel="0" collapsed="false">
      <c r="C245" s="195"/>
      <c r="D245" s="195"/>
      <c r="E245" s="195"/>
      <c r="F245" s="195"/>
      <c r="G245" s="195"/>
      <c r="H245" s="195"/>
      <c r="I245" s="195"/>
      <c r="J245" s="195"/>
      <c r="K245" s="195"/>
    </row>
    <row r="246" customFormat="false" ht="12.75" hidden="false" customHeight="false" outlineLevel="0" collapsed="false">
      <c r="C246" s="195"/>
      <c r="D246" s="195"/>
      <c r="E246" s="195"/>
      <c r="F246" s="195"/>
      <c r="G246" s="195"/>
      <c r="H246" s="195"/>
      <c r="I246" s="195"/>
      <c r="J246" s="195"/>
      <c r="K246" s="195"/>
    </row>
    <row r="247" customFormat="false" ht="12.75" hidden="false" customHeight="false" outlineLevel="0" collapsed="false">
      <c r="C247" s="195"/>
      <c r="D247" s="195"/>
      <c r="E247" s="195"/>
      <c r="F247" s="195"/>
      <c r="G247" s="195"/>
      <c r="H247" s="195"/>
      <c r="I247" s="195"/>
      <c r="J247" s="195"/>
      <c r="K247" s="195"/>
    </row>
    <row r="248" customFormat="false" ht="12.75" hidden="false" customHeight="false" outlineLevel="0" collapsed="false">
      <c r="C248" s="195"/>
      <c r="D248" s="195"/>
      <c r="E248" s="195"/>
      <c r="F248" s="195"/>
      <c r="G248" s="195"/>
      <c r="H248" s="195"/>
      <c r="I248" s="195"/>
      <c r="J248" s="195"/>
      <c r="K248" s="195"/>
    </row>
    <row r="249" customFormat="false" ht="12.75" hidden="false" customHeight="false" outlineLevel="0" collapsed="false">
      <c r="C249" s="195"/>
      <c r="D249" s="195"/>
      <c r="E249" s="195"/>
      <c r="F249" s="195"/>
      <c r="G249" s="195"/>
      <c r="H249" s="195"/>
      <c r="I249" s="195"/>
      <c r="J249" s="195"/>
      <c r="K249" s="195"/>
    </row>
    <row r="250" customFormat="false" ht="12.75" hidden="false" customHeight="false" outlineLevel="0" collapsed="false">
      <c r="C250" s="195"/>
      <c r="D250" s="195"/>
      <c r="E250" s="195"/>
      <c r="F250" s="195"/>
      <c r="G250" s="195"/>
      <c r="H250" s="195"/>
      <c r="I250" s="195"/>
      <c r="J250" s="195"/>
      <c r="K250" s="195"/>
    </row>
    <row r="251" customFormat="false" ht="12.75" hidden="false" customHeight="false" outlineLevel="0" collapsed="false">
      <c r="C251" s="195"/>
      <c r="D251" s="195"/>
      <c r="E251" s="195"/>
      <c r="F251" s="195"/>
      <c r="G251" s="195"/>
      <c r="H251" s="195"/>
      <c r="I251" s="195"/>
      <c r="J251" s="195"/>
      <c r="K251" s="195"/>
    </row>
    <row r="252" customFormat="false" ht="12.75" hidden="false" customHeight="false" outlineLevel="0" collapsed="false">
      <c r="C252" s="195"/>
      <c r="D252" s="195"/>
      <c r="E252" s="195"/>
      <c r="F252" s="195"/>
      <c r="G252" s="195"/>
      <c r="H252" s="195"/>
      <c r="I252" s="195"/>
      <c r="J252" s="195"/>
      <c r="K252" s="195"/>
    </row>
    <row r="253" customFormat="false" ht="12.75" hidden="false" customHeight="false" outlineLevel="0" collapsed="false">
      <c r="C253" s="195"/>
      <c r="D253" s="195"/>
      <c r="E253" s="195"/>
      <c r="F253" s="195"/>
      <c r="G253" s="195"/>
      <c r="H253" s="195"/>
      <c r="I253" s="195"/>
      <c r="J253" s="195"/>
      <c r="K253" s="195"/>
    </row>
    <row r="254" customFormat="false" ht="12.75" hidden="false" customHeight="false" outlineLevel="0" collapsed="false">
      <c r="C254" s="195"/>
      <c r="D254" s="195"/>
      <c r="E254" s="195"/>
      <c r="F254" s="195"/>
      <c r="G254" s="195"/>
      <c r="H254" s="195"/>
      <c r="I254" s="195"/>
      <c r="J254" s="195"/>
      <c r="K254" s="195"/>
    </row>
    <row r="255" customFormat="false" ht="12.75" hidden="false" customHeight="false" outlineLevel="0" collapsed="false">
      <c r="C255" s="195"/>
      <c r="D255" s="195"/>
      <c r="E255" s="195"/>
      <c r="F255" s="195"/>
      <c r="G255" s="195"/>
      <c r="H255" s="195"/>
      <c r="I255" s="195"/>
      <c r="J255" s="195"/>
      <c r="K255" s="195"/>
    </row>
    <row r="256" customFormat="false" ht="12.75" hidden="false" customHeight="false" outlineLevel="0" collapsed="false">
      <c r="C256" s="195"/>
      <c r="D256" s="195"/>
      <c r="E256" s="195"/>
      <c r="F256" s="195"/>
      <c r="G256" s="195"/>
      <c r="H256" s="195"/>
      <c r="I256" s="195"/>
      <c r="J256" s="195"/>
      <c r="K256" s="195"/>
    </row>
    <row r="257" customFormat="false" ht="12.75" hidden="false" customHeight="false" outlineLevel="0" collapsed="false">
      <c r="C257" s="195"/>
      <c r="D257" s="195"/>
      <c r="E257" s="195"/>
      <c r="F257" s="195"/>
      <c r="G257" s="195"/>
      <c r="H257" s="195"/>
      <c r="I257" s="195"/>
      <c r="J257" s="195"/>
      <c r="K257" s="195"/>
    </row>
    <row r="258" customFormat="false" ht="12.75" hidden="false" customHeight="false" outlineLevel="0" collapsed="false">
      <c r="C258" s="195"/>
      <c r="D258" s="195"/>
      <c r="E258" s="195"/>
      <c r="F258" s="195"/>
      <c r="G258" s="195"/>
      <c r="H258" s="195"/>
      <c r="I258" s="195"/>
      <c r="J258" s="195"/>
      <c r="K258" s="195"/>
    </row>
    <row r="259" customFormat="false" ht="12.75" hidden="false" customHeight="false" outlineLevel="0" collapsed="false">
      <c r="C259" s="195"/>
      <c r="D259" s="195"/>
      <c r="E259" s="195"/>
      <c r="F259" s="195"/>
      <c r="G259" s="195"/>
      <c r="H259" s="195"/>
      <c r="I259" s="195"/>
      <c r="J259" s="195"/>
      <c r="K259" s="195"/>
    </row>
    <row r="260" customFormat="false" ht="12.75" hidden="false" customHeight="false" outlineLevel="0" collapsed="false">
      <c r="C260" s="195"/>
      <c r="D260" s="195"/>
      <c r="E260" s="195"/>
      <c r="F260" s="195"/>
      <c r="G260" s="195"/>
      <c r="H260" s="195"/>
      <c r="I260" s="195"/>
      <c r="J260" s="195"/>
      <c r="K260" s="195"/>
    </row>
    <row r="261" customFormat="false" ht="12.75" hidden="false" customHeight="false" outlineLevel="0" collapsed="false">
      <c r="C261" s="195"/>
      <c r="D261" s="195"/>
      <c r="E261" s="195"/>
      <c r="F261" s="195"/>
      <c r="G261" s="195"/>
      <c r="H261" s="195"/>
      <c r="I261" s="195"/>
      <c r="J261" s="195"/>
      <c r="K261" s="195"/>
    </row>
    <row r="262" customFormat="false" ht="12.75" hidden="false" customHeight="false" outlineLevel="0" collapsed="false">
      <c r="C262" s="195"/>
      <c r="D262" s="195"/>
      <c r="E262" s="195"/>
      <c r="F262" s="195"/>
      <c r="G262" s="195"/>
      <c r="H262" s="195"/>
      <c r="I262" s="195"/>
      <c r="J262" s="195"/>
      <c r="K262" s="195"/>
    </row>
    <row r="263" customFormat="false" ht="12.75" hidden="false" customHeight="false" outlineLevel="0" collapsed="false">
      <c r="C263" s="195"/>
      <c r="D263" s="195"/>
      <c r="E263" s="195"/>
      <c r="F263" s="195"/>
      <c r="G263" s="195"/>
      <c r="H263" s="195"/>
      <c r="I263" s="195"/>
      <c r="J263" s="195"/>
      <c r="K263" s="195"/>
    </row>
    <row r="264" customFormat="false" ht="12.75" hidden="false" customHeight="false" outlineLevel="0" collapsed="false">
      <c r="C264" s="195"/>
      <c r="D264" s="195"/>
      <c r="E264" s="195"/>
      <c r="F264" s="195"/>
      <c r="G264" s="195"/>
      <c r="H264" s="195"/>
      <c r="I264" s="195"/>
      <c r="J264" s="195"/>
      <c r="K264" s="195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" activePane="bottomLeft" state="frozen"/>
      <selection pane="topLeft" activeCell="A1" activeCellId="0" sqref="A1"/>
      <selection pane="bottom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2.13"/>
    <col collapsed="false" customWidth="true" hidden="false" outlineLevel="0" max="5" min="3" style="1" width="8.7"/>
    <col collapsed="false" customWidth="true" hidden="false" outlineLevel="0" max="6" min="6" style="1" width="9.7"/>
    <col collapsed="false" customWidth="true" hidden="false" outlineLevel="0" max="14" min="7" style="1" width="8.7"/>
    <col collapsed="false" customWidth="true" hidden="false" outlineLevel="0" max="19" min="15" style="1" width="9.7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A1" s="196" t="s">
        <v>126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customFormat="false" ht="16.5" hidden="false" customHeight="false" outlineLevel="0" collapsed="false">
      <c r="A2" s="197" t="s">
        <v>137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customFormat="false" ht="13.5" hidden="false" customHeight="false" outlineLevel="0" collapsed="false">
      <c r="A3" s="220"/>
      <c r="B3" s="251"/>
      <c r="C3" s="251"/>
      <c r="D3" s="251"/>
      <c r="E3" s="251"/>
      <c r="F3" s="251"/>
      <c r="G3" s="251" t="str">
        <f aca="false">'QTD Mgmt Summary'!Q3</f>
        <v>Results based on activity through May 18, 2001</v>
      </c>
      <c r="H3" s="251"/>
      <c r="I3" s="251"/>
      <c r="J3" s="251"/>
      <c r="K3" s="251"/>
      <c r="L3" s="251"/>
      <c r="M3" s="251"/>
      <c r="N3" s="251"/>
    </row>
    <row r="4" customFormat="false" ht="12.75" hidden="false" customHeight="true" outlineLevel="0" collapsed="false">
      <c r="A4" s="199"/>
      <c r="B4" s="47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200"/>
      <c r="N4" s="201"/>
    </row>
    <row r="5" customFormat="false" ht="12.75" hidden="false" customHeight="false" outlineLevel="0" collapsed="false">
      <c r="A5" s="49"/>
      <c r="B5" s="47"/>
      <c r="C5" s="115"/>
      <c r="D5" s="115"/>
      <c r="E5" s="115"/>
      <c r="F5" s="202"/>
      <c r="G5" s="202"/>
      <c r="H5" s="115"/>
      <c r="I5" s="202" t="s">
        <v>8</v>
      </c>
      <c r="J5" s="202" t="s">
        <v>129</v>
      </c>
      <c r="K5" s="202" t="s">
        <v>11</v>
      </c>
      <c r="L5" s="203" t="s">
        <v>130</v>
      </c>
      <c r="M5" s="202" t="s">
        <v>3</v>
      </c>
      <c r="N5" s="203"/>
      <c r="O5" s="204"/>
    </row>
    <row r="6" customFormat="false" ht="13.5" hidden="false" customHeight="false" outlineLevel="0" collapsed="false">
      <c r="A6" s="206" t="s">
        <v>7</v>
      </c>
      <c r="B6" s="207"/>
      <c r="C6" s="208" t="s">
        <v>138</v>
      </c>
      <c r="D6" s="208" t="s">
        <v>139</v>
      </c>
      <c r="E6" s="208" t="s">
        <v>140</v>
      </c>
      <c r="F6" s="208" t="s">
        <v>132</v>
      </c>
      <c r="G6" s="208" t="s">
        <v>133</v>
      </c>
      <c r="H6" s="208" t="s">
        <v>96</v>
      </c>
      <c r="I6" s="208" t="s">
        <v>3</v>
      </c>
      <c r="J6" s="208" t="s">
        <v>135</v>
      </c>
      <c r="K6" s="208" t="s">
        <v>3</v>
      </c>
      <c r="L6" s="209" t="s">
        <v>3</v>
      </c>
      <c r="M6" s="208" t="s">
        <v>9</v>
      </c>
      <c r="N6" s="209" t="s">
        <v>10</v>
      </c>
      <c r="O6" s="204"/>
    </row>
    <row r="7" customFormat="false" ht="6.75" hidden="false" customHeight="true" outlineLevel="0" collapsed="false">
      <c r="A7" s="199"/>
      <c r="B7" s="210"/>
      <c r="C7" s="115"/>
      <c r="D7" s="115"/>
      <c r="E7" s="115"/>
      <c r="F7" s="115"/>
      <c r="G7" s="115"/>
      <c r="H7" s="115"/>
      <c r="I7" s="252"/>
      <c r="J7" s="199"/>
      <c r="K7" s="200"/>
      <c r="L7" s="201"/>
      <c r="M7" s="115"/>
      <c r="N7" s="211"/>
    </row>
    <row r="8" customFormat="false" ht="12.75" hidden="false" customHeight="false" outlineLevel="0" collapsed="false">
      <c r="A8" s="46" t="str">
        <f aca="false">'QTD Mgmt Summary'!A10</f>
        <v>    ERCOT (Smith/Tingleaf)</v>
      </c>
      <c r="B8" s="212"/>
      <c r="C8" s="60" t="n">
        <v>688</v>
      </c>
      <c r="D8" s="253" t="n">
        <v>0</v>
      </c>
      <c r="E8" s="253" t="n">
        <v>2012</v>
      </c>
      <c r="F8" s="253" t="n">
        <v>0</v>
      </c>
      <c r="G8" s="253" t="n">
        <v>0</v>
      </c>
      <c r="H8" s="253" t="n">
        <v>0</v>
      </c>
      <c r="I8" s="254" t="n">
        <f aca="false">SUM(C8:H8)</f>
        <v>2700</v>
      </c>
      <c r="J8" s="60" t="n">
        <v>0</v>
      </c>
      <c r="K8" s="253" t="n">
        <v>0</v>
      </c>
      <c r="L8" s="255" t="n">
        <f aca="false">SUM(I8:K8)</f>
        <v>2700</v>
      </c>
      <c r="M8" s="214" t="n">
        <f aca="false">35000/4</f>
        <v>8750</v>
      </c>
      <c r="N8" s="256" t="n">
        <f aca="false">L8-M8</f>
        <v>-6050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12.75" hidden="false" customHeight="false" outlineLevel="0" collapsed="false">
      <c r="A9" s="46" t="str">
        <f aca="false">'QTD Mgmt Summary'!A11</f>
        <v>    Southeast (Herndon/Kroll)</v>
      </c>
      <c r="B9" s="212"/>
      <c r="C9" s="95" t="n">
        <v>-1458</v>
      </c>
      <c r="D9" s="114" t="n">
        <v>0</v>
      </c>
      <c r="E9" s="114" t="n">
        <v>222</v>
      </c>
      <c r="F9" s="114" t="n">
        <v>0</v>
      </c>
      <c r="G9" s="114" t="n">
        <v>0</v>
      </c>
      <c r="H9" s="114" t="n">
        <v>-50</v>
      </c>
      <c r="I9" s="254" t="n">
        <f aca="false">SUM(C9:H9)</f>
        <v>-1286</v>
      </c>
      <c r="J9" s="95" t="n">
        <v>0</v>
      </c>
      <c r="K9" s="114" t="n">
        <v>0</v>
      </c>
      <c r="L9" s="255" t="n">
        <f aca="false">SUM(I9:K9)</f>
        <v>-1286</v>
      </c>
      <c r="M9" s="218" t="n">
        <f aca="false">80000/4</f>
        <v>20000</v>
      </c>
      <c r="N9" s="257" t="n">
        <f aca="false">L9-M9</f>
        <v>-21286</v>
      </c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tr">
        <f aca="false">'QTD Mgmt Summary'!A12</f>
        <v>    Midwest (Sturm/Baughman)</v>
      </c>
      <c r="B10" s="220"/>
      <c r="C10" s="95" t="n">
        <v>60773</v>
      </c>
      <c r="D10" s="114" t="n">
        <v>0</v>
      </c>
      <c r="E10" s="114" t="n">
        <v>870</v>
      </c>
      <c r="F10" s="114" t="n">
        <v>0</v>
      </c>
      <c r="G10" s="114" t="n">
        <v>0</v>
      </c>
      <c r="H10" s="114" t="n">
        <v>0</v>
      </c>
      <c r="I10" s="254" t="n">
        <f aca="false">SUM(C10:H10)</f>
        <v>61643</v>
      </c>
      <c r="J10" s="95" t="n">
        <v>0</v>
      </c>
      <c r="K10" s="114" t="n">
        <v>0</v>
      </c>
      <c r="L10" s="255" t="n">
        <f aca="false">SUM(I10:K10)</f>
        <v>61643</v>
      </c>
      <c r="M10" s="218" t="n">
        <f aca="false">80000/4</f>
        <v>20000</v>
      </c>
      <c r="N10" s="122" t="n">
        <f aca="false">L10-M10</f>
        <v>41643</v>
      </c>
    </row>
    <row r="11" customFormat="false" ht="12.75" hidden="false" customHeight="false" outlineLevel="0" collapsed="false">
      <c r="A11" s="46" t="str">
        <f aca="false">'QTD Mgmt Summary'!A13</f>
        <v>    Northeast (Davis)</v>
      </c>
      <c r="B11" s="220"/>
      <c r="C11" s="95" t="n">
        <v>60980</v>
      </c>
      <c r="D11" s="114" t="n">
        <v>0</v>
      </c>
      <c r="E11" s="114" t="n">
        <v>-502</v>
      </c>
      <c r="F11" s="114" t="n">
        <v>0</v>
      </c>
      <c r="G11" s="114" t="n">
        <v>0</v>
      </c>
      <c r="H11" s="114" t="n">
        <v>0</v>
      </c>
      <c r="I11" s="254" t="n">
        <f aca="false">SUM(C11:H11)</f>
        <v>60478</v>
      </c>
      <c r="J11" s="95" t="n">
        <v>0</v>
      </c>
      <c r="K11" s="114" t="n">
        <v>0</v>
      </c>
      <c r="L11" s="255" t="n">
        <f aca="false">SUM(I11:K11)</f>
        <v>60478</v>
      </c>
      <c r="M11" s="218" t="n">
        <f aca="false">80000/4</f>
        <v>20000</v>
      </c>
      <c r="N11" s="122" t="n">
        <f aca="false">L11-M11</f>
        <v>40478</v>
      </c>
    </row>
    <row r="12" customFormat="false" ht="12.75" hidden="false" customHeight="false" outlineLevel="0" collapsed="false">
      <c r="A12" s="46" t="str">
        <f aca="false">'QTD Mgmt Summary'!A14</f>
        <v>    Management Book (Presto)</v>
      </c>
      <c r="B12" s="220"/>
      <c r="C12" s="95" t="n">
        <v>20505</v>
      </c>
      <c r="D12" s="114" t="n">
        <v>0</v>
      </c>
      <c r="E12" s="114" t="n">
        <v>0</v>
      </c>
      <c r="F12" s="114" t="n">
        <v>0</v>
      </c>
      <c r="G12" s="114" t="n">
        <v>0</v>
      </c>
      <c r="H12" s="114" t="n">
        <v>0</v>
      </c>
      <c r="I12" s="254" t="n">
        <f aca="false">SUM(C12:H12)</f>
        <v>20505</v>
      </c>
      <c r="J12" s="95" t="n">
        <v>0</v>
      </c>
      <c r="K12" s="114" t="n">
        <v>0</v>
      </c>
      <c r="L12" s="255" t="n">
        <f aca="false">SUM(I12:K12)</f>
        <v>20505</v>
      </c>
      <c r="M12" s="218" t="n">
        <f aca="false">25000/4</f>
        <v>6250</v>
      </c>
      <c r="N12" s="122" t="n">
        <f aca="false">L12-M12</f>
        <v>14255</v>
      </c>
    </row>
    <row r="13" customFormat="false" ht="12.75" hidden="false" customHeight="false" outlineLevel="0" collapsed="false">
      <c r="A13" s="46" t="str">
        <f aca="false">'QTD Mgmt Summary'!A15</f>
        <v>    Options (Arrora)</v>
      </c>
      <c r="B13" s="220"/>
      <c r="C13" s="95" t="n">
        <v>4743</v>
      </c>
      <c r="D13" s="114" t="n">
        <v>0</v>
      </c>
      <c r="E13" s="114" t="n">
        <v>0</v>
      </c>
      <c r="F13" s="114" t="n">
        <v>0</v>
      </c>
      <c r="G13" s="114" t="n">
        <v>0</v>
      </c>
      <c r="H13" s="114" t="n">
        <v>0</v>
      </c>
      <c r="I13" s="254" t="n">
        <f aca="false">SUM(C13:H13)</f>
        <v>4743</v>
      </c>
      <c r="J13" s="95"/>
      <c r="K13" s="114"/>
      <c r="L13" s="255" t="n">
        <f aca="false">SUM(I13:K13)</f>
        <v>4743</v>
      </c>
      <c r="M13" s="218" t="n">
        <v>0</v>
      </c>
      <c r="N13" s="122" t="n">
        <f aca="false">L13-M13</f>
        <v>4743</v>
      </c>
    </row>
    <row r="14" customFormat="false" ht="12.75" hidden="false" customHeight="false" outlineLevel="0" collapsed="false">
      <c r="A14" s="46" t="str">
        <f aca="false">'QTD Mgmt Summary'!A16</f>
        <v>    Services (Will)</v>
      </c>
      <c r="B14" s="220"/>
      <c r="C14" s="95" t="n">
        <v>0</v>
      </c>
      <c r="D14" s="114" t="n">
        <v>0</v>
      </c>
      <c r="E14" s="114" t="n">
        <v>0</v>
      </c>
      <c r="F14" s="114" t="n">
        <v>0</v>
      </c>
      <c r="G14" s="114" t="n">
        <v>0</v>
      </c>
      <c r="H14" s="114" t="n">
        <v>0</v>
      </c>
      <c r="I14" s="254" t="n">
        <f aca="false">SUM(C14:H14)</f>
        <v>0</v>
      </c>
      <c r="J14" s="95"/>
      <c r="K14" s="114"/>
      <c r="L14" s="255" t="n">
        <f aca="false">SUM(I14:K14)</f>
        <v>0</v>
      </c>
      <c r="M14" s="218" t="n">
        <v>0</v>
      </c>
      <c r="N14" s="122" t="n">
        <f aca="false">L14-M14</f>
        <v>0</v>
      </c>
    </row>
    <row r="15" customFormat="false" ht="12.75" hidden="false" customHeight="false" outlineLevel="0" collapsed="false">
      <c r="A15" s="46" t="str">
        <f aca="false">'QTD Mgmt Summary'!A17</f>
        <v>    New Albany (Presto)   </v>
      </c>
      <c r="B15" s="220"/>
      <c r="C15" s="95" t="n">
        <v>-2640</v>
      </c>
      <c r="D15" s="114" t="n">
        <v>0</v>
      </c>
      <c r="E15" s="114" t="n">
        <v>0</v>
      </c>
      <c r="F15" s="114" t="n">
        <v>0</v>
      </c>
      <c r="G15" s="114" t="n">
        <v>0</v>
      </c>
      <c r="H15" s="114" t="n">
        <v>0</v>
      </c>
      <c r="I15" s="254" t="n">
        <f aca="false">SUM(C15:H15)</f>
        <v>-2640</v>
      </c>
      <c r="J15" s="95" t="n">
        <v>0</v>
      </c>
      <c r="K15" s="114" t="n">
        <v>0</v>
      </c>
      <c r="L15" s="255" t="n">
        <f aca="false">SUM(I15:K15)</f>
        <v>-2640</v>
      </c>
      <c r="M15" s="218" t="n">
        <f aca="false">-2050-2950</f>
        <v>-5000</v>
      </c>
      <c r="N15" s="122" t="n">
        <f aca="false">L15-M15</f>
        <v>2360</v>
      </c>
    </row>
    <row r="16" customFormat="false" ht="12.75" hidden="false" customHeight="false" outlineLevel="0" collapsed="false">
      <c r="A16" s="46" t="str">
        <f aca="false">'QTD Mgmt Summary'!A18</f>
        <v>    Development (Jacoby)</v>
      </c>
      <c r="B16" s="220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114" t="n">
        <v>4763</v>
      </c>
      <c r="I16" s="254" t="n">
        <f aca="false">SUM(C16:H16)</f>
        <v>4763</v>
      </c>
      <c r="J16" s="95" t="n">
        <v>0</v>
      </c>
      <c r="K16" s="114" t="n">
        <v>0</v>
      </c>
      <c r="L16" s="255" t="n">
        <f aca="false">SUM(I16:K16)</f>
        <v>4763</v>
      </c>
      <c r="M16" s="218" t="n">
        <f aca="false">24000/4</f>
        <v>6000</v>
      </c>
      <c r="N16" s="122" t="n">
        <f aca="false">L16-M16</f>
        <v>-1237</v>
      </c>
    </row>
    <row r="17" customFormat="false" ht="12.75" hidden="false" customHeight="false" outlineLevel="0" collapsed="false">
      <c r="A17" s="46" t="str">
        <f aca="false">'QTD Mgmt Summary'!A19</f>
        <v>    Structuring (Meyn)</v>
      </c>
      <c r="B17" s="220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114" t="n">
        <v>0</v>
      </c>
      <c r="I17" s="254" t="n">
        <f aca="false">SUM(C17:H17)</f>
        <v>0</v>
      </c>
      <c r="J17" s="95" t="n">
        <v>0</v>
      </c>
      <c r="K17" s="114" t="n">
        <v>0</v>
      </c>
      <c r="L17" s="255" t="n">
        <f aca="false">SUM(I17:K17)</f>
        <v>0</v>
      </c>
      <c r="M17" s="218" t="n">
        <f aca="false">0/4</f>
        <v>0</v>
      </c>
      <c r="N17" s="122" t="n">
        <f aca="false">L17-M17</f>
        <v>0</v>
      </c>
    </row>
    <row r="18" customFormat="false" ht="12.75" hidden="false" customHeight="false" outlineLevel="0" collapsed="false">
      <c r="A18" s="46" t="str">
        <f aca="false">'QTD Mgmt Summary'!A20</f>
        <v>    Fundamentals (Will)</v>
      </c>
      <c r="B18" s="220"/>
      <c r="C18" s="95" t="n">
        <v>0</v>
      </c>
      <c r="D18" s="114" t="n">
        <v>0</v>
      </c>
      <c r="E18" s="114" t="n">
        <v>0</v>
      </c>
      <c r="F18" s="114" t="n">
        <v>0</v>
      </c>
      <c r="G18" s="114" t="n">
        <v>0</v>
      </c>
      <c r="H18" s="114" t="n">
        <v>0</v>
      </c>
      <c r="I18" s="254" t="n">
        <f aca="false">SUM(C18:H18)</f>
        <v>0</v>
      </c>
      <c r="J18" s="258" t="n">
        <v>0</v>
      </c>
      <c r="K18" s="259" t="n">
        <v>0</v>
      </c>
      <c r="L18" s="260" t="n">
        <f aca="false">SUM(I18:K18)</f>
        <v>0</v>
      </c>
      <c r="M18" s="218" t="n">
        <f aca="false">0/4</f>
        <v>0</v>
      </c>
      <c r="N18" s="122" t="n">
        <f aca="false">L18-M18</f>
        <v>0</v>
      </c>
    </row>
    <row r="19" customFormat="false" ht="13.5" hidden="false" customHeight="false" outlineLevel="0" collapsed="false">
      <c r="A19" s="261" t="s">
        <v>21</v>
      </c>
      <c r="B19" s="222"/>
      <c r="C19" s="233" t="n">
        <f aca="false">SUM(C8:C18)</f>
        <v>143591</v>
      </c>
      <c r="D19" s="233" t="n">
        <f aca="false">SUM(D8:D18)</f>
        <v>0</v>
      </c>
      <c r="E19" s="233" t="n">
        <f aca="false">SUM(E8:E18)</f>
        <v>2602</v>
      </c>
      <c r="F19" s="233" t="n">
        <f aca="false">SUM(F8:F18)</f>
        <v>0</v>
      </c>
      <c r="G19" s="233" t="n">
        <f aca="false">SUM(G8:G18)</f>
        <v>0</v>
      </c>
      <c r="H19" s="233" t="n">
        <f aca="false">SUM(H8:H18)</f>
        <v>4713</v>
      </c>
      <c r="I19" s="225" t="n">
        <f aca="false">SUM(I8:I18)</f>
        <v>150906</v>
      </c>
      <c r="J19" s="262" t="n">
        <f aca="false">SUM(J8:J18)</f>
        <v>0</v>
      </c>
      <c r="K19" s="262" t="n">
        <f aca="false">SUM(K8:K18)</f>
        <v>0</v>
      </c>
      <c r="L19" s="263" t="n">
        <f aca="false">SUM(L8:L18)</f>
        <v>150906</v>
      </c>
      <c r="M19" s="264" t="n">
        <f aca="false">SUM(M8:M18)</f>
        <v>76000</v>
      </c>
      <c r="N19" s="226" t="n">
        <f aca="false">SUM(N8:N18)</f>
        <v>74906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6" hidden="false" customHeight="true" outlineLevel="0" collapsed="false">
      <c r="A20" s="46"/>
      <c r="B20" s="220"/>
      <c r="C20" s="95"/>
      <c r="D20" s="114"/>
      <c r="E20" s="114"/>
      <c r="F20" s="114"/>
      <c r="G20" s="114"/>
      <c r="H20" s="114"/>
      <c r="I20" s="95"/>
      <c r="J20" s="95"/>
      <c r="K20" s="114"/>
      <c r="L20" s="221"/>
      <c r="M20" s="218"/>
      <c r="N20" s="122"/>
    </row>
    <row r="21" customFormat="false" ht="12.75" hidden="false" customHeight="false" outlineLevel="0" collapsed="false">
      <c r="A21" s="46" t="str">
        <f aca="false">'QTD Mgmt Summary'!A23</f>
        <v>    Origination (Thomas/Mcdonald)</v>
      </c>
      <c r="B21" s="220"/>
      <c r="C21" s="95" t="n">
        <v>0</v>
      </c>
      <c r="D21" s="114" t="n">
        <v>0</v>
      </c>
      <c r="E21" s="114" t="n">
        <v>12710</v>
      </c>
      <c r="F21" s="114" t="n">
        <v>0</v>
      </c>
      <c r="G21" s="114" t="n">
        <v>0</v>
      </c>
      <c r="H21" s="114" t="n">
        <v>0</v>
      </c>
      <c r="I21" s="95" t="n">
        <f aca="false">SUM(C21:H21)</f>
        <v>12710</v>
      </c>
      <c r="J21" s="95" t="n">
        <v>0</v>
      </c>
      <c r="K21" s="114" t="n">
        <v>0</v>
      </c>
      <c r="L21" s="221" t="n">
        <f aca="false">SUM(I21:K21)</f>
        <v>12710</v>
      </c>
      <c r="M21" s="218" t="n">
        <v>12000</v>
      </c>
      <c r="N21" s="122" t="n">
        <f aca="false">L21-M21</f>
        <v>710</v>
      </c>
    </row>
    <row r="22" customFormat="false" ht="12.75" hidden="false" customHeight="false" outlineLevel="0" collapsed="false">
      <c r="A22" s="46" t="str">
        <f aca="false">'QTD Mgmt Summary'!A24</f>
        <v>    Executive (Calger)</v>
      </c>
      <c r="B22" s="220"/>
      <c r="C22" s="95" t="n">
        <v>0</v>
      </c>
      <c r="D22" s="114" t="n">
        <v>0</v>
      </c>
      <c r="E22" s="114" t="n">
        <v>7000</v>
      </c>
      <c r="F22" s="114" t="n">
        <v>0</v>
      </c>
      <c r="G22" s="114" t="n">
        <v>-5300</v>
      </c>
      <c r="H22" s="114" t="n">
        <v>0</v>
      </c>
      <c r="I22" s="95" t="n">
        <f aca="false">SUM(C22:H22)</f>
        <v>1700</v>
      </c>
      <c r="J22" s="95" t="n">
        <v>0</v>
      </c>
      <c r="K22" s="114" t="n">
        <v>0</v>
      </c>
      <c r="L22" s="221" t="n">
        <f aca="false">SUM(I22:K22)</f>
        <v>1700</v>
      </c>
      <c r="M22" s="218" t="n">
        <v>10000</v>
      </c>
      <c r="N22" s="122" t="n">
        <f aca="false">L22-M22</f>
        <v>-8300</v>
      </c>
    </row>
    <row r="23" customFormat="false" ht="12.75" hidden="false" customHeight="false" outlineLevel="0" collapsed="false">
      <c r="A23" s="46" t="str">
        <f aca="false">'QTD Mgmt Summary'!A25</f>
        <v>    Generation (Parquet)</v>
      </c>
      <c r="B23" s="220"/>
      <c r="C23" s="95" t="n">
        <v>0</v>
      </c>
      <c r="D23" s="114" t="n">
        <v>0</v>
      </c>
      <c r="E23" s="114" t="n">
        <v>36360</v>
      </c>
      <c r="F23" s="114" t="n">
        <v>536</v>
      </c>
      <c r="G23" s="114" t="n">
        <v>0</v>
      </c>
      <c r="H23" s="114" t="n">
        <v>-1000</v>
      </c>
      <c r="I23" s="95" t="n">
        <f aca="false">SUM(C23:H23)</f>
        <v>35896</v>
      </c>
      <c r="J23" s="95" t="n">
        <v>0</v>
      </c>
      <c r="K23" s="114" t="n">
        <v>0</v>
      </c>
      <c r="L23" s="221" t="n">
        <f aca="false">SUM(I23:K23)</f>
        <v>35896</v>
      </c>
      <c r="M23" s="218" t="n">
        <v>6000</v>
      </c>
      <c r="N23" s="122" t="n">
        <f aca="false">L23-M23</f>
        <v>29896</v>
      </c>
    </row>
    <row r="24" customFormat="false" ht="12.75" hidden="false" customHeight="false" outlineLevel="0" collapsed="false">
      <c r="A24" s="46" t="str">
        <f aca="false">'QTD Mgmt Summary'!A26</f>
        <v>    Trading (Belden)</v>
      </c>
      <c r="B24" s="220"/>
      <c r="C24" s="95" t="n">
        <v>102672</v>
      </c>
      <c r="D24" s="114" t="n">
        <v>0</v>
      </c>
      <c r="E24" s="114" t="n">
        <v>0</v>
      </c>
      <c r="F24" s="114" t="n">
        <v>0</v>
      </c>
      <c r="G24" s="114" t="n">
        <v>0</v>
      </c>
      <c r="H24" s="114" t="n">
        <v>0</v>
      </c>
      <c r="I24" s="95" t="n">
        <f aca="false">SUM(C24:H24)</f>
        <v>102672</v>
      </c>
      <c r="J24" s="95" t="n">
        <v>0</v>
      </c>
      <c r="K24" s="114" t="n">
        <v>0</v>
      </c>
      <c r="L24" s="221" t="n">
        <f aca="false">SUM(I24:K24)</f>
        <v>102672</v>
      </c>
      <c r="M24" s="218" t="n">
        <v>62499</v>
      </c>
      <c r="N24" s="122" t="n">
        <f aca="false">L24-M24</f>
        <v>40173</v>
      </c>
    </row>
    <row r="25" customFormat="false" ht="12.75" hidden="false" customHeight="false" outlineLevel="0" collapsed="false">
      <c r="A25" s="46" t="str">
        <f aca="false">'QTD Mgmt Summary'!A27</f>
        <v>    Middle Market/Services (Foster/Wolfe)</v>
      </c>
      <c r="B25" s="220"/>
      <c r="C25" s="95" t="n">
        <v>0</v>
      </c>
      <c r="D25" s="114" t="n">
        <v>16400</v>
      </c>
      <c r="E25" s="114" t="n">
        <v>0</v>
      </c>
      <c r="F25" s="114" t="n">
        <v>0</v>
      </c>
      <c r="G25" s="114" t="n">
        <v>0</v>
      </c>
      <c r="H25" s="114" t="n">
        <v>0</v>
      </c>
      <c r="I25" s="95" t="n">
        <f aca="false">SUM(C25:H25)</f>
        <v>16400</v>
      </c>
      <c r="J25" s="95" t="n">
        <v>0</v>
      </c>
      <c r="K25" s="114" t="n">
        <v>0</v>
      </c>
      <c r="L25" s="221" t="n">
        <f aca="false">SUM(I25:K25)</f>
        <v>16400</v>
      </c>
      <c r="M25" s="218" t="n">
        <v>12499</v>
      </c>
      <c r="N25" s="122" t="n">
        <f aca="false">L25-M25</f>
        <v>3901</v>
      </c>
    </row>
    <row r="26" customFormat="false" ht="12.75" hidden="false" customHeight="false" outlineLevel="0" collapsed="false">
      <c r="A26" s="46" t="str">
        <f aca="false">'QTD Mgmt Summary'!A28</f>
        <v>    Fundamentals (Heizenreiker)</v>
      </c>
      <c r="B26" s="220"/>
      <c r="C26" s="95" t="n">
        <v>0</v>
      </c>
      <c r="D26" s="114" t="n">
        <v>0</v>
      </c>
      <c r="E26" s="114" t="n">
        <v>0</v>
      </c>
      <c r="F26" s="114" t="n">
        <v>0</v>
      </c>
      <c r="G26" s="114" t="n">
        <v>0</v>
      </c>
      <c r="H26" s="114" t="n">
        <v>0</v>
      </c>
      <c r="I26" s="95" t="n">
        <f aca="false">SUM(C26:H26)</f>
        <v>0</v>
      </c>
      <c r="J26" s="95" t="n">
        <v>0</v>
      </c>
      <c r="K26" s="114" t="n">
        <v>0</v>
      </c>
      <c r="L26" s="221" t="n">
        <f aca="false">SUM(I26:K26)</f>
        <v>0</v>
      </c>
      <c r="M26" s="218" t="n">
        <f aca="false">0/4</f>
        <v>0</v>
      </c>
      <c r="N26" s="122" t="n">
        <f aca="false">L26-M26</f>
        <v>0</v>
      </c>
    </row>
    <row r="27" customFormat="false" ht="14.25" hidden="false" customHeight="false" outlineLevel="0" collapsed="false">
      <c r="A27" s="82" t="s">
        <v>28</v>
      </c>
      <c r="B27" s="227"/>
      <c r="C27" s="233" t="n">
        <f aca="false">SUM(C21:C26)</f>
        <v>102672</v>
      </c>
      <c r="D27" s="233" t="n">
        <f aca="false">SUM(D21:D26)</f>
        <v>16400</v>
      </c>
      <c r="E27" s="233" t="n">
        <f aca="false">SUM(E21:E26)</f>
        <v>56070</v>
      </c>
      <c r="F27" s="233" t="n">
        <f aca="false">SUM(F21:F26)</f>
        <v>536</v>
      </c>
      <c r="G27" s="233" t="n">
        <f aca="false">SUM(G21:G26)</f>
        <v>-5300</v>
      </c>
      <c r="H27" s="233" t="n">
        <f aca="false">SUM(H21:H26)</f>
        <v>-1000</v>
      </c>
      <c r="I27" s="225" t="n">
        <f aca="false">SUM(I21:I26)</f>
        <v>169378</v>
      </c>
      <c r="J27" s="224" t="n">
        <f aca="false">SUM(J21:J26)</f>
        <v>0</v>
      </c>
      <c r="K27" s="224" t="n">
        <f aca="false">SUM(K21:K26)</f>
        <v>0</v>
      </c>
      <c r="L27" s="226" t="n">
        <f aca="false">SUM(L21:L26)</f>
        <v>169378</v>
      </c>
      <c r="M27" s="264" t="n">
        <f aca="false">SUM(M21:M26)</f>
        <v>102998</v>
      </c>
      <c r="N27" s="226" t="n">
        <f aca="false">SUM(N21:N26)</f>
        <v>66380</v>
      </c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9.75" hidden="false" customHeight="true" outlineLevel="0" collapsed="false">
      <c r="A28" s="46"/>
      <c r="B28" s="157"/>
      <c r="C28" s="114"/>
      <c r="D28" s="114"/>
      <c r="E28" s="114"/>
      <c r="F28" s="114"/>
      <c r="G28" s="114"/>
      <c r="H28" s="114"/>
      <c r="I28" s="95"/>
      <c r="J28" s="95"/>
      <c r="K28" s="114"/>
      <c r="L28" s="221"/>
      <c r="M28" s="218"/>
      <c r="N28" s="122"/>
    </row>
    <row r="29" customFormat="false" ht="12.75" hidden="false" customHeight="false" outlineLevel="0" collapsed="false">
      <c r="A29" s="46" t="s">
        <v>29</v>
      </c>
      <c r="B29" s="47"/>
      <c r="C29" s="114" t="n">
        <v>-402396</v>
      </c>
      <c r="D29" s="114" t="n">
        <v>30799</v>
      </c>
      <c r="E29" s="114" t="n">
        <v>0</v>
      </c>
      <c r="F29" s="114" t="n">
        <v>0</v>
      </c>
      <c r="G29" s="114" t="n">
        <v>0</v>
      </c>
      <c r="H29" s="114" t="n">
        <v>0</v>
      </c>
      <c r="I29" s="228" t="n">
        <f aca="false">SUM(C29:H29)</f>
        <v>-371597</v>
      </c>
      <c r="J29" s="114" t="n">
        <v>0</v>
      </c>
      <c r="K29" s="114" t="n">
        <v>0</v>
      </c>
      <c r="L29" s="221" t="n">
        <f aca="false">SUM(I29:K29)</f>
        <v>-371597</v>
      </c>
      <c r="M29" s="218" t="n">
        <v>31500</v>
      </c>
      <c r="N29" s="122" t="n">
        <f aca="false">L29-M29</f>
        <v>-403097</v>
      </c>
    </row>
    <row r="30" customFormat="false" ht="12.75" hidden="false" customHeight="false" outlineLevel="0" collapsed="false">
      <c r="A30" s="46" t="s">
        <v>116</v>
      </c>
      <c r="B30" s="47"/>
      <c r="C30" s="114" t="n">
        <v>35301</v>
      </c>
      <c r="D30" s="114" t="n">
        <v>611</v>
      </c>
      <c r="E30" s="114" t="n">
        <v>0</v>
      </c>
      <c r="F30" s="114" t="n">
        <v>0</v>
      </c>
      <c r="G30" s="114" t="n">
        <v>0</v>
      </c>
      <c r="H30" s="114" t="n">
        <v>0</v>
      </c>
      <c r="I30" s="228" t="n">
        <f aca="false">SUM(C30:H30)</f>
        <v>35912</v>
      </c>
      <c r="J30" s="114" t="n">
        <v>0</v>
      </c>
      <c r="K30" s="114" t="n">
        <v>0</v>
      </c>
      <c r="L30" s="221" t="n">
        <f aca="false">SUM(I30:K30)</f>
        <v>35912</v>
      </c>
      <c r="M30" s="218" t="n">
        <v>19250</v>
      </c>
      <c r="N30" s="122" t="n">
        <f aca="false">L30-M30</f>
        <v>16662</v>
      </c>
    </row>
    <row r="31" customFormat="false" ht="13.5" hidden="false" customHeight="false" outlineLevel="0" collapsed="false">
      <c r="A31" s="46" t="s">
        <v>31</v>
      </c>
      <c r="B31" s="229"/>
      <c r="C31" s="114" t="n">
        <v>13541</v>
      </c>
      <c r="D31" s="114" t="n">
        <v>3286</v>
      </c>
      <c r="E31" s="114" t="n">
        <v>0</v>
      </c>
      <c r="F31" s="114" t="n">
        <v>0</v>
      </c>
      <c r="G31" s="114" t="n">
        <v>0</v>
      </c>
      <c r="H31" s="114" t="n">
        <v>0</v>
      </c>
      <c r="I31" s="228" t="n">
        <f aca="false">SUM(C31:H31)</f>
        <v>16827</v>
      </c>
      <c r="J31" s="230" t="n">
        <v>0</v>
      </c>
      <c r="K31" s="230" t="n">
        <v>0</v>
      </c>
      <c r="L31" s="221" t="n">
        <f aca="false">SUM(I31:K31)</f>
        <v>16827</v>
      </c>
      <c r="M31" s="218" t="n">
        <v>21000</v>
      </c>
      <c r="N31" s="122" t="n">
        <f aca="false">L31-M31</f>
        <v>-4173</v>
      </c>
    </row>
    <row r="32" customFormat="false" ht="12.75" hidden="false" customHeight="false" outlineLevel="0" collapsed="false">
      <c r="A32" s="46" t="s">
        <v>32</v>
      </c>
      <c r="B32" s="47"/>
      <c r="C32" s="114" t="n">
        <v>29202</v>
      </c>
      <c r="D32" s="114" t="n">
        <v>0</v>
      </c>
      <c r="E32" s="114" t="n">
        <v>0</v>
      </c>
      <c r="F32" s="114" t="n">
        <v>0</v>
      </c>
      <c r="G32" s="114" t="n">
        <v>0</v>
      </c>
      <c r="H32" s="114" t="n">
        <v>0</v>
      </c>
      <c r="I32" s="228" t="n">
        <f aca="false">SUM(C32:H32)</f>
        <v>29202</v>
      </c>
      <c r="J32" s="114" t="n">
        <v>0</v>
      </c>
      <c r="K32" s="114" t="n">
        <v>0</v>
      </c>
      <c r="L32" s="221" t="n">
        <f aca="false">SUM(I32:K32)</f>
        <v>29202</v>
      </c>
      <c r="M32" s="218" t="n">
        <v>10000</v>
      </c>
      <c r="N32" s="122" t="n">
        <f aca="false">L32-M32</f>
        <v>19202</v>
      </c>
    </row>
    <row r="33" customFormat="false" ht="12.75" hidden="false" customHeight="false" outlineLevel="0" collapsed="false">
      <c r="A33" s="46" t="s">
        <v>33</v>
      </c>
      <c r="B33" s="47"/>
      <c r="C33" s="114" t="n">
        <v>154859</v>
      </c>
      <c r="D33" s="114" t="n">
        <v>0</v>
      </c>
      <c r="E33" s="114" t="n">
        <v>0</v>
      </c>
      <c r="F33" s="114" t="n">
        <v>0</v>
      </c>
      <c r="G33" s="114" t="n">
        <v>0</v>
      </c>
      <c r="H33" s="114" t="n">
        <v>0</v>
      </c>
      <c r="I33" s="228" t="n">
        <f aca="false">SUM(C33:H33)</f>
        <v>154859</v>
      </c>
      <c r="J33" s="114" t="n">
        <v>0</v>
      </c>
      <c r="K33" s="114" t="n">
        <v>0</v>
      </c>
      <c r="L33" s="221" t="n">
        <f aca="false">SUM(I33:K33)</f>
        <v>154859</v>
      </c>
      <c r="M33" s="218" t="n">
        <v>31250</v>
      </c>
      <c r="N33" s="122" t="n">
        <f aca="false">L33-M33</f>
        <v>123609</v>
      </c>
    </row>
    <row r="34" customFormat="false" ht="12.75" hidden="false" customHeight="false" outlineLevel="0" collapsed="false">
      <c r="A34" s="46" t="s">
        <v>34</v>
      </c>
      <c r="B34" s="47"/>
      <c r="C34" s="114" t="n">
        <v>0</v>
      </c>
      <c r="D34" s="114" t="n">
        <v>4983</v>
      </c>
      <c r="E34" s="114" t="n">
        <v>0</v>
      </c>
      <c r="F34" s="114" t="n">
        <v>0</v>
      </c>
      <c r="G34" s="114" t="n">
        <v>0</v>
      </c>
      <c r="H34" s="114" t="n">
        <v>0</v>
      </c>
      <c r="I34" s="228" t="n">
        <f aca="false">SUM(C34:H34)</f>
        <v>4983</v>
      </c>
      <c r="J34" s="114" t="n">
        <v>0</v>
      </c>
      <c r="K34" s="114" t="n">
        <v>0</v>
      </c>
      <c r="L34" s="221" t="n">
        <f aca="false">SUM(I34:K34)</f>
        <v>4983</v>
      </c>
      <c r="M34" s="218" t="n">
        <v>6250</v>
      </c>
      <c r="N34" s="122" t="n">
        <f aca="false">L34-M34</f>
        <v>-1267</v>
      </c>
    </row>
    <row r="35" customFormat="false" ht="12.75" hidden="false" customHeight="false" outlineLevel="0" collapsed="false">
      <c r="A35" s="46" t="s">
        <v>35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114" t="n">
        <v>0</v>
      </c>
      <c r="I35" s="228" t="n">
        <f aca="false">SUM(C35:H35)</f>
        <v>0</v>
      </c>
      <c r="J35" s="114" t="n">
        <v>0</v>
      </c>
      <c r="K35" s="114" t="n">
        <v>0</v>
      </c>
      <c r="L35" s="221" t="n">
        <f aca="false">SUM(I35:K35)</f>
        <v>0</v>
      </c>
      <c r="M35" s="218" t="n">
        <v>0</v>
      </c>
      <c r="N35" s="122" t="n">
        <f aca="false">L35-M35</f>
        <v>0</v>
      </c>
    </row>
    <row r="36" customFormat="false" ht="12.75" hidden="false" customHeight="false" outlineLevel="0" collapsed="false">
      <c r="A36" s="46" t="s">
        <v>36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114" t="n">
        <v>0</v>
      </c>
      <c r="I36" s="228" t="n">
        <f aca="false">SUM(C36:H36)</f>
        <v>0</v>
      </c>
      <c r="J36" s="114" t="n">
        <v>0</v>
      </c>
      <c r="K36" s="114" t="n">
        <v>0</v>
      </c>
      <c r="L36" s="221" t="n">
        <f aca="false">SUM(I36:K36)</f>
        <v>0</v>
      </c>
      <c r="M36" s="218" t="n">
        <v>0</v>
      </c>
      <c r="N36" s="122" t="n">
        <f aca="false">L36-M36</f>
        <v>0</v>
      </c>
    </row>
    <row r="37" customFormat="false" ht="12.75" hidden="false" customHeight="false" outlineLevel="0" collapsed="false">
      <c r="A37" s="46" t="s">
        <v>37</v>
      </c>
      <c r="B37" s="47"/>
      <c r="C37" s="114" t="n">
        <v>1000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231" t="n">
        <f aca="false">SUM(C37:H37)</f>
        <v>1000</v>
      </c>
      <c r="J37" s="114" t="n">
        <v>0</v>
      </c>
      <c r="K37" s="114" t="n">
        <v>0</v>
      </c>
      <c r="L37" s="221" t="n">
        <f aca="false">SUM(I37:K37)</f>
        <v>1000</v>
      </c>
      <c r="M37" s="218" t="n">
        <v>0</v>
      </c>
      <c r="N37" s="122" t="n">
        <f aca="false">L37-M37</f>
        <v>1000</v>
      </c>
    </row>
    <row r="38" customFormat="false" ht="13.5" hidden="false" customHeight="false" outlineLevel="0" collapsed="false">
      <c r="A38" s="82" t="s">
        <v>38</v>
      </c>
      <c r="B38" s="232"/>
      <c r="C38" s="233" t="n">
        <f aca="false">SUM(C29:C37)</f>
        <v>-168493</v>
      </c>
      <c r="D38" s="233" t="n">
        <f aca="false">SUM(D29:D37)</f>
        <v>39679</v>
      </c>
      <c r="E38" s="233" t="n">
        <f aca="false">SUM(E29:E37)</f>
        <v>0</v>
      </c>
      <c r="F38" s="233" t="n">
        <f aca="false">SUM(F29:F37)</f>
        <v>0</v>
      </c>
      <c r="G38" s="233" t="n">
        <f aca="false">SUM(G29:G37)</f>
        <v>0</v>
      </c>
      <c r="H38" s="233" t="n">
        <f aca="false">SUM(H29:H37)</f>
        <v>0</v>
      </c>
      <c r="I38" s="234" t="n">
        <f aca="false">SUM(I29:I37)</f>
        <v>-128814</v>
      </c>
      <c r="J38" s="233" t="n">
        <f aca="false">SUM(J29:J37)</f>
        <v>0</v>
      </c>
      <c r="K38" s="233" t="n">
        <f aca="false">SUM(K29:K37)</f>
        <v>0</v>
      </c>
      <c r="L38" s="235" t="n">
        <f aca="false">SUM(L29:L37)</f>
        <v>-128814</v>
      </c>
      <c r="M38" s="265" t="n">
        <f aca="false">SUM(M29:M37)</f>
        <v>119250</v>
      </c>
      <c r="N38" s="235" t="n">
        <f aca="false">SUM(N29:N37)</f>
        <v>-248064</v>
      </c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8.25" hidden="false" customHeight="true" outlineLevel="0" collapsed="false">
      <c r="A39" s="46"/>
      <c r="B39" s="220"/>
      <c r="C39" s="95"/>
      <c r="D39" s="114"/>
      <c r="E39" s="114"/>
      <c r="F39" s="114"/>
      <c r="G39" s="114"/>
      <c r="H39" s="114"/>
      <c r="I39" s="228"/>
      <c r="J39" s="95"/>
      <c r="K39" s="114"/>
      <c r="L39" s="221"/>
      <c r="M39" s="218"/>
      <c r="N39" s="122"/>
    </row>
    <row r="40" customFormat="false" ht="12.75" hidden="false" customHeight="false" outlineLevel="0" collapsed="false">
      <c r="A40" s="46" t="s">
        <v>39</v>
      </c>
      <c r="B40" s="236"/>
      <c r="C40" s="95" t="n">
        <v>-38392</v>
      </c>
      <c r="D40" s="114" t="n">
        <v>3666</v>
      </c>
      <c r="E40" s="114" t="n">
        <v>0</v>
      </c>
      <c r="F40" s="114" t="n">
        <v>0</v>
      </c>
      <c r="G40" s="114" t="n">
        <v>0</v>
      </c>
      <c r="H40" s="114" t="n">
        <v>0</v>
      </c>
      <c r="I40" s="228" t="n">
        <f aca="false">SUM(C40:H40)</f>
        <v>-34726</v>
      </c>
      <c r="J40" s="114" t="n">
        <v>0</v>
      </c>
      <c r="K40" s="114" t="n">
        <v>0</v>
      </c>
      <c r="L40" s="221" t="n">
        <f aca="false">SUM(I40:K40)</f>
        <v>-34726</v>
      </c>
      <c r="M40" s="218" t="n">
        <v>12500</v>
      </c>
      <c r="N40" s="122" t="n">
        <f aca="false">L40-M40</f>
        <v>-47226</v>
      </c>
    </row>
    <row r="41" customFormat="false" ht="12.75" hidden="false" customHeight="false" outlineLevel="0" collapsed="false">
      <c r="A41" s="46" t="s">
        <v>40</v>
      </c>
      <c r="B41" s="220"/>
      <c r="C41" s="95" t="n">
        <v>0</v>
      </c>
      <c r="D41" s="114" t="n">
        <v>0</v>
      </c>
      <c r="E41" s="114" t="n">
        <v>0</v>
      </c>
      <c r="F41" s="114" t="n">
        <v>60</v>
      </c>
      <c r="G41" s="114" t="n">
        <v>0</v>
      </c>
      <c r="H41" s="114" t="n">
        <v>-1130</v>
      </c>
      <c r="I41" s="228" t="n">
        <f aca="false">SUM(C41:H41)</f>
        <v>-1070</v>
      </c>
      <c r="J41" s="114" t="n">
        <v>0</v>
      </c>
      <c r="K41" s="114" t="n">
        <v>0</v>
      </c>
      <c r="L41" s="221" t="n">
        <f aca="false">SUM(I41:K41)</f>
        <v>-1070</v>
      </c>
      <c r="M41" s="218" t="n">
        <v>5000</v>
      </c>
      <c r="N41" s="122" t="n">
        <f aca="false">L41-M41</f>
        <v>-6070</v>
      </c>
    </row>
    <row r="42" customFormat="false" ht="13.5" hidden="false" customHeight="false" outlineLevel="0" collapsed="false">
      <c r="A42" s="46" t="s">
        <v>41</v>
      </c>
      <c r="B42" s="237"/>
      <c r="C42" s="95" t="n">
        <v>-7286</v>
      </c>
      <c r="D42" s="114" t="n">
        <v>0</v>
      </c>
      <c r="E42" s="114" t="n">
        <v>2263</v>
      </c>
      <c r="F42" s="114" t="n">
        <v>0</v>
      </c>
      <c r="G42" s="114" t="n">
        <v>0</v>
      </c>
      <c r="H42" s="114" t="n">
        <v>0</v>
      </c>
      <c r="I42" s="228" t="n">
        <f aca="false">SUM(C42:H42)</f>
        <v>-5023</v>
      </c>
      <c r="J42" s="230" t="n">
        <v>0</v>
      </c>
      <c r="K42" s="230" t="n">
        <v>0</v>
      </c>
      <c r="L42" s="221" t="n">
        <f aca="false">SUM(I42:K42)</f>
        <v>-5023</v>
      </c>
      <c r="M42" s="218" t="n">
        <v>38750</v>
      </c>
      <c r="N42" s="122" t="n">
        <f aca="false">L42-M42</f>
        <v>-43773</v>
      </c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39"/>
      <c r="DN42" s="239"/>
      <c r="DO42" s="239"/>
      <c r="DP42" s="239"/>
      <c r="DQ42" s="239"/>
      <c r="DR42" s="239"/>
      <c r="DS42" s="239"/>
      <c r="DT42" s="239"/>
      <c r="DU42" s="239"/>
      <c r="DV42" s="239"/>
      <c r="DW42" s="239"/>
      <c r="DX42" s="239"/>
      <c r="DY42" s="239"/>
      <c r="DZ42" s="239"/>
      <c r="EA42" s="239"/>
      <c r="EB42" s="239"/>
      <c r="EC42" s="239"/>
      <c r="ED42" s="239"/>
      <c r="EE42" s="239"/>
      <c r="EF42" s="239"/>
      <c r="EG42" s="239"/>
      <c r="EH42" s="239"/>
      <c r="EI42" s="239"/>
      <c r="EJ42" s="239"/>
      <c r="EK42" s="239"/>
      <c r="EL42" s="239"/>
      <c r="EM42" s="239"/>
      <c r="EN42" s="239"/>
      <c r="EO42" s="239"/>
      <c r="EP42" s="239"/>
      <c r="EQ42" s="239"/>
      <c r="ER42" s="239"/>
      <c r="ES42" s="239"/>
      <c r="ET42" s="239"/>
      <c r="EU42" s="239"/>
      <c r="EV42" s="239"/>
      <c r="EW42" s="239"/>
      <c r="EX42" s="239"/>
      <c r="EY42" s="239"/>
      <c r="EZ42" s="239"/>
      <c r="FA42" s="239"/>
      <c r="FB42" s="239"/>
      <c r="FC42" s="239"/>
      <c r="FD42" s="239"/>
      <c r="FE42" s="239"/>
      <c r="FF42" s="239"/>
      <c r="FG42" s="239"/>
      <c r="FH42" s="239"/>
      <c r="FI42" s="239"/>
      <c r="FJ42" s="239"/>
      <c r="FK42" s="239"/>
      <c r="FL42" s="239"/>
      <c r="FM42" s="239"/>
      <c r="FN42" s="239"/>
      <c r="FO42" s="239"/>
      <c r="FP42" s="239"/>
      <c r="FQ42" s="239"/>
      <c r="FR42" s="239"/>
      <c r="FS42" s="239"/>
      <c r="FT42" s="239"/>
      <c r="FU42" s="239"/>
      <c r="FV42" s="239"/>
      <c r="FW42" s="239"/>
      <c r="FX42" s="239"/>
      <c r="FY42" s="239"/>
      <c r="FZ42" s="239"/>
      <c r="GA42" s="239"/>
      <c r="GB42" s="239"/>
      <c r="GC42" s="239"/>
      <c r="GD42" s="239"/>
      <c r="GE42" s="239"/>
      <c r="GF42" s="239"/>
      <c r="GG42" s="239"/>
      <c r="GH42" s="239"/>
      <c r="GI42" s="239"/>
      <c r="GJ42" s="239"/>
      <c r="GK42" s="239"/>
      <c r="GL42" s="239"/>
      <c r="GM42" s="239"/>
      <c r="GN42" s="239"/>
      <c r="GO42" s="239"/>
      <c r="GP42" s="239"/>
      <c r="GQ42" s="239"/>
      <c r="GR42" s="239"/>
      <c r="GS42" s="239"/>
      <c r="GT42" s="239"/>
      <c r="GU42" s="239"/>
      <c r="GV42" s="239"/>
      <c r="GW42" s="239"/>
      <c r="GX42" s="239"/>
      <c r="GY42" s="239"/>
      <c r="GZ42" s="239"/>
      <c r="HA42" s="239"/>
      <c r="HB42" s="239"/>
      <c r="HC42" s="239"/>
      <c r="HD42" s="239"/>
      <c r="HE42" s="239"/>
      <c r="HF42" s="239"/>
      <c r="HG42" s="239"/>
      <c r="HH42" s="239"/>
      <c r="HI42" s="239"/>
      <c r="HJ42" s="239"/>
      <c r="HK42" s="239"/>
      <c r="HL42" s="239"/>
      <c r="HM42" s="239"/>
      <c r="HN42" s="239"/>
      <c r="HO42" s="239"/>
      <c r="HP42" s="239"/>
      <c r="HQ42" s="239"/>
      <c r="HR42" s="239"/>
      <c r="HS42" s="239"/>
      <c r="HT42" s="239"/>
      <c r="HU42" s="239"/>
      <c r="HV42" s="239"/>
      <c r="HW42" s="239"/>
      <c r="HX42" s="239"/>
      <c r="HY42" s="239"/>
      <c r="HZ42" s="239"/>
      <c r="IA42" s="239"/>
      <c r="IB42" s="239"/>
      <c r="IC42" s="239"/>
      <c r="ID42" s="239"/>
      <c r="IE42" s="239"/>
      <c r="IF42" s="239"/>
      <c r="IG42" s="239"/>
      <c r="IH42" s="239"/>
      <c r="II42" s="239"/>
      <c r="IJ42" s="239"/>
      <c r="IK42" s="239"/>
      <c r="IL42" s="239"/>
      <c r="IM42" s="239"/>
      <c r="IN42" s="239"/>
      <c r="IO42" s="239"/>
      <c r="IP42" s="239"/>
      <c r="IQ42" s="239"/>
      <c r="IR42" s="239"/>
      <c r="IS42" s="239"/>
      <c r="IT42" s="239"/>
      <c r="IU42" s="239"/>
      <c r="IV42" s="239"/>
      <c r="IW42" s="239"/>
    </row>
    <row r="43" customFormat="false" ht="12.75" hidden="false" customHeight="false" outlineLevel="0" collapsed="false">
      <c r="A43" s="46" t="s">
        <v>42</v>
      </c>
      <c r="B43" s="220"/>
      <c r="C43" s="95" t="n">
        <v>0</v>
      </c>
      <c r="D43" s="114" t="n">
        <v>0</v>
      </c>
      <c r="E43" s="114" t="n">
        <v>0</v>
      </c>
      <c r="F43" s="114" t="n">
        <v>0</v>
      </c>
      <c r="G43" s="114" t="n">
        <v>0</v>
      </c>
      <c r="H43" s="114" t="n">
        <v>0</v>
      </c>
      <c r="I43" s="228" t="n">
        <f aca="false">SUM(C43:H43)</f>
        <v>0</v>
      </c>
      <c r="J43" s="114" t="n">
        <v>0</v>
      </c>
      <c r="K43" s="114" t="n">
        <v>0</v>
      </c>
      <c r="L43" s="221" t="n">
        <f aca="false">SUM(I43:K43)</f>
        <v>0</v>
      </c>
      <c r="M43" s="218" t="n">
        <v>12500</v>
      </c>
      <c r="N43" s="122" t="n">
        <f aca="false">L43-M43</f>
        <v>-12500</v>
      </c>
    </row>
    <row r="44" customFormat="false" ht="12.75" hidden="false" customHeight="false" outlineLevel="0" collapsed="false">
      <c r="A44" s="46" t="s">
        <v>117</v>
      </c>
      <c r="B44" s="220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228" t="n">
        <f aca="false">SUM(C44:H44)</f>
        <v>0</v>
      </c>
      <c r="J44" s="114" t="n">
        <v>0</v>
      </c>
      <c r="K44" s="114" t="n">
        <v>0</v>
      </c>
      <c r="L44" s="221" t="n">
        <f aca="false">SUM(I44:K44)</f>
        <v>0</v>
      </c>
      <c r="M44" s="218" t="n">
        <v>2500</v>
      </c>
      <c r="N44" s="122" t="n">
        <f aca="false">L44-M44</f>
        <v>-2500</v>
      </c>
    </row>
    <row r="45" customFormat="false" ht="12.75" hidden="false" customHeight="false" outlineLevel="0" collapsed="false">
      <c r="A45" s="46" t="s">
        <v>44</v>
      </c>
      <c r="B45" s="220"/>
      <c r="C45" s="95" t="n">
        <v>0</v>
      </c>
      <c r="D45" s="114" t="n">
        <v>0</v>
      </c>
      <c r="E45" s="114" t="n">
        <v>0</v>
      </c>
      <c r="F45" s="114" t="n">
        <v>0</v>
      </c>
      <c r="G45" s="114" t="n">
        <v>0</v>
      </c>
      <c r="H45" s="114" t="n">
        <v>0</v>
      </c>
      <c r="I45" s="228" t="n">
        <f aca="false">SUM(C45:H45)</f>
        <v>0</v>
      </c>
      <c r="J45" s="114" t="n">
        <v>0</v>
      </c>
      <c r="K45" s="114" t="n">
        <v>0</v>
      </c>
      <c r="L45" s="221" t="n">
        <f aca="false">SUM(I45:K45)</f>
        <v>0</v>
      </c>
      <c r="M45" s="218" t="n">
        <v>0</v>
      </c>
      <c r="N45" s="122" t="n">
        <f aca="false">L45-M45</f>
        <v>0</v>
      </c>
    </row>
    <row r="46" customFormat="false" ht="12.75" hidden="false" customHeight="false" outlineLevel="0" collapsed="false">
      <c r="A46" s="46" t="s">
        <v>118</v>
      </c>
      <c r="B46" s="220"/>
      <c r="C46" s="95" t="n">
        <v>0</v>
      </c>
      <c r="D46" s="114" t="n">
        <v>0</v>
      </c>
      <c r="E46" s="114" t="n">
        <v>0</v>
      </c>
      <c r="F46" s="114" t="n">
        <v>0</v>
      </c>
      <c r="G46" s="114" t="n">
        <v>0</v>
      </c>
      <c r="H46" s="114" t="n">
        <v>0</v>
      </c>
      <c r="I46" s="228" t="n">
        <f aca="false">SUM(C46:H46)</f>
        <v>0</v>
      </c>
      <c r="J46" s="114" t="n">
        <v>0</v>
      </c>
      <c r="K46" s="114" t="n">
        <v>0</v>
      </c>
      <c r="L46" s="221" t="n">
        <f aca="false">SUM(I46:K46)</f>
        <v>0</v>
      </c>
      <c r="M46" s="218" t="n">
        <v>0</v>
      </c>
      <c r="N46" s="122" t="n">
        <f aca="false">L46-M46</f>
        <v>0</v>
      </c>
    </row>
    <row r="47" customFormat="false" ht="13.5" hidden="false" customHeight="false" outlineLevel="0" collapsed="false">
      <c r="A47" s="82" t="s">
        <v>45</v>
      </c>
      <c r="B47" s="227"/>
      <c r="C47" s="233" t="n">
        <f aca="false">SUM(C40:C46)</f>
        <v>-45678</v>
      </c>
      <c r="D47" s="233" t="n">
        <f aca="false">SUM(D40:D46)</f>
        <v>3666</v>
      </c>
      <c r="E47" s="233" t="n">
        <f aca="false">SUM(E40:E46)</f>
        <v>2263</v>
      </c>
      <c r="F47" s="233" t="n">
        <f aca="false">SUM(F40:F46)</f>
        <v>60</v>
      </c>
      <c r="G47" s="233" t="n">
        <f aca="false">SUM(G40:G46)</f>
        <v>0</v>
      </c>
      <c r="H47" s="233" t="n">
        <f aca="false">SUM(H40:H46)</f>
        <v>-1130</v>
      </c>
      <c r="I47" s="234" t="n">
        <f aca="false">SUM(I40:I46)</f>
        <v>-40819</v>
      </c>
      <c r="J47" s="233" t="n">
        <f aca="false">SUM(J40:J46)</f>
        <v>0</v>
      </c>
      <c r="K47" s="233" t="n">
        <f aca="false">SUM(K40:K46)</f>
        <v>0</v>
      </c>
      <c r="L47" s="235" t="n">
        <f aca="false">SUM(L40:L46)</f>
        <v>-40819</v>
      </c>
      <c r="M47" s="265" t="n">
        <f aca="false">SUM(M40:M45)</f>
        <v>71250</v>
      </c>
      <c r="N47" s="235" t="n">
        <f aca="false">SUM(N40:N46)</f>
        <v>-112069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</row>
    <row r="48" customFormat="false" ht="7.5" hidden="false" customHeight="true" outlineLevel="0" collapsed="false">
      <c r="A48" s="46"/>
      <c r="B48" s="220"/>
      <c r="C48" s="95"/>
      <c r="D48" s="114"/>
      <c r="E48" s="114"/>
      <c r="F48" s="114"/>
      <c r="G48" s="114"/>
      <c r="H48" s="114"/>
      <c r="I48" s="95"/>
      <c r="J48" s="95"/>
      <c r="K48" s="114"/>
      <c r="L48" s="221"/>
      <c r="M48" s="218"/>
      <c r="N48" s="122"/>
    </row>
    <row r="49" customFormat="false" ht="12.75" hidden="false" customHeight="false" outlineLevel="0" collapsed="false">
      <c r="A49" s="46" t="s">
        <v>46</v>
      </c>
      <c r="B49" s="220"/>
      <c r="C49" s="95" t="n">
        <v>0</v>
      </c>
      <c r="D49" s="114" t="n">
        <v>0</v>
      </c>
      <c r="E49" s="114" t="n">
        <v>0</v>
      </c>
      <c r="F49" s="114" t="n">
        <v>0</v>
      </c>
      <c r="G49" s="114" t="n">
        <v>244</v>
      </c>
      <c r="H49" s="114" t="n">
        <v>0</v>
      </c>
      <c r="I49" s="228" t="n">
        <f aca="false">SUM(C49:H49)</f>
        <v>244</v>
      </c>
      <c r="J49" s="114" t="n">
        <v>0</v>
      </c>
      <c r="K49" s="114" t="n">
        <v>0</v>
      </c>
      <c r="L49" s="221" t="n">
        <f aca="false">SUM(I49:K49)</f>
        <v>244</v>
      </c>
      <c r="M49" s="218" t="n">
        <v>0</v>
      </c>
      <c r="N49" s="122" t="n">
        <f aca="false">L49-M49</f>
        <v>244</v>
      </c>
    </row>
    <row r="50" customFormat="false" ht="12.75" hidden="false" customHeight="false" outlineLevel="0" collapsed="false">
      <c r="A50" s="46" t="s">
        <v>47</v>
      </c>
      <c r="B50" s="220"/>
      <c r="C50" s="95" t="n">
        <v>0</v>
      </c>
      <c r="D50" s="114" t="n">
        <v>0</v>
      </c>
      <c r="E50" s="114" t="n">
        <v>0</v>
      </c>
      <c r="F50" s="114" t="n">
        <v>0</v>
      </c>
      <c r="G50" s="114" t="n">
        <v>626</v>
      </c>
      <c r="H50" s="114" t="n">
        <v>2250</v>
      </c>
      <c r="I50" s="228" t="n">
        <f aca="false">SUM(C50:H50)</f>
        <v>2876</v>
      </c>
      <c r="J50" s="114" t="n">
        <v>0</v>
      </c>
      <c r="K50" s="114" t="n">
        <v>0</v>
      </c>
      <c r="L50" s="221" t="n">
        <f aca="false">SUM(I50:K50)</f>
        <v>2876</v>
      </c>
      <c r="M50" s="218" t="n">
        <v>4334</v>
      </c>
      <c r="N50" s="122" t="n">
        <f aca="false">L50-M50</f>
        <v>-1458</v>
      </c>
    </row>
    <row r="51" customFormat="false" ht="13.5" hidden="false" customHeight="false" outlineLevel="0" collapsed="false">
      <c r="A51" s="46" t="s">
        <v>48</v>
      </c>
      <c r="B51" s="220"/>
      <c r="C51" s="95" t="n">
        <v>0</v>
      </c>
      <c r="D51" s="114" t="n">
        <v>0</v>
      </c>
      <c r="E51" s="114" t="n">
        <v>0</v>
      </c>
      <c r="F51" s="114" t="n">
        <v>-591</v>
      </c>
      <c r="G51" s="114" t="n">
        <v>1310</v>
      </c>
      <c r="H51" s="114" t="n">
        <v>0</v>
      </c>
      <c r="I51" s="228" t="n">
        <f aca="false">SUM(C51:H51)</f>
        <v>719</v>
      </c>
      <c r="J51" s="243" t="n">
        <v>0</v>
      </c>
      <c r="K51" s="243" t="n">
        <v>0</v>
      </c>
      <c r="L51" s="221" t="n">
        <f aca="false">SUM(I51:K51)</f>
        <v>719</v>
      </c>
      <c r="M51" s="218" t="n">
        <v>6181</v>
      </c>
      <c r="N51" s="122" t="n">
        <f aca="false">L51-M51</f>
        <v>-5462</v>
      </c>
    </row>
    <row r="52" customFormat="false" ht="12.75" hidden="false" customHeight="false" outlineLevel="0" collapsed="false">
      <c r="A52" s="46" t="s">
        <v>49</v>
      </c>
      <c r="B52" s="220"/>
      <c r="C52" s="95" t="n">
        <v>0</v>
      </c>
      <c r="D52" s="114" t="n">
        <v>0</v>
      </c>
      <c r="E52" s="114" t="n">
        <v>0</v>
      </c>
      <c r="F52" s="114" t="n">
        <v>0</v>
      </c>
      <c r="G52" s="114" t="n">
        <v>0</v>
      </c>
      <c r="H52" s="114" t="n">
        <v>250</v>
      </c>
      <c r="I52" s="228" t="n">
        <f aca="false">SUM(C52:H52)</f>
        <v>250</v>
      </c>
      <c r="J52" s="114" t="n">
        <v>0</v>
      </c>
      <c r="K52" s="114" t="n">
        <v>0</v>
      </c>
      <c r="L52" s="221" t="n">
        <f aca="false">SUM(I52:K52)</f>
        <v>250</v>
      </c>
      <c r="M52" s="218" t="n">
        <v>2000</v>
      </c>
      <c r="N52" s="122" t="n">
        <f aca="false">L52-M52</f>
        <v>-1750</v>
      </c>
    </row>
    <row r="53" customFormat="false" ht="12.75" hidden="false" customHeight="false" outlineLevel="0" collapsed="false">
      <c r="A53" s="46" t="s">
        <v>50</v>
      </c>
      <c r="B53" s="220"/>
      <c r="C53" s="95" t="n">
        <v>0</v>
      </c>
      <c r="D53" s="114" t="n">
        <v>0</v>
      </c>
      <c r="E53" s="114" t="n">
        <v>0</v>
      </c>
      <c r="F53" s="114" t="n">
        <v>1146</v>
      </c>
      <c r="G53" s="114" t="n">
        <v>0</v>
      </c>
      <c r="H53" s="114" t="n">
        <v>0</v>
      </c>
      <c r="I53" s="228" t="n">
        <f aca="false">SUM(C53:H53)</f>
        <v>1146</v>
      </c>
      <c r="J53" s="114" t="n">
        <v>0</v>
      </c>
      <c r="K53" s="114" t="n">
        <v>0</v>
      </c>
      <c r="L53" s="221" t="n">
        <f aca="false">SUM(I53:K53)</f>
        <v>1146</v>
      </c>
      <c r="M53" s="218" t="n">
        <v>1000</v>
      </c>
      <c r="N53" s="122" t="n">
        <f aca="false">L53-M53</f>
        <v>146</v>
      </c>
    </row>
    <row r="54" customFormat="false" ht="12.75" hidden="false" customHeight="false" outlineLevel="0" collapsed="false">
      <c r="A54" s="46" t="s">
        <v>51</v>
      </c>
      <c r="B54" s="220"/>
      <c r="C54" s="114" t="n">
        <v>24</v>
      </c>
      <c r="D54" s="114" t="n">
        <v>0</v>
      </c>
      <c r="E54" s="114" t="n">
        <v>0</v>
      </c>
      <c r="F54" s="114" t="n">
        <v>0</v>
      </c>
      <c r="G54" s="114" t="n">
        <v>0</v>
      </c>
      <c r="H54" s="114" t="n">
        <v>0</v>
      </c>
      <c r="I54" s="228" t="n">
        <f aca="false">SUM(C54:H54)</f>
        <v>24</v>
      </c>
      <c r="J54" s="114" t="n">
        <v>0</v>
      </c>
      <c r="K54" s="114" t="n">
        <v>0</v>
      </c>
      <c r="L54" s="221" t="n">
        <f aca="false">SUM(I54:K54)</f>
        <v>24</v>
      </c>
      <c r="M54" s="218" t="n">
        <v>500</v>
      </c>
      <c r="N54" s="122" t="n">
        <f aca="false">L54-M54</f>
        <v>-476</v>
      </c>
      <c r="O54" s="249"/>
    </row>
    <row r="55" customFormat="false" ht="12.75" hidden="false" customHeight="false" outlineLevel="0" collapsed="false">
      <c r="A55" s="46" t="s">
        <v>52</v>
      </c>
      <c r="B55" s="220"/>
      <c r="C55" s="114" t="n">
        <v>0</v>
      </c>
      <c r="D55" s="114" t="n">
        <v>0</v>
      </c>
      <c r="E55" s="114" t="n">
        <v>0</v>
      </c>
      <c r="F55" s="114" t="n">
        <v>0</v>
      </c>
      <c r="G55" s="114" t="n">
        <v>2400</v>
      </c>
      <c r="H55" s="114" t="n">
        <v>0</v>
      </c>
      <c r="I55" s="228" t="n">
        <f aca="false">SUM(C55:H55)</f>
        <v>2400</v>
      </c>
      <c r="J55" s="114" t="n">
        <v>0</v>
      </c>
      <c r="K55" s="114" t="n">
        <v>0</v>
      </c>
      <c r="L55" s="221" t="n">
        <f aca="false">SUM(I55:K55)</f>
        <v>2400</v>
      </c>
      <c r="M55" s="218" t="n">
        <v>2909</v>
      </c>
      <c r="N55" s="122" t="n">
        <f aca="false">L55-M55</f>
        <v>-509</v>
      </c>
      <c r="O55" s="115"/>
    </row>
    <row r="56" customFormat="false" ht="12.75" hidden="false" customHeight="false" outlineLevel="0" collapsed="false">
      <c r="A56" s="46" t="s">
        <v>53</v>
      </c>
      <c r="B56" s="220"/>
      <c r="C56" s="114" t="n">
        <v>0</v>
      </c>
      <c r="D56" s="114" t="n">
        <v>0</v>
      </c>
      <c r="E56" s="114" t="n">
        <v>615</v>
      </c>
      <c r="F56" s="114" t="n">
        <v>119</v>
      </c>
      <c r="G56" s="114" t="n">
        <v>8358</v>
      </c>
      <c r="H56" s="114" t="n">
        <v>0</v>
      </c>
      <c r="I56" s="228" t="n">
        <f aca="false">SUM(C56:H56)</f>
        <v>9092</v>
      </c>
      <c r="J56" s="114" t="n">
        <v>0</v>
      </c>
      <c r="K56" s="114" t="n">
        <v>0</v>
      </c>
      <c r="L56" s="221" t="n">
        <f aca="false">SUM(I56:K56)</f>
        <v>9092</v>
      </c>
      <c r="M56" s="218" t="n">
        <v>9445</v>
      </c>
      <c r="N56" s="122" t="n">
        <f aca="false">L56-M56</f>
        <v>-353</v>
      </c>
      <c r="O56" s="115"/>
    </row>
    <row r="57" customFormat="false" ht="12.75" hidden="false" customHeight="false" outlineLevel="0" collapsed="false">
      <c r="A57" s="46" t="s">
        <v>54</v>
      </c>
      <c r="B57" s="220"/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228" t="n">
        <f aca="false">SUM(C57:H57)</f>
        <v>0</v>
      </c>
      <c r="J57" s="195" t="n">
        <v>0</v>
      </c>
      <c r="K57" s="195" t="n">
        <v>0</v>
      </c>
      <c r="L57" s="221" t="n">
        <f aca="false">SUM(I57:K57)</f>
        <v>0</v>
      </c>
      <c r="M57" s="266" t="n">
        <f aca="false">0/4</f>
        <v>0</v>
      </c>
      <c r="N57" s="122" t="n">
        <f aca="false">L57-M57</f>
        <v>0</v>
      </c>
      <c r="O57" s="115"/>
    </row>
    <row r="58" customFormat="false" ht="12.75" hidden="false" customHeight="false" outlineLevel="0" collapsed="false">
      <c r="A58" s="46" t="s">
        <v>55</v>
      </c>
      <c r="B58" s="220"/>
      <c r="C58" s="114" t="n">
        <v>0</v>
      </c>
      <c r="D58" s="114" t="n">
        <v>0</v>
      </c>
      <c r="E58" s="114" t="n">
        <v>433</v>
      </c>
      <c r="F58" s="114" t="n">
        <v>0</v>
      </c>
      <c r="G58" s="114" t="n">
        <v>0</v>
      </c>
      <c r="H58" s="114" t="n">
        <v>0</v>
      </c>
      <c r="I58" s="228" t="n">
        <f aca="false">SUM(C58:H58)</f>
        <v>433</v>
      </c>
      <c r="J58" s="195" t="n">
        <v>0</v>
      </c>
      <c r="K58" s="195" t="n">
        <v>0</v>
      </c>
      <c r="L58" s="221" t="n">
        <f aca="false">SUM(I58:K58)</f>
        <v>433</v>
      </c>
      <c r="M58" s="266" t="n">
        <v>15000</v>
      </c>
      <c r="N58" s="122" t="n">
        <f aca="false">L58-M58</f>
        <v>-14567</v>
      </c>
      <c r="O58" s="115"/>
    </row>
    <row r="59" customFormat="false" ht="12.75" hidden="false" customHeight="false" outlineLevel="0" collapsed="false">
      <c r="A59" s="46" t="s">
        <v>56</v>
      </c>
      <c r="B59" s="220"/>
      <c r="C59" s="114" t="n">
        <v>0</v>
      </c>
      <c r="D59" s="114" t="n">
        <v>0</v>
      </c>
      <c r="E59" s="114" t="n">
        <v>0</v>
      </c>
      <c r="F59" s="195" t="n">
        <v>-2</v>
      </c>
      <c r="G59" s="114" t="n">
        <v>0</v>
      </c>
      <c r="H59" s="114" t="n">
        <v>0</v>
      </c>
      <c r="I59" s="228" t="n">
        <f aca="false">SUM(C59:H59)</f>
        <v>-2</v>
      </c>
      <c r="J59" s="195" t="n">
        <v>0</v>
      </c>
      <c r="K59" s="195" t="n">
        <v>0</v>
      </c>
      <c r="L59" s="221" t="n">
        <f aca="false">SUM(I59:K59)</f>
        <v>-2</v>
      </c>
      <c r="M59" s="266" t="n">
        <v>20000</v>
      </c>
      <c r="N59" s="122" t="n">
        <f aca="false">L59-M59</f>
        <v>-20002</v>
      </c>
      <c r="O59" s="115"/>
    </row>
    <row r="60" customFormat="false" ht="12.75" hidden="false" customHeight="false" outlineLevel="0" collapsed="false">
      <c r="A60" s="46" t="s">
        <v>57</v>
      </c>
      <c r="B60" s="220"/>
      <c r="C60" s="114" t="n">
        <v>0</v>
      </c>
      <c r="D60" s="114" t="n">
        <v>0</v>
      </c>
      <c r="E60" s="114" t="n">
        <v>0</v>
      </c>
      <c r="F60" s="195" t="n">
        <v>3136</v>
      </c>
      <c r="G60" s="114" t="n">
        <v>-3077</v>
      </c>
      <c r="H60" s="114" t="n">
        <v>0</v>
      </c>
      <c r="I60" s="228" t="n">
        <f aca="false">SUM(C60:H60)</f>
        <v>59</v>
      </c>
      <c r="J60" s="195" t="n">
        <v>0</v>
      </c>
      <c r="K60" s="195" t="n">
        <v>0</v>
      </c>
      <c r="L60" s="221" t="n">
        <f aca="false">SUM(I60:K60)</f>
        <v>59</v>
      </c>
      <c r="M60" s="266" t="n">
        <v>15781</v>
      </c>
      <c r="N60" s="122" t="n">
        <f aca="false">L60-M60</f>
        <v>-15722</v>
      </c>
    </row>
    <row r="61" customFormat="false" ht="12.75" hidden="false" customHeight="false" outlineLevel="0" collapsed="false">
      <c r="A61" s="46" t="s">
        <v>58</v>
      </c>
      <c r="B61" s="220"/>
      <c r="C61" s="114" t="n">
        <v>0</v>
      </c>
      <c r="D61" s="114" t="n">
        <v>0</v>
      </c>
      <c r="E61" s="114" t="n">
        <v>393</v>
      </c>
      <c r="F61" s="195" t="n">
        <f aca="false">2822+762</f>
        <v>3584</v>
      </c>
      <c r="G61" s="114" t="n">
        <v>2318</v>
      </c>
      <c r="H61" s="114" t="n">
        <v>0</v>
      </c>
      <c r="I61" s="228" t="n">
        <f aca="false">SUM(C61:H61)</f>
        <v>6295</v>
      </c>
      <c r="J61" s="195" t="n">
        <v>0</v>
      </c>
      <c r="K61" s="195" t="n">
        <v>0</v>
      </c>
      <c r="L61" s="221" t="n">
        <f aca="false">SUM(I61:K61)</f>
        <v>6295</v>
      </c>
      <c r="M61" s="266" t="n">
        <v>7150</v>
      </c>
      <c r="N61" s="122" t="n">
        <f aca="false">L61-M61</f>
        <v>-855</v>
      </c>
    </row>
    <row r="62" customFormat="false" ht="12.75" hidden="false" customHeight="false" outlineLevel="0" collapsed="false">
      <c r="A62" s="46" t="s">
        <v>119</v>
      </c>
      <c r="B62" s="220"/>
      <c r="C62" s="114" t="n">
        <v>0</v>
      </c>
      <c r="D62" s="114" t="n">
        <v>0</v>
      </c>
      <c r="E62" s="114" t="n">
        <v>0</v>
      </c>
      <c r="F62" s="195" t="n">
        <f aca="false">8702</f>
        <v>8702</v>
      </c>
      <c r="G62" s="195" t="n">
        <f aca="false">-603</f>
        <v>-603</v>
      </c>
      <c r="H62" s="114" t="n">
        <v>1023</v>
      </c>
      <c r="I62" s="228" t="n">
        <f aca="false">SUM(C62:H62)</f>
        <v>9122</v>
      </c>
      <c r="J62" s="195" t="n">
        <v>0</v>
      </c>
      <c r="K62" s="195" t="n">
        <v>0</v>
      </c>
      <c r="L62" s="221" t="n">
        <f aca="false">SUM(I62:K62)</f>
        <v>9122</v>
      </c>
      <c r="M62" s="266" t="n">
        <v>-7900</v>
      </c>
      <c r="N62" s="122" t="n">
        <f aca="false">L62-M62</f>
        <v>17022</v>
      </c>
    </row>
    <row r="63" customFormat="false" ht="12.75" hidden="false" customHeight="false" outlineLevel="0" collapsed="false">
      <c r="A63" s="46" t="s">
        <v>61</v>
      </c>
      <c r="B63" s="220"/>
      <c r="C63" s="114" t="n">
        <v>0</v>
      </c>
      <c r="D63" s="114" t="n">
        <v>0</v>
      </c>
      <c r="E63" s="114" t="n">
        <v>435200</v>
      </c>
      <c r="F63" s="195" t="n">
        <v>0</v>
      </c>
      <c r="G63" s="195" t="n">
        <v>0</v>
      </c>
      <c r="H63" s="114" t="n">
        <v>-3472</v>
      </c>
      <c r="I63" s="228" t="n">
        <f aca="false">SUM(C63:H63)</f>
        <v>431728</v>
      </c>
      <c r="J63" s="195" t="n">
        <v>0</v>
      </c>
      <c r="K63" s="195" t="n">
        <v>0</v>
      </c>
      <c r="L63" s="221" t="n">
        <f aca="false">SUM(I63:K63)</f>
        <v>431728</v>
      </c>
      <c r="M63" s="266" t="n">
        <v>-12065</v>
      </c>
      <c r="N63" s="122" t="n">
        <f aca="false">L63-M63</f>
        <v>443793</v>
      </c>
    </row>
    <row r="64" customFormat="false" ht="12.75" hidden="false" customHeight="false" outlineLevel="0" collapsed="false">
      <c r="A64" s="46" t="s">
        <v>62</v>
      </c>
      <c r="B64" s="220"/>
      <c r="C64" s="114" t="n">
        <v>28255</v>
      </c>
      <c r="D64" s="114" t="n">
        <v>0</v>
      </c>
      <c r="E64" s="114" t="n">
        <v>0</v>
      </c>
      <c r="F64" s="195" t="n">
        <v>0</v>
      </c>
      <c r="G64" s="195" t="n">
        <v>0</v>
      </c>
      <c r="H64" s="114" t="n">
        <v>0</v>
      </c>
      <c r="I64" s="228" t="n">
        <f aca="false">SUM(C64:H64)</f>
        <v>28255</v>
      </c>
      <c r="J64" s="195" t="n">
        <v>0</v>
      </c>
      <c r="K64" s="195" t="n">
        <v>0</v>
      </c>
      <c r="L64" s="221" t="n">
        <f aca="false">SUM(I64:K64)</f>
        <v>28255</v>
      </c>
      <c r="M64" s="266" t="n">
        <v>0</v>
      </c>
      <c r="N64" s="122" t="n">
        <f aca="false">L64-M64</f>
        <v>28255</v>
      </c>
    </row>
    <row r="65" customFormat="false" ht="12.75" hidden="false" customHeight="false" outlineLevel="0" collapsed="false">
      <c r="A65" s="97" t="s">
        <v>120</v>
      </c>
      <c r="B65" s="220"/>
      <c r="C65" s="114" t="n">
        <v>0</v>
      </c>
      <c r="D65" s="114" t="n">
        <v>0</v>
      </c>
      <c r="E65" s="114" t="n">
        <v>0</v>
      </c>
      <c r="F65" s="195" t="n">
        <v>0</v>
      </c>
      <c r="G65" s="195" t="n">
        <v>0</v>
      </c>
      <c r="H65" s="114" t="n">
        <v>-6600</v>
      </c>
      <c r="I65" s="228" t="n">
        <f aca="false">SUM(C65:H65)</f>
        <v>-6600</v>
      </c>
      <c r="J65" s="195" t="n">
        <v>0</v>
      </c>
      <c r="K65" s="195" t="n">
        <v>0</v>
      </c>
      <c r="L65" s="221" t="n">
        <f aca="false">SUM(I65:K65)</f>
        <v>-6600</v>
      </c>
      <c r="M65" s="266" t="n">
        <f aca="false">60852+2950</f>
        <v>63802</v>
      </c>
      <c r="N65" s="122" t="n">
        <f aca="false">L65-M65</f>
        <v>-70402</v>
      </c>
    </row>
    <row r="66" customFormat="false" ht="12.75" hidden="false" customHeight="false" outlineLevel="0" collapsed="false">
      <c r="A66" s="97" t="s">
        <v>64</v>
      </c>
      <c r="B66" s="220"/>
      <c r="C66" s="114" t="n">
        <v>0</v>
      </c>
      <c r="D66" s="114" t="n">
        <v>0</v>
      </c>
      <c r="E66" s="114" t="n">
        <v>0</v>
      </c>
      <c r="F66" s="195" t="n">
        <v>0</v>
      </c>
      <c r="G66" s="195" t="n">
        <v>0</v>
      </c>
      <c r="H66" s="114" t="n">
        <v>0</v>
      </c>
      <c r="I66" s="228" t="n">
        <f aca="false">SUM(C66:H66)</f>
        <v>0</v>
      </c>
      <c r="J66" s="195" t="n">
        <v>0</v>
      </c>
      <c r="K66" s="195" t="n">
        <v>0</v>
      </c>
      <c r="L66" s="221" t="n">
        <f aca="false">SUM(I66:K66)</f>
        <v>0</v>
      </c>
      <c r="M66" s="266" t="n">
        <v>0</v>
      </c>
      <c r="N66" s="122" t="n">
        <f aca="false">L66-M66</f>
        <v>0</v>
      </c>
    </row>
    <row r="67" customFormat="false" ht="12.75" hidden="false" customHeight="false" outlineLevel="0" collapsed="false">
      <c r="A67" s="97" t="s">
        <v>83</v>
      </c>
      <c r="B67" s="220"/>
      <c r="C67" s="267" t="n">
        <v>25441</v>
      </c>
      <c r="D67" s="114" t="n">
        <v>0</v>
      </c>
      <c r="E67" s="114" t="n">
        <v>0</v>
      </c>
      <c r="F67" s="195" t="n">
        <v>0</v>
      </c>
      <c r="G67" s="195" t="n">
        <v>0</v>
      </c>
      <c r="H67" s="114" t="n">
        <v>0</v>
      </c>
      <c r="I67" s="228" t="n">
        <f aca="false">SUM(C67:H67)</f>
        <v>25441</v>
      </c>
      <c r="J67" s="195" t="n">
        <v>0</v>
      </c>
      <c r="K67" s="195" t="n">
        <v>0</v>
      </c>
      <c r="L67" s="221" t="n">
        <f aca="false">SUM(I67:K67)</f>
        <v>25441</v>
      </c>
      <c r="M67" s="266" t="n">
        <v>32910</v>
      </c>
      <c r="N67" s="122" t="n">
        <f aca="false">L67-M67</f>
        <v>-7469</v>
      </c>
      <c r="O67" s="195"/>
    </row>
    <row r="68" customFormat="false" ht="12.75" hidden="false" customHeight="false" outlineLevel="0" collapsed="false">
      <c r="A68" s="97" t="s">
        <v>84</v>
      </c>
      <c r="B68" s="220"/>
      <c r="C68" s="195" t="n">
        <v>0</v>
      </c>
      <c r="D68" s="114" t="n">
        <v>0</v>
      </c>
      <c r="E68" s="114" t="n">
        <v>0</v>
      </c>
      <c r="F68" s="195" t="n">
        <v>0</v>
      </c>
      <c r="G68" s="195" t="n">
        <v>-17124</v>
      </c>
      <c r="H68" s="114" t="n">
        <v>0</v>
      </c>
      <c r="I68" s="228" t="n">
        <f aca="false">SUM(C68:H68)</f>
        <v>-17124</v>
      </c>
      <c r="J68" s="195" t="n">
        <v>0</v>
      </c>
      <c r="K68" s="195" t="n">
        <v>0</v>
      </c>
      <c r="L68" s="221" t="n">
        <f aca="false">SUM(I68:K68)</f>
        <v>-17124</v>
      </c>
      <c r="M68" s="266" t="n">
        <f aca="false">-52000/4</f>
        <v>-13000</v>
      </c>
      <c r="N68" s="122" t="n">
        <f aca="false">L68-M68</f>
        <v>-4124</v>
      </c>
      <c r="O68" s="195"/>
    </row>
    <row r="69" customFormat="false" ht="6.75" hidden="false" customHeight="true" outlineLevel="0" collapsed="false">
      <c r="A69" s="97"/>
      <c r="B69" s="220"/>
      <c r="C69" s="195"/>
      <c r="D69" s="195"/>
      <c r="E69" s="195"/>
      <c r="F69" s="195"/>
      <c r="G69" s="195"/>
      <c r="H69" s="195"/>
      <c r="I69" s="228"/>
      <c r="J69" s="195"/>
      <c r="K69" s="195"/>
      <c r="L69" s="221"/>
      <c r="M69" s="266"/>
      <c r="N69" s="122"/>
      <c r="O69" s="195"/>
    </row>
    <row r="70" customFormat="false" ht="14.25" hidden="false" customHeight="true" outlineLevel="0" collapsed="false">
      <c r="A70" s="268" t="s">
        <v>141</v>
      </c>
      <c r="B70" s="227"/>
      <c r="C70" s="245" t="n">
        <f aca="false">(SUM(C49:C68))+C47+C38+C27+C19</f>
        <v>85812</v>
      </c>
      <c r="D70" s="245" t="n">
        <f aca="false">(SUM(D49:D68))+D47+D38+D27+D19</f>
        <v>59745</v>
      </c>
      <c r="E70" s="245" t="n">
        <f aca="false">(SUM(E49:E68))+E47+E38+E27+E19</f>
        <v>497576</v>
      </c>
      <c r="F70" s="245" t="n">
        <f aca="false">(SUM(F49:F68))+F47+F38+F27+F19</f>
        <v>16690</v>
      </c>
      <c r="G70" s="245" t="n">
        <f aca="false">(SUM(G49:G68))+G47+G38+G27+G19</f>
        <v>-10848</v>
      </c>
      <c r="H70" s="245" t="n">
        <f aca="false">(SUM(H49:H68))+H47+H38+H27+H19</f>
        <v>-3966</v>
      </c>
      <c r="I70" s="247" t="n">
        <f aca="false">(SUM(I49:I68))+I47+I38+I27+I19</f>
        <v>645009</v>
      </c>
      <c r="J70" s="245" t="n">
        <f aca="false">(SUM(J49:J68))+J47+J38+J27+J19</f>
        <v>0</v>
      </c>
      <c r="K70" s="245" t="n">
        <f aca="false">(SUM(K49:K68))+K47+K38+K27+K19</f>
        <v>0</v>
      </c>
      <c r="L70" s="245" t="n">
        <f aca="false">(SUM(L49:L68))+L47+L38+L27+L19</f>
        <v>645009</v>
      </c>
      <c r="M70" s="245" t="n">
        <f aca="false">(SUM(M49:M68))+M47+M38+M27+M19</f>
        <v>517545</v>
      </c>
      <c r="N70" s="247" t="n">
        <f aca="false">(SUM(N49:N68))+N47+N38+N27+N19</f>
        <v>127464</v>
      </c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2.75" hidden="false" customHeight="false" outlineLevel="0" collapsed="false">
      <c r="A71" s="269"/>
      <c r="B71" s="269"/>
      <c r="C71" s="269"/>
      <c r="D71" s="269"/>
      <c r="E71" s="269"/>
      <c r="F71" s="269"/>
      <c r="G71" s="269"/>
      <c r="H71" s="269"/>
      <c r="I71" s="269"/>
      <c r="J71" s="195"/>
      <c r="K71" s="195"/>
      <c r="L71" s="195"/>
      <c r="M71" s="195"/>
      <c r="N71" s="195"/>
    </row>
    <row r="72" customFormat="false" ht="12.75" hidden="false" customHeight="false" outlineLevel="0" collapsed="false"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</row>
    <row r="73" customFormat="false" ht="12.75" hidden="false" customHeight="false" outlineLevel="0" collapsed="false"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</row>
    <row r="74" customFormat="false" ht="12.75" hidden="false" customHeight="false" outlineLevel="0" collapsed="false">
      <c r="C74" s="249"/>
      <c r="D74" s="249"/>
      <c r="E74" s="114"/>
      <c r="F74" s="244"/>
      <c r="G74" s="249"/>
      <c r="H74" s="114"/>
      <c r="I74" s="114"/>
      <c r="J74" s="114"/>
      <c r="K74" s="195"/>
      <c r="L74" s="195"/>
      <c r="M74" s="195"/>
      <c r="N74" s="195"/>
    </row>
    <row r="75" customFormat="false" ht="12.75" hidden="false" customHeight="false" outlineLevel="0" collapsed="false">
      <c r="C75" s="249"/>
      <c r="D75" s="249"/>
      <c r="E75" s="114"/>
      <c r="F75" s="244"/>
      <c r="G75" s="249"/>
      <c r="H75" s="114"/>
      <c r="I75" s="249"/>
      <c r="J75" s="114"/>
      <c r="K75" s="195"/>
      <c r="L75" s="195"/>
      <c r="M75" s="195"/>
      <c r="N75" s="195"/>
    </row>
    <row r="76" customFormat="false" ht="12.75" hidden="false" customHeight="false" outlineLevel="0" collapsed="false">
      <c r="C76" s="249"/>
      <c r="D76" s="249"/>
      <c r="E76" s="114"/>
      <c r="F76" s="244"/>
      <c r="G76" s="114"/>
      <c r="H76" s="114"/>
      <c r="I76" s="249"/>
      <c r="J76" s="114"/>
      <c r="K76" s="195"/>
      <c r="L76" s="195"/>
      <c r="M76" s="195"/>
      <c r="N76" s="195"/>
    </row>
    <row r="77" customFormat="false" ht="12.75" hidden="false" customHeight="false" outlineLevel="0" collapsed="false">
      <c r="C77" s="249"/>
      <c r="D77" s="249"/>
      <c r="E77" s="249"/>
      <c r="F77" s="244"/>
      <c r="G77" s="249"/>
      <c r="H77" s="249"/>
      <c r="I77" s="249"/>
      <c r="J77" s="114"/>
      <c r="K77" s="195"/>
      <c r="L77" s="195"/>
      <c r="M77" s="195"/>
      <c r="N77" s="195"/>
    </row>
    <row r="78" customFormat="false" ht="12.75" hidden="false" customHeight="false" outlineLevel="0" collapsed="false">
      <c r="C78" s="249"/>
      <c r="D78" s="249"/>
      <c r="E78" s="249"/>
      <c r="F78" s="249"/>
      <c r="G78" s="249"/>
      <c r="H78" s="249"/>
      <c r="I78" s="249"/>
      <c r="J78" s="114"/>
      <c r="K78" s="195"/>
      <c r="L78" s="195"/>
      <c r="M78" s="195"/>
      <c r="N78" s="195"/>
    </row>
    <row r="79" customFormat="false" ht="12.75" hidden="false" customHeight="false" outlineLevel="0" collapsed="false">
      <c r="C79" s="249"/>
      <c r="D79" s="249"/>
      <c r="E79" s="249"/>
      <c r="F79" s="249"/>
      <c r="G79" s="249"/>
      <c r="H79" s="249"/>
      <c r="I79" s="249"/>
      <c r="J79" s="250"/>
      <c r="K79" s="195"/>
      <c r="L79" s="195"/>
      <c r="M79" s="195"/>
      <c r="N79" s="195"/>
    </row>
    <row r="80" customFormat="false" ht="12.75" hidden="false" customHeight="false" outlineLevel="0" collapsed="false">
      <c r="C80" s="249"/>
      <c r="D80" s="249"/>
      <c r="E80" s="249"/>
      <c r="F80" s="249"/>
      <c r="G80" s="249"/>
      <c r="H80" s="249"/>
      <c r="I80" s="249"/>
      <c r="J80" s="249"/>
      <c r="K80" s="195"/>
      <c r="L80" s="195"/>
      <c r="M80" s="195"/>
      <c r="N80" s="195"/>
    </row>
    <row r="81" customFormat="false" ht="12.75" hidden="false" customHeight="false" outlineLevel="0" collapsed="false"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</row>
    <row r="82" customFormat="false" ht="12.75" hidden="false" customHeight="false" outlineLevel="0" collapsed="false"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</row>
    <row r="83" customFormat="false" ht="12.75" hidden="false" customHeight="false" outlineLevel="0" collapsed="false"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</row>
    <row r="84" customFormat="false" ht="12.75" hidden="false" customHeight="false" outlineLevel="0" collapsed="false"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</row>
    <row r="85" customFormat="false" ht="12.75" hidden="false" customHeight="false" outlineLevel="0" collapsed="false"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</row>
    <row r="86" customFormat="false" ht="12.75" hidden="false" customHeight="false" outlineLevel="0" collapsed="false"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</row>
    <row r="87" customFormat="false" ht="12.75" hidden="false" customHeight="false" outlineLevel="0" collapsed="false"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</row>
    <row r="88" customFormat="false" ht="12.75" hidden="false" customHeight="false" outlineLevel="0" collapsed="false"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</row>
    <row r="89" customFormat="false" ht="12.75" hidden="false" customHeight="false" outlineLevel="0" collapsed="false"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0" customFormat="false" ht="12.75" hidden="false" customHeight="false" outlineLevel="0" collapsed="false"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 t="n">
        <f aca="false">C90-G90-K90</f>
        <v>0</v>
      </c>
      <c r="P90" s="195" t="n">
        <f aca="false">D90-H90-L90</f>
        <v>0</v>
      </c>
    </row>
    <row r="91" customFormat="false" ht="12.75" hidden="false" customHeight="false" outlineLevel="0" collapsed="false"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</row>
    <row r="92" customFormat="false" ht="12.75" hidden="false" customHeight="false" outlineLevel="0" collapsed="false"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</row>
    <row r="93" customFormat="false" ht="12.75" hidden="false" customHeight="false" outlineLevel="0" collapsed="false"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</row>
    <row r="94" customFormat="false" ht="12.75" hidden="false" customHeight="false" outlineLevel="0" collapsed="false"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</row>
    <row r="95" customFormat="false" ht="12.75" hidden="false" customHeight="false" outlineLevel="0" collapsed="false"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</row>
    <row r="96" customFormat="false" ht="12.75" hidden="false" customHeight="false" outlineLevel="0" collapsed="false"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</row>
    <row r="97" customFormat="false" ht="12.75" hidden="false" customHeight="false" outlineLevel="0" collapsed="false"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</row>
    <row r="98" customFormat="false" ht="12.75" hidden="false" customHeight="false" outlineLevel="0" collapsed="false"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</row>
    <row r="99" customFormat="false" ht="12.75" hidden="false" customHeight="false" outlineLevel="0" collapsed="false"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</row>
    <row r="100" customFormat="false" ht="12.75" hidden="false" customHeight="false" outlineLevel="0" collapsed="false"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</row>
    <row r="101" customFormat="false" ht="12.75" hidden="false" customHeight="false" outlineLevel="0" collapsed="false"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</row>
    <row r="102" customFormat="false" ht="12.75" hidden="false" customHeight="false" outlineLevel="0" collapsed="false"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</row>
    <row r="103" customFormat="false" ht="12.75" hidden="false" customHeight="false" outlineLevel="0" collapsed="false"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</row>
    <row r="104" customFormat="false" ht="12.75" hidden="false" customHeight="false" outlineLevel="0" collapsed="false"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</row>
    <row r="105" customFormat="false" ht="12.75" hidden="false" customHeight="false" outlineLevel="0" collapsed="false"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</row>
    <row r="106" customFormat="false" ht="12.75" hidden="false" customHeight="false" outlineLevel="0" collapsed="false"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</row>
    <row r="107" customFormat="false" ht="12.75" hidden="false" customHeight="false" outlineLevel="0" collapsed="false"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</row>
    <row r="108" customFormat="false" ht="12.75" hidden="false" customHeight="false" outlineLevel="0" collapsed="false"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</row>
    <row r="109" customFormat="false" ht="12.75" hidden="false" customHeight="false" outlineLevel="0" collapsed="false"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</row>
    <row r="110" customFormat="false" ht="12.75" hidden="false" customHeight="false" outlineLevel="0" collapsed="false"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</row>
    <row r="111" customFormat="false" ht="12.75" hidden="false" customHeight="false" outlineLevel="0" collapsed="false"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  <row r="112" customFormat="false" ht="12.75" hidden="false" customHeight="false" outlineLevel="0" collapsed="false"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</row>
    <row r="113" customFormat="false" ht="12.75" hidden="false" customHeight="false" outlineLevel="0" collapsed="false"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</row>
    <row r="114" customFormat="false" ht="12.75" hidden="false" customHeight="false" outlineLevel="0" collapsed="false"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</row>
    <row r="115" customFormat="false" ht="12.75" hidden="false" customHeight="false" outlineLevel="0" collapsed="false"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</row>
    <row r="116" customFormat="false" ht="12.75" hidden="false" customHeight="false" outlineLevel="0" collapsed="false"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</row>
    <row r="117" customFormat="false" ht="12.75" hidden="false" customHeight="false" outlineLevel="0" collapsed="false"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</row>
    <row r="118" customFormat="false" ht="12.75" hidden="false" customHeight="false" outlineLevel="0" collapsed="false"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</row>
    <row r="119" customFormat="false" ht="12.75" hidden="false" customHeight="false" outlineLevel="0" collapsed="false"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</row>
    <row r="120" customFormat="false" ht="12.75" hidden="false" customHeight="false" outlineLevel="0" collapsed="false"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</row>
    <row r="121" customFormat="false" ht="12.75" hidden="false" customHeight="false" outlineLevel="0" collapsed="false"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</row>
    <row r="122" customFormat="false" ht="12.75" hidden="false" customHeight="false" outlineLevel="0" collapsed="false"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</row>
    <row r="123" customFormat="false" ht="12.75" hidden="false" customHeight="false" outlineLevel="0" collapsed="false"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</row>
    <row r="124" customFormat="false" ht="12.75" hidden="false" customHeight="false" outlineLevel="0" collapsed="false"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</row>
    <row r="125" customFormat="false" ht="12.75" hidden="false" customHeight="false" outlineLevel="0" collapsed="false"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</row>
    <row r="126" customFormat="false" ht="12.75" hidden="false" customHeight="false" outlineLevel="0" collapsed="false"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</row>
    <row r="127" customFormat="false" ht="12.75" hidden="false" customHeight="false" outlineLevel="0" collapsed="false"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</row>
    <row r="128" customFormat="false" ht="12.75" hidden="false" customHeight="false" outlineLevel="0" collapsed="false"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</row>
    <row r="129" customFormat="false" ht="12.75" hidden="false" customHeight="false" outlineLevel="0" collapsed="false"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</row>
    <row r="130" customFormat="false" ht="12.75" hidden="false" customHeight="false" outlineLevel="0" collapsed="false"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</row>
    <row r="131" customFormat="false" ht="12.75" hidden="false" customHeight="false" outlineLevel="0" collapsed="false"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</row>
    <row r="132" customFormat="false" ht="12.75" hidden="false" customHeight="false" outlineLevel="0" collapsed="false"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</row>
    <row r="133" customFormat="false" ht="12.75" hidden="false" customHeight="false" outlineLevel="0" collapsed="false"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</row>
    <row r="134" customFormat="false" ht="12.75" hidden="false" customHeight="false" outlineLevel="0" collapsed="false"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</row>
    <row r="135" customFormat="false" ht="12.75" hidden="false" customHeight="false" outlineLevel="0" collapsed="false"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</row>
    <row r="136" customFormat="false" ht="12.75" hidden="false" customHeight="false" outlineLevel="0" collapsed="false"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</row>
    <row r="137" customFormat="false" ht="12.75" hidden="false" customHeight="false" outlineLevel="0" collapsed="false"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</row>
    <row r="138" customFormat="false" ht="12.75" hidden="false" customHeight="false" outlineLevel="0" collapsed="false"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</row>
    <row r="139" customFormat="false" ht="12.75" hidden="false" customHeight="false" outlineLevel="0" collapsed="false"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</row>
    <row r="140" customFormat="false" ht="12.75" hidden="false" customHeight="false" outlineLevel="0" collapsed="false"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</row>
    <row r="141" customFormat="false" ht="12.75" hidden="false" customHeight="false" outlineLevel="0" collapsed="false"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</row>
    <row r="142" customFormat="false" ht="12.75" hidden="false" customHeight="false" outlineLevel="0" collapsed="false"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</row>
    <row r="143" customFormat="false" ht="12.75" hidden="false" customHeight="false" outlineLevel="0" collapsed="false"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</row>
    <row r="144" customFormat="false" ht="12.75" hidden="false" customHeight="false" outlineLevel="0" collapsed="false"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</row>
    <row r="145" customFormat="false" ht="12.75" hidden="false" customHeight="false" outlineLevel="0" collapsed="false"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</row>
    <row r="146" customFormat="false" ht="12.75" hidden="false" customHeight="false" outlineLevel="0" collapsed="false"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</row>
    <row r="147" customFormat="false" ht="12.75" hidden="false" customHeight="false" outlineLevel="0" collapsed="false"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</row>
    <row r="148" customFormat="false" ht="12.75" hidden="false" customHeight="false" outlineLevel="0" collapsed="false"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</row>
    <row r="149" customFormat="false" ht="12.75" hidden="false" customHeight="false" outlineLevel="0" collapsed="false"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</row>
    <row r="150" customFormat="false" ht="12.75" hidden="false" customHeight="false" outlineLevel="0" collapsed="false"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</row>
    <row r="151" customFormat="false" ht="12.75" hidden="false" customHeight="false" outlineLevel="0" collapsed="false"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</row>
    <row r="152" customFormat="false" ht="12.75" hidden="false" customHeight="false" outlineLevel="0" collapsed="false"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</row>
    <row r="153" customFormat="false" ht="12.75" hidden="false" customHeight="false" outlineLevel="0" collapsed="false"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</row>
    <row r="154" customFormat="false" ht="12.75" hidden="false" customHeight="false" outlineLevel="0" collapsed="false"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</row>
    <row r="155" customFormat="false" ht="12.75" hidden="false" customHeight="false" outlineLevel="0" collapsed="false"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</row>
    <row r="156" customFormat="false" ht="12.75" hidden="false" customHeight="false" outlineLevel="0" collapsed="false"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</row>
    <row r="157" customFormat="false" ht="12.75" hidden="false" customHeight="false" outlineLevel="0" collapsed="false"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</row>
    <row r="158" customFormat="false" ht="12.75" hidden="false" customHeight="false" outlineLevel="0" collapsed="false"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</row>
    <row r="159" customFormat="false" ht="12.75" hidden="false" customHeight="false" outlineLevel="0" collapsed="false"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</row>
    <row r="160" customFormat="false" ht="12.75" hidden="false" customHeight="false" outlineLevel="0" collapsed="false"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</row>
    <row r="161" customFormat="false" ht="12.75" hidden="false" customHeight="false" outlineLevel="0" collapsed="false"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</row>
    <row r="162" customFormat="false" ht="12.75" hidden="false" customHeight="false" outlineLevel="0" collapsed="false"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</row>
    <row r="163" customFormat="false" ht="12.75" hidden="false" customHeight="false" outlineLevel="0" collapsed="false"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</row>
    <row r="164" customFormat="false" ht="12.75" hidden="false" customHeight="false" outlineLevel="0" collapsed="false"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</row>
    <row r="165" customFormat="false" ht="12.75" hidden="false" customHeight="false" outlineLevel="0" collapsed="false"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</row>
    <row r="166" customFormat="false" ht="12.75" hidden="false" customHeight="false" outlineLevel="0" collapsed="false"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</row>
    <row r="167" customFormat="false" ht="12.75" hidden="false" customHeight="false" outlineLevel="0" collapsed="false"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</row>
    <row r="168" customFormat="false" ht="12.75" hidden="false" customHeight="false" outlineLevel="0" collapsed="false"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</row>
    <row r="169" customFormat="false" ht="12.75" hidden="false" customHeight="false" outlineLevel="0" collapsed="false"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</row>
    <row r="170" customFormat="false" ht="12.75" hidden="false" customHeight="false" outlineLevel="0" collapsed="false"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</row>
    <row r="171" customFormat="false" ht="12.75" hidden="false" customHeight="false" outlineLevel="0" collapsed="false"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</row>
    <row r="172" customFormat="false" ht="12.75" hidden="false" customHeight="false" outlineLevel="0" collapsed="false"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</row>
    <row r="173" customFormat="false" ht="12.75" hidden="false" customHeight="false" outlineLevel="0" collapsed="false"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</row>
    <row r="174" customFormat="false" ht="12.75" hidden="false" customHeight="false" outlineLevel="0" collapsed="false"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</row>
    <row r="175" customFormat="false" ht="12.75" hidden="false" customHeight="false" outlineLevel="0" collapsed="false"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</row>
    <row r="176" customFormat="false" ht="12.75" hidden="false" customHeight="false" outlineLevel="0" collapsed="false"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</row>
    <row r="177" customFormat="false" ht="12.75" hidden="false" customHeight="false" outlineLevel="0" collapsed="false"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</row>
    <row r="178" customFormat="false" ht="12.75" hidden="false" customHeight="false" outlineLevel="0" collapsed="false"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</row>
    <row r="179" customFormat="false" ht="12.75" hidden="false" customHeight="false" outlineLevel="0" collapsed="false"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</row>
    <row r="180" customFormat="false" ht="12.75" hidden="false" customHeight="false" outlineLevel="0" collapsed="false"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</row>
    <row r="181" customFormat="false" ht="12.75" hidden="false" customHeight="false" outlineLevel="0" collapsed="false"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</row>
    <row r="182" customFormat="false" ht="12.75" hidden="false" customHeight="false" outlineLevel="0" collapsed="false"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</row>
    <row r="183" customFormat="false" ht="12.75" hidden="false" customHeight="false" outlineLevel="0" collapsed="false"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</row>
    <row r="184" customFormat="false" ht="12.75" hidden="false" customHeight="false" outlineLevel="0" collapsed="false"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</row>
    <row r="185" customFormat="false" ht="12.75" hidden="false" customHeight="false" outlineLevel="0" collapsed="false"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</row>
    <row r="186" customFormat="false" ht="12.75" hidden="false" customHeight="false" outlineLevel="0" collapsed="false"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</row>
    <row r="187" customFormat="false" ht="12.75" hidden="false" customHeight="false" outlineLevel="0" collapsed="false"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</row>
    <row r="188" customFormat="false" ht="12.75" hidden="false" customHeight="false" outlineLevel="0" collapsed="false"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</row>
    <row r="189" customFormat="false" ht="12.75" hidden="false" customHeight="false" outlineLevel="0" collapsed="false"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</row>
    <row r="190" customFormat="false" ht="12.75" hidden="false" customHeight="false" outlineLevel="0" collapsed="false"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</row>
    <row r="191" customFormat="false" ht="12.75" hidden="false" customHeight="false" outlineLevel="0" collapsed="false"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</row>
    <row r="192" customFormat="false" ht="12.75" hidden="false" customHeight="false" outlineLevel="0" collapsed="false"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</row>
    <row r="193" customFormat="false" ht="12.75" hidden="false" customHeight="false" outlineLevel="0" collapsed="false"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</row>
    <row r="194" customFormat="false" ht="12.75" hidden="false" customHeight="false" outlineLevel="0" collapsed="false"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</row>
    <row r="195" customFormat="false" ht="12.75" hidden="false" customHeight="false" outlineLevel="0" collapsed="false"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</row>
    <row r="196" customFormat="false" ht="12.75" hidden="false" customHeight="false" outlineLevel="0" collapsed="false"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</row>
    <row r="197" customFormat="false" ht="12.75" hidden="false" customHeight="false" outlineLevel="0" collapsed="false"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</row>
    <row r="198" customFormat="false" ht="12.75" hidden="false" customHeight="false" outlineLevel="0" collapsed="false"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</row>
    <row r="199" customFormat="false" ht="12.75" hidden="false" customHeight="false" outlineLevel="0" collapsed="false"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</row>
    <row r="200" customFormat="false" ht="12.75" hidden="false" customHeight="false" outlineLevel="0" collapsed="false"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</row>
    <row r="201" customFormat="false" ht="12.75" hidden="false" customHeight="false" outlineLevel="0" collapsed="false"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</row>
    <row r="202" customFormat="false" ht="12.75" hidden="false" customHeight="false" outlineLevel="0" collapsed="false"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</row>
    <row r="203" customFormat="false" ht="12.75" hidden="false" customHeight="false" outlineLevel="0" collapsed="false"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</row>
    <row r="204" customFormat="false" ht="12.75" hidden="false" customHeight="false" outlineLevel="0" collapsed="false"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</row>
    <row r="205" customFormat="false" ht="12.75" hidden="false" customHeight="false" outlineLevel="0" collapsed="false"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</row>
    <row r="206" customFormat="false" ht="12.75" hidden="false" customHeight="false" outlineLevel="0" collapsed="false"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</row>
    <row r="207" customFormat="false" ht="12.75" hidden="false" customHeight="false" outlineLevel="0" collapsed="false"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</row>
    <row r="208" customFormat="false" ht="12.75" hidden="false" customHeight="false" outlineLevel="0" collapsed="false"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</row>
    <row r="209" customFormat="false" ht="12.75" hidden="false" customHeight="false" outlineLevel="0" collapsed="false"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</row>
    <row r="210" customFormat="false" ht="12.75" hidden="false" customHeight="false" outlineLevel="0" collapsed="false"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</row>
    <row r="211" customFormat="false" ht="12.75" hidden="false" customHeight="false" outlineLevel="0" collapsed="false"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</row>
    <row r="212" customFormat="false" ht="12.75" hidden="false" customHeight="false" outlineLevel="0" collapsed="false"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</row>
    <row r="213" customFormat="false" ht="12.75" hidden="false" customHeight="false" outlineLevel="0" collapsed="false"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</row>
    <row r="214" customFormat="false" ht="12.75" hidden="false" customHeight="false" outlineLevel="0" collapsed="false"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</row>
    <row r="215" customFormat="false" ht="12.75" hidden="false" customHeight="false" outlineLevel="0" collapsed="false"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</row>
    <row r="216" customFormat="false" ht="12.75" hidden="false" customHeight="false" outlineLevel="0" collapsed="false"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</row>
    <row r="217" customFormat="false" ht="12.75" hidden="false" customHeight="false" outlineLevel="0" collapsed="false"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</row>
    <row r="218" customFormat="false" ht="12.75" hidden="false" customHeight="false" outlineLevel="0" collapsed="false"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</row>
    <row r="219" customFormat="false" ht="12.75" hidden="false" customHeight="false" outlineLevel="0" collapsed="false"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</row>
    <row r="220" customFormat="false" ht="12.75" hidden="false" customHeight="false" outlineLevel="0" collapsed="false"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</row>
    <row r="221" customFormat="false" ht="12.75" hidden="false" customHeight="false" outlineLevel="0" collapsed="false"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</row>
    <row r="222" customFormat="false" ht="12.75" hidden="false" customHeight="false" outlineLevel="0" collapsed="false"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</row>
    <row r="223" customFormat="false" ht="12.75" hidden="false" customHeight="false" outlineLevel="0" collapsed="false"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</row>
    <row r="224" customFormat="false" ht="12.75" hidden="false" customHeight="false" outlineLevel="0" collapsed="false"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</row>
    <row r="225" customFormat="false" ht="12.75" hidden="false" customHeight="false" outlineLevel="0" collapsed="false"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</row>
    <row r="226" customFormat="false" ht="12.75" hidden="false" customHeight="false" outlineLevel="0" collapsed="false"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</row>
    <row r="227" customFormat="false" ht="12.75" hidden="false" customHeight="false" outlineLevel="0" collapsed="false"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</row>
    <row r="228" customFormat="false" ht="12.75" hidden="false" customHeight="false" outlineLevel="0" collapsed="false"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</row>
    <row r="229" customFormat="false" ht="12.75" hidden="false" customHeight="false" outlineLevel="0" collapsed="false"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</row>
    <row r="230" customFormat="false" ht="12.75" hidden="false" customHeight="false" outlineLevel="0" collapsed="false"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</row>
    <row r="231" customFormat="false" ht="12.75" hidden="false" customHeight="false" outlineLevel="0" collapsed="false"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</row>
    <row r="232" customFormat="false" ht="12.75" hidden="false" customHeight="false" outlineLevel="0" collapsed="false"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</row>
    <row r="233" customFormat="false" ht="12.75" hidden="false" customHeight="false" outlineLevel="0" collapsed="false"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</row>
    <row r="234" customFormat="false" ht="12.75" hidden="false" customHeight="false" outlineLevel="0" collapsed="false"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</row>
    <row r="235" customFormat="false" ht="12.75" hidden="false" customHeight="false" outlineLevel="0" collapsed="false"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</row>
    <row r="236" customFormat="false" ht="12.75" hidden="false" customHeight="false" outlineLevel="0" collapsed="false"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</row>
    <row r="237" customFormat="false" ht="12.75" hidden="false" customHeight="false" outlineLevel="0" collapsed="false"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</row>
    <row r="238" customFormat="false" ht="12.75" hidden="false" customHeight="false" outlineLevel="0" collapsed="false"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</row>
    <row r="239" customFormat="false" ht="12.75" hidden="false" customHeight="false" outlineLevel="0" collapsed="false"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</row>
    <row r="240" customFormat="false" ht="12.75" hidden="false" customHeight="false" outlineLevel="0" collapsed="false"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</row>
    <row r="241" customFormat="false" ht="12.75" hidden="false" customHeight="false" outlineLevel="0" collapsed="false"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</row>
    <row r="242" customFormat="false" ht="12.75" hidden="false" customHeight="false" outlineLevel="0" collapsed="false"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</row>
    <row r="243" customFormat="false" ht="12.75" hidden="false" customHeight="false" outlineLevel="0" collapsed="false"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</row>
    <row r="244" customFormat="false" ht="12.75" hidden="false" customHeight="false" outlineLevel="0" collapsed="false"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</row>
    <row r="245" customFormat="false" ht="12.75" hidden="false" customHeight="false" outlineLevel="0" collapsed="false"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</row>
    <row r="246" customFormat="false" ht="12.75" hidden="false" customHeight="false" outlineLevel="0" collapsed="false"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</row>
    <row r="247" customFormat="false" ht="12.75" hidden="false" customHeight="false" outlineLevel="0" collapsed="false"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</row>
    <row r="248" customFormat="false" ht="12.75" hidden="false" customHeight="false" outlineLevel="0" collapsed="false"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</row>
    <row r="249" customFormat="false" ht="12.75" hidden="false" customHeight="false" outlineLevel="0" collapsed="false"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</row>
    <row r="250" customFormat="false" ht="12.75" hidden="false" customHeight="false" outlineLevel="0" collapsed="false"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</row>
    <row r="251" customFormat="false" ht="12.75" hidden="false" customHeight="false" outlineLevel="0" collapsed="false">
      <c r="C251" s="195"/>
      <c r="D251" s="195"/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</row>
    <row r="252" customFormat="false" ht="12.75" hidden="false" customHeight="false" outlineLevel="0" collapsed="false"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</row>
    <row r="253" customFormat="false" ht="12.75" hidden="false" customHeight="false" outlineLevel="0" collapsed="false">
      <c r="C253" s="195"/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</row>
    <row r="254" customFormat="false" ht="12.75" hidden="false" customHeight="false" outlineLevel="0" collapsed="false">
      <c r="C254" s="195"/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</row>
    <row r="255" customFormat="false" ht="12.75" hidden="false" customHeight="false" outlineLevel="0" collapsed="false"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</row>
    <row r="256" customFormat="false" ht="12.75" hidden="false" customHeight="false" outlineLevel="0" collapsed="false">
      <c r="C256" s="195"/>
      <c r="D256" s="195"/>
      <c r="E256" s="195"/>
      <c r="F256" s="195"/>
      <c r="G256" s="195"/>
      <c r="H256" s="195"/>
      <c r="I256" s="195"/>
      <c r="J256" s="195"/>
      <c r="K256" s="195"/>
      <c r="L256" s="195"/>
      <c r="M256" s="195"/>
      <c r="N256" s="195"/>
    </row>
    <row r="257" customFormat="false" ht="12.75" hidden="false" customHeight="false" outlineLevel="0" collapsed="false"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195"/>
    </row>
    <row r="258" customFormat="false" ht="12.75" hidden="false" customHeight="false" outlineLevel="0" collapsed="false"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</row>
    <row r="259" customFormat="false" ht="12.75" hidden="false" customHeight="false" outlineLevel="0" collapsed="false">
      <c r="C259" s="195"/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195"/>
    </row>
    <row r="260" customFormat="false" ht="12.75" hidden="false" customHeight="false" outlineLevel="0" collapsed="false">
      <c r="C260" s="195"/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</row>
    <row r="261" customFormat="false" ht="12.75" hidden="false" customHeight="false" outlineLevel="0" collapsed="false"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</row>
    <row r="262" customFormat="false" ht="12.75" hidden="false" customHeight="false" outlineLevel="0" collapsed="false">
      <c r="C262" s="195"/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195"/>
    </row>
    <row r="263" customFormat="false" ht="12.75" hidden="false" customHeight="false" outlineLevel="0" collapsed="false"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</row>
    <row r="264" customFormat="false" ht="12.75" hidden="false" customHeight="false" outlineLevel="0" collapsed="false"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</row>
    <row r="265" customFormat="false" ht="12.75" hidden="false" customHeight="false" outlineLevel="0" collapsed="false"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</row>
    <row r="266" customFormat="false" ht="12.75" hidden="false" customHeight="false" outlineLevel="0" collapsed="false"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</row>
    <row r="267" customFormat="false" ht="12.75" hidden="false" customHeight="false" outlineLevel="0" collapsed="false">
      <c r="C267" s="195"/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</row>
    <row r="268" customFormat="false" ht="12.75" hidden="false" customHeight="false" outlineLevel="0" collapsed="false">
      <c r="C268" s="195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</row>
  </sheetData>
  <mergeCells count="3">
    <mergeCell ref="A1:N1"/>
    <mergeCell ref="A2:N2"/>
    <mergeCell ref="A71:I71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8" activeCellId="0" sqref="A9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2.42"/>
    <col collapsed="false" customWidth="true" hidden="false" outlineLevel="0" max="6" min="6" style="0" width="2.28"/>
    <col collapsed="false" customWidth="true" hidden="false" outlineLevel="0" max="7" min="7" style="0" width="17.7"/>
    <col collapsed="false" customWidth="true" hidden="false" outlineLevel="0" max="8" min="8" style="0" width="15.13"/>
    <col collapsed="false" customWidth="true" hidden="false" outlineLevel="0" max="10" min="9" style="0" width="14.14"/>
  </cols>
  <sheetData>
    <row r="1" customFormat="false" ht="15.75" hidden="false" customHeight="false" outlineLevel="0" collapsed="false">
      <c r="A1" s="270" t="s">
        <v>126</v>
      </c>
      <c r="B1" s="270"/>
      <c r="C1" s="270"/>
      <c r="D1" s="270"/>
      <c r="E1" s="270"/>
      <c r="F1" s="270"/>
      <c r="G1" s="270"/>
      <c r="H1" s="270"/>
      <c r="I1" s="270"/>
      <c r="J1" s="270"/>
    </row>
    <row r="2" customFormat="false" ht="15" hidden="false" customHeight="false" outlineLevel="0" collapsed="false">
      <c r="A2" s="271" t="s">
        <v>142</v>
      </c>
      <c r="B2" s="271"/>
      <c r="C2" s="271"/>
      <c r="D2" s="271"/>
      <c r="E2" s="271"/>
      <c r="F2" s="271"/>
      <c r="G2" s="271"/>
      <c r="H2" s="271"/>
      <c r="I2" s="271"/>
      <c r="J2" s="271"/>
    </row>
    <row r="3" customFormat="false" ht="12.75" hidden="false" customHeight="false" outlineLevel="0" collapsed="false">
      <c r="A3" s="272" t="str">
        <f aca="false">GrossMargin!G3</f>
        <v>Results based on activity through May 18, 2001</v>
      </c>
      <c r="B3" s="272"/>
      <c r="C3" s="272"/>
      <c r="D3" s="272"/>
      <c r="E3" s="272"/>
      <c r="F3" s="272"/>
      <c r="G3" s="272"/>
      <c r="H3" s="272"/>
      <c r="I3" s="272"/>
      <c r="J3" s="272"/>
    </row>
    <row r="5" customFormat="false" ht="12.75" hidden="false" customHeight="false" outlineLevel="0" collapsed="false">
      <c r="A5" s="273"/>
      <c r="C5" s="274" t="s">
        <v>143</v>
      </c>
      <c r="D5" s="274"/>
      <c r="E5" s="274"/>
      <c r="F5" s="275"/>
      <c r="G5" s="276"/>
      <c r="H5" s="277"/>
      <c r="I5" s="277"/>
      <c r="J5" s="278"/>
    </row>
    <row r="6" customFormat="false" ht="12.75" hidden="false" customHeight="false" outlineLevel="0" collapsed="false">
      <c r="A6" s="279" t="s">
        <v>7</v>
      </c>
      <c r="C6" s="280" t="s">
        <v>11</v>
      </c>
      <c r="D6" s="281" t="s">
        <v>9</v>
      </c>
      <c r="E6" s="282" t="s">
        <v>10</v>
      </c>
      <c r="F6" s="275"/>
      <c r="G6" s="279" t="s">
        <v>144</v>
      </c>
      <c r="H6" s="279"/>
      <c r="I6" s="279"/>
      <c r="J6" s="279"/>
    </row>
    <row r="7" customFormat="false" ht="6" hidden="false" customHeight="true" outlineLevel="0" collapsed="false">
      <c r="A7" s="283"/>
      <c r="C7" s="284"/>
      <c r="D7" s="285"/>
      <c r="E7" s="286"/>
      <c r="G7" s="287"/>
      <c r="H7" s="288"/>
      <c r="I7" s="288"/>
      <c r="J7" s="289"/>
    </row>
    <row r="8" customFormat="false" ht="13.5" hidden="false" customHeight="false" outlineLevel="0" collapsed="false">
      <c r="A8" s="290" t="s">
        <v>12</v>
      </c>
      <c r="C8" s="291" t="n">
        <v>0</v>
      </c>
      <c r="D8" s="292" t="e">
        <f aca="false">(ROUND((#REF!/4),0))</f>
        <v>#REF!</v>
      </c>
      <c r="E8" s="293" t="e">
        <f aca="false">C8-D8</f>
        <v>#REF!</v>
      </c>
      <c r="G8" s="284"/>
      <c r="H8" s="285"/>
      <c r="I8" s="285"/>
      <c r="J8" s="286"/>
    </row>
    <row r="9" customFormat="false" ht="13.5" hidden="false" customHeight="false" outlineLevel="0" collapsed="false">
      <c r="A9" s="290" t="s">
        <v>13</v>
      </c>
      <c r="C9" s="291" t="n">
        <v>0</v>
      </c>
      <c r="D9" s="292" t="e">
        <f aca="false">(ROUND((#REF!/4),0))</f>
        <v>#REF!</v>
      </c>
      <c r="E9" s="293" t="e">
        <f aca="false">C9-D9</f>
        <v>#REF!</v>
      </c>
      <c r="G9" s="284"/>
      <c r="H9" s="285"/>
      <c r="I9" s="285"/>
      <c r="J9" s="286"/>
    </row>
    <row r="10" customFormat="false" ht="13.5" hidden="false" customHeight="false" outlineLevel="0" collapsed="false">
      <c r="A10" s="290" t="s">
        <v>14</v>
      </c>
      <c r="C10" s="291" t="n">
        <v>0</v>
      </c>
      <c r="D10" s="292" t="e">
        <f aca="false">(ROUND((#REF!/4),0))</f>
        <v>#REF!</v>
      </c>
      <c r="E10" s="293" t="e">
        <f aca="false">C10-D10</f>
        <v>#REF!</v>
      </c>
      <c r="G10" s="284"/>
      <c r="H10" s="285"/>
      <c r="I10" s="285"/>
      <c r="J10" s="286"/>
    </row>
    <row r="11" customFormat="false" ht="13.5" hidden="false" customHeight="false" outlineLevel="0" collapsed="false">
      <c r="A11" s="290" t="s">
        <v>15</v>
      </c>
      <c r="C11" s="291" t="n">
        <v>0</v>
      </c>
      <c r="D11" s="292" t="e">
        <f aca="false">(ROUND((#REF!/4),0))</f>
        <v>#REF!</v>
      </c>
      <c r="E11" s="293" t="e">
        <f aca="false">C11-D11</f>
        <v>#REF!</v>
      </c>
      <c r="G11" s="284"/>
      <c r="H11" s="285"/>
      <c r="I11" s="285"/>
      <c r="J11" s="286"/>
    </row>
    <row r="12" customFormat="false" ht="13.5" hidden="false" customHeight="false" outlineLevel="0" collapsed="false">
      <c r="A12" s="290" t="s">
        <v>16</v>
      </c>
      <c r="C12" s="291" t="n">
        <v>0</v>
      </c>
      <c r="D12" s="292" t="e">
        <f aca="false">(ROUND((#REF!/4),0))</f>
        <v>#REF!</v>
      </c>
      <c r="E12" s="293" t="e">
        <f aca="false">C12-D12</f>
        <v>#REF!</v>
      </c>
      <c r="G12" s="284"/>
      <c r="H12" s="285"/>
      <c r="I12" s="285"/>
      <c r="J12" s="286"/>
    </row>
    <row r="13" customFormat="false" ht="13.5" hidden="false" customHeight="false" outlineLevel="0" collapsed="false">
      <c r="A13" s="290" t="s">
        <v>17</v>
      </c>
      <c r="C13" s="291" t="n">
        <v>0</v>
      </c>
      <c r="D13" s="292" t="e">
        <f aca="false">(ROUND((#REF!/4),0))</f>
        <v>#REF!</v>
      </c>
      <c r="E13" s="293" t="e">
        <f aca="false">C13-D13</f>
        <v>#REF!</v>
      </c>
      <c r="G13" s="284"/>
      <c r="H13" s="285"/>
      <c r="I13" s="285"/>
      <c r="J13" s="286"/>
    </row>
    <row r="14" customFormat="false" ht="13.5" hidden="false" customHeight="false" outlineLevel="0" collapsed="false">
      <c r="A14" s="290" t="s">
        <v>18</v>
      </c>
      <c r="C14" s="291" t="n">
        <v>0</v>
      </c>
      <c r="D14" s="292" t="e">
        <f aca="false">(ROUND((#REF!/4),0))</f>
        <v>#REF!</v>
      </c>
      <c r="E14" s="293" t="e">
        <f aca="false">C14-D14</f>
        <v>#REF!</v>
      </c>
      <c r="G14" s="284"/>
      <c r="H14" s="285"/>
      <c r="I14" s="285"/>
      <c r="J14" s="286"/>
    </row>
    <row r="15" customFormat="false" ht="13.5" hidden="false" customHeight="false" outlineLevel="0" collapsed="false">
      <c r="A15" s="290" t="s">
        <v>19</v>
      </c>
      <c r="C15" s="291" t="n">
        <v>0</v>
      </c>
      <c r="D15" s="292" t="e">
        <f aca="false">(ROUND((#REF!/4),0))</f>
        <v>#REF!</v>
      </c>
      <c r="E15" s="293" t="e">
        <f aca="false">C15-D15</f>
        <v>#REF!</v>
      </c>
      <c r="G15" s="284"/>
      <c r="H15" s="285"/>
      <c r="I15" s="285"/>
      <c r="J15" s="286"/>
    </row>
    <row r="16" customFormat="false" ht="13.5" hidden="false" customHeight="false" outlineLevel="0" collapsed="false">
      <c r="A16" s="290" t="s">
        <v>20</v>
      </c>
      <c r="C16" s="291" t="n">
        <v>0</v>
      </c>
      <c r="D16" s="292" t="e">
        <f aca="false">(ROUND((#REF!/4),0))</f>
        <v>#REF!</v>
      </c>
      <c r="E16" s="293" t="e">
        <f aca="false">C16-D16</f>
        <v>#REF!</v>
      </c>
      <c r="G16" s="284"/>
      <c r="H16" s="285"/>
      <c r="I16" s="285"/>
      <c r="J16" s="286"/>
    </row>
    <row r="17" customFormat="false" ht="13.5" hidden="false" customHeight="false" outlineLevel="0" collapsed="false">
      <c r="A17" s="294" t="s">
        <v>21</v>
      </c>
      <c r="B17" s="295"/>
      <c r="C17" s="296" t="n">
        <f aca="false">SUM(C8:C16)</f>
        <v>0</v>
      </c>
      <c r="D17" s="297" t="e">
        <f aca="false">SUM(D8:D16)</f>
        <v>#REF!</v>
      </c>
      <c r="E17" s="298" t="e">
        <f aca="false">SUM(E8:E16)</f>
        <v>#REF!</v>
      </c>
      <c r="F17" s="295"/>
      <c r="G17" s="299"/>
      <c r="H17" s="300"/>
      <c r="I17" s="300"/>
      <c r="J17" s="301"/>
    </row>
    <row r="18" customFormat="false" ht="6.75" hidden="false" customHeight="true" outlineLevel="0" collapsed="false">
      <c r="A18" s="290"/>
      <c r="C18" s="291"/>
      <c r="D18" s="292"/>
      <c r="E18" s="293"/>
      <c r="G18" s="284"/>
      <c r="H18" s="285"/>
      <c r="I18" s="285"/>
      <c r="J18" s="286"/>
    </row>
    <row r="19" customFormat="false" ht="13.5" hidden="false" customHeight="false" outlineLevel="0" collapsed="false">
      <c r="A19" s="290" t="s">
        <v>22</v>
      </c>
      <c r="C19" s="291" t="n">
        <v>0</v>
      </c>
      <c r="D19" s="292" t="e">
        <f aca="false">(ROUND((#REF!/4),0))</f>
        <v>#REF!</v>
      </c>
      <c r="E19" s="293" t="e">
        <f aca="false">C19-D19</f>
        <v>#REF!</v>
      </c>
      <c r="G19" s="284"/>
      <c r="H19" s="285"/>
      <c r="I19" s="285"/>
      <c r="J19" s="286"/>
    </row>
    <row r="20" customFormat="false" ht="13.5" hidden="false" customHeight="false" outlineLevel="0" collapsed="false">
      <c r="A20" s="290" t="s">
        <v>23</v>
      </c>
      <c r="C20" s="291" t="n">
        <v>0</v>
      </c>
      <c r="D20" s="292" t="e">
        <f aca="false">(ROUND((#REF!/4),0))</f>
        <v>#REF!</v>
      </c>
      <c r="E20" s="293" t="e">
        <f aca="false">C20-D20</f>
        <v>#REF!</v>
      </c>
      <c r="G20" s="284"/>
      <c r="H20" s="285"/>
      <c r="I20" s="285"/>
      <c r="J20" s="286"/>
    </row>
    <row r="21" customFormat="false" ht="13.5" hidden="false" customHeight="false" outlineLevel="0" collapsed="false">
      <c r="A21" s="290" t="s">
        <v>24</v>
      </c>
      <c r="C21" s="291" t="n">
        <v>0</v>
      </c>
      <c r="D21" s="292" t="e">
        <f aca="false">(ROUND((#REF!/4),0))</f>
        <v>#REF!</v>
      </c>
      <c r="E21" s="293" t="e">
        <f aca="false">C21-D21</f>
        <v>#REF!</v>
      </c>
      <c r="G21" s="284"/>
      <c r="H21" s="285"/>
      <c r="I21" s="285"/>
      <c r="J21" s="286"/>
    </row>
    <row r="22" customFormat="false" ht="13.5" hidden="false" customHeight="false" outlineLevel="0" collapsed="false">
      <c r="A22" s="290" t="s">
        <v>25</v>
      </c>
      <c r="C22" s="291" t="n">
        <v>0</v>
      </c>
      <c r="D22" s="292" t="e">
        <f aca="false">(ROUND((#REF!/4),0))</f>
        <v>#REF!</v>
      </c>
      <c r="E22" s="293" t="e">
        <f aca="false">C22-D22</f>
        <v>#REF!</v>
      </c>
      <c r="G22" s="284"/>
      <c r="H22" s="285"/>
      <c r="I22" s="285"/>
      <c r="J22" s="286"/>
    </row>
    <row r="23" customFormat="false" ht="13.5" hidden="false" customHeight="false" outlineLevel="0" collapsed="false">
      <c r="A23" s="290" t="s">
        <v>26</v>
      </c>
      <c r="C23" s="291" t="n">
        <v>0</v>
      </c>
      <c r="D23" s="292" t="e">
        <f aca="false">(ROUND((#REF!/4),0))</f>
        <v>#REF!</v>
      </c>
      <c r="E23" s="293" t="e">
        <f aca="false">C23-D23</f>
        <v>#REF!</v>
      </c>
      <c r="G23" s="284"/>
      <c r="H23" s="285"/>
      <c r="I23" s="285"/>
      <c r="J23" s="286"/>
    </row>
    <row r="24" customFormat="false" ht="13.5" hidden="false" customHeight="false" outlineLevel="0" collapsed="false">
      <c r="A24" s="290" t="s">
        <v>27</v>
      </c>
      <c r="C24" s="291" t="n">
        <v>0</v>
      </c>
      <c r="D24" s="292" t="e">
        <f aca="false">(ROUND((#REF!/4),0))</f>
        <v>#REF!</v>
      </c>
      <c r="E24" s="293" t="e">
        <f aca="false">C24-D24</f>
        <v>#REF!</v>
      </c>
      <c r="G24" s="284"/>
      <c r="H24" s="285"/>
      <c r="I24" s="285"/>
      <c r="J24" s="286"/>
    </row>
    <row r="25" customFormat="false" ht="13.5" hidden="false" customHeight="false" outlineLevel="0" collapsed="false">
      <c r="A25" s="294" t="s">
        <v>28</v>
      </c>
      <c r="B25" s="295"/>
      <c r="C25" s="296" t="n">
        <f aca="false">SUM(C19:C24)</f>
        <v>0</v>
      </c>
      <c r="D25" s="297" t="e">
        <f aca="false">SUM(D19:D24)</f>
        <v>#REF!</v>
      </c>
      <c r="E25" s="298" t="e">
        <f aca="false">SUM(E19:E24)</f>
        <v>#REF!</v>
      </c>
      <c r="F25" s="295"/>
      <c r="G25" s="299"/>
      <c r="H25" s="300"/>
      <c r="I25" s="300"/>
      <c r="J25" s="301"/>
    </row>
    <row r="26" customFormat="false" ht="8.25" hidden="false" customHeight="true" outlineLevel="0" collapsed="false">
      <c r="A26" s="290"/>
      <c r="C26" s="291"/>
      <c r="D26" s="292"/>
      <c r="E26" s="293"/>
      <c r="G26" s="284"/>
      <c r="H26" s="285"/>
      <c r="I26" s="285"/>
      <c r="J26" s="286"/>
    </row>
    <row r="27" customFormat="false" ht="13.5" hidden="false" customHeight="false" outlineLevel="0" collapsed="false">
      <c r="A27" s="290" t="s">
        <v>29</v>
      </c>
      <c r="C27" s="291" t="n">
        <v>0</v>
      </c>
      <c r="D27" s="292" t="e">
        <f aca="false">(ROUND((#REF!/4),0))</f>
        <v>#REF!</v>
      </c>
      <c r="E27" s="293" t="e">
        <f aca="false">C27-D27</f>
        <v>#REF!</v>
      </c>
      <c r="G27" s="284"/>
      <c r="H27" s="285"/>
      <c r="I27" s="285"/>
      <c r="J27" s="286"/>
    </row>
    <row r="28" customFormat="false" ht="13.5" hidden="false" customHeight="false" outlineLevel="0" collapsed="false">
      <c r="A28" s="290" t="s">
        <v>30</v>
      </c>
      <c r="C28" s="291" t="n">
        <v>0</v>
      </c>
      <c r="D28" s="292" t="e">
        <f aca="false">(ROUND((#REF!/4),0))</f>
        <v>#REF!</v>
      </c>
      <c r="E28" s="293" t="e">
        <f aca="false">C28-D28</f>
        <v>#REF!</v>
      </c>
      <c r="G28" s="284"/>
      <c r="H28" s="285"/>
      <c r="I28" s="285"/>
      <c r="J28" s="286"/>
    </row>
    <row r="29" customFormat="false" ht="13.5" hidden="false" customHeight="false" outlineLevel="0" collapsed="false">
      <c r="A29" s="290" t="s">
        <v>31</v>
      </c>
      <c r="C29" s="291" t="n">
        <v>0</v>
      </c>
      <c r="D29" s="292" t="e">
        <f aca="false">(ROUND((#REF!/4),0))</f>
        <v>#REF!</v>
      </c>
      <c r="E29" s="293" t="e">
        <f aca="false">C29-D29</f>
        <v>#REF!</v>
      </c>
      <c r="G29" s="284"/>
      <c r="H29" s="285"/>
      <c r="I29" s="285"/>
      <c r="J29" s="286"/>
    </row>
    <row r="30" customFormat="false" ht="13.5" hidden="false" customHeight="false" outlineLevel="0" collapsed="false">
      <c r="A30" s="290" t="s">
        <v>32</v>
      </c>
      <c r="C30" s="291" t="n">
        <v>0</v>
      </c>
      <c r="D30" s="292" t="e">
        <f aca="false">(ROUND((#REF!/4),0))</f>
        <v>#REF!</v>
      </c>
      <c r="E30" s="293" t="e">
        <f aca="false">C30-D30</f>
        <v>#REF!</v>
      </c>
      <c r="G30" s="284"/>
      <c r="H30" s="285"/>
      <c r="I30" s="285"/>
      <c r="J30" s="286"/>
    </row>
    <row r="31" customFormat="false" ht="13.5" hidden="false" customHeight="false" outlineLevel="0" collapsed="false">
      <c r="A31" s="290" t="s">
        <v>33</v>
      </c>
      <c r="C31" s="291" t="n">
        <v>0</v>
      </c>
      <c r="D31" s="292" t="e">
        <f aca="false">(ROUND((#REF!/4),0))</f>
        <v>#REF!</v>
      </c>
      <c r="E31" s="293" t="e">
        <f aca="false">C31-D31</f>
        <v>#REF!</v>
      </c>
      <c r="G31" s="284"/>
      <c r="H31" s="285"/>
      <c r="I31" s="285"/>
      <c r="J31" s="286"/>
    </row>
    <row r="32" customFormat="false" ht="13.5" hidden="false" customHeight="false" outlineLevel="0" collapsed="false">
      <c r="A32" s="290" t="s">
        <v>34</v>
      </c>
      <c r="C32" s="291" t="n">
        <v>0</v>
      </c>
      <c r="D32" s="292" t="e">
        <f aca="false">(ROUND((#REF!/4),0))</f>
        <v>#REF!</v>
      </c>
      <c r="E32" s="293" t="e">
        <f aca="false">C32-D32</f>
        <v>#REF!</v>
      </c>
      <c r="G32" s="284"/>
      <c r="H32" s="285"/>
      <c r="I32" s="285"/>
      <c r="J32" s="286"/>
    </row>
    <row r="33" customFormat="false" ht="13.5" hidden="false" customHeight="false" outlineLevel="0" collapsed="false">
      <c r="A33" s="290" t="s">
        <v>35</v>
      </c>
      <c r="C33" s="291" t="n">
        <v>0</v>
      </c>
      <c r="D33" s="292" t="e">
        <f aca="false">(ROUND((#REF!/4),0))</f>
        <v>#REF!</v>
      </c>
      <c r="E33" s="293" t="e">
        <f aca="false">C33-D33</f>
        <v>#REF!</v>
      </c>
      <c r="G33" s="284"/>
      <c r="H33" s="285"/>
      <c r="I33" s="285"/>
      <c r="J33" s="286"/>
    </row>
    <row r="34" customFormat="false" ht="13.5" hidden="false" customHeight="false" outlineLevel="0" collapsed="false">
      <c r="A34" s="290" t="s">
        <v>36</v>
      </c>
      <c r="C34" s="291" t="n">
        <v>0</v>
      </c>
      <c r="D34" s="292" t="e">
        <f aca="false">(ROUND((#REF!/4),0))</f>
        <v>#REF!</v>
      </c>
      <c r="E34" s="293" t="e">
        <f aca="false">C34-D34</f>
        <v>#REF!</v>
      </c>
      <c r="G34" s="284"/>
      <c r="H34" s="285"/>
      <c r="I34" s="285"/>
      <c r="J34" s="286"/>
    </row>
    <row r="35" customFormat="false" ht="13.5" hidden="false" customHeight="false" outlineLevel="0" collapsed="false">
      <c r="A35" s="290" t="s">
        <v>37</v>
      </c>
      <c r="C35" s="291"/>
      <c r="D35" s="292" t="e">
        <f aca="false">(ROUND((#REF!/4),0))</f>
        <v>#REF!</v>
      </c>
      <c r="E35" s="293"/>
      <c r="G35" s="284"/>
      <c r="H35" s="285"/>
      <c r="I35" s="285"/>
      <c r="J35" s="286"/>
    </row>
    <row r="36" customFormat="false" ht="13.5" hidden="false" customHeight="false" outlineLevel="0" collapsed="false">
      <c r="A36" s="294" t="s">
        <v>38</v>
      </c>
      <c r="B36" s="295"/>
      <c r="C36" s="296" t="n">
        <f aca="false">SUM(C27:C34)</f>
        <v>0</v>
      </c>
      <c r="D36" s="297" t="e">
        <f aca="false">SUM(D27:D34)</f>
        <v>#REF!</v>
      </c>
      <c r="E36" s="298" t="e">
        <f aca="false">SUM(E27:E34)</f>
        <v>#REF!</v>
      </c>
      <c r="F36" s="295"/>
      <c r="G36" s="299"/>
      <c r="H36" s="300"/>
      <c r="I36" s="300"/>
      <c r="J36" s="301"/>
    </row>
    <row r="37" customFormat="false" ht="9" hidden="false" customHeight="true" outlineLevel="0" collapsed="false">
      <c r="A37" s="290"/>
      <c r="C37" s="291"/>
      <c r="D37" s="292"/>
      <c r="E37" s="293"/>
      <c r="G37" s="284"/>
      <c r="H37" s="285"/>
      <c r="I37" s="285"/>
      <c r="J37" s="286"/>
    </row>
    <row r="38" customFormat="false" ht="13.5" hidden="false" customHeight="false" outlineLevel="0" collapsed="false">
      <c r="A38" s="290" t="s">
        <v>39</v>
      </c>
      <c r="C38" s="291" t="n">
        <v>0</v>
      </c>
      <c r="D38" s="292" t="e">
        <f aca="false">(ROUND((#REF!/4),0))</f>
        <v>#REF!</v>
      </c>
      <c r="E38" s="293" t="e">
        <f aca="false">C38-D38</f>
        <v>#REF!</v>
      </c>
      <c r="G38" s="284"/>
      <c r="H38" s="285"/>
      <c r="I38" s="285"/>
      <c r="J38" s="286"/>
    </row>
    <row r="39" customFormat="false" ht="13.5" hidden="false" customHeight="false" outlineLevel="0" collapsed="false">
      <c r="A39" s="290" t="s">
        <v>40</v>
      </c>
      <c r="C39" s="291" t="n">
        <v>0</v>
      </c>
      <c r="D39" s="292" t="e">
        <f aca="false">(ROUND((#REF!/4),0))</f>
        <v>#REF!</v>
      </c>
      <c r="E39" s="293" t="e">
        <f aca="false">C39-D39</f>
        <v>#REF!</v>
      </c>
      <c r="G39" s="284"/>
      <c r="H39" s="285"/>
      <c r="I39" s="285"/>
      <c r="J39" s="286"/>
    </row>
    <row r="40" customFormat="false" ht="13.5" hidden="false" customHeight="false" outlineLevel="0" collapsed="false">
      <c r="A40" s="290" t="s">
        <v>41</v>
      </c>
      <c r="C40" s="291" t="n">
        <v>0</v>
      </c>
      <c r="D40" s="292" t="e">
        <f aca="false">(ROUND((#REF!/4),0))</f>
        <v>#REF!</v>
      </c>
      <c r="E40" s="293" t="e">
        <f aca="false">C40-D40</f>
        <v>#REF!</v>
      </c>
      <c r="G40" s="284"/>
      <c r="H40" s="285"/>
      <c r="I40" s="285"/>
      <c r="J40" s="286"/>
    </row>
    <row r="41" customFormat="false" ht="13.5" hidden="false" customHeight="false" outlineLevel="0" collapsed="false">
      <c r="A41" s="290" t="s">
        <v>42</v>
      </c>
      <c r="C41" s="291" t="n">
        <v>0</v>
      </c>
      <c r="D41" s="292" t="e">
        <f aca="false">(ROUND((#REF!/4),0))</f>
        <v>#REF!</v>
      </c>
      <c r="E41" s="293" t="e">
        <f aca="false">C41-D41</f>
        <v>#REF!</v>
      </c>
      <c r="G41" s="284"/>
      <c r="H41" s="285"/>
      <c r="I41" s="285"/>
      <c r="J41" s="286"/>
    </row>
    <row r="42" customFormat="false" ht="13.5" hidden="false" customHeight="false" outlineLevel="0" collapsed="false">
      <c r="A42" s="290" t="s">
        <v>43</v>
      </c>
      <c r="C42" s="291" t="n">
        <v>0</v>
      </c>
      <c r="D42" s="292" t="e">
        <f aca="false">(ROUND((#REF!/4),0))</f>
        <v>#REF!</v>
      </c>
      <c r="E42" s="293" t="e">
        <f aca="false">C42-D42</f>
        <v>#REF!</v>
      </c>
      <c r="G42" s="284"/>
      <c r="H42" s="285"/>
      <c r="I42" s="285"/>
      <c r="J42" s="286"/>
    </row>
    <row r="43" customFormat="false" ht="13.5" hidden="false" customHeight="false" outlineLevel="0" collapsed="false">
      <c r="A43" s="290" t="s">
        <v>44</v>
      </c>
      <c r="C43" s="291" t="n">
        <v>0</v>
      </c>
      <c r="D43" s="292" t="e">
        <f aca="false">(ROUND((#REF!/4),0))</f>
        <v>#REF!</v>
      </c>
      <c r="E43" s="293" t="e">
        <f aca="false">C43-D43</f>
        <v>#REF!</v>
      </c>
      <c r="G43" s="284"/>
      <c r="H43" s="285"/>
      <c r="I43" s="285"/>
      <c r="J43" s="286"/>
    </row>
    <row r="44" customFormat="false" ht="13.5" hidden="false" customHeight="false" outlineLevel="0" collapsed="false">
      <c r="A44" s="294" t="s">
        <v>45</v>
      </c>
      <c r="B44" s="295"/>
      <c r="C44" s="296" t="n">
        <f aca="false">SUM(C38:C43)</f>
        <v>0</v>
      </c>
      <c r="D44" s="297" t="e">
        <f aca="false">SUM(D38:D43)</f>
        <v>#REF!</v>
      </c>
      <c r="E44" s="298" t="e">
        <f aca="false">SUM(E38:E43)</f>
        <v>#REF!</v>
      </c>
      <c r="F44" s="295"/>
      <c r="G44" s="299"/>
      <c r="H44" s="300"/>
      <c r="I44" s="300"/>
      <c r="J44" s="301"/>
    </row>
    <row r="45" customFormat="false" ht="7.5" hidden="false" customHeight="true" outlineLevel="0" collapsed="false">
      <c r="A45" s="290"/>
      <c r="C45" s="291"/>
      <c r="D45" s="292"/>
      <c r="E45" s="293"/>
      <c r="G45" s="284"/>
      <c r="H45" s="285"/>
      <c r="I45" s="285"/>
      <c r="J45" s="286"/>
    </row>
    <row r="46" customFormat="false" ht="13.5" hidden="false" customHeight="false" outlineLevel="0" collapsed="false">
      <c r="A46" s="290" t="s">
        <v>46</v>
      </c>
      <c r="C46" s="291" t="n">
        <v>0</v>
      </c>
      <c r="D46" s="292" t="e">
        <f aca="false">(ROUND((#REF!/4),0))</f>
        <v>#REF!</v>
      </c>
      <c r="E46" s="293" t="e">
        <f aca="false">C46-D46</f>
        <v>#REF!</v>
      </c>
      <c r="G46" s="284"/>
      <c r="H46" s="285"/>
      <c r="I46" s="285"/>
      <c r="J46" s="286"/>
    </row>
    <row r="47" customFormat="false" ht="13.5" hidden="false" customHeight="false" outlineLevel="0" collapsed="false">
      <c r="A47" s="290" t="s">
        <v>47</v>
      </c>
      <c r="C47" s="291" t="n">
        <v>0</v>
      </c>
      <c r="D47" s="292" t="e">
        <f aca="false">(ROUND((#REF!/4),0))</f>
        <v>#REF!</v>
      </c>
      <c r="E47" s="293" t="e">
        <f aca="false">C47-D47</f>
        <v>#REF!</v>
      </c>
      <c r="G47" s="284"/>
      <c r="H47" s="285"/>
      <c r="I47" s="285"/>
      <c r="J47" s="286"/>
    </row>
    <row r="48" customFormat="false" ht="13.5" hidden="false" customHeight="false" outlineLevel="0" collapsed="false">
      <c r="A48" s="290" t="s">
        <v>48</v>
      </c>
      <c r="C48" s="291" t="n">
        <v>0</v>
      </c>
      <c r="D48" s="292" t="e">
        <f aca="false">(ROUND((#REF!/4),0))</f>
        <v>#REF!</v>
      </c>
      <c r="E48" s="293" t="e">
        <f aca="false">C48-D48</f>
        <v>#REF!</v>
      </c>
      <c r="G48" s="284"/>
      <c r="H48" s="285"/>
      <c r="I48" s="285"/>
      <c r="J48" s="286"/>
    </row>
    <row r="49" customFormat="false" ht="13.5" hidden="false" customHeight="false" outlineLevel="0" collapsed="false">
      <c r="A49" s="290" t="s">
        <v>49</v>
      </c>
      <c r="C49" s="291" t="n">
        <v>0</v>
      </c>
      <c r="D49" s="292" t="e">
        <f aca="false">(ROUND((#REF!/4),0))</f>
        <v>#REF!</v>
      </c>
      <c r="E49" s="293" t="e">
        <f aca="false">C49-D49</f>
        <v>#REF!</v>
      </c>
      <c r="G49" s="284"/>
      <c r="H49" s="285"/>
      <c r="I49" s="285"/>
      <c r="J49" s="286"/>
    </row>
    <row r="50" customFormat="false" ht="13.5" hidden="false" customHeight="false" outlineLevel="0" collapsed="false">
      <c r="A50" s="290" t="s">
        <v>50</v>
      </c>
      <c r="C50" s="291" t="n">
        <v>0</v>
      </c>
      <c r="D50" s="292" t="e">
        <f aca="false">(ROUND((#REF!/4),0))</f>
        <v>#REF!</v>
      </c>
      <c r="E50" s="293" t="e">
        <f aca="false">C50-D50</f>
        <v>#REF!</v>
      </c>
      <c r="G50" s="284"/>
      <c r="H50" s="285"/>
      <c r="I50" s="285"/>
      <c r="J50" s="286"/>
    </row>
    <row r="51" customFormat="false" ht="13.5" hidden="false" customHeight="false" outlineLevel="0" collapsed="false">
      <c r="A51" s="290" t="s">
        <v>51</v>
      </c>
      <c r="C51" s="291" t="n">
        <v>0</v>
      </c>
      <c r="D51" s="292" t="e">
        <f aca="false">(ROUND((#REF!/4),0))</f>
        <v>#REF!</v>
      </c>
      <c r="E51" s="293" t="e">
        <f aca="false">C51-D51</f>
        <v>#REF!</v>
      </c>
      <c r="G51" s="284"/>
      <c r="H51" s="285"/>
      <c r="I51" s="285"/>
      <c r="J51" s="286"/>
    </row>
    <row r="52" customFormat="false" ht="13.5" hidden="false" customHeight="false" outlineLevel="0" collapsed="false">
      <c r="A52" s="290" t="s">
        <v>52</v>
      </c>
      <c r="C52" s="291" t="n">
        <v>0</v>
      </c>
      <c r="D52" s="292" t="e">
        <f aca="false">(ROUND((#REF!/4),0))</f>
        <v>#REF!</v>
      </c>
      <c r="E52" s="293" t="e">
        <f aca="false">C52-D52</f>
        <v>#REF!</v>
      </c>
      <c r="G52" s="284"/>
      <c r="H52" s="285"/>
      <c r="I52" s="285"/>
      <c r="J52" s="286"/>
    </row>
    <row r="53" customFormat="false" ht="13.5" hidden="false" customHeight="false" outlineLevel="0" collapsed="false">
      <c r="A53" s="290" t="s">
        <v>53</v>
      </c>
      <c r="C53" s="291" t="n">
        <v>0</v>
      </c>
      <c r="D53" s="292" t="e">
        <f aca="false">(ROUND((#REF!/4),0))</f>
        <v>#REF!</v>
      </c>
      <c r="E53" s="293" t="e">
        <f aca="false">C53-D53</f>
        <v>#REF!</v>
      </c>
      <c r="G53" s="284"/>
      <c r="H53" s="285"/>
      <c r="I53" s="285"/>
      <c r="J53" s="286"/>
    </row>
    <row r="54" customFormat="false" ht="13.5" hidden="false" customHeight="false" outlineLevel="0" collapsed="false">
      <c r="A54" s="290" t="s">
        <v>54</v>
      </c>
      <c r="C54" s="291" t="n">
        <v>0</v>
      </c>
      <c r="D54" s="292" t="e">
        <f aca="false">(ROUND((#REF!/4),0))</f>
        <v>#REF!</v>
      </c>
      <c r="E54" s="293" t="e">
        <f aca="false">C54-D54</f>
        <v>#REF!</v>
      </c>
      <c r="G54" s="284"/>
      <c r="H54" s="285"/>
      <c r="I54" s="285"/>
      <c r="J54" s="286"/>
    </row>
    <row r="55" customFormat="false" ht="13.5" hidden="false" customHeight="false" outlineLevel="0" collapsed="false">
      <c r="A55" s="290" t="s">
        <v>55</v>
      </c>
      <c r="C55" s="291" t="n">
        <v>0</v>
      </c>
      <c r="D55" s="292" t="e">
        <f aca="false">(ROUND((#REF!/4),0))</f>
        <v>#REF!</v>
      </c>
      <c r="E55" s="293" t="e">
        <f aca="false">C55-D55</f>
        <v>#REF!</v>
      </c>
      <c r="G55" s="284"/>
      <c r="H55" s="285"/>
      <c r="I55" s="285"/>
      <c r="J55" s="286"/>
    </row>
    <row r="56" customFormat="false" ht="13.5" hidden="false" customHeight="false" outlineLevel="0" collapsed="false">
      <c r="A56" s="290" t="s">
        <v>56</v>
      </c>
      <c r="C56" s="291" t="n">
        <v>0</v>
      </c>
      <c r="D56" s="292" t="e">
        <f aca="false">(ROUND((#REF!/4),0))</f>
        <v>#REF!</v>
      </c>
      <c r="E56" s="293" t="e">
        <f aca="false">C56-D56</f>
        <v>#REF!</v>
      </c>
      <c r="G56" s="284"/>
      <c r="H56" s="285"/>
      <c r="I56" s="285"/>
      <c r="J56" s="286"/>
    </row>
    <row r="57" customFormat="false" ht="13.5" hidden="false" customHeight="false" outlineLevel="0" collapsed="false">
      <c r="A57" s="290" t="s">
        <v>57</v>
      </c>
      <c r="C57" s="291" t="n">
        <v>0</v>
      </c>
      <c r="D57" s="292" t="e">
        <f aca="false">(ROUND((#REF!/4),0))</f>
        <v>#REF!</v>
      </c>
      <c r="E57" s="293" t="e">
        <f aca="false">C57-D57</f>
        <v>#REF!</v>
      </c>
      <c r="G57" s="284"/>
      <c r="H57" s="285"/>
      <c r="I57" s="285"/>
      <c r="J57" s="286"/>
    </row>
    <row r="58" customFormat="false" ht="13.5" hidden="false" customHeight="false" outlineLevel="0" collapsed="false">
      <c r="A58" s="290" t="s">
        <v>58</v>
      </c>
      <c r="C58" s="291" t="n">
        <v>0</v>
      </c>
      <c r="D58" s="292" t="e">
        <f aca="false">(ROUND((#REF!/4),0))</f>
        <v>#REF!</v>
      </c>
      <c r="E58" s="293" t="e">
        <f aca="false">C58-D58</f>
        <v>#REF!</v>
      </c>
      <c r="G58" s="284"/>
      <c r="H58" s="285"/>
      <c r="I58" s="285"/>
      <c r="J58" s="286"/>
    </row>
    <row r="59" customFormat="false" ht="13.5" hidden="false" customHeight="false" outlineLevel="0" collapsed="false">
      <c r="A59" s="290" t="s">
        <v>59</v>
      </c>
      <c r="C59" s="291" t="n">
        <v>0</v>
      </c>
      <c r="D59" s="292" t="e">
        <f aca="false">(ROUND((#REF!/4),0))</f>
        <v>#REF!</v>
      </c>
      <c r="E59" s="293" t="e">
        <f aca="false">C59-D59</f>
        <v>#REF!</v>
      </c>
      <c r="G59" s="284"/>
      <c r="H59" s="285"/>
      <c r="I59" s="285"/>
      <c r="J59" s="286"/>
    </row>
    <row r="60" customFormat="false" ht="13.5" hidden="false" customHeight="false" outlineLevel="0" collapsed="false">
      <c r="A60" s="290" t="s">
        <v>60</v>
      </c>
      <c r="C60" s="291" t="n">
        <v>0</v>
      </c>
      <c r="D60" s="292" t="e">
        <f aca="false">(ROUND((#REF!/4),0))</f>
        <v>#REF!</v>
      </c>
      <c r="E60" s="293" t="e">
        <f aca="false">C60-D60</f>
        <v>#REF!</v>
      </c>
      <c r="G60" s="284"/>
      <c r="H60" s="285"/>
      <c r="I60" s="285"/>
      <c r="J60" s="286"/>
    </row>
    <row r="61" customFormat="false" ht="13.5" hidden="false" customHeight="false" outlineLevel="0" collapsed="false">
      <c r="A61" s="290" t="s">
        <v>61</v>
      </c>
      <c r="C61" s="291" t="n">
        <v>0</v>
      </c>
      <c r="D61" s="292" t="e">
        <f aca="false">(ROUND((#REF!/4),0))</f>
        <v>#REF!</v>
      </c>
      <c r="E61" s="293" t="e">
        <f aca="false">C61-D61</f>
        <v>#REF!</v>
      </c>
      <c r="G61" s="284"/>
      <c r="H61" s="285"/>
      <c r="I61" s="285"/>
      <c r="J61" s="286"/>
    </row>
    <row r="62" customFormat="false" ht="13.5" hidden="false" customHeight="false" outlineLevel="0" collapsed="false">
      <c r="A62" s="290" t="s">
        <v>62</v>
      </c>
      <c r="C62" s="291" t="n">
        <v>0</v>
      </c>
      <c r="D62" s="292" t="e">
        <f aca="false">(ROUND((#REF!/4),0))</f>
        <v>#REF!</v>
      </c>
      <c r="E62" s="293" t="e">
        <f aca="false">C62-D62</f>
        <v>#REF!</v>
      </c>
      <c r="G62" s="284"/>
      <c r="H62" s="285"/>
      <c r="I62" s="285"/>
      <c r="J62" s="286"/>
    </row>
    <row r="63" customFormat="false" ht="13.5" hidden="false" customHeight="false" outlineLevel="0" collapsed="false">
      <c r="A63" s="302" t="s">
        <v>63</v>
      </c>
      <c r="C63" s="291" t="n">
        <v>0</v>
      </c>
      <c r="D63" s="292" t="e">
        <f aca="false">(ROUND((#REF!/4),0))</f>
        <v>#REF!</v>
      </c>
      <c r="E63" s="293" t="e">
        <f aca="false">C63-D63</f>
        <v>#REF!</v>
      </c>
      <c r="G63" s="284"/>
      <c r="H63" s="285"/>
      <c r="I63" s="285"/>
      <c r="J63" s="286"/>
    </row>
    <row r="64" customFormat="false" ht="13.5" hidden="false" customHeight="false" outlineLevel="0" collapsed="false">
      <c r="A64" s="302" t="s">
        <v>65</v>
      </c>
      <c r="C64" s="291" t="n">
        <v>0</v>
      </c>
      <c r="D64" s="292" t="e">
        <f aca="false">(ROUND((#REF!/4),0))</f>
        <v>#REF!</v>
      </c>
      <c r="E64" s="293" t="e">
        <f aca="false">C64-D64</f>
        <v>#REF!</v>
      </c>
      <c r="G64" s="284"/>
      <c r="H64" s="285"/>
      <c r="I64" s="285"/>
      <c r="J64" s="286"/>
    </row>
    <row r="65" customFormat="false" ht="13.5" hidden="false" customHeight="false" outlineLevel="0" collapsed="false">
      <c r="A65" s="294" t="s">
        <v>66</v>
      </c>
      <c r="B65" s="295"/>
      <c r="C65" s="296" t="n">
        <f aca="false">SUM(C46:C64)+C44+C36+C25+C17</f>
        <v>0</v>
      </c>
      <c r="D65" s="297" t="e">
        <f aca="false">SUM(D46:D64)+D44+D36+D25+D17</f>
        <v>#REF!</v>
      </c>
      <c r="E65" s="298" t="e">
        <f aca="false">SUM(E46:E64)+E44+E36+E25+E17</f>
        <v>#REF!</v>
      </c>
      <c r="F65" s="295"/>
      <c r="G65" s="299"/>
      <c r="H65" s="300"/>
      <c r="I65" s="300"/>
      <c r="J65" s="301"/>
    </row>
    <row r="66" customFormat="false" ht="7.5" hidden="false" customHeight="true" outlineLevel="0" collapsed="false">
      <c r="A66" s="302"/>
      <c r="C66" s="291"/>
      <c r="D66" s="292"/>
      <c r="E66" s="293"/>
      <c r="G66" s="284"/>
      <c r="H66" s="285"/>
      <c r="I66" s="285"/>
      <c r="J66" s="286"/>
    </row>
    <row r="67" customFormat="false" ht="13.5" hidden="false" customHeight="false" outlineLevel="0" collapsed="false">
      <c r="A67" s="302" t="s">
        <v>67</v>
      </c>
      <c r="C67" s="291" t="n">
        <v>0</v>
      </c>
      <c r="D67" s="292" t="e">
        <f aca="false">(ROUND((#REF!/4),0))</f>
        <v>#REF!</v>
      </c>
      <c r="E67" s="293" t="e">
        <f aca="false">C67-D67</f>
        <v>#REF!</v>
      </c>
      <c r="G67" s="284"/>
      <c r="H67" s="285"/>
      <c r="I67" s="285"/>
      <c r="J67" s="286"/>
    </row>
    <row r="68" customFormat="false" ht="13.5" hidden="false" customHeight="false" outlineLevel="0" collapsed="false">
      <c r="A68" s="302" t="s">
        <v>68</v>
      </c>
      <c r="C68" s="291" t="n">
        <v>0</v>
      </c>
      <c r="D68" s="292" t="e">
        <f aca="false">(ROUND((#REF!/4),0))</f>
        <v>#REF!</v>
      </c>
      <c r="E68" s="293" t="e">
        <f aca="false">C68-D68</f>
        <v>#REF!</v>
      </c>
      <c r="G68" s="284"/>
      <c r="H68" s="285"/>
      <c r="I68" s="285"/>
      <c r="J68" s="286"/>
    </row>
    <row r="69" customFormat="false" ht="13.5" hidden="false" customHeight="false" outlineLevel="0" collapsed="false">
      <c r="A69" s="302" t="s">
        <v>69</v>
      </c>
      <c r="C69" s="291" t="n">
        <v>0</v>
      </c>
      <c r="D69" s="292" t="e">
        <f aca="false">(ROUND((#REF!/4),0))</f>
        <v>#REF!</v>
      </c>
      <c r="E69" s="293" t="e">
        <f aca="false">C69-D69</f>
        <v>#REF!</v>
      </c>
      <c r="G69" s="284"/>
      <c r="H69" s="285"/>
      <c r="I69" s="285"/>
      <c r="J69" s="286"/>
    </row>
    <row r="70" customFormat="false" ht="13.5" hidden="false" customHeight="false" outlineLevel="0" collapsed="false">
      <c r="A70" s="302" t="s">
        <v>70</v>
      </c>
      <c r="C70" s="291" t="n">
        <v>0</v>
      </c>
      <c r="D70" s="292" t="e">
        <f aca="false">(ROUND((#REF!/4),0))</f>
        <v>#REF!</v>
      </c>
      <c r="E70" s="293" t="e">
        <f aca="false">C70-D70</f>
        <v>#REF!</v>
      </c>
      <c r="G70" s="284"/>
      <c r="H70" s="285"/>
      <c r="I70" s="285"/>
      <c r="J70" s="286"/>
    </row>
    <row r="71" customFormat="false" ht="13.5" hidden="false" customHeight="false" outlineLevel="0" collapsed="false">
      <c r="A71" s="302" t="s">
        <v>71</v>
      </c>
      <c r="C71" s="291" t="n">
        <v>0</v>
      </c>
      <c r="D71" s="292" t="e">
        <f aca="false">(ROUND((#REF!/4),0))</f>
        <v>#REF!</v>
      </c>
      <c r="E71" s="293" t="e">
        <f aca="false">C71-D71</f>
        <v>#REF!</v>
      </c>
      <c r="G71" s="284"/>
      <c r="H71" s="285"/>
      <c r="I71" s="285"/>
      <c r="J71" s="286"/>
    </row>
    <row r="72" customFormat="false" ht="13.5" hidden="false" customHeight="false" outlineLevel="0" collapsed="false">
      <c r="A72" s="302" t="s">
        <v>72</v>
      </c>
      <c r="C72" s="291" t="n">
        <v>0</v>
      </c>
      <c r="D72" s="292" t="e">
        <f aca="false">(ROUND((#REF!/4),0))</f>
        <v>#REF!</v>
      </c>
      <c r="E72" s="293" t="e">
        <f aca="false">C72-D72</f>
        <v>#REF!</v>
      </c>
      <c r="G72" s="284"/>
      <c r="H72" s="285"/>
      <c r="I72" s="285"/>
      <c r="J72" s="286"/>
    </row>
    <row r="73" customFormat="false" ht="13.5" hidden="false" customHeight="false" outlineLevel="0" collapsed="false">
      <c r="A73" s="302" t="s">
        <v>73</v>
      </c>
      <c r="C73" s="291" t="n">
        <v>0</v>
      </c>
      <c r="D73" s="292" t="e">
        <f aca="false">(ROUND((#REF!/4),0))</f>
        <v>#REF!</v>
      </c>
      <c r="E73" s="293" t="e">
        <f aca="false">C73-D73</f>
        <v>#REF!</v>
      </c>
      <c r="G73" s="284"/>
      <c r="H73" s="285"/>
      <c r="I73" s="285"/>
      <c r="J73" s="286"/>
    </row>
    <row r="74" customFormat="false" ht="13.5" hidden="false" customHeight="false" outlineLevel="0" collapsed="false">
      <c r="A74" s="302" t="s">
        <v>74</v>
      </c>
      <c r="C74" s="291" t="n">
        <v>0</v>
      </c>
      <c r="D74" s="292" t="e">
        <f aca="false">(ROUND((#REF!/4),0))</f>
        <v>#REF!</v>
      </c>
      <c r="E74" s="293" t="e">
        <f aca="false">C74-D74</f>
        <v>#REF!</v>
      </c>
      <c r="G74" s="284"/>
      <c r="H74" s="285"/>
      <c r="I74" s="285"/>
      <c r="J74" s="286"/>
    </row>
    <row r="75" customFormat="false" ht="13.5" hidden="false" customHeight="false" outlineLevel="0" collapsed="false">
      <c r="A75" s="302" t="s">
        <v>75</v>
      </c>
      <c r="C75" s="291" t="n">
        <v>0</v>
      </c>
      <c r="D75" s="292" t="e">
        <f aca="false">(ROUND((#REF!/4),0))</f>
        <v>#REF!</v>
      </c>
      <c r="E75" s="293" t="e">
        <f aca="false">C75-D75</f>
        <v>#REF!</v>
      </c>
      <c r="G75" s="284"/>
      <c r="H75" s="285"/>
      <c r="I75" s="285"/>
      <c r="J75" s="286"/>
    </row>
    <row r="76" customFormat="false" ht="13.5" hidden="false" customHeight="false" outlineLevel="0" collapsed="false">
      <c r="A76" s="302" t="s">
        <v>76</v>
      </c>
      <c r="C76" s="291" t="n">
        <v>0</v>
      </c>
      <c r="D76" s="292" t="e">
        <f aca="false">(ROUND((#REF!/4),0))</f>
        <v>#REF!</v>
      </c>
      <c r="E76" s="293" t="e">
        <f aca="false">C76-D76</f>
        <v>#REF!</v>
      </c>
      <c r="G76" s="284"/>
      <c r="H76" s="285"/>
      <c r="I76" s="285"/>
      <c r="J76" s="286"/>
    </row>
    <row r="77" customFormat="false" ht="13.5" hidden="false" customHeight="false" outlineLevel="0" collapsed="false">
      <c r="A77" s="302" t="s">
        <v>77</v>
      </c>
      <c r="C77" s="291" t="n">
        <v>0</v>
      </c>
      <c r="D77" s="292" t="e">
        <f aca="false">(ROUND((#REF!/4),0))</f>
        <v>#REF!</v>
      </c>
      <c r="E77" s="293" t="e">
        <f aca="false">C77-D77</f>
        <v>#REF!</v>
      </c>
      <c r="G77" s="284"/>
      <c r="H77" s="285"/>
      <c r="I77" s="285"/>
      <c r="J77" s="286"/>
    </row>
    <row r="78" customFormat="false" ht="13.5" hidden="false" customHeight="false" outlineLevel="0" collapsed="false">
      <c r="A78" s="302" t="s">
        <v>78</v>
      </c>
      <c r="C78" s="291" t="n">
        <v>0</v>
      </c>
      <c r="D78" s="292" t="e">
        <f aca="false">(ROUND((#REF!/4),0))</f>
        <v>#REF!</v>
      </c>
      <c r="E78" s="293" t="e">
        <f aca="false">C78-D78</f>
        <v>#REF!</v>
      </c>
      <c r="G78" s="284"/>
      <c r="H78" s="285"/>
      <c r="I78" s="285"/>
      <c r="J78" s="286"/>
    </row>
    <row r="79" customFormat="false" ht="13.5" hidden="false" customHeight="false" outlineLevel="0" collapsed="false">
      <c r="A79" s="302" t="s">
        <v>79</v>
      </c>
      <c r="C79" s="291" t="n">
        <v>0</v>
      </c>
      <c r="D79" s="292" t="e">
        <f aca="false">(ROUND((#REF!/4),0))</f>
        <v>#REF!</v>
      </c>
      <c r="E79" s="293" t="e">
        <f aca="false">C79-D79</f>
        <v>#REF!</v>
      </c>
      <c r="G79" s="284"/>
      <c r="H79" s="285"/>
      <c r="I79" s="285"/>
      <c r="J79" s="286"/>
    </row>
    <row r="80" customFormat="false" ht="13.5" hidden="false" customHeight="false" outlineLevel="0" collapsed="false">
      <c r="A80" s="302" t="s">
        <v>80</v>
      </c>
      <c r="C80" s="291" t="n">
        <v>0</v>
      </c>
      <c r="D80" s="292" t="e">
        <f aca="false">(ROUND((#REF!/4),0))</f>
        <v>#REF!</v>
      </c>
      <c r="E80" s="293" t="e">
        <f aca="false">C80-D80</f>
        <v>#REF!</v>
      </c>
      <c r="G80" s="284"/>
      <c r="H80" s="285"/>
      <c r="I80" s="285"/>
      <c r="J80" s="286"/>
    </row>
    <row r="81" customFormat="false" ht="13.5" hidden="false" customHeight="false" outlineLevel="0" collapsed="false">
      <c r="A81" s="294" t="s">
        <v>81</v>
      </c>
      <c r="B81" s="295"/>
      <c r="C81" s="296" t="n">
        <f aca="false">SUM(C67:C80)</f>
        <v>0</v>
      </c>
      <c r="D81" s="297" t="e">
        <f aca="false">SUM(D67:D80)</f>
        <v>#REF!</v>
      </c>
      <c r="E81" s="298" t="e">
        <f aca="false">SUM(E67:E80)</f>
        <v>#REF!</v>
      </c>
      <c r="F81" s="295"/>
      <c r="G81" s="299"/>
      <c r="H81" s="300"/>
      <c r="I81" s="300"/>
      <c r="J81" s="301"/>
    </row>
    <row r="82" customFormat="false" ht="13.5" hidden="false" customHeight="false" outlineLevel="0" collapsed="false">
      <c r="A82" s="302" t="s">
        <v>145</v>
      </c>
      <c r="C82" s="291" t="n">
        <v>0</v>
      </c>
      <c r="D82" s="292" t="e">
        <f aca="false">(ROUND((#REF!/4),0))</f>
        <v>#REF!</v>
      </c>
      <c r="E82" s="293" t="e">
        <f aca="false">C82-D82</f>
        <v>#REF!</v>
      </c>
      <c r="G82" s="284"/>
      <c r="H82" s="285"/>
      <c r="I82" s="285"/>
      <c r="J82" s="286"/>
    </row>
    <row r="83" customFormat="false" ht="13.5" hidden="false" customHeight="false" outlineLevel="0" collapsed="false">
      <c r="A83" s="302" t="s">
        <v>146</v>
      </c>
      <c r="C83" s="291" t="n">
        <v>0</v>
      </c>
      <c r="D83" s="292" t="e">
        <f aca="false">(ROUND((#REF!/4),0))</f>
        <v>#REF!</v>
      </c>
      <c r="E83" s="293" t="e">
        <f aca="false">C83-D83</f>
        <v>#REF!</v>
      </c>
      <c r="G83" s="284"/>
      <c r="H83" s="285"/>
      <c r="I83" s="285"/>
      <c r="J83" s="286"/>
    </row>
    <row r="84" customFormat="false" ht="13.5" hidden="false" customHeight="false" outlineLevel="0" collapsed="false">
      <c r="A84" s="82" t="s">
        <v>86</v>
      </c>
      <c r="B84" s="295"/>
      <c r="C84" s="296" t="n">
        <f aca="false">C83+C82+C81+C65</f>
        <v>0</v>
      </c>
      <c r="D84" s="297" t="e">
        <f aca="false">D83+D82+D81+D65</f>
        <v>#REF!</v>
      </c>
      <c r="E84" s="298" t="e">
        <f aca="false">E83+E82+E81+E65</f>
        <v>#REF!</v>
      </c>
      <c r="F84" s="295"/>
      <c r="G84" s="299"/>
      <c r="H84" s="300"/>
      <c r="I84" s="300"/>
      <c r="J84" s="301"/>
    </row>
    <row r="85" customFormat="false" ht="13.5" hidden="false" customHeight="false" outlineLevel="0" collapsed="false">
      <c r="A85" s="302" t="s">
        <v>87</v>
      </c>
      <c r="C85" s="291" t="n">
        <v>0</v>
      </c>
      <c r="D85" s="292" t="e">
        <f aca="false">(ROUND((#REF!/4),0))</f>
        <v>#REF!</v>
      </c>
      <c r="E85" s="293" t="e">
        <f aca="false">C85-D85</f>
        <v>#REF!</v>
      </c>
      <c r="G85" s="284"/>
      <c r="H85" s="285"/>
      <c r="I85" s="285"/>
      <c r="J85" s="286"/>
    </row>
    <row r="86" customFormat="false" ht="13.5" hidden="false" customHeight="false" outlineLevel="0" collapsed="false">
      <c r="A86" s="261" t="s">
        <v>147</v>
      </c>
      <c r="B86" s="295"/>
      <c r="C86" s="296" t="n">
        <f aca="false">C85+C84</f>
        <v>0</v>
      </c>
      <c r="D86" s="297" t="e">
        <f aca="false">D85+D84</f>
        <v>#REF!</v>
      </c>
      <c r="E86" s="298" t="e">
        <f aca="false">E85+E84</f>
        <v>#REF!</v>
      </c>
      <c r="F86" s="295"/>
      <c r="G86" s="299"/>
      <c r="H86" s="300"/>
      <c r="I86" s="300"/>
      <c r="J86" s="301"/>
    </row>
  </sheetData>
  <mergeCells count="5">
    <mergeCell ref="A1:J1"/>
    <mergeCell ref="A2:J2"/>
    <mergeCell ref="A3:J3"/>
    <mergeCell ref="C5:E5"/>
    <mergeCell ref="G6:J6"/>
  </mergeCells>
  <printOptions headings="false" gridLines="false" gridLinesSet="true" horizontalCentered="true" verticalCentered="false"/>
  <pageMargins left="0.747916666666667" right="0.747916666666667" top="0.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8.7"/>
    <col collapsed="false" customWidth="true" hidden="false" outlineLevel="0" max="2" min="2" style="0" width="2.42"/>
    <col collapsed="false" customWidth="true" hidden="false" outlineLevel="0" max="4" min="3" style="0" width="12.42"/>
    <col collapsed="false" customWidth="true" hidden="false" outlineLevel="0" max="5" min="5" style="0" width="10.13"/>
    <col collapsed="false" customWidth="true" hidden="false" outlineLevel="0" max="6" min="6" style="0" width="2.28"/>
    <col collapsed="false" customWidth="true" hidden="false" outlineLevel="0" max="7" min="7" style="0" width="9.28"/>
    <col collapsed="false" customWidth="true" hidden="false" outlineLevel="0" max="8" min="8" style="0" width="9.99"/>
    <col collapsed="false" customWidth="true" hidden="false" outlineLevel="0" max="9" min="9" style="0" width="10.13"/>
    <col collapsed="false" customWidth="true" hidden="false" outlineLevel="0" max="10" min="10" style="0" width="2.28"/>
    <col collapsed="false" customWidth="true" hidden="false" outlineLevel="0" max="11" min="11" style="0" width="17.7"/>
    <col collapsed="false" customWidth="true" hidden="false" outlineLevel="0" max="12" min="12" style="0" width="15.13"/>
    <col collapsed="false" customWidth="true" hidden="false" outlineLevel="0" max="14" min="13" style="0" width="14.14"/>
    <col collapsed="false" customWidth="true" hidden="false" outlineLevel="0" max="15" min="15" style="0" width="0.7"/>
  </cols>
  <sheetData>
    <row r="1" customFormat="false" ht="15.75" hidden="false" customHeight="false" outlineLevel="0" collapsed="false">
      <c r="A1" s="303" t="s">
        <v>126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2" customFormat="false" ht="15" hidden="false" customHeight="false" outlineLevel="0" collapsed="false">
      <c r="A2" s="304" t="s">
        <v>148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customFormat="false" ht="12.75" hidden="false" customHeight="false" outlineLevel="0" collapsed="false">
      <c r="A3" s="198" t="str">
        <f aca="false">'QTD Mgmt Summary'!Q3</f>
        <v>Results based on activity through May 18, 2001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customFormat="false" ht="12.75" hidden="false" customHeight="false" outlineLevel="0" collapsed="false">
      <c r="J4" s="305"/>
    </row>
    <row r="5" customFormat="false" ht="12.75" hidden="false" customHeight="false" outlineLevel="0" collapsed="false">
      <c r="A5" s="306"/>
      <c r="C5" s="274" t="s">
        <v>143</v>
      </c>
      <c r="D5" s="274"/>
      <c r="E5" s="274"/>
      <c r="F5" s="275"/>
      <c r="G5" s="274" t="s">
        <v>4</v>
      </c>
      <c r="H5" s="274"/>
      <c r="I5" s="274"/>
      <c r="J5" s="275"/>
      <c r="K5" s="276"/>
      <c r="L5" s="277"/>
      <c r="M5" s="277"/>
      <c r="N5" s="278"/>
    </row>
    <row r="6" customFormat="false" ht="12.75" hidden="false" customHeight="false" outlineLevel="0" collapsed="false">
      <c r="A6" s="307" t="s">
        <v>7</v>
      </c>
      <c r="C6" s="280" t="s">
        <v>11</v>
      </c>
      <c r="D6" s="281" t="s">
        <v>9</v>
      </c>
      <c r="E6" s="282" t="s">
        <v>10</v>
      </c>
      <c r="F6" s="275"/>
      <c r="G6" s="280" t="s">
        <v>11</v>
      </c>
      <c r="H6" s="281" t="s">
        <v>9</v>
      </c>
      <c r="I6" s="282" t="s">
        <v>10</v>
      </c>
      <c r="J6" s="275"/>
      <c r="K6" s="279" t="s">
        <v>144</v>
      </c>
      <c r="L6" s="279"/>
      <c r="M6" s="279"/>
      <c r="N6" s="279"/>
    </row>
    <row r="7" customFormat="false" ht="6" hidden="false" customHeight="true" outlineLevel="0" collapsed="false">
      <c r="A7" s="308"/>
      <c r="C7" s="284"/>
      <c r="D7" s="285"/>
      <c r="E7" s="286"/>
      <c r="G7" s="284"/>
      <c r="H7" s="285"/>
      <c r="I7" s="286"/>
      <c r="K7" s="287"/>
      <c r="L7" s="288"/>
      <c r="M7" s="288"/>
      <c r="N7" s="289"/>
    </row>
    <row r="8" customFormat="false" ht="13.5" hidden="false" customHeight="false" outlineLevel="0" collapsed="false">
      <c r="A8" s="309" t="str">
        <f aca="false">'QTD Mgmt Summary'!A10</f>
        <v>    ERCOT (Smith/Tingleaf)</v>
      </c>
      <c r="C8" s="291" t="n">
        <f aca="false">D8</f>
        <v>1006</v>
      </c>
      <c r="D8" s="292" t="n">
        <v>1006</v>
      </c>
      <c r="E8" s="293" t="n">
        <f aca="false">C8-D8</f>
        <v>0</v>
      </c>
      <c r="G8" s="291" t="n">
        <v>0</v>
      </c>
      <c r="H8" s="292" t="n">
        <v>0</v>
      </c>
      <c r="I8" s="293" t="n">
        <f aca="false">G8-H8</f>
        <v>0</v>
      </c>
      <c r="K8" s="284"/>
      <c r="L8" s="285"/>
      <c r="M8" s="285"/>
      <c r="N8" s="286"/>
    </row>
    <row r="9" customFormat="false" ht="13.5" hidden="false" customHeight="false" outlineLevel="0" collapsed="false">
      <c r="A9" s="309" t="str">
        <f aca="false">'QTD Mgmt Summary'!A11</f>
        <v>    Southeast (Herndon/Kroll)</v>
      </c>
      <c r="C9" s="291" t="n">
        <f aca="false">D9</f>
        <v>1494</v>
      </c>
      <c r="D9" s="292" t="n">
        <v>1494</v>
      </c>
      <c r="E9" s="293" t="n">
        <f aca="false">C9-D9</f>
        <v>0</v>
      </c>
      <c r="G9" s="291" t="n">
        <v>0</v>
      </c>
      <c r="H9" s="292" t="n">
        <v>0</v>
      </c>
      <c r="I9" s="293" t="n">
        <f aca="false">G9-H9</f>
        <v>0</v>
      </c>
      <c r="K9" s="284"/>
      <c r="L9" s="285"/>
      <c r="M9" s="285"/>
      <c r="N9" s="286"/>
    </row>
    <row r="10" customFormat="false" ht="13.5" hidden="false" customHeight="false" outlineLevel="0" collapsed="false">
      <c r="A10" s="309" t="str">
        <f aca="false">'QTD Mgmt Summary'!A12</f>
        <v>    Midwest (Sturm/Baughman)</v>
      </c>
      <c r="C10" s="291" t="n">
        <f aca="false">D10</f>
        <v>1457</v>
      </c>
      <c r="D10" s="292" t="n">
        <v>1457</v>
      </c>
      <c r="E10" s="293" t="n">
        <f aca="false">C10-D10</f>
        <v>0</v>
      </c>
      <c r="G10" s="291" t="n">
        <v>0</v>
      </c>
      <c r="H10" s="292" t="n">
        <v>0</v>
      </c>
      <c r="I10" s="293" t="n">
        <f aca="false">G10-H10</f>
        <v>0</v>
      </c>
      <c r="K10" s="284"/>
      <c r="L10" s="285"/>
      <c r="M10" s="285"/>
      <c r="N10" s="286"/>
    </row>
    <row r="11" customFormat="false" ht="13.5" hidden="false" customHeight="false" outlineLevel="0" collapsed="false">
      <c r="A11" s="309" t="str">
        <f aca="false">'QTD Mgmt Summary'!A13</f>
        <v>    Northeast (Davis)</v>
      </c>
      <c r="C11" s="291" t="n">
        <f aca="false">D11</f>
        <v>1885</v>
      </c>
      <c r="D11" s="292" t="n">
        <v>1885</v>
      </c>
      <c r="E11" s="293" t="n">
        <f aca="false">C11-D11</f>
        <v>0</v>
      </c>
      <c r="G11" s="291" t="n">
        <v>0</v>
      </c>
      <c r="H11" s="292" t="n">
        <v>0</v>
      </c>
      <c r="I11" s="293" t="n">
        <f aca="false">G11-H11</f>
        <v>0</v>
      </c>
      <c r="K11" s="284"/>
      <c r="L11" s="285"/>
      <c r="M11" s="285"/>
      <c r="N11" s="286"/>
    </row>
    <row r="12" customFormat="false" ht="13.5" hidden="false" customHeight="false" outlineLevel="0" collapsed="false">
      <c r="A12" s="309" t="str">
        <f aca="false">'QTD Mgmt Summary'!A14</f>
        <v>    Management Book (Presto)</v>
      </c>
      <c r="C12" s="291" t="n">
        <f aca="false">D12</f>
        <v>2583</v>
      </c>
      <c r="D12" s="292" t="n">
        <v>2583</v>
      </c>
      <c r="E12" s="293" t="n">
        <f aca="false">C12-D12</f>
        <v>0</v>
      </c>
      <c r="G12" s="291" t="n">
        <v>0</v>
      </c>
      <c r="H12" s="292" t="n">
        <v>0</v>
      </c>
      <c r="I12" s="293" t="n">
        <v>0</v>
      </c>
      <c r="K12" s="284"/>
      <c r="L12" s="285"/>
      <c r="M12" s="285"/>
      <c r="N12" s="286"/>
    </row>
    <row r="13" customFormat="false" ht="13.5" hidden="false" customHeight="false" outlineLevel="0" collapsed="false">
      <c r="A13" s="309" t="str">
        <f aca="false">'QTD Mgmt Summary'!A15</f>
        <v>    Options (Arrora)</v>
      </c>
      <c r="C13" s="291" t="n">
        <f aca="false">D13</f>
        <v>0</v>
      </c>
      <c r="D13" s="292" t="n">
        <v>0</v>
      </c>
      <c r="E13" s="293" t="n">
        <f aca="false">C13-D13</f>
        <v>0</v>
      </c>
      <c r="G13" s="291" t="n">
        <v>0</v>
      </c>
      <c r="H13" s="292" t="n">
        <v>0</v>
      </c>
      <c r="I13" s="293" t="n">
        <v>0</v>
      </c>
      <c r="K13" s="284"/>
      <c r="L13" s="285"/>
      <c r="M13" s="285"/>
      <c r="N13" s="286"/>
    </row>
    <row r="14" customFormat="false" ht="13.5" hidden="false" customHeight="false" outlineLevel="0" collapsed="false">
      <c r="A14" s="309" t="str">
        <f aca="false">'QTD Mgmt Summary'!A16</f>
        <v>    Services (Will)</v>
      </c>
      <c r="C14" s="291" t="n">
        <f aca="false">D14</f>
        <v>0</v>
      </c>
      <c r="D14" s="292" t="n">
        <v>0</v>
      </c>
      <c r="E14" s="293" t="n">
        <f aca="false">C14-D14</f>
        <v>0</v>
      </c>
      <c r="G14" s="291" t="n">
        <v>0</v>
      </c>
      <c r="H14" s="292" t="n">
        <v>0</v>
      </c>
      <c r="I14" s="293" t="n">
        <v>0</v>
      </c>
      <c r="K14" s="284"/>
      <c r="L14" s="285"/>
      <c r="M14" s="285"/>
      <c r="N14" s="286"/>
    </row>
    <row r="15" customFormat="false" ht="13.5" hidden="false" customHeight="false" outlineLevel="0" collapsed="false">
      <c r="A15" s="309" t="str">
        <f aca="false">'QTD Mgmt Summary'!A17</f>
        <v>    New Albany (Presto)   </v>
      </c>
      <c r="C15" s="291" t="n">
        <f aca="false">D15</f>
        <v>156</v>
      </c>
      <c r="D15" s="292" t="n">
        <v>156</v>
      </c>
      <c r="E15" s="293" t="n">
        <f aca="false">C15-D15</f>
        <v>0</v>
      </c>
      <c r="G15" s="291" t="n">
        <v>0</v>
      </c>
      <c r="H15" s="292" t="n">
        <v>0</v>
      </c>
      <c r="I15" s="293" t="n">
        <f aca="false">G15-H15</f>
        <v>0</v>
      </c>
      <c r="K15" s="284"/>
      <c r="L15" s="285"/>
      <c r="M15" s="285"/>
      <c r="N15" s="286"/>
    </row>
    <row r="16" customFormat="false" ht="13.5" hidden="false" customHeight="false" outlineLevel="0" collapsed="false">
      <c r="A16" s="309" t="str">
        <f aca="false">'QTD Mgmt Summary'!A18</f>
        <v>    Development (Jacoby)</v>
      </c>
      <c r="C16" s="291" t="n">
        <f aca="false">D16</f>
        <v>2096</v>
      </c>
      <c r="D16" s="292" t="n">
        <v>2096</v>
      </c>
      <c r="E16" s="293" t="n">
        <f aca="false">C16-D16</f>
        <v>0</v>
      </c>
      <c r="G16" s="291" t="n">
        <v>0</v>
      </c>
      <c r="H16" s="292" t="n">
        <v>0</v>
      </c>
      <c r="I16" s="293" t="n">
        <v>0</v>
      </c>
      <c r="K16" s="284"/>
      <c r="L16" s="285"/>
      <c r="M16" s="285"/>
      <c r="N16" s="286"/>
    </row>
    <row r="17" customFormat="false" ht="13.5" hidden="false" customHeight="false" outlineLevel="0" collapsed="false">
      <c r="A17" s="309" t="str">
        <f aca="false">'QTD Mgmt Summary'!A19</f>
        <v>    Structuring (Meyn)</v>
      </c>
      <c r="C17" s="291" t="n">
        <f aca="false">D17</f>
        <v>730</v>
      </c>
      <c r="D17" s="292" t="n">
        <v>730</v>
      </c>
      <c r="E17" s="293" t="n">
        <f aca="false">C17-D17</f>
        <v>0</v>
      </c>
      <c r="G17" s="291" t="n">
        <v>0</v>
      </c>
      <c r="H17" s="292" t="n">
        <v>0</v>
      </c>
      <c r="I17" s="293" t="n">
        <v>0</v>
      </c>
      <c r="K17" s="284"/>
      <c r="L17" s="285"/>
      <c r="M17" s="285"/>
      <c r="N17" s="286"/>
    </row>
    <row r="18" customFormat="false" ht="13.5" hidden="false" customHeight="false" outlineLevel="0" collapsed="false">
      <c r="A18" s="309" t="str">
        <f aca="false">'QTD Mgmt Summary'!A20</f>
        <v>    Fundamentals (Will)</v>
      </c>
      <c r="C18" s="291" t="n">
        <f aca="false">D18</f>
        <v>734</v>
      </c>
      <c r="D18" s="292" t="n">
        <v>734</v>
      </c>
      <c r="E18" s="293" t="n">
        <f aca="false">C18-D18</f>
        <v>0</v>
      </c>
      <c r="G18" s="291"/>
      <c r="H18" s="292"/>
      <c r="I18" s="293"/>
      <c r="K18" s="284"/>
      <c r="L18" s="285"/>
      <c r="M18" s="285"/>
      <c r="N18" s="286"/>
    </row>
    <row r="19" customFormat="false" ht="13.5" hidden="false" customHeight="false" outlineLevel="0" collapsed="false">
      <c r="A19" s="310" t="s">
        <v>21</v>
      </c>
      <c r="B19" s="295"/>
      <c r="C19" s="296" t="n">
        <f aca="false">SUM(C8:C18)</f>
        <v>12141</v>
      </c>
      <c r="D19" s="297" t="n">
        <f aca="false">SUM(D8:D18)</f>
        <v>12141</v>
      </c>
      <c r="E19" s="298" t="n">
        <f aca="false">SUM(E8:E18)</f>
        <v>0</v>
      </c>
      <c r="F19" s="295"/>
      <c r="G19" s="296" t="n">
        <f aca="false">SUM(G8:G18)</f>
        <v>0</v>
      </c>
      <c r="H19" s="297" t="n">
        <f aca="false">SUM(H8:H18)</f>
        <v>0</v>
      </c>
      <c r="I19" s="298" t="n">
        <f aca="false">SUM(I8:I18)</f>
        <v>0</v>
      </c>
      <c r="J19" s="295"/>
      <c r="K19" s="299"/>
      <c r="L19" s="300"/>
      <c r="M19" s="300"/>
      <c r="N19" s="301"/>
      <c r="O19" s="295"/>
    </row>
    <row r="20" customFormat="false" ht="6.75" hidden="false" customHeight="true" outlineLevel="0" collapsed="false">
      <c r="A20" s="309"/>
      <c r="C20" s="291"/>
      <c r="D20" s="292"/>
      <c r="E20" s="293"/>
      <c r="G20" s="291"/>
      <c r="H20" s="292"/>
      <c r="I20" s="293"/>
      <c r="K20" s="284"/>
      <c r="L20" s="285"/>
      <c r="M20" s="285"/>
      <c r="N20" s="286"/>
    </row>
    <row r="21" customFormat="false" ht="13.5" hidden="false" customHeight="false" outlineLevel="0" collapsed="false">
      <c r="A21" s="309" t="str">
        <f aca="false">'QTD Mgmt Summary'!A23</f>
        <v>    Origination (Thomas/Mcdonald)</v>
      </c>
      <c r="C21" s="291" t="n">
        <f aca="false">D21</f>
        <v>1635</v>
      </c>
      <c r="D21" s="292" t="n">
        <v>1635</v>
      </c>
      <c r="E21" s="293" t="n">
        <f aca="false">C21-D21</f>
        <v>0</v>
      </c>
      <c r="G21" s="291" t="n">
        <v>0</v>
      </c>
      <c r="H21" s="292" t="n">
        <v>0</v>
      </c>
      <c r="I21" s="293" t="n">
        <f aca="false">G21-H21</f>
        <v>0</v>
      </c>
      <c r="K21" s="284"/>
      <c r="L21" s="285"/>
      <c r="M21" s="285"/>
      <c r="N21" s="286"/>
    </row>
    <row r="22" customFormat="false" ht="13.5" hidden="false" customHeight="false" outlineLevel="0" collapsed="false">
      <c r="A22" s="309" t="str">
        <f aca="false">'QTD Mgmt Summary'!A24</f>
        <v>    Executive (Calger)</v>
      </c>
      <c r="C22" s="291" t="n">
        <f aca="false">D22</f>
        <v>354</v>
      </c>
      <c r="D22" s="292" t="n">
        <v>354</v>
      </c>
      <c r="E22" s="293" t="n">
        <f aca="false">C22-D22</f>
        <v>0</v>
      </c>
      <c r="G22" s="291" t="n">
        <v>0</v>
      </c>
      <c r="H22" s="292" t="n">
        <v>0</v>
      </c>
      <c r="I22" s="293" t="n">
        <f aca="false">G22-H22</f>
        <v>0</v>
      </c>
      <c r="K22" s="284"/>
      <c r="L22" s="285"/>
      <c r="M22" s="285"/>
      <c r="N22" s="286"/>
    </row>
    <row r="23" customFormat="false" ht="13.5" hidden="false" customHeight="false" outlineLevel="0" collapsed="false">
      <c r="A23" s="309" t="str">
        <f aca="false">'QTD Mgmt Summary'!A25</f>
        <v>    Generation (Parquet)</v>
      </c>
      <c r="C23" s="291" t="n">
        <f aca="false">D23</f>
        <v>2094</v>
      </c>
      <c r="D23" s="292" t="n">
        <v>2094</v>
      </c>
      <c r="E23" s="293" t="n">
        <f aca="false">C23-D23</f>
        <v>0</v>
      </c>
      <c r="G23" s="291" t="n">
        <v>0</v>
      </c>
      <c r="H23" s="292" t="n">
        <v>0</v>
      </c>
      <c r="I23" s="293" t="n">
        <f aca="false">G23-H23</f>
        <v>0</v>
      </c>
      <c r="K23" s="284"/>
      <c r="L23" s="285"/>
      <c r="M23" s="285"/>
      <c r="N23" s="286"/>
    </row>
    <row r="24" customFormat="false" ht="13.5" hidden="false" customHeight="false" outlineLevel="0" collapsed="false">
      <c r="A24" s="309" t="str">
        <f aca="false">'QTD Mgmt Summary'!A26</f>
        <v>    Trading (Belden)</v>
      </c>
      <c r="C24" s="291" t="n">
        <f aca="false">D24</f>
        <v>2702</v>
      </c>
      <c r="D24" s="292" t="n">
        <v>2702</v>
      </c>
      <c r="E24" s="293" t="n">
        <f aca="false">C24-D24</f>
        <v>0</v>
      </c>
      <c r="G24" s="291" t="n">
        <v>0</v>
      </c>
      <c r="H24" s="292" t="n">
        <v>0</v>
      </c>
      <c r="I24" s="293" t="n">
        <f aca="false">G24-H24</f>
        <v>0</v>
      </c>
      <c r="K24" s="284"/>
      <c r="L24" s="285"/>
      <c r="M24" s="285"/>
      <c r="N24" s="286"/>
    </row>
    <row r="25" customFormat="false" ht="13.5" hidden="false" customHeight="false" outlineLevel="0" collapsed="false">
      <c r="A25" s="309" t="str">
        <f aca="false">'QTD Mgmt Summary'!A27</f>
        <v>    Middle Market/Services (Foster/Wolfe)</v>
      </c>
      <c r="C25" s="291" t="n">
        <f aca="false">D25</f>
        <v>438</v>
      </c>
      <c r="D25" s="292" t="n">
        <v>438</v>
      </c>
      <c r="E25" s="293" t="n">
        <f aca="false">C25-D25</f>
        <v>0</v>
      </c>
      <c r="G25" s="291" t="n">
        <v>0</v>
      </c>
      <c r="H25" s="292" t="n">
        <v>0</v>
      </c>
      <c r="I25" s="293" t="n">
        <v>0</v>
      </c>
      <c r="K25" s="284"/>
      <c r="L25" s="285"/>
      <c r="M25" s="285"/>
      <c r="N25" s="286"/>
    </row>
    <row r="26" customFormat="false" ht="13.5" hidden="false" customHeight="false" outlineLevel="0" collapsed="false">
      <c r="A26" s="309" t="str">
        <f aca="false">'QTD Mgmt Summary'!A28</f>
        <v>    Fundamentals (Heizenreiker)</v>
      </c>
      <c r="C26" s="291" t="n">
        <f aca="false">D26</f>
        <v>273</v>
      </c>
      <c r="D26" s="292" t="n">
        <v>273</v>
      </c>
      <c r="E26" s="293" t="n">
        <f aca="false">C26-D26</f>
        <v>0</v>
      </c>
      <c r="G26" s="291" t="n">
        <v>0</v>
      </c>
      <c r="H26" s="292" t="n">
        <v>0</v>
      </c>
      <c r="I26" s="293" t="n">
        <f aca="false">G26-H26</f>
        <v>0</v>
      </c>
      <c r="K26" s="284"/>
      <c r="L26" s="285"/>
      <c r="M26" s="285"/>
      <c r="N26" s="286"/>
    </row>
    <row r="27" customFormat="false" ht="13.5" hidden="false" customHeight="false" outlineLevel="0" collapsed="false">
      <c r="A27" s="268" t="s">
        <v>28</v>
      </c>
      <c r="B27" s="295"/>
      <c r="C27" s="296" t="n">
        <f aca="false">SUM(C21:C26)</f>
        <v>7496</v>
      </c>
      <c r="D27" s="297" t="n">
        <f aca="false">SUM(D21:D26)</f>
        <v>7496</v>
      </c>
      <c r="E27" s="298" t="n">
        <f aca="false">SUM(E21:E26)</f>
        <v>0</v>
      </c>
      <c r="F27" s="295"/>
      <c r="G27" s="296" t="n">
        <f aca="false">SUM(G21:G26)</f>
        <v>0</v>
      </c>
      <c r="H27" s="297" t="n">
        <f aca="false">SUM(H21:H26)</f>
        <v>0</v>
      </c>
      <c r="I27" s="298" t="n">
        <f aca="false">SUM(I21:I26)</f>
        <v>0</v>
      </c>
      <c r="J27" s="295"/>
      <c r="K27" s="299"/>
      <c r="L27" s="300"/>
      <c r="M27" s="300"/>
      <c r="N27" s="301"/>
      <c r="O27" s="295"/>
    </row>
    <row r="28" customFormat="false" ht="8.25" hidden="false" customHeight="true" outlineLevel="0" collapsed="false">
      <c r="A28" s="309"/>
      <c r="C28" s="291"/>
      <c r="D28" s="292"/>
      <c r="E28" s="293"/>
      <c r="G28" s="291"/>
      <c r="H28" s="292"/>
      <c r="I28" s="293"/>
      <c r="K28" s="284"/>
      <c r="L28" s="285"/>
      <c r="M28" s="285"/>
      <c r="N28" s="286"/>
    </row>
    <row r="29" customFormat="false" ht="13.5" hidden="false" customHeight="false" outlineLevel="0" collapsed="false">
      <c r="A29" s="46" t="s">
        <v>29</v>
      </c>
      <c r="C29" s="291" t="n">
        <f aca="false">D29</f>
        <v>1804</v>
      </c>
      <c r="D29" s="292" t="n">
        <v>1804</v>
      </c>
      <c r="E29" s="293" t="n">
        <f aca="false">C29-D29</f>
        <v>0</v>
      </c>
      <c r="G29" s="291" t="n">
        <v>0</v>
      </c>
      <c r="H29" s="292" t="n">
        <v>0</v>
      </c>
      <c r="I29" s="293" t="n">
        <f aca="false">G29-H29</f>
        <v>0</v>
      </c>
      <c r="K29" s="284"/>
      <c r="L29" s="285"/>
      <c r="M29" s="285"/>
      <c r="N29" s="286"/>
    </row>
    <row r="30" customFormat="false" ht="13.5" hidden="false" customHeight="false" outlineLevel="0" collapsed="false">
      <c r="A30" s="46" t="s">
        <v>116</v>
      </c>
      <c r="C30" s="291" t="n">
        <f aca="false">D30</f>
        <v>2567</v>
      </c>
      <c r="D30" s="292" t="n">
        <v>2567</v>
      </c>
      <c r="E30" s="293" t="n">
        <f aca="false">C30-D30</f>
        <v>0</v>
      </c>
      <c r="G30" s="291" t="n">
        <v>0</v>
      </c>
      <c r="H30" s="292" t="n">
        <v>0</v>
      </c>
      <c r="I30" s="293" t="n">
        <f aca="false">G30-H30</f>
        <v>0</v>
      </c>
      <c r="K30" s="284"/>
      <c r="L30" s="285"/>
      <c r="M30" s="285"/>
      <c r="N30" s="286"/>
    </row>
    <row r="31" customFormat="false" ht="13.5" hidden="false" customHeight="false" outlineLevel="0" collapsed="false">
      <c r="A31" s="46" t="s">
        <v>31</v>
      </c>
      <c r="C31" s="291" t="n">
        <f aca="false">D31</f>
        <v>2878</v>
      </c>
      <c r="D31" s="292" t="n">
        <v>2878</v>
      </c>
      <c r="E31" s="293" t="n">
        <f aca="false">C31-D31</f>
        <v>0</v>
      </c>
      <c r="G31" s="291" t="n">
        <v>0</v>
      </c>
      <c r="H31" s="292" t="n">
        <v>0</v>
      </c>
      <c r="I31" s="293" t="n">
        <f aca="false">G31-H31</f>
        <v>0</v>
      </c>
      <c r="K31" s="284"/>
      <c r="L31" s="285"/>
      <c r="M31" s="285"/>
      <c r="N31" s="286"/>
    </row>
    <row r="32" customFormat="false" ht="13.5" hidden="false" customHeight="false" outlineLevel="0" collapsed="false">
      <c r="A32" s="46" t="s">
        <v>32</v>
      </c>
      <c r="C32" s="291" t="n">
        <f aca="false">D32</f>
        <v>1368</v>
      </c>
      <c r="D32" s="292" t="n">
        <v>1368</v>
      </c>
      <c r="E32" s="293" t="n">
        <f aca="false">C32-D32</f>
        <v>0</v>
      </c>
      <c r="G32" s="291" t="n">
        <v>0</v>
      </c>
      <c r="H32" s="292" t="n">
        <v>0</v>
      </c>
      <c r="I32" s="293" t="n">
        <f aca="false">G32-H32</f>
        <v>0</v>
      </c>
      <c r="K32" s="284"/>
      <c r="L32" s="285"/>
      <c r="M32" s="285"/>
      <c r="N32" s="286"/>
    </row>
    <row r="33" customFormat="false" ht="13.5" hidden="false" customHeight="false" outlineLevel="0" collapsed="false">
      <c r="A33" s="46" t="s">
        <v>33</v>
      </c>
      <c r="C33" s="291" t="n">
        <f aca="false">D33</f>
        <v>402</v>
      </c>
      <c r="D33" s="292" t="n">
        <v>402</v>
      </c>
      <c r="E33" s="293" t="n">
        <f aca="false">C33-D33</f>
        <v>0</v>
      </c>
      <c r="G33" s="291" t="n">
        <v>0</v>
      </c>
      <c r="H33" s="292" t="n">
        <v>0</v>
      </c>
      <c r="I33" s="293" t="n">
        <v>0</v>
      </c>
      <c r="K33" s="284"/>
      <c r="L33" s="285"/>
      <c r="M33" s="285"/>
      <c r="N33" s="286"/>
    </row>
    <row r="34" customFormat="false" ht="13.5" hidden="false" customHeight="false" outlineLevel="0" collapsed="false">
      <c r="A34" s="46" t="s">
        <v>34</v>
      </c>
      <c r="C34" s="291" t="n">
        <f aca="false">D34</f>
        <v>1106</v>
      </c>
      <c r="D34" s="292" t="n">
        <v>1106</v>
      </c>
      <c r="E34" s="293" t="n">
        <f aca="false">C34-D34</f>
        <v>0</v>
      </c>
      <c r="G34" s="291" t="n">
        <v>0</v>
      </c>
      <c r="H34" s="292" t="n">
        <v>0</v>
      </c>
      <c r="I34" s="293" t="n">
        <f aca="false">G34-H34</f>
        <v>0</v>
      </c>
      <c r="K34" s="284"/>
      <c r="L34" s="285"/>
      <c r="M34" s="285"/>
      <c r="N34" s="286"/>
    </row>
    <row r="35" customFormat="false" ht="13.5" hidden="false" customHeight="false" outlineLevel="0" collapsed="false">
      <c r="A35" s="46" t="s">
        <v>35</v>
      </c>
      <c r="C35" s="291" t="n">
        <f aca="false">D35</f>
        <v>664</v>
      </c>
      <c r="D35" s="292" t="n">
        <v>664</v>
      </c>
      <c r="E35" s="293" t="n">
        <f aca="false">C35-D35</f>
        <v>0</v>
      </c>
      <c r="G35" s="291" t="n">
        <v>0</v>
      </c>
      <c r="H35" s="292" t="n">
        <v>0</v>
      </c>
      <c r="I35" s="293" t="n">
        <v>0</v>
      </c>
      <c r="K35" s="284"/>
      <c r="L35" s="285"/>
      <c r="M35" s="285"/>
      <c r="N35" s="286"/>
    </row>
    <row r="36" customFormat="false" ht="13.5" hidden="false" customHeight="false" outlineLevel="0" collapsed="false">
      <c r="A36" s="46" t="s">
        <v>36</v>
      </c>
      <c r="C36" s="291" t="n">
        <f aca="false">D36</f>
        <v>508</v>
      </c>
      <c r="D36" s="292" t="n">
        <v>508</v>
      </c>
      <c r="E36" s="293" t="n">
        <f aca="false">C36-D36</f>
        <v>0</v>
      </c>
      <c r="G36" s="291" t="n">
        <v>0</v>
      </c>
      <c r="H36" s="292" t="n">
        <v>0</v>
      </c>
      <c r="I36" s="293" t="n">
        <v>0</v>
      </c>
      <c r="K36" s="284"/>
      <c r="L36" s="285"/>
      <c r="M36" s="285"/>
      <c r="N36" s="286"/>
    </row>
    <row r="37" customFormat="false" ht="13.5" hidden="false" customHeight="false" outlineLevel="0" collapsed="false">
      <c r="A37" s="46" t="s">
        <v>37</v>
      </c>
      <c r="C37" s="291" t="n">
        <f aca="false">D37</f>
        <v>0</v>
      </c>
      <c r="D37" s="292" t="n">
        <v>0</v>
      </c>
      <c r="E37" s="293" t="n">
        <v>0</v>
      </c>
      <c r="G37" s="291" t="n">
        <v>0</v>
      </c>
      <c r="H37" s="292" t="n">
        <v>0</v>
      </c>
      <c r="I37" s="293" t="n">
        <f aca="false">G37-H37</f>
        <v>0</v>
      </c>
      <c r="K37" s="284"/>
      <c r="L37" s="285"/>
      <c r="M37" s="285"/>
      <c r="N37" s="286"/>
    </row>
    <row r="38" customFormat="false" ht="13.5" hidden="false" customHeight="false" outlineLevel="0" collapsed="false">
      <c r="A38" s="268" t="s">
        <v>38</v>
      </c>
      <c r="B38" s="295"/>
      <c r="C38" s="296" t="n">
        <f aca="false">SUM(C29:C37)</f>
        <v>11297</v>
      </c>
      <c r="D38" s="297" t="n">
        <f aca="false">SUM(D29:D37)</f>
        <v>11297</v>
      </c>
      <c r="E38" s="298" t="n">
        <f aca="false">SUM(E29:E37)</f>
        <v>0</v>
      </c>
      <c r="F38" s="295"/>
      <c r="G38" s="296" t="n">
        <f aca="false">SUM(G29:G37)</f>
        <v>0</v>
      </c>
      <c r="H38" s="297" t="n">
        <f aca="false">SUM(F29:F36)</f>
        <v>0</v>
      </c>
      <c r="I38" s="298" t="n">
        <f aca="false">SUM(G29:G36)</f>
        <v>0</v>
      </c>
      <c r="J38" s="295"/>
      <c r="K38" s="299"/>
      <c r="L38" s="300"/>
      <c r="M38" s="300"/>
      <c r="N38" s="301"/>
      <c r="O38" s="295"/>
    </row>
    <row r="39" customFormat="false" ht="9" hidden="false" customHeight="true" outlineLevel="0" collapsed="false">
      <c r="A39" s="309"/>
      <c r="C39" s="291"/>
      <c r="D39" s="292"/>
      <c r="E39" s="293"/>
      <c r="G39" s="291"/>
      <c r="H39" s="292"/>
      <c r="I39" s="293"/>
      <c r="K39" s="284"/>
      <c r="L39" s="285"/>
      <c r="M39" s="285"/>
      <c r="N39" s="286"/>
    </row>
    <row r="40" customFormat="false" ht="13.5" hidden="false" customHeight="false" outlineLevel="0" collapsed="false">
      <c r="A40" s="309" t="s">
        <v>39</v>
      </c>
      <c r="C40" s="291" t="n">
        <f aca="false">D40</f>
        <v>1217</v>
      </c>
      <c r="D40" s="292" t="n">
        <v>1217</v>
      </c>
      <c r="E40" s="293" t="n">
        <f aca="false">C40-D40</f>
        <v>0</v>
      </c>
      <c r="G40" s="291" t="n">
        <v>0</v>
      </c>
      <c r="H40" s="292" t="n">
        <v>0</v>
      </c>
      <c r="I40" s="293" t="n">
        <f aca="false">G40-H40</f>
        <v>0</v>
      </c>
      <c r="K40" s="284"/>
      <c r="L40" s="285"/>
      <c r="M40" s="285"/>
      <c r="N40" s="286"/>
    </row>
    <row r="41" customFormat="false" ht="13.5" hidden="false" customHeight="false" outlineLevel="0" collapsed="false">
      <c r="A41" s="309" t="s">
        <v>40</v>
      </c>
      <c r="C41" s="291" t="n">
        <f aca="false">D41</f>
        <v>423</v>
      </c>
      <c r="D41" s="292" t="n">
        <v>423</v>
      </c>
      <c r="E41" s="293" t="n">
        <f aca="false">C41-D41</f>
        <v>0</v>
      </c>
      <c r="G41" s="291" t="n">
        <v>0</v>
      </c>
      <c r="H41" s="292" t="n">
        <v>0</v>
      </c>
      <c r="I41" s="293" t="n">
        <f aca="false">G41-H41</f>
        <v>0</v>
      </c>
      <c r="K41" s="284"/>
      <c r="L41" s="285"/>
      <c r="M41" s="285"/>
      <c r="N41" s="286"/>
    </row>
    <row r="42" customFormat="false" ht="13.5" hidden="false" customHeight="false" outlineLevel="0" collapsed="false">
      <c r="A42" s="309" t="s">
        <v>41</v>
      </c>
      <c r="C42" s="291" t="n">
        <f aca="false">D42</f>
        <v>574</v>
      </c>
      <c r="D42" s="292" t="n">
        <v>574</v>
      </c>
      <c r="E42" s="293" t="n">
        <f aca="false">C42-D42</f>
        <v>0</v>
      </c>
      <c r="G42" s="291" t="n">
        <v>0</v>
      </c>
      <c r="H42" s="292" t="n">
        <v>0</v>
      </c>
      <c r="I42" s="293" t="n">
        <f aca="false">G42-H42</f>
        <v>0</v>
      </c>
      <c r="K42" s="284"/>
      <c r="L42" s="285"/>
      <c r="M42" s="285"/>
      <c r="N42" s="286"/>
    </row>
    <row r="43" customFormat="false" ht="13.5" hidden="false" customHeight="false" outlineLevel="0" collapsed="false">
      <c r="A43" s="309" t="s">
        <v>42</v>
      </c>
      <c r="C43" s="291" t="n">
        <f aca="false">D43</f>
        <v>1155</v>
      </c>
      <c r="D43" s="292" t="n">
        <v>1155</v>
      </c>
      <c r="E43" s="293" t="n">
        <f aca="false">C43-D43</f>
        <v>0</v>
      </c>
      <c r="G43" s="291" t="n">
        <v>0</v>
      </c>
      <c r="H43" s="292" t="n">
        <v>0</v>
      </c>
      <c r="I43" s="293" t="n">
        <f aca="false">G43-H43</f>
        <v>0</v>
      </c>
      <c r="K43" s="284"/>
      <c r="L43" s="285"/>
      <c r="M43" s="285"/>
      <c r="N43" s="286"/>
    </row>
    <row r="44" customFormat="false" ht="13.5" hidden="false" customHeight="false" outlineLevel="0" collapsed="false">
      <c r="A44" s="309" t="s">
        <v>117</v>
      </c>
      <c r="C44" s="291" t="n">
        <f aca="false">D44</f>
        <v>212</v>
      </c>
      <c r="D44" s="292" t="n">
        <v>212</v>
      </c>
      <c r="E44" s="293" t="n">
        <f aca="false">C44-D44</f>
        <v>0</v>
      </c>
      <c r="G44" s="291" t="n">
        <v>0</v>
      </c>
      <c r="H44" s="292" t="n">
        <v>0</v>
      </c>
      <c r="I44" s="293" t="n">
        <f aca="false">G44-H44</f>
        <v>0</v>
      </c>
      <c r="K44" s="284"/>
      <c r="L44" s="285"/>
      <c r="M44" s="285"/>
      <c r="N44" s="286"/>
    </row>
    <row r="45" customFormat="false" ht="13.5" hidden="false" customHeight="false" outlineLevel="0" collapsed="false">
      <c r="A45" s="309" t="s">
        <v>44</v>
      </c>
      <c r="C45" s="291" t="n">
        <f aca="false">D45</f>
        <v>1102</v>
      </c>
      <c r="D45" s="292" t="n">
        <v>1102</v>
      </c>
      <c r="E45" s="293" t="n">
        <f aca="false">C45-D45</f>
        <v>0</v>
      </c>
      <c r="G45" s="291" t="n">
        <v>0</v>
      </c>
      <c r="H45" s="292" t="n">
        <v>0</v>
      </c>
      <c r="I45" s="293" t="n">
        <f aca="false">G45-H45</f>
        <v>0</v>
      </c>
      <c r="K45" s="284"/>
      <c r="L45" s="285"/>
      <c r="M45" s="285"/>
      <c r="N45" s="286"/>
    </row>
    <row r="46" customFormat="false" ht="13.5" hidden="false" customHeight="false" outlineLevel="0" collapsed="false">
      <c r="A46" s="268" t="s">
        <v>45</v>
      </c>
      <c r="B46" s="295"/>
      <c r="C46" s="296" t="n">
        <f aca="false">SUM(C40:C45)</f>
        <v>4683</v>
      </c>
      <c r="D46" s="297" t="n">
        <f aca="false">SUM(D40:D45)</f>
        <v>4683</v>
      </c>
      <c r="E46" s="298" t="n">
        <f aca="false">SUM(E40:E45)</f>
        <v>0</v>
      </c>
      <c r="F46" s="295"/>
      <c r="G46" s="296" t="n">
        <f aca="false">SUM(G40:G45)</f>
        <v>0</v>
      </c>
      <c r="H46" s="297" t="n">
        <f aca="false">SUM(H40:H45)</f>
        <v>0</v>
      </c>
      <c r="I46" s="298" t="n">
        <f aca="false">SUM(I40:I45)</f>
        <v>0</v>
      </c>
      <c r="J46" s="295"/>
      <c r="K46" s="299"/>
      <c r="L46" s="300"/>
      <c r="M46" s="300"/>
      <c r="N46" s="301"/>
      <c r="O46" s="295"/>
    </row>
    <row r="47" customFormat="false" ht="7.5" hidden="false" customHeight="true" outlineLevel="0" collapsed="false">
      <c r="A47" s="309"/>
      <c r="C47" s="291"/>
      <c r="D47" s="292"/>
      <c r="E47" s="293"/>
      <c r="G47" s="291"/>
      <c r="H47" s="292"/>
      <c r="I47" s="293"/>
      <c r="K47" s="284"/>
      <c r="L47" s="285"/>
      <c r="M47" s="285"/>
      <c r="N47" s="286"/>
    </row>
    <row r="48" customFormat="false" ht="13.5" hidden="false" customHeight="false" outlineLevel="0" collapsed="false">
      <c r="A48" s="309" t="s">
        <v>46</v>
      </c>
      <c r="C48" s="291" t="n">
        <v>178</v>
      </c>
      <c r="D48" s="292" t="n">
        <v>221</v>
      </c>
      <c r="E48" s="293" t="n">
        <f aca="false">C48-D48</f>
        <v>-43</v>
      </c>
      <c r="G48" s="291" t="n">
        <v>0</v>
      </c>
      <c r="H48" s="292" t="n">
        <v>0</v>
      </c>
      <c r="I48" s="293" t="n">
        <f aca="false">G48-H48</f>
        <v>0</v>
      </c>
      <c r="K48" s="284"/>
      <c r="L48" s="285"/>
      <c r="M48" s="285"/>
      <c r="N48" s="286"/>
    </row>
    <row r="49" customFormat="false" ht="13.5" hidden="false" customHeight="false" outlineLevel="0" collapsed="false">
      <c r="A49" s="309" t="s">
        <v>47</v>
      </c>
      <c r="C49" s="291" t="n">
        <v>399</v>
      </c>
      <c r="D49" s="292" t="n">
        <v>427</v>
      </c>
      <c r="E49" s="293" t="n">
        <f aca="false">C49-D49</f>
        <v>-28</v>
      </c>
      <c r="G49" s="311" t="n">
        <v>838</v>
      </c>
      <c r="H49" s="292" t="n">
        <v>340</v>
      </c>
      <c r="I49" s="293" t="n">
        <f aca="false">G49-H49</f>
        <v>498</v>
      </c>
      <c r="K49" s="284"/>
      <c r="L49" s="285"/>
      <c r="M49" s="285"/>
      <c r="N49" s="286"/>
    </row>
    <row r="50" customFormat="false" ht="13.5" hidden="false" customHeight="false" outlineLevel="0" collapsed="false">
      <c r="A50" s="309" t="s">
        <v>48</v>
      </c>
      <c r="C50" s="291" t="n">
        <v>322</v>
      </c>
      <c r="D50" s="292" t="n">
        <v>423</v>
      </c>
      <c r="E50" s="293" t="n">
        <f aca="false">C50-D50</f>
        <v>-101</v>
      </c>
      <c r="G50" s="311" t="n">
        <v>844</v>
      </c>
      <c r="H50" s="292" t="n">
        <v>1061</v>
      </c>
      <c r="I50" s="293" t="n">
        <f aca="false">G50-H50</f>
        <v>-217</v>
      </c>
      <c r="K50" s="284"/>
      <c r="L50" s="285"/>
      <c r="M50" s="285"/>
      <c r="N50" s="286"/>
    </row>
    <row r="51" customFormat="false" ht="13.5" hidden="false" customHeight="false" outlineLevel="0" collapsed="false">
      <c r="A51" s="309" t="s">
        <v>49</v>
      </c>
      <c r="C51" s="291" t="n">
        <v>271</v>
      </c>
      <c r="D51" s="292" t="n">
        <v>265</v>
      </c>
      <c r="E51" s="293" t="n">
        <f aca="false">C51-D51</f>
        <v>6</v>
      </c>
      <c r="G51" s="311" t="n">
        <f aca="false">H51</f>
        <v>0</v>
      </c>
      <c r="H51" s="292" t="n">
        <v>0</v>
      </c>
      <c r="I51" s="293" t="n">
        <f aca="false">G51-H51</f>
        <v>0</v>
      </c>
      <c r="K51" s="284"/>
      <c r="L51" s="285"/>
      <c r="M51" s="285"/>
      <c r="N51" s="286"/>
    </row>
    <row r="52" customFormat="false" ht="13.5" hidden="false" customHeight="false" outlineLevel="0" collapsed="false">
      <c r="A52" s="309" t="s">
        <v>50</v>
      </c>
      <c r="C52" s="291" t="n">
        <f aca="false">D52</f>
        <v>186</v>
      </c>
      <c r="D52" s="292" t="n">
        <v>186</v>
      </c>
      <c r="E52" s="293" t="n">
        <f aca="false">C52-D52</f>
        <v>0</v>
      </c>
      <c r="G52" s="311" t="n">
        <f aca="false">H52</f>
        <v>0</v>
      </c>
      <c r="H52" s="292" t="n">
        <v>0</v>
      </c>
      <c r="I52" s="293" t="n">
        <f aca="false">G52-H52</f>
        <v>0</v>
      </c>
      <c r="K52" s="291"/>
      <c r="L52" s="285"/>
      <c r="M52" s="285"/>
      <c r="N52" s="286"/>
    </row>
    <row r="53" customFormat="false" ht="13.5" hidden="false" customHeight="false" outlineLevel="0" collapsed="false">
      <c r="A53" s="309" t="s">
        <v>51</v>
      </c>
      <c r="C53" s="291" t="n">
        <v>96</v>
      </c>
      <c r="D53" s="292" t="n">
        <v>144</v>
      </c>
      <c r="E53" s="293" t="n">
        <f aca="false">C53-D53</f>
        <v>-48</v>
      </c>
      <c r="G53" s="311" t="n">
        <f aca="false">H53</f>
        <v>0</v>
      </c>
      <c r="H53" s="292" t="n">
        <v>0</v>
      </c>
      <c r="I53" s="293" t="n">
        <f aca="false">G53-H53</f>
        <v>0</v>
      </c>
      <c r="K53" s="284"/>
      <c r="L53" s="285"/>
      <c r="M53" s="285"/>
      <c r="N53" s="286"/>
    </row>
    <row r="54" customFormat="false" ht="13.5" hidden="false" customHeight="false" outlineLevel="0" collapsed="false">
      <c r="A54" s="309" t="s">
        <v>52</v>
      </c>
      <c r="C54" s="291" t="n">
        <f aca="false">D54</f>
        <v>0</v>
      </c>
      <c r="D54" s="292" t="n">
        <v>0</v>
      </c>
      <c r="E54" s="293" t="n">
        <f aca="false">C54-D54</f>
        <v>0</v>
      </c>
      <c r="G54" s="311" t="n">
        <f aca="false">H54</f>
        <v>0</v>
      </c>
      <c r="H54" s="292" t="n">
        <v>0</v>
      </c>
      <c r="I54" s="293" t="n">
        <f aca="false">G54-H54</f>
        <v>0</v>
      </c>
      <c r="K54" s="284"/>
      <c r="L54" s="285"/>
      <c r="M54" s="285"/>
      <c r="N54" s="286"/>
    </row>
    <row r="55" customFormat="false" ht="13.5" hidden="false" customHeight="false" outlineLevel="0" collapsed="false">
      <c r="A55" s="309" t="s">
        <v>53</v>
      </c>
      <c r="C55" s="291" t="n">
        <v>3688</v>
      </c>
      <c r="D55" s="292" t="n">
        <v>4103</v>
      </c>
      <c r="E55" s="293" t="n">
        <f aca="false">C55-D55</f>
        <v>-415</v>
      </c>
      <c r="G55" s="311" t="n">
        <v>66133</v>
      </c>
      <c r="H55" s="292" t="n">
        <v>59125</v>
      </c>
      <c r="I55" s="293" t="n">
        <f aca="false">G55-H55</f>
        <v>7008</v>
      </c>
      <c r="K55" s="284" t="s">
        <v>149</v>
      </c>
      <c r="L55" s="285"/>
      <c r="M55" s="285"/>
      <c r="N55" s="286"/>
    </row>
    <row r="56" customFormat="false" ht="13.5" hidden="false" customHeight="false" outlineLevel="0" collapsed="false">
      <c r="A56" s="309" t="s">
        <v>54</v>
      </c>
      <c r="C56" s="291" t="n">
        <f aca="false">D56</f>
        <v>294</v>
      </c>
      <c r="D56" s="292" t="n">
        <v>294</v>
      </c>
      <c r="E56" s="293" t="n">
        <f aca="false">C56-D56</f>
        <v>0</v>
      </c>
      <c r="G56" s="311" t="n">
        <f aca="false">H56</f>
        <v>0</v>
      </c>
      <c r="H56" s="292" t="n">
        <v>0</v>
      </c>
      <c r="I56" s="293" t="n">
        <f aca="false">G56-H56</f>
        <v>0</v>
      </c>
      <c r="K56" s="284"/>
      <c r="L56" s="285"/>
      <c r="M56" s="285"/>
      <c r="N56" s="286"/>
    </row>
    <row r="57" customFormat="false" ht="13.5" hidden="false" customHeight="false" outlineLevel="0" collapsed="false">
      <c r="A57" s="309" t="s">
        <v>55</v>
      </c>
      <c r="C57" s="291" t="n">
        <f aca="false">D57</f>
        <v>1416</v>
      </c>
      <c r="D57" s="292" t="n">
        <v>1416</v>
      </c>
      <c r="E57" s="293" t="n">
        <f aca="false">C57-D57</f>
        <v>0</v>
      </c>
      <c r="G57" s="311" t="n">
        <f aca="false">H57</f>
        <v>0</v>
      </c>
      <c r="H57" s="292" t="n">
        <v>0</v>
      </c>
      <c r="I57" s="293" t="n">
        <f aca="false">G57-H57</f>
        <v>0</v>
      </c>
      <c r="K57" s="284"/>
      <c r="L57" s="285"/>
      <c r="M57" s="285"/>
      <c r="N57" s="286"/>
    </row>
    <row r="58" customFormat="false" ht="13.5" hidden="false" customHeight="false" outlineLevel="0" collapsed="false">
      <c r="A58" s="309" t="s">
        <v>56</v>
      </c>
      <c r="C58" s="291" t="n">
        <v>1737</v>
      </c>
      <c r="D58" s="292" t="n">
        <v>1770</v>
      </c>
      <c r="E58" s="293" t="n">
        <f aca="false">C58-D58</f>
        <v>-33</v>
      </c>
      <c r="G58" s="311" t="n">
        <f aca="false">H58</f>
        <v>0</v>
      </c>
      <c r="H58" s="292" t="n">
        <v>0</v>
      </c>
      <c r="I58" s="293" t="n">
        <f aca="false">G58-H58</f>
        <v>0</v>
      </c>
      <c r="K58" s="284"/>
      <c r="L58" s="285"/>
      <c r="M58" s="285"/>
      <c r="N58" s="286"/>
    </row>
    <row r="59" customFormat="false" ht="13.5" hidden="false" customHeight="false" outlineLevel="0" collapsed="false">
      <c r="A59" s="309" t="s">
        <v>57</v>
      </c>
      <c r="C59" s="291" t="n">
        <v>829</v>
      </c>
      <c r="D59" s="292" t="n">
        <v>891</v>
      </c>
      <c r="E59" s="293" t="n">
        <f aca="false">C59-D59</f>
        <v>-62</v>
      </c>
      <c r="G59" s="311" t="n">
        <f aca="false">H59</f>
        <v>0</v>
      </c>
      <c r="H59" s="292" t="n">
        <v>0</v>
      </c>
      <c r="I59" s="293" t="n">
        <f aca="false">G59-H59</f>
        <v>0</v>
      </c>
      <c r="K59" s="284"/>
      <c r="L59" s="285"/>
      <c r="M59" s="285"/>
      <c r="N59" s="286"/>
    </row>
    <row r="60" customFormat="false" ht="13.5" hidden="false" customHeight="false" outlineLevel="0" collapsed="false">
      <c r="A60" s="309" t="s">
        <v>58</v>
      </c>
      <c r="C60" s="291" t="n">
        <v>1786</v>
      </c>
      <c r="D60" s="292" t="n">
        <v>2254</v>
      </c>
      <c r="E60" s="293" t="n">
        <f aca="false">C60-D60</f>
        <v>-468</v>
      </c>
      <c r="G60" s="311" t="n">
        <f aca="false">H60</f>
        <v>0</v>
      </c>
      <c r="H60" s="292" t="n">
        <v>0</v>
      </c>
      <c r="I60" s="293" t="n">
        <f aca="false">G60-H60</f>
        <v>0</v>
      </c>
      <c r="K60" s="284"/>
      <c r="L60" s="285"/>
      <c r="M60" s="285"/>
      <c r="N60" s="286"/>
    </row>
    <row r="61" customFormat="false" ht="13.5" hidden="false" customHeight="false" outlineLevel="0" collapsed="false">
      <c r="A61" s="46" t="s">
        <v>119</v>
      </c>
      <c r="C61" s="291" t="n">
        <f aca="false">146+1482</f>
        <v>1628</v>
      </c>
      <c r="D61" s="292" t="n">
        <v>1637</v>
      </c>
      <c r="E61" s="293" t="n">
        <f aca="false">C61-D61</f>
        <v>-9</v>
      </c>
      <c r="G61" s="311" t="n">
        <f aca="false">H61</f>
        <v>0</v>
      </c>
      <c r="H61" s="292" t="n">
        <v>0</v>
      </c>
      <c r="I61" s="293" t="n">
        <f aca="false">G61-H61</f>
        <v>0</v>
      </c>
      <c r="K61" s="284"/>
      <c r="L61" s="285"/>
      <c r="M61" s="285"/>
      <c r="N61" s="286"/>
    </row>
    <row r="62" customFormat="false" ht="13.5" hidden="false" customHeight="false" outlineLevel="0" collapsed="false">
      <c r="A62" s="309" t="s">
        <v>61</v>
      </c>
      <c r="C62" s="291" t="n">
        <v>1482</v>
      </c>
      <c r="D62" s="292" t="n">
        <v>994</v>
      </c>
      <c r="E62" s="293" t="n">
        <f aca="false">C62-D62</f>
        <v>488</v>
      </c>
      <c r="G62" s="311" t="n">
        <v>0</v>
      </c>
      <c r="H62" s="292" t="n">
        <v>0</v>
      </c>
      <c r="I62" s="293" t="n">
        <f aca="false">G62-H62</f>
        <v>0</v>
      </c>
      <c r="K62" s="284"/>
      <c r="L62" s="285"/>
      <c r="M62" s="285"/>
      <c r="N62" s="286"/>
    </row>
    <row r="63" customFormat="false" ht="13.5" hidden="false" customHeight="false" outlineLevel="0" collapsed="false">
      <c r="A63" s="309" t="s">
        <v>62</v>
      </c>
      <c r="C63" s="291" t="n">
        <f aca="false">D63</f>
        <v>0</v>
      </c>
      <c r="D63" s="292" t="n">
        <v>0</v>
      </c>
      <c r="E63" s="293" t="n">
        <f aca="false">C63-D63</f>
        <v>0</v>
      </c>
      <c r="G63" s="311" t="n">
        <f aca="false">H63</f>
        <v>0</v>
      </c>
      <c r="H63" s="292" t="n">
        <v>0</v>
      </c>
      <c r="I63" s="293" t="n">
        <f aca="false">G63-H63</f>
        <v>0</v>
      </c>
      <c r="K63" s="284"/>
      <c r="L63" s="285"/>
      <c r="M63" s="285"/>
      <c r="N63" s="286"/>
    </row>
    <row r="64" customFormat="false" ht="13.5" hidden="false" customHeight="false" outlineLevel="0" collapsed="false">
      <c r="A64" s="99" t="s">
        <v>120</v>
      </c>
      <c r="C64" s="291" t="n">
        <f aca="false">D64</f>
        <v>1373</v>
      </c>
      <c r="D64" s="292" t="n">
        <v>1373</v>
      </c>
      <c r="E64" s="293" t="n">
        <f aca="false">C64-D64</f>
        <v>0</v>
      </c>
      <c r="G64" s="311" t="n">
        <f aca="false">H64</f>
        <v>0</v>
      </c>
      <c r="H64" s="292" t="n">
        <v>0</v>
      </c>
      <c r="I64" s="293" t="n">
        <f aca="false">G64-H64</f>
        <v>0</v>
      </c>
      <c r="K64" s="284"/>
      <c r="L64" s="285"/>
      <c r="M64" s="285"/>
      <c r="N64" s="286"/>
    </row>
    <row r="65" customFormat="false" ht="13.5" hidden="false" customHeight="false" outlineLevel="0" collapsed="false">
      <c r="A65" s="99" t="s">
        <v>64</v>
      </c>
      <c r="C65" s="291" t="n">
        <f aca="false">D65</f>
        <v>0</v>
      </c>
      <c r="D65" s="292" t="n">
        <v>0</v>
      </c>
      <c r="E65" s="293" t="n">
        <f aca="false">C65-D65</f>
        <v>0</v>
      </c>
      <c r="G65" s="311" t="n">
        <f aca="false">H65</f>
        <v>0</v>
      </c>
      <c r="H65" s="292" t="n">
        <v>0</v>
      </c>
      <c r="I65" s="293" t="n">
        <f aca="false">G65-H65</f>
        <v>0</v>
      </c>
      <c r="K65" s="284"/>
      <c r="L65" s="285"/>
      <c r="M65" s="285"/>
      <c r="N65" s="286"/>
    </row>
    <row r="66" customFormat="false" ht="13.5" hidden="false" customHeight="false" outlineLevel="0" collapsed="false">
      <c r="A66" s="99" t="s">
        <v>65</v>
      </c>
      <c r="C66" s="291" t="n">
        <f aca="false">D66</f>
        <v>0</v>
      </c>
      <c r="D66" s="292" t="n">
        <f aca="false">0/4</f>
        <v>0</v>
      </c>
      <c r="E66" s="293" t="n">
        <f aca="false">C66-D66</f>
        <v>0</v>
      </c>
      <c r="G66" s="311" t="n">
        <f aca="false">H66</f>
        <v>0</v>
      </c>
      <c r="H66" s="292" t="n">
        <v>0</v>
      </c>
      <c r="I66" s="293" t="n">
        <f aca="false">G66-H66</f>
        <v>0</v>
      </c>
      <c r="K66" s="284"/>
      <c r="L66" s="285"/>
      <c r="M66" s="285"/>
      <c r="N66" s="286"/>
    </row>
    <row r="67" customFormat="false" ht="13.5" hidden="false" customHeight="false" outlineLevel="0" collapsed="false">
      <c r="A67" s="268" t="s">
        <v>141</v>
      </c>
      <c r="B67" s="295"/>
      <c r="C67" s="296" t="n">
        <f aca="false">SUM(C48:C66)+C46+C38+C27+C19</f>
        <v>51302</v>
      </c>
      <c r="D67" s="297" t="n">
        <f aca="false">SUM(D48:D66)+D46+D38+D27+D19</f>
        <v>52015</v>
      </c>
      <c r="E67" s="298" t="n">
        <f aca="false">SUM(E48:E66)+E46+E38+E27+E19</f>
        <v>-713</v>
      </c>
      <c r="F67" s="295"/>
      <c r="G67" s="296" t="n">
        <f aca="false">SUM(G48:G66)+G46+G38+G27+G19</f>
        <v>67815</v>
      </c>
      <c r="H67" s="297" t="n">
        <f aca="false">SUM(H48:H66)+H46+H38+H27+H19</f>
        <v>60526</v>
      </c>
      <c r="I67" s="298" t="n">
        <f aca="false">SUM(I48:I66)+I46+I38+I27+I19</f>
        <v>7289</v>
      </c>
      <c r="J67" s="295"/>
      <c r="K67" s="299"/>
      <c r="L67" s="300"/>
      <c r="M67" s="300"/>
      <c r="N67" s="301"/>
      <c r="O67" s="295"/>
    </row>
    <row r="68" customFormat="false" ht="9" hidden="false" customHeight="true" outlineLevel="0" collapsed="false">
      <c r="A68" s="312"/>
      <c r="B68" s="313"/>
      <c r="C68" s="314"/>
      <c r="D68" s="315"/>
      <c r="E68" s="316"/>
      <c r="F68" s="313"/>
      <c r="G68" s="314"/>
      <c r="H68" s="315"/>
      <c r="I68" s="316"/>
      <c r="J68" s="313"/>
      <c r="K68" s="317"/>
      <c r="L68" s="318"/>
      <c r="M68" s="318"/>
      <c r="N68" s="319"/>
      <c r="O68" s="313"/>
    </row>
    <row r="69" customFormat="false" ht="13.5" hidden="false" customHeight="false" outlineLevel="0" collapsed="false">
      <c r="A69" s="99" t="s">
        <v>67</v>
      </c>
      <c r="C69" s="291" t="n">
        <f aca="false">D69</f>
        <v>2631</v>
      </c>
      <c r="D69" s="292" t="n">
        <v>2631</v>
      </c>
      <c r="E69" s="293" t="n">
        <f aca="false">C69-D69</f>
        <v>0</v>
      </c>
      <c r="G69" s="291" t="n">
        <v>0</v>
      </c>
      <c r="H69" s="292" t="n">
        <v>0</v>
      </c>
      <c r="I69" s="293" t="n">
        <f aca="false">G69-H69</f>
        <v>0</v>
      </c>
      <c r="K69" s="284"/>
      <c r="L69" s="285"/>
      <c r="M69" s="285"/>
      <c r="N69" s="286"/>
    </row>
    <row r="70" customFormat="false" ht="13.5" hidden="false" customHeight="false" outlineLevel="0" collapsed="false">
      <c r="A70" s="99" t="s">
        <v>68</v>
      </c>
      <c r="C70" s="291" t="n">
        <f aca="false">D70</f>
        <v>499</v>
      </c>
      <c r="D70" s="292" t="n">
        <v>499</v>
      </c>
      <c r="E70" s="293" t="n">
        <f aca="false">C70-D70</f>
        <v>0</v>
      </c>
      <c r="G70" s="291" t="n">
        <v>0</v>
      </c>
      <c r="H70" s="292" t="n">
        <v>0</v>
      </c>
      <c r="I70" s="293" t="n">
        <f aca="false">G70-H70</f>
        <v>0</v>
      </c>
      <c r="K70" s="284"/>
      <c r="L70" s="285"/>
      <c r="M70" s="285"/>
      <c r="N70" s="286"/>
    </row>
    <row r="71" customFormat="false" ht="13.5" hidden="false" customHeight="false" outlineLevel="0" collapsed="false">
      <c r="A71" s="99" t="s">
        <v>69</v>
      </c>
      <c r="C71" s="291" t="n">
        <f aca="false">D71</f>
        <v>1418</v>
      </c>
      <c r="D71" s="292" t="n">
        <v>1418</v>
      </c>
      <c r="E71" s="293" t="n">
        <f aca="false">C71-D71</f>
        <v>0</v>
      </c>
      <c r="G71" s="291" t="n">
        <v>0</v>
      </c>
      <c r="H71" s="292" t="n">
        <v>0</v>
      </c>
      <c r="I71" s="293" t="n">
        <f aca="false">G71-H71</f>
        <v>0</v>
      </c>
      <c r="K71" s="284"/>
      <c r="L71" s="285"/>
      <c r="M71" s="285"/>
      <c r="N71" s="286"/>
    </row>
    <row r="72" customFormat="false" ht="13.5" hidden="false" customHeight="false" outlineLevel="0" collapsed="false">
      <c r="A72" s="99" t="s">
        <v>70</v>
      </c>
      <c r="C72" s="291" t="n">
        <f aca="false">D72</f>
        <v>10143</v>
      </c>
      <c r="D72" s="292" t="n">
        <v>10143</v>
      </c>
      <c r="E72" s="293" t="n">
        <f aca="false">C72-D72</f>
        <v>0</v>
      </c>
      <c r="G72" s="291" t="n">
        <v>0</v>
      </c>
      <c r="H72" s="292" t="n">
        <v>0</v>
      </c>
      <c r="I72" s="293" t="n">
        <f aca="false">G72-H72</f>
        <v>0</v>
      </c>
      <c r="K72" s="284"/>
      <c r="L72" s="285"/>
      <c r="M72" s="285"/>
      <c r="N72" s="286"/>
    </row>
    <row r="73" customFormat="false" ht="13.5" hidden="false" customHeight="false" outlineLevel="0" collapsed="false">
      <c r="A73" s="99" t="s">
        <v>71</v>
      </c>
      <c r="C73" s="291" t="n">
        <f aca="false">D73</f>
        <v>1204</v>
      </c>
      <c r="D73" s="292" t="n">
        <v>1204</v>
      </c>
      <c r="E73" s="293" t="n">
        <f aca="false">C73-D73</f>
        <v>0</v>
      </c>
      <c r="G73" s="291" t="n">
        <v>0</v>
      </c>
      <c r="H73" s="292" t="n">
        <v>0</v>
      </c>
      <c r="I73" s="293" t="n">
        <f aca="false">G73-H73</f>
        <v>0</v>
      </c>
      <c r="K73" s="284"/>
      <c r="L73" s="285"/>
      <c r="M73" s="285"/>
      <c r="N73" s="286"/>
    </row>
    <row r="74" customFormat="false" ht="13.5" hidden="false" customHeight="false" outlineLevel="0" collapsed="false">
      <c r="A74" s="99" t="s">
        <v>72</v>
      </c>
      <c r="C74" s="291" t="n">
        <f aca="false">D74</f>
        <v>2251</v>
      </c>
      <c r="D74" s="292" t="n">
        <v>2251</v>
      </c>
      <c r="E74" s="293" t="n">
        <f aca="false">C74-D74</f>
        <v>0</v>
      </c>
      <c r="G74" s="291" t="n">
        <v>0</v>
      </c>
      <c r="H74" s="292" t="n">
        <v>0</v>
      </c>
      <c r="I74" s="293" t="n">
        <f aca="false">G74-H74</f>
        <v>0</v>
      </c>
      <c r="K74" s="284"/>
      <c r="L74" s="285"/>
      <c r="M74" s="285"/>
      <c r="N74" s="286"/>
    </row>
    <row r="75" customFormat="false" ht="13.5" hidden="false" customHeight="false" outlineLevel="0" collapsed="false">
      <c r="A75" s="99" t="s">
        <v>73</v>
      </c>
      <c r="C75" s="291" t="n">
        <f aca="false">D75</f>
        <v>318</v>
      </c>
      <c r="D75" s="292" t="n">
        <v>318</v>
      </c>
      <c r="E75" s="293" t="n">
        <f aca="false">C75-D75</f>
        <v>0</v>
      </c>
      <c r="G75" s="291" t="n">
        <v>0</v>
      </c>
      <c r="H75" s="292" t="n">
        <v>0</v>
      </c>
      <c r="I75" s="293" t="n">
        <f aca="false">G75-H75</f>
        <v>0</v>
      </c>
      <c r="K75" s="284"/>
      <c r="L75" s="285"/>
      <c r="M75" s="285"/>
      <c r="N75" s="286"/>
    </row>
    <row r="76" customFormat="false" ht="13.5" hidden="false" customHeight="false" outlineLevel="0" collapsed="false">
      <c r="A76" s="99" t="s">
        <v>74</v>
      </c>
      <c r="C76" s="291" t="n">
        <f aca="false">D76</f>
        <v>593</v>
      </c>
      <c r="D76" s="292" t="n">
        <v>593</v>
      </c>
      <c r="E76" s="293" t="n">
        <f aca="false">C76-D76</f>
        <v>0</v>
      </c>
      <c r="G76" s="291" t="n">
        <v>0</v>
      </c>
      <c r="H76" s="292" t="n">
        <v>0</v>
      </c>
      <c r="I76" s="293" t="n">
        <f aca="false">G76-H76</f>
        <v>0</v>
      </c>
      <c r="K76" s="284"/>
      <c r="L76" s="285"/>
      <c r="M76" s="285"/>
      <c r="N76" s="286"/>
    </row>
    <row r="77" customFormat="false" ht="13.5" hidden="false" customHeight="false" outlineLevel="0" collapsed="false">
      <c r="A77" s="99" t="s">
        <v>75</v>
      </c>
      <c r="C77" s="291" t="n">
        <f aca="false">D77</f>
        <v>539</v>
      </c>
      <c r="D77" s="292" t="n">
        <v>539</v>
      </c>
      <c r="E77" s="293" t="n">
        <f aca="false">C77-D77</f>
        <v>0</v>
      </c>
      <c r="G77" s="291" t="n">
        <v>0</v>
      </c>
      <c r="H77" s="292" t="n">
        <v>0</v>
      </c>
      <c r="I77" s="293" t="n">
        <f aca="false">G77-H77</f>
        <v>0</v>
      </c>
      <c r="K77" s="284"/>
      <c r="L77" s="285"/>
      <c r="M77" s="285"/>
      <c r="N77" s="286"/>
    </row>
    <row r="78" customFormat="false" ht="13.5" hidden="false" customHeight="false" outlineLevel="0" collapsed="false">
      <c r="A78" s="99" t="s">
        <v>76</v>
      </c>
      <c r="C78" s="291" t="n">
        <f aca="false">D78</f>
        <v>194</v>
      </c>
      <c r="D78" s="292" t="n">
        <v>194</v>
      </c>
      <c r="E78" s="293" t="n">
        <f aca="false">C78-D78</f>
        <v>0</v>
      </c>
      <c r="G78" s="291" t="n">
        <v>0</v>
      </c>
      <c r="H78" s="292" t="n">
        <v>0</v>
      </c>
      <c r="I78" s="293" t="n">
        <f aca="false">G78-H78</f>
        <v>0</v>
      </c>
      <c r="K78" s="284"/>
      <c r="L78" s="285"/>
      <c r="M78" s="285"/>
      <c r="N78" s="286"/>
    </row>
    <row r="79" customFormat="false" ht="13.5" hidden="false" customHeight="false" outlineLevel="0" collapsed="false">
      <c r="A79" s="99" t="s">
        <v>77</v>
      </c>
      <c r="C79" s="291" t="n">
        <f aca="false">D79</f>
        <v>682</v>
      </c>
      <c r="D79" s="292" t="n">
        <v>682</v>
      </c>
      <c r="E79" s="293" t="n">
        <f aca="false">C79-D79</f>
        <v>0</v>
      </c>
      <c r="G79" s="291" t="n">
        <v>0</v>
      </c>
      <c r="H79" s="292" t="n">
        <v>0</v>
      </c>
      <c r="I79" s="293" t="n">
        <f aca="false">G79-H79</f>
        <v>0</v>
      </c>
      <c r="K79" s="284"/>
      <c r="L79" s="285"/>
      <c r="M79" s="285"/>
      <c r="N79" s="286"/>
    </row>
    <row r="80" customFormat="false" ht="13.5" hidden="false" customHeight="false" outlineLevel="0" collapsed="false">
      <c r="A80" s="99" t="s">
        <v>78</v>
      </c>
      <c r="C80" s="291" t="n">
        <f aca="false">D80</f>
        <v>1419</v>
      </c>
      <c r="D80" s="292" t="n">
        <v>1419</v>
      </c>
      <c r="E80" s="293" t="n">
        <f aca="false">C80-D80</f>
        <v>0</v>
      </c>
      <c r="G80" s="291" t="n">
        <v>0</v>
      </c>
      <c r="H80" s="292" t="n">
        <v>0</v>
      </c>
      <c r="I80" s="293" t="n">
        <f aca="false">G80-H80</f>
        <v>0</v>
      </c>
      <c r="K80" s="284"/>
      <c r="L80" s="285"/>
      <c r="M80" s="285"/>
      <c r="N80" s="286"/>
    </row>
    <row r="81" customFormat="false" ht="13.5" hidden="false" customHeight="false" outlineLevel="0" collapsed="false">
      <c r="A81" s="99" t="s">
        <v>79</v>
      </c>
      <c r="C81" s="291" t="n">
        <f aca="false">D81+5243</f>
        <v>28318</v>
      </c>
      <c r="D81" s="292" t="n">
        <v>23075</v>
      </c>
      <c r="E81" s="293" t="n">
        <f aca="false">C81-D81</f>
        <v>5243</v>
      </c>
      <c r="G81" s="291" t="n">
        <v>0</v>
      </c>
      <c r="H81" s="292" t="n">
        <v>0</v>
      </c>
      <c r="I81" s="293" t="n">
        <f aca="false">G81-H81</f>
        <v>0</v>
      </c>
      <c r="K81" s="284" t="s">
        <v>150</v>
      </c>
      <c r="L81" s="285"/>
      <c r="M81" s="285"/>
      <c r="N81" s="286"/>
    </row>
    <row r="82" customFormat="false" ht="13.5" hidden="false" customHeight="false" outlineLevel="0" collapsed="false">
      <c r="A82" s="99" t="s">
        <v>80</v>
      </c>
      <c r="C82" s="291" t="n">
        <f aca="false">D82+900+300</f>
        <v>47811</v>
      </c>
      <c r="D82" s="292" t="n">
        <f aca="false">51711-5100</f>
        <v>46611</v>
      </c>
      <c r="E82" s="293" t="n">
        <f aca="false">C82-D82</f>
        <v>1200</v>
      </c>
      <c r="G82" s="291" t="n">
        <v>0</v>
      </c>
      <c r="H82" s="292" t="n">
        <v>0</v>
      </c>
      <c r="I82" s="293" t="n">
        <f aca="false">G82-H82</f>
        <v>0</v>
      </c>
      <c r="K82" s="320" t="s">
        <v>151</v>
      </c>
      <c r="N82" s="321"/>
    </row>
    <row r="83" customFormat="false" ht="13.5" hidden="false" customHeight="false" outlineLevel="0" collapsed="false">
      <c r="A83" s="268" t="s">
        <v>81</v>
      </c>
      <c r="B83" s="295"/>
      <c r="C83" s="296" t="n">
        <f aca="false">SUM(C69:C82)</f>
        <v>98020</v>
      </c>
      <c r="D83" s="297" t="n">
        <f aca="false">SUM(D69:D82)</f>
        <v>91577</v>
      </c>
      <c r="E83" s="298" t="n">
        <f aca="false">SUM(E69:E82)</f>
        <v>6443</v>
      </c>
      <c r="F83" s="295"/>
      <c r="G83" s="296" t="n">
        <f aca="false">SUM(G69:G82)</f>
        <v>0</v>
      </c>
      <c r="H83" s="297" t="n">
        <f aca="false">SUM(H69:H82)</f>
        <v>0</v>
      </c>
      <c r="I83" s="298" t="n">
        <f aca="false">SUM(I69:I82)</f>
        <v>0</v>
      </c>
      <c r="J83" s="295"/>
      <c r="K83" s="299"/>
      <c r="L83" s="300"/>
      <c r="M83" s="300"/>
      <c r="N83" s="301"/>
      <c r="O83" s="295"/>
    </row>
    <row r="84" customFormat="false" ht="13.5" hidden="false" customHeight="false" outlineLevel="0" collapsed="false">
      <c r="A84" s="99" t="s">
        <v>82</v>
      </c>
      <c r="C84" s="291" t="n">
        <f aca="false">D84+1023</f>
        <v>38777</v>
      </c>
      <c r="D84" s="292" t="n">
        <v>37754</v>
      </c>
      <c r="E84" s="293" t="n">
        <f aca="false">C84-D84</f>
        <v>1023</v>
      </c>
      <c r="G84" s="291" t="n">
        <v>0</v>
      </c>
      <c r="H84" s="292" t="n">
        <v>0</v>
      </c>
      <c r="I84" s="293" t="n">
        <f aca="false">G84-H84</f>
        <v>0</v>
      </c>
      <c r="K84" s="284"/>
      <c r="L84" s="285"/>
      <c r="M84" s="285"/>
      <c r="N84" s="286"/>
    </row>
    <row r="85" customFormat="false" ht="13.5" hidden="false" customHeight="false" outlineLevel="0" collapsed="false">
      <c r="A85" s="99" t="s">
        <v>83</v>
      </c>
      <c r="C85" s="291" t="n">
        <f aca="false">D85</f>
        <v>3060</v>
      </c>
      <c r="D85" s="292" t="n">
        <v>3060</v>
      </c>
      <c r="E85" s="293" t="n">
        <f aca="false">C85-D85</f>
        <v>0</v>
      </c>
      <c r="G85" s="291" t="n">
        <v>0</v>
      </c>
      <c r="H85" s="292" t="n">
        <v>0</v>
      </c>
      <c r="I85" s="293" t="n">
        <f aca="false">G85-H85</f>
        <v>0</v>
      </c>
      <c r="K85" s="284"/>
      <c r="L85" s="285"/>
      <c r="M85" s="285"/>
      <c r="N85" s="286"/>
    </row>
    <row r="86" customFormat="false" ht="13.5" hidden="false" customHeight="false" outlineLevel="0" collapsed="false">
      <c r="A86" s="322" t="s">
        <v>152</v>
      </c>
      <c r="B86" s="295"/>
      <c r="C86" s="297" t="n">
        <f aca="false">C67+C83+C84+C85</f>
        <v>191159</v>
      </c>
      <c r="D86" s="297" t="n">
        <f aca="false">D67+D83+D84+D85</f>
        <v>184406</v>
      </c>
      <c r="E86" s="297" t="n">
        <f aca="false">E67+E83+E84+E85</f>
        <v>6753</v>
      </c>
      <c r="F86" s="295"/>
      <c r="G86" s="297" t="n">
        <f aca="false">G67+G83+G84+G85</f>
        <v>67815</v>
      </c>
      <c r="H86" s="297" t="n">
        <f aca="false">H67+H83+H84+H85</f>
        <v>60526</v>
      </c>
      <c r="I86" s="297" t="n">
        <f aca="false">I67+I83+I84+I85</f>
        <v>7289</v>
      </c>
      <c r="J86" s="295"/>
      <c r="K86" s="299"/>
      <c r="L86" s="300"/>
      <c r="M86" s="300"/>
      <c r="N86" s="301"/>
      <c r="O86" s="295"/>
    </row>
    <row r="87" customFormat="false" ht="13.5" hidden="false" customHeight="false" outlineLevel="0" collapsed="false">
      <c r="A87" s="99" t="s">
        <v>87</v>
      </c>
      <c r="C87" s="291" t="n">
        <v>6625</v>
      </c>
      <c r="D87" s="292" t="n">
        <v>25828</v>
      </c>
      <c r="E87" s="293" t="n">
        <f aca="false">C87-D87</f>
        <v>-19203</v>
      </c>
      <c r="G87" s="291" t="n">
        <v>0</v>
      </c>
      <c r="H87" s="292" t="n">
        <v>0</v>
      </c>
      <c r="I87" s="293" t="n">
        <f aca="false">G87-H87</f>
        <v>0</v>
      </c>
      <c r="K87" s="323"/>
      <c r="N87" s="324"/>
    </row>
    <row r="88" customFormat="false" ht="13.5" hidden="false" customHeight="false" outlineLevel="0" collapsed="false">
      <c r="A88" s="310" t="s">
        <v>147</v>
      </c>
      <c r="B88" s="295"/>
      <c r="C88" s="296" t="n">
        <f aca="false">C87+C86</f>
        <v>197784</v>
      </c>
      <c r="D88" s="297" t="n">
        <f aca="false">D87+D86</f>
        <v>210234</v>
      </c>
      <c r="E88" s="298" t="n">
        <f aca="false">E87+E86</f>
        <v>-12450</v>
      </c>
      <c r="F88" s="295"/>
      <c r="G88" s="296" t="n">
        <f aca="false">G87+G86</f>
        <v>67815</v>
      </c>
      <c r="H88" s="297" t="n">
        <f aca="false">H87+H86</f>
        <v>60526</v>
      </c>
      <c r="I88" s="298" t="n">
        <f aca="false">I87+I86</f>
        <v>7289</v>
      </c>
      <c r="J88" s="295"/>
      <c r="K88" s="299"/>
      <c r="L88" s="300"/>
      <c r="M88" s="300"/>
      <c r="N88" s="301"/>
      <c r="O88" s="295"/>
    </row>
    <row r="90" customFormat="false" ht="12.75" hidden="false" customHeight="false" outlineLevel="0" collapsed="false">
      <c r="O90" s="0" t="n">
        <f aca="false">C90-G90-K90</f>
        <v>0</v>
      </c>
      <c r="P90" s="0" t="n">
        <f aca="false">D90-H90-L90</f>
        <v>0</v>
      </c>
    </row>
    <row r="91" customFormat="false" ht="12.75" hidden="false" customHeight="false" outlineLevel="0" collapsed="false">
      <c r="D91" s="325"/>
    </row>
    <row r="93" customFormat="false" ht="12.75" hidden="false" customHeight="false" outlineLevel="0" collapsed="false">
      <c r="D93" s="325"/>
    </row>
  </sheetData>
  <mergeCells count="6">
    <mergeCell ref="A1:N1"/>
    <mergeCell ref="A2:N2"/>
    <mergeCell ref="A3:N3"/>
    <mergeCell ref="C5:E5"/>
    <mergeCell ref="G5:I5"/>
    <mergeCell ref="K6:N6"/>
  </mergeCells>
  <printOptions headings="false" gridLines="false" gridLinesSet="true" horizontalCentered="true" verticalCentered="false"/>
  <pageMargins left="0.25" right="0.25" top="0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0" width="2.13"/>
    <col collapsed="false" customWidth="true" hidden="false" outlineLevel="0" max="3" min="3" style="0" width="9.56"/>
    <col collapsed="false" customWidth="true" hidden="false" outlineLevel="0" max="4" min="4" style="0" width="10.56"/>
    <col collapsed="false" customWidth="true" hidden="false" outlineLevel="0" max="5" min="5" style="0" width="10.13"/>
    <col collapsed="false" customWidth="true" hidden="false" outlineLevel="0" max="8" min="8" style="0" width="16.56"/>
  </cols>
  <sheetData>
    <row r="1" customFormat="false" ht="15.75" hidden="false" customHeight="false" outlineLevel="0" collapsed="false">
      <c r="A1" s="326" t="s">
        <v>126</v>
      </c>
      <c r="B1" s="326"/>
      <c r="C1" s="326"/>
      <c r="D1" s="326"/>
      <c r="E1" s="326"/>
      <c r="F1" s="326"/>
      <c r="G1" s="326"/>
      <c r="H1" s="326"/>
    </row>
    <row r="2" customFormat="false" ht="15" hidden="false" customHeight="false" outlineLevel="0" collapsed="false">
      <c r="A2" s="327" t="s">
        <v>153</v>
      </c>
      <c r="B2" s="327"/>
      <c r="C2" s="327"/>
      <c r="D2" s="327"/>
      <c r="E2" s="327"/>
      <c r="F2" s="327"/>
      <c r="G2" s="327"/>
      <c r="H2" s="327"/>
    </row>
    <row r="3" customFormat="false" ht="12.75" hidden="false" customHeight="false" outlineLevel="0" collapsed="false">
      <c r="A3" s="328" t="str">
        <f aca="false">Expenses!A3</f>
        <v>Results based on activity through May 18, 2001</v>
      </c>
      <c r="B3" s="328"/>
      <c r="C3" s="328"/>
      <c r="D3" s="328"/>
      <c r="E3" s="328"/>
      <c r="F3" s="328"/>
      <c r="G3" s="328"/>
      <c r="H3" s="328"/>
    </row>
    <row r="4" customFormat="false" ht="12.75" hidden="false" customHeight="false" outlineLevel="0" collapsed="false">
      <c r="A4" s="284"/>
      <c r="B4" s="285"/>
      <c r="C4" s="285"/>
      <c r="D4" s="285"/>
      <c r="E4" s="285"/>
      <c r="F4" s="285"/>
      <c r="G4" s="285"/>
      <c r="H4" s="286"/>
    </row>
    <row r="5" customFormat="false" ht="12.75" hidden="false" customHeight="false" outlineLevel="0" collapsed="false">
      <c r="A5" s="273"/>
      <c r="B5" s="285"/>
      <c r="C5" s="276"/>
      <c r="D5" s="277"/>
      <c r="E5" s="277"/>
      <c r="F5" s="277"/>
      <c r="G5" s="277"/>
      <c r="H5" s="278"/>
    </row>
    <row r="6" customFormat="false" ht="12.75" hidden="false" customHeight="false" outlineLevel="0" collapsed="false">
      <c r="A6" s="329"/>
      <c r="B6" s="285"/>
      <c r="C6" s="279" t="s">
        <v>5</v>
      </c>
      <c r="D6" s="279"/>
      <c r="E6" s="279"/>
      <c r="F6" s="279"/>
      <c r="G6" s="279"/>
      <c r="H6" s="279"/>
    </row>
    <row r="7" customFormat="false" ht="12.75" hidden="false" customHeight="false" outlineLevel="0" collapsed="false">
      <c r="A7" s="279" t="s">
        <v>7</v>
      </c>
      <c r="B7" s="285"/>
      <c r="C7" s="280" t="s">
        <v>11</v>
      </c>
      <c r="D7" s="281" t="s">
        <v>9</v>
      </c>
      <c r="E7" s="282" t="s">
        <v>10</v>
      </c>
      <c r="F7" s="282" t="s">
        <v>154</v>
      </c>
      <c r="G7" s="282"/>
      <c r="H7" s="282"/>
    </row>
    <row r="8" customFormat="false" ht="13.5" hidden="false" customHeight="false" outlineLevel="0" collapsed="false">
      <c r="A8" s="330" t="str">
        <f aca="false">'QTD Mgmt Summary'!A10</f>
        <v>    ERCOT (Smith/Tingleaf)</v>
      </c>
      <c r="B8" s="285"/>
      <c r="C8" s="291" t="n">
        <f aca="false">D8</f>
        <v>0</v>
      </c>
      <c r="D8" s="292" t="n">
        <v>0</v>
      </c>
      <c r="E8" s="293" t="n">
        <f aca="false">C8-D8</f>
        <v>0</v>
      </c>
      <c r="F8" s="292"/>
      <c r="G8" s="292"/>
      <c r="H8" s="331"/>
    </row>
    <row r="9" customFormat="false" ht="13.5" hidden="false" customHeight="false" outlineLevel="0" collapsed="false">
      <c r="A9" s="330" t="str">
        <f aca="false">'QTD Mgmt Summary'!A11</f>
        <v>    Southeast (Herndon/Kroll)</v>
      </c>
      <c r="B9" s="285"/>
      <c r="C9" s="291" t="n">
        <v>74</v>
      </c>
      <c r="D9" s="292" t="n">
        <v>0</v>
      </c>
      <c r="E9" s="293" t="n">
        <f aca="false">C9-D9</f>
        <v>74</v>
      </c>
      <c r="F9" s="292"/>
      <c r="G9" s="292"/>
      <c r="H9" s="331"/>
    </row>
    <row r="10" customFormat="false" ht="13.5" hidden="false" customHeight="false" outlineLevel="0" collapsed="false">
      <c r="A10" s="330" t="str">
        <f aca="false">'QTD Mgmt Summary'!A12</f>
        <v>    Midwest (Sturm/Baughman)</v>
      </c>
      <c r="B10" s="285"/>
      <c r="C10" s="291" t="n">
        <f aca="false">D10</f>
        <v>0</v>
      </c>
      <c r="D10" s="292" t="n">
        <v>0</v>
      </c>
      <c r="E10" s="293" t="n">
        <f aca="false">C10-D10</f>
        <v>0</v>
      </c>
      <c r="F10" s="292"/>
      <c r="G10" s="292"/>
      <c r="H10" s="331"/>
    </row>
    <row r="11" customFormat="false" ht="13.5" hidden="false" customHeight="false" outlineLevel="0" collapsed="false">
      <c r="A11" s="330" t="str">
        <f aca="false">'QTD Mgmt Summary'!A13</f>
        <v>    Northeast (Davis)</v>
      </c>
      <c r="B11" s="285"/>
      <c r="C11" s="291" t="n">
        <f aca="false">D11</f>
        <v>0</v>
      </c>
      <c r="D11" s="292" t="n">
        <v>0</v>
      </c>
      <c r="E11" s="293" t="n">
        <f aca="false">C11-D11</f>
        <v>0</v>
      </c>
      <c r="F11" s="292"/>
      <c r="G11" s="292"/>
      <c r="H11" s="331"/>
    </row>
    <row r="12" customFormat="false" ht="13.5" hidden="false" customHeight="false" outlineLevel="0" collapsed="false">
      <c r="A12" s="330" t="str">
        <f aca="false">'QTD Mgmt Summary'!A14</f>
        <v>    Management Book (Presto)</v>
      </c>
      <c r="B12" s="285"/>
      <c r="C12" s="291" t="n">
        <f aca="false">D12</f>
        <v>0</v>
      </c>
      <c r="D12" s="292" t="n">
        <v>0</v>
      </c>
      <c r="E12" s="293" t="n">
        <f aca="false">C12-D12</f>
        <v>0</v>
      </c>
      <c r="F12" s="292"/>
      <c r="G12" s="292"/>
      <c r="H12" s="331"/>
    </row>
    <row r="13" customFormat="false" ht="13.5" hidden="false" customHeight="false" outlineLevel="0" collapsed="false">
      <c r="A13" s="330" t="str">
        <f aca="false">'QTD Mgmt Summary'!A15</f>
        <v>    Options (Arrora)</v>
      </c>
      <c r="B13" s="285"/>
      <c r="C13" s="291" t="n">
        <f aca="false">D13</f>
        <v>0</v>
      </c>
      <c r="D13" s="292" t="n">
        <v>0</v>
      </c>
      <c r="E13" s="293" t="n">
        <f aca="false">C13-D13</f>
        <v>0</v>
      </c>
      <c r="F13" s="292"/>
      <c r="G13" s="292"/>
      <c r="H13" s="331"/>
    </row>
    <row r="14" customFormat="false" ht="13.5" hidden="false" customHeight="false" outlineLevel="0" collapsed="false">
      <c r="A14" s="330" t="str">
        <f aca="false">'QTD Mgmt Summary'!A16</f>
        <v>    Services (Will)</v>
      </c>
      <c r="B14" s="285"/>
      <c r="C14" s="291" t="n">
        <f aca="false">D14</f>
        <v>0</v>
      </c>
      <c r="D14" s="292" t="n">
        <v>0</v>
      </c>
      <c r="E14" s="293" t="n">
        <f aca="false">C14-D14</f>
        <v>0</v>
      </c>
      <c r="F14" s="292"/>
      <c r="G14" s="292"/>
      <c r="H14" s="331"/>
    </row>
    <row r="15" customFormat="false" ht="13.5" hidden="false" customHeight="false" outlineLevel="0" collapsed="false">
      <c r="A15" s="330" t="str">
        <f aca="false">'QTD Mgmt Summary'!A17</f>
        <v>    New Albany (Presto)   </v>
      </c>
      <c r="B15" s="285"/>
      <c r="C15" s="291" t="n">
        <v>0</v>
      </c>
      <c r="D15" s="292" t="n">
        <v>0</v>
      </c>
      <c r="E15" s="293" t="n">
        <f aca="false">C15-D15</f>
        <v>0</v>
      </c>
      <c r="F15" s="292"/>
      <c r="G15" s="292"/>
      <c r="H15" s="331"/>
    </row>
    <row r="16" customFormat="false" ht="13.5" hidden="false" customHeight="false" outlineLevel="0" collapsed="false">
      <c r="A16" s="330" t="str">
        <f aca="false">'QTD Mgmt Summary'!A18</f>
        <v>    Development (Jacoby)</v>
      </c>
      <c r="B16" s="285"/>
      <c r="C16" s="291" t="n">
        <v>49</v>
      </c>
      <c r="D16" s="292" t="n">
        <v>236</v>
      </c>
      <c r="E16" s="293" t="n">
        <f aca="false">C16-D16</f>
        <v>-187</v>
      </c>
      <c r="F16" s="292"/>
      <c r="G16" s="292"/>
      <c r="H16" s="331"/>
    </row>
    <row r="17" customFormat="false" ht="13.5" hidden="false" customHeight="false" outlineLevel="0" collapsed="false">
      <c r="A17" s="330" t="str">
        <f aca="false">'QTD Mgmt Summary'!A19</f>
        <v>    Structuring (Meyn)</v>
      </c>
      <c r="B17" s="285"/>
      <c r="C17" s="291" t="n">
        <f aca="false">D17</f>
        <v>0</v>
      </c>
      <c r="D17" s="292" t="n">
        <v>0</v>
      </c>
      <c r="E17" s="293" t="n">
        <f aca="false">C17-D17</f>
        <v>0</v>
      </c>
      <c r="F17" s="292"/>
      <c r="G17" s="292"/>
      <c r="H17" s="331"/>
    </row>
    <row r="18" customFormat="false" ht="13.5" hidden="false" customHeight="false" outlineLevel="0" collapsed="false">
      <c r="A18" s="330" t="str">
        <f aca="false">'QTD Mgmt Summary'!A20</f>
        <v>    Fundamentals (Will)</v>
      </c>
      <c r="B18" s="285"/>
      <c r="C18" s="291" t="n">
        <f aca="false">D18</f>
        <v>0</v>
      </c>
      <c r="D18" s="292" t="n">
        <v>0</v>
      </c>
      <c r="E18" s="293" t="n">
        <f aca="false">C18-D18</f>
        <v>0</v>
      </c>
      <c r="F18" s="292"/>
      <c r="G18" s="292"/>
      <c r="H18" s="331"/>
    </row>
    <row r="19" customFormat="false" ht="13.5" hidden="false" customHeight="false" outlineLevel="0" collapsed="false">
      <c r="A19" s="261" t="s">
        <v>21</v>
      </c>
      <c r="B19" s="332"/>
      <c r="C19" s="296" t="n">
        <f aca="false">SUM(C8:C18)</f>
        <v>123</v>
      </c>
      <c r="D19" s="297" t="n">
        <f aca="false">SUM(D8:D18)</f>
        <v>236</v>
      </c>
      <c r="E19" s="298" t="n">
        <f aca="false">SUM(E8:E18)</f>
        <v>-113</v>
      </c>
      <c r="F19" s="297"/>
      <c r="G19" s="297"/>
      <c r="H19" s="333"/>
    </row>
    <row r="20" customFormat="false" ht="8.25" hidden="false" customHeight="true" outlineLevel="0" collapsed="false">
      <c r="A20" s="330"/>
      <c r="B20" s="285"/>
      <c r="C20" s="291"/>
      <c r="D20" s="292"/>
      <c r="E20" s="293"/>
      <c r="F20" s="292"/>
      <c r="G20" s="292"/>
      <c r="H20" s="331"/>
    </row>
    <row r="21" customFormat="false" ht="13.5" hidden="false" customHeight="false" outlineLevel="0" collapsed="false">
      <c r="A21" s="330" t="str">
        <f aca="false">'QTD Mgmt Summary'!A23</f>
        <v>    Origination (Thomas/Mcdonald)</v>
      </c>
      <c r="B21" s="285"/>
      <c r="C21" s="291" t="n">
        <v>963</v>
      </c>
      <c r="D21" s="292" t="n">
        <v>111</v>
      </c>
      <c r="E21" s="293" t="n">
        <f aca="false">C21-D21</f>
        <v>852</v>
      </c>
      <c r="F21" s="292"/>
      <c r="G21" s="292"/>
      <c r="H21" s="331"/>
    </row>
    <row r="22" customFormat="false" ht="13.5" hidden="false" customHeight="false" outlineLevel="0" collapsed="false">
      <c r="A22" s="330" t="str">
        <f aca="false">'QTD Mgmt Summary'!A24</f>
        <v>    Executive (Calger)</v>
      </c>
      <c r="B22" s="285"/>
      <c r="C22" s="291" t="n">
        <v>0</v>
      </c>
      <c r="D22" s="292" t="n">
        <v>0</v>
      </c>
      <c r="E22" s="293" t="n">
        <f aca="false">C22-D22</f>
        <v>0</v>
      </c>
      <c r="F22" s="292"/>
      <c r="G22" s="292"/>
      <c r="H22" s="331"/>
    </row>
    <row r="23" customFormat="false" ht="13.5" hidden="false" customHeight="false" outlineLevel="0" collapsed="false">
      <c r="A23" s="330" t="str">
        <f aca="false">'QTD Mgmt Summary'!A25</f>
        <v>    Generation (Parquet)</v>
      </c>
      <c r="B23" s="285"/>
      <c r="C23" s="291" t="n">
        <v>1995</v>
      </c>
      <c r="D23" s="292" t="n">
        <v>4139</v>
      </c>
      <c r="E23" s="293" t="n">
        <f aca="false">C23-D23</f>
        <v>-2144</v>
      </c>
      <c r="F23" s="292"/>
      <c r="G23" s="292"/>
      <c r="H23" s="331"/>
    </row>
    <row r="24" customFormat="false" ht="13.5" hidden="false" customHeight="false" outlineLevel="0" collapsed="false">
      <c r="A24" s="330" t="str">
        <f aca="false">'QTD Mgmt Summary'!A26</f>
        <v>    Trading (Belden)</v>
      </c>
      <c r="B24" s="285"/>
      <c r="C24" s="291" t="n">
        <f aca="false">D24</f>
        <v>0</v>
      </c>
      <c r="D24" s="292" t="n">
        <v>0</v>
      </c>
      <c r="E24" s="293" t="n">
        <f aca="false">C24-D24</f>
        <v>0</v>
      </c>
      <c r="F24" s="292"/>
      <c r="G24" s="292"/>
      <c r="H24" s="331"/>
    </row>
    <row r="25" customFormat="false" ht="13.5" hidden="false" customHeight="false" outlineLevel="0" collapsed="false">
      <c r="A25" s="330" t="str">
        <f aca="false">'QTD Mgmt Summary'!A27</f>
        <v>    Middle Market/Services (Foster/Wolfe)</v>
      </c>
      <c r="B25" s="285"/>
      <c r="C25" s="291" t="n">
        <f aca="false">D25</f>
        <v>0</v>
      </c>
      <c r="D25" s="292" t="n">
        <v>0</v>
      </c>
      <c r="E25" s="293" t="n">
        <f aca="false">C25-D25</f>
        <v>0</v>
      </c>
      <c r="F25" s="292"/>
      <c r="G25" s="292"/>
      <c r="H25" s="331"/>
    </row>
    <row r="26" customFormat="false" ht="13.5" hidden="false" customHeight="false" outlineLevel="0" collapsed="false">
      <c r="A26" s="330" t="str">
        <f aca="false">'QTD Mgmt Summary'!A28</f>
        <v>    Fundamentals (Heizenreiker)</v>
      </c>
      <c r="B26" s="285"/>
      <c r="C26" s="291" t="n">
        <f aca="false">D26</f>
        <v>0</v>
      </c>
      <c r="D26" s="292" t="n">
        <v>0</v>
      </c>
      <c r="E26" s="293" t="n">
        <f aca="false">C26-D26</f>
        <v>0</v>
      </c>
      <c r="F26" s="292"/>
      <c r="G26" s="292"/>
      <c r="H26" s="331"/>
    </row>
    <row r="27" customFormat="false" ht="13.5" hidden="false" customHeight="false" outlineLevel="0" collapsed="false">
      <c r="A27" s="261" t="s">
        <v>28</v>
      </c>
      <c r="B27" s="332"/>
      <c r="C27" s="296" t="n">
        <f aca="false">SUM(C21:C26)</f>
        <v>2958</v>
      </c>
      <c r="D27" s="297" t="n">
        <f aca="false">SUM(D21:D26)</f>
        <v>4250</v>
      </c>
      <c r="E27" s="298" t="n">
        <f aca="false">SUM(E21:E26)</f>
        <v>-1292</v>
      </c>
      <c r="F27" s="297"/>
      <c r="G27" s="297"/>
      <c r="H27" s="333"/>
    </row>
    <row r="28" customFormat="false" ht="6.75" hidden="false" customHeight="true" outlineLevel="0" collapsed="false">
      <c r="A28" s="330"/>
      <c r="B28" s="285"/>
      <c r="C28" s="291"/>
      <c r="D28" s="292"/>
      <c r="E28" s="293"/>
      <c r="F28" s="292"/>
      <c r="G28" s="292"/>
      <c r="H28" s="331"/>
    </row>
    <row r="29" customFormat="false" ht="13.5" hidden="false" customHeight="false" outlineLevel="0" collapsed="false">
      <c r="A29" s="330" t="s">
        <v>29</v>
      </c>
      <c r="B29" s="285"/>
      <c r="C29" s="291" t="n">
        <f aca="false">D29</f>
        <v>0</v>
      </c>
      <c r="D29" s="292" t="n">
        <v>0</v>
      </c>
      <c r="E29" s="293" t="n">
        <f aca="false">C29-D29</f>
        <v>0</v>
      </c>
      <c r="F29" s="292"/>
      <c r="G29" s="292"/>
      <c r="H29" s="331"/>
    </row>
    <row r="30" customFormat="false" ht="13.5" hidden="false" customHeight="false" outlineLevel="0" collapsed="false">
      <c r="A30" s="330" t="s">
        <v>116</v>
      </c>
      <c r="B30" s="285"/>
      <c r="C30" s="291" t="n">
        <v>370</v>
      </c>
      <c r="D30" s="292" t="n">
        <v>144</v>
      </c>
      <c r="E30" s="293" t="n">
        <f aca="false">C30-D30</f>
        <v>226</v>
      </c>
      <c r="F30" s="292"/>
      <c r="G30" s="292"/>
      <c r="H30" s="331"/>
    </row>
    <row r="31" customFormat="false" ht="13.5" hidden="false" customHeight="false" outlineLevel="0" collapsed="false">
      <c r="A31" s="330" t="s">
        <v>31</v>
      </c>
      <c r="B31" s="285"/>
      <c r="C31" s="291" t="n">
        <v>209</v>
      </c>
      <c r="D31" s="292" t="n">
        <v>1572</v>
      </c>
      <c r="E31" s="293" t="n">
        <f aca="false">C31-D31</f>
        <v>-1363</v>
      </c>
      <c r="F31" s="292"/>
      <c r="G31" s="292"/>
      <c r="H31" s="331"/>
    </row>
    <row r="32" customFormat="false" ht="13.5" hidden="false" customHeight="false" outlineLevel="0" collapsed="false">
      <c r="A32" s="330" t="s">
        <v>32</v>
      </c>
      <c r="B32" s="285"/>
      <c r="C32" s="291" t="n">
        <f aca="false">D32</f>
        <v>0</v>
      </c>
      <c r="D32" s="292" t="n">
        <v>0</v>
      </c>
      <c r="E32" s="293" t="n">
        <f aca="false">C32-D32</f>
        <v>0</v>
      </c>
      <c r="F32" s="292"/>
      <c r="G32" s="292"/>
      <c r="H32" s="331"/>
    </row>
    <row r="33" customFormat="false" ht="13.5" hidden="false" customHeight="false" outlineLevel="0" collapsed="false">
      <c r="A33" s="330" t="s">
        <v>33</v>
      </c>
      <c r="B33" s="285"/>
      <c r="C33" s="291" t="n">
        <f aca="false">D33</f>
        <v>0</v>
      </c>
      <c r="D33" s="292" t="n">
        <v>0</v>
      </c>
      <c r="E33" s="293" t="n">
        <f aca="false">C33-D33</f>
        <v>0</v>
      </c>
      <c r="F33" s="292"/>
      <c r="G33" s="292"/>
      <c r="H33" s="331"/>
    </row>
    <row r="34" customFormat="false" ht="13.5" hidden="false" customHeight="false" outlineLevel="0" collapsed="false">
      <c r="A34" s="330" t="s">
        <v>34</v>
      </c>
      <c r="B34" s="285"/>
      <c r="C34" s="291" t="n">
        <f aca="false">D34</f>
        <v>0</v>
      </c>
      <c r="D34" s="292" t="n">
        <v>0</v>
      </c>
      <c r="E34" s="293" t="n">
        <f aca="false">C34-D34</f>
        <v>0</v>
      </c>
      <c r="F34" s="292"/>
      <c r="G34" s="292"/>
      <c r="H34" s="331"/>
    </row>
    <row r="35" customFormat="false" ht="13.5" hidden="false" customHeight="false" outlineLevel="0" collapsed="false">
      <c r="A35" s="330" t="s">
        <v>35</v>
      </c>
      <c r="B35" s="285"/>
      <c r="C35" s="291" t="n">
        <f aca="false">D35</f>
        <v>0</v>
      </c>
      <c r="D35" s="292" t="n">
        <v>0</v>
      </c>
      <c r="E35" s="293" t="n">
        <f aca="false">C35-D35</f>
        <v>0</v>
      </c>
      <c r="F35" s="292"/>
      <c r="G35" s="292"/>
      <c r="H35" s="331"/>
    </row>
    <row r="36" customFormat="false" ht="13.5" hidden="false" customHeight="false" outlineLevel="0" collapsed="false">
      <c r="A36" s="330" t="s">
        <v>36</v>
      </c>
      <c r="B36" s="285"/>
      <c r="C36" s="291" t="n">
        <f aca="false">D36</f>
        <v>0</v>
      </c>
      <c r="D36" s="292" t="n">
        <v>0</v>
      </c>
      <c r="E36" s="293" t="n">
        <f aca="false">C36-D36</f>
        <v>0</v>
      </c>
      <c r="F36" s="292"/>
      <c r="G36" s="292"/>
      <c r="H36" s="331"/>
    </row>
    <row r="37" customFormat="false" ht="13.5" hidden="false" customHeight="false" outlineLevel="0" collapsed="false">
      <c r="A37" s="330" t="s">
        <v>37</v>
      </c>
      <c r="B37" s="285"/>
      <c r="C37" s="291" t="n">
        <f aca="false">D37</f>
        <v>0</v>
      </c>
      <c r="D37" s="292" t="n">
        <v>0</v>
      </c>
      <c r="E37" s="293" t="n">
        <v>0</v>
      </c>
      <c r="F37" s="292"/>
      <c r="G37" s="292"/>
      <c r="H37" s="331"/>
    </row>
    <row r="38" customFormat="false" ht="13.5" hidden="false" customHeight="false" outlineLevel="0" collapsed="false">
      <c r="A38" s="261" t="s">
        <v>38</v>
      </c>
      <c r="B38" s="332"/>
      <c r="C38" s="296" t="n">
        <f aca="false">SUM(C29:C36)</f>
        <v>579</v>
      </c>
      <c r="D38" s="297" t="n">
        <f aca="false">SUM(D29:D36)</f>
        <v>1716</v>
      </c>
      <c r="E38" s="298" t="n">
        <f aca="false">SUM(E29:E36)</f>
        <v>-1137</v>
      </c>
      <c r="F38" s="297"/>
      <c r="G38" s="297"/>
      <c r="H38" s="333"/>
    </row>
    <row r="39" customFormat="false" ht="6" hidden="false" customHeight="true" outlineLevel="0" collapsed="false">
      <c r="A39" s="330"/>
      <c r="B39" s="285"/>
      <c r="C39" s="291"/>
      <c r="D39" s="292"/>
      <c r="E39" s="293"/>
      <c r="F39" s="292"/>
      <c r="G39" s="292"/>
      <c r="H39" s="331"/>
    </row>
    <row r="40" customFormat="false" ht="13.5" hidden="false" customHeight="false" outlineLevel="0" collapsed="false">
      <c r="A40" s="330" t="s">
        <v>39</v>
      </c>
      <c r="B40" s="285"/>
      <c r="C40" s="291" t="n">
        <v>32</v>
      </c>
      <c r="D40" s="292" t="n">
        <v>99</v>
      </c>
      <c r="E40" s="293" t="n">
        <f aca="false">C40-D40</f>
        <v>-67</v>
      </c>
      <c r="F40" s="292"/>
      <c r="G40" s="292"/>
      <c r="H40" s="331"/>
    </row>
    <row r="41" customFormat="false" ht="13.5" hidden="false" customHeight="false" outlineLevel="0" collapsed="false">
      <c r="A41" s="330" t="s">
        <v>40</v>
      </c>
      <c r="B41" s="285"/>
      <c r="C41" s="291" t="n">
        <v>1993</v>
      </c>
      <c r="D41" s="292" t="n">
        <v>304</v>
      </c>
      <c r="E41" s="293" t="n">
        <f aca="false">C41-D41</f>
        <v>1689</v>
      </c>
      <c r="F41" s="292"/>
      <c r="G41" s="292"/>
      <c r="H41" s="331"/>
    </row>
    <row r="42" customFormat="false" ht="13.5" hidden="false" customHeight="false" outlineLevel="0" collapsed="false">
      <c r="A42" s="330" t="s">
        <v>41</v>
      </c>
      <c r="B42" s="285"/>
      <c r="C42" s="291" t="n">
        <f aca="false">D42</f>
        <v>0</v>
      </c>
      <c r="D42" s="292" t="n">
        <v>0</v>
      </c>
      <c r="E42" s="293" t="n">
        <f aca="false">C42-D42</f>
        <v>0</v>
      </c>
      <c r="F42" s="292"/>
      <c r="G42" s="292"/>
      <c r="H42" s="331"/>
    </row>
    <row r="43" customFormat="false" ht="13.5" hidden="false" customHeight="false" outlineLevel="0" collapsed="false">
      <c r="A43" s="330" t="s">
        <v>42</v>
      </c>
      <c r="B43" s="285"/>
      <c r="C43" s="291" t="n">
        <v>0</v>
      </c>
      <c r="D43" s="292" t="n">
        <v>447</v>
      </c>
      <c r="E43" s="293" t="n">
        <f aca="false">C43-D43</f>
        <v>-447</v>
      </c>
      <c r="F43" s="292"/>
      <c r="G43" s="292"/>
      <c r="H43" s="331"/>
    </row>
    <row r="44" customFormat="false" ht="13.5" hidden="false" customHeight="false" outlineLevel="0" collapsed="false">
      <c r="A44" s="330" t="s">
        <v>117</v>
      </c>
      <c r="B44" s="285"/>
      <c r="C44" s="291" t="n">
        <f aca="false">D44</f>
        <v>0</v>
      </c>
      <c r="D44" s="292" t="n">
        <v>0</v>
      </c>
      <c r="E44" s="293" t="n">
        <f aca="false">C44-D44</f>
        <v>0</v>
      </c>
      <c r="F44" s="292"/>
      <c r="G44" s="292"/>
      <c r="H44" s="331"/>
    </row>
    <row r="45" customFormat="false" ht="13.5" hidden="false" customHeight="false" outlineLevel="0" collapsed="false">
      <c r="A45" s="330" t="s">
        <v>44</v>
      </c>
      <c r="B45" s="285"/>
      <c r="C45" s="291" t="n">
        <f aca="false">D45</f>
        <v>0</v>
      </c>
      <c r="D45" s="292" t="n">
        <v>0</v>
      </c>
      <c r="E45" s="293" t="n">
        <f aca="false">C45-D45</f>
        <v>0</v>
      </c>
      <c r="F45" s="292"/>
      <c r="G45" s="292"/>
      <c r="H45" s="331"/>
    </row>
    <row r="46" customFormat="false" ht="13.5" hidden="false" customHeight="false" outlineLevel="0" collapsed="false">
      <c r="A46" s="261" t="s">
        <v>45</v>
      </c>
      <c r="B46" s="332"/>
      <c r="C46" s="296" t="n">
        <f aca="false">SUM(C40:C45)</f>
        <v>2025</v>
      </c>
      <c r="D46" s="297" t="n">
        <f aca="false">SUM(D40:D45)</f>
        <v>850</v>
      </c>
      <c r="E46" s="298" t="n">
        <f aca="false">SUM(E40:E45)</f>
        <v>1175</v>
      </c>
      <c r="F46" s="297"/>
      <c r="G46" s="297"/>
      <c r="H46" s="333"/>
    </row>
    <row r="47" customFormat="false" ht="8.25" hidden="false" customHeight="true" outlineLevel="0" collapsed="false">
      <c r="A47" s="330"/>
      <c r="B47" s="285"/>
      <c r="C47" s="291"/>
      <c r="D47" s="292"/>
      <c r="E47" s="293"/>
      <c r="F47" s="292"/>
      <c r="G47" s="292"/>
      <c r="H47" s="331"/>
    </row>
    <row r="48" customFormat="false" ht="13.5" hidden="false" customHeight="false" outlineLevel="0" collapsed="false">
      <c r="A48" s="330" t="s">
        <v>46</v>
      </c>
      <c r="B48" s="285"/>
      <c r="C48" s="291" t="n">
        <f aca="false">D48</f>
        <v>0</v>
      </c>
      <c r="D48" s="334" t="n">
        <v>0</v>
      </c>
      <c r="E48" s="293" t="n">
        <f aca="false">C48-D48</f>
        <v>0</v>
      </c>
      <c r="F48" s="292"/>
      <c r="G48" s="292"/>
      <c r="H48" s="331"/>
    </row>
    <row r="49" customFormat="false" ht="13.5" hidden="false" customHeight="false" outlineLevel="0" collapsed="false">
      <c r="A49" s="330" t="s">
        <v>47</v>
      </c>
      <c r="B49" s="285"/>
      <c r="C49" s="291" t="n">
        <f aca="false">D49</f>
        <v>0</v>
      </c>
      <c r="D49" s="292" t="n">
        <v>0</v>
      </c>
      <c r="E49" s="293" t="n">
        <f aca="false">C49-D49</f>
        <v>0</v>
      </c>
      <c r="F49" s="292"/>
      <c r="G49" s="292"/>
      <c r="H49" s="331"/>
    </row>
    <row r="50" customFormat="false" ht="13.5" hidden="false" customHeight="false" outlineLevel="0" collapsed="false">
      <c r="A50" s="330" t="s">
        <v>48</v>
      </c>
      <c r="B50" s="285"/>
      <c r="C50" s="291" t="n">
        <v>-69</v>
      </c>
      <c r="D50" s="292" t="n">
        <v>653</v>
      </c>
      <c r="E50" s="293" t="n">
        <f aca="false">C50-D50</f>
        <v>-722</v>
      </c>
      <c r="F50" s="292"/>
      <c r="G50" s="292"/>
      <c r="H50" s="331"/>
    </row>
    <row r="51" customFormat="false" ht="13.5" hidden="false" customHeight="false" outlineLevel="0" collapsed="false">
      <c r="A51" s="330" t="s">
        <v>49</v>
      </c>
      <c r="B51" s="285"/>
      <c r="C51" s="291" t="n">
        <f aca="false">D51</f>
        <v>0</v>
      </c>
      <c r="D51" s="292" t="n">
        <v>0</v>
      </c>
      <c r="E51" s="293" t="n">
        <f aca="false">C51-D51</f>
        <v>0</v>
      </c>
      <c r="F51" s="292"/>
      <c r="G51" s="292"/>
      <c r="H51" s="331"/>
    </row>
    <row r="52" customFormat="false" ht="13.5" hidden="false" customHeight="false" outlineLevel="0" collapsed="false">
      <c r="A52" s="330" t="s">
        <v>50</v>
      </c>
      <c r="B52" s="285"/>
      <c r="C52" s="291" t="n">
        <v>27</v>
      </c>
      <c r="D52" s="292" t="n">
        <v>0</v>
      </c>
      <c r="E52" s="293" t="n">
        <f aca="false">C52-D52</f>
        <v>27</v>
      </c>
      <c r="F52" s="292"/>
      <c r="G52" s="292"/>
      <c r="H52" s="331"/>
    </row>
    <row r="53" customFormat="false" ht="13.5" hidden="false" customHeight="false" outlineLevel="0" collapsed="false">
      <c r="A53" s="330" t="s">
        <v>51</v>
      </c>
      <c r="B53" s="285"/>
      <c r="C53" s="291" t="n">
        <f aca="false">D53</f>
        <v>0</v>
      </c>
      <c r="D53" s="292" t="n">
        <v>0</v>
      </c>
      <c r="E53" s="293" t="n">
        <f aca="false">C53-D53</f>
        <v>0</v>
      </c>
      <c r="F53" s="292"/>
      <c r="G53" s="292"/>
      <c r="H53" s="331"/>
    </row>
    <row r="54" customFormat="false" ht="13.5" hidden="false" customHeight="false" outlineLevel="0" collapsed="false">
      <c r="A54" s="330" t="s">
        <v>52</v>
      </c>
      <c r="B54" s="285"/>
      <c r="C54" s="291" t="n">
        <v>7865</v>
      </c>
      <c r="D54" s="292" t="n">
        <v>6282</v>
      </c>
      <c r="E54" s="293" t="n">
        <f aca="false">C54-D54</f>
        <v>1583</v>
      </c>
      <c r="F54" s="292"/>
      <c r="G54" s="292"/>
      <c r="H54" s="331"/>
    </row>
    <row r="55" customFormat="false" ht="13.5" hidden="false" customHeight="false" outlineLevel="0" collapsed="false">
      <c r="A55" s="330" t="s">
        <v>53</v>
      </c>
      <c r="B55" s="285"/>
      <c r="C55" s="291" t="n">
        <f aca="false">D55</f>
        <v>0</v>
      </c>
      <c r="D55" s="292" t="n">
        <v>0</v>
      </c>
      <c r="E55" s="293" t="n">
        <f aca="false">C55-D55</f>
        <v>0</v>
      </c>
      <c r="F55" s="292"/>
      <c r="G55" s="292"/>
      <c r="H55" s="331"/>
    </row>
    <row r="56" customFormat="false" ht="13.5" hidden="false" customHeight="false" outlineLevel="0" collapsed="false">
      <c r="A56" s="330" t="s">
        <v>54</v>
      </c>
      <c r="B56" s="285"/>
      <c r="C56" s="291" t="n">
        <f aca="false">D56</f>
        <v>0</v>
      </c>
      <c r="D56" s="292" t="n">
        <v>0</v>
      </c>
      <c r="E56" s="293" t="n">
        <f aca="false">C56-D56</f>
        <v>0</v>
      </c>
      <c r="F56" s="292"/>
      <c r="G56" s="292"/>
      <c r="H56" s="331"/>
    </row>
    <row r="57" customFormat="false" ht="13.5" hidden="false" customHeight="false" outlineLevel="0" collapsed="false">
      <c r="A57" s="330" t="s">
        <v>55</v>
      </c>
      <c r="B57" s="285"/>
      <c r="C57" s="291" t="n">
        <v>4151</v>
      </c>
      <c r="D57" s="292" t="n">
        <v>0</v>
      </c>
      <c r="E57" s="293" t="n">
        <f aca="false">C57-D57</f>
        <v>4151</v>
      </c>
      <c r="F57" s="292"/>
      <c r="G57" s="292"/>
      <c r="H57" s="331"/>
    </row>
    <row r="58" customFormat="false" ht="13.5" hidden="false" customHeight="false" outlineLevel="0" collapsed="false">
      <c r="A58" s="330" t="s">
        <v>56</v>
      </c>
      <c r="B58" s="285"/>
      <c r="C58" s="291" t="n">
        <v>21941</v>
      </c>
      <c r="D58" s="292" t="n">
        <v>15210</v>
      </c>
      <c r="E58" s="293" t="n">
        <f aca="false">C58-D58</f>
        <v>6731</v>
      </c>
      <c r="F58" s="292"/>
      <c r="G58" s="292"/>
      <c r="H58" s="331"/>
    </row>
    <row r="59" customFormat="false" ht="13.5" hidden="false" customHeight="false" outlineLevel="0" collapsed="false">
      <c r="A59" s="330" t="s">
        <v>57</v>
      </c>
      <c r="B59" s="285"/>
      <c r="C59" s="291" t="n">
        <v>4663</v>
      </c>
      <c r="D59" s="292" t="n">
        <v>7109</v>
      </c>
      <c r="E59" s="293" t="n">
        <f aca="false">C59-D59</f>
        <v>-2446</v>
      </c>
      <c r="F59" s="292"/>
      <c r="G59" s="292"/>
      <c r="H59" s="331"/>
    </row>
    <row r="60" customFormat="false" ht="13.5" hidden="false" customHeight="false" outlineLevel="0" collapsed="false">
      <c r="A60" s="330" t="s">
        <v>58</v>
      </c>
      <c r="B60" s="285"/>
      <c r="C60" s="291" t="n">
        <f aca="false">10110+13980</f>
        <v>24090</v>
      </c>
      <c r="D60" s="292" t="n">
        <f aca="false">7606+13627</f>
        <v>21233</v>
      </c>
      <c r="E60" s="293" t="n">
        <f aca="false">C60-D60</f>
        <v>2857</v>
      </c>
      <c r="F60" s="292"/>
      <c r="G60" s="292"/>
      <c r="H60" s="331"/>
    </row>
    <row r="61" customFormat="false" ht="13.5" hidden="false" customHeight="false" outlineLevel="0" collapsed="false">
      <c r="A61" s="330" t="s">
        <v>119</v>
      </c>
      <c r="B61" s="285"/>
      <c r="C61" s="291" t="n">
        <v>8125</v>
      </c>
      <c r="D61" s="292" t="n">
        <v>13372</v>
      </c>
      <c r="E61" s="293" t="n">
        <f aca="false">C61-D61</f>
        <v>-5247</v>
      </c>
      <c r="F61" s="292"/>
      <c r="G61" s="292"/>
      <c r="H61" s="331"/>
    </row>
    <row r="62" customFormat="false" ht="13.5" hidden="false" customHeight="false" outlineLevel="0" collapsed="false">
      <c r="A62" s="330" t="s">
        <v>61</v>
      </c>
      <c r="B62" s="285"/>
      <c r="C62" s="291" t="n">
        <v>8204</v>
      </c>
      <c r="D62" s="292" t="n">
        <v>32888</v>
      </c>
      <c r="E62" s="293" t="n">
        <f aca="false">C62-D62</f>
        <v>-24684</v>
      </c>
      <c r="F62" s="292"/>
      <c r="G62" s="292"/>
      <c r="H62" s="331"/>
    </row>
    <row r="63" customFormat="false" ht="13.5" hidden="false" customHeight="false" outlineLevel="0" collapsed="false">
      <c r="A63" s="330" t="s">
        <v>62</v>
      </c>
      <c r="B63" s="285"/>
      <c r="C63" s="291" t="n">
        <f aca="false">D63</f>
        <v>0</v>
      </c>
      <c r="D63" s="292" t="n">
        <v>0</v>
      </c>
      <c r="E63" s="293" t="n">
        <f aca="false">C63-D63</f>
        <v>0</v>
      </c>
      <c r="F63" s="292"/>
      <c r="G63" s="292"/>
      <c r="H63" s="331"/>
    </row>
    <row r="64" customFormat="false" ht="13.5" hidden="false" customHeight="false" outlineLevel="0" collapsed="false">
      <c r="A64" s="335" t="s">
        <v>120</v>
      </c>
      <c r="B64" s="285"/>
      <c r="C64" s="291" t="n">
        <f aca="false">D64</f>
        <v>0</v>
      </c>
      <c r="D64" s="292" t="n">
        <v>0</v>
      </c>
      <c r="E64" s="293" t="n">
        <f aca="false">C64-D64</f>
        <v>0</v>
      </c>
      <c r="F64" s="292"/>
      <c r="G64" s="292"/>
      <c r="H64" s="331"/>
    </row>
    <row r="65" customFormat="false" ht="13.5" hidden="false" customHeight="false" outlineLevel="0" collapsed="false">
      <c r="A65" s="335" t="s">
        <v>64</v>
      </c>
      <c r="B65" s="285"/>
      <c r="C65" s="291" t="n">
        <f aca="false">D65</f>
        <v>0</v>
      </c>
      <c r="D65" s="292" t="n">
        <v>0</v>
      </c>
      <c r="E65" s="293" t="n">
        <f aca="false">C65-D65</f>
        <v>0</v>
      </c>
      <c r="F65" s="292"/>
      <c r="G65" s="292"/>
      <c r="H65" s="331"/>
    </row>
    <row r="66" customFormat="false" ht="13.5" hidden="false" customHeight="false" outlineLevel="0" collapsed="false">
      <c r="A66" s="335" t="s">
        <v>65</v>
      </c>
      <c r="B66" s="285"/>
      <c r="C66" s="291" t="n">
        <f aca="false">D66</f>
        <v>0</v>
      </c>
      <c r="D66" s="292" t="n">
        <v>0</v>
      </c>
      <c r="E66" s="293" t="n">
        <f aca="false">C66-D66</f>
        <v>0</v>
      </c>
      <c r="F66" s="292"/>
      <c r="G66" s="292"/>
      <c r="H66" s="331"/>
    </row>
    <row r="67" customFormat="false" ht="13.5" hidden="false" customHeight="false" outlineLevel="0" collapsed="false">
      <c r="A67" s="261" t="s">
        <v>66</v>
      </c>
      <c r="B67" s="332"/>
      <c r="C67" s="296" t="n">
        <f aca="false">SUM(C48:C66)+C46+C38+C27+C19</f>
        <v>84682</v>
      </c>
      <c r="D67" s="297" t="n">
        <f aca="false">SUM(D48:D66)+D46+D38+D27+D19</f>
        <v>103799</v>
      </c>
      <c r="E67" s="298" t="n">
        <f aca="false">SUM(E48:E66)+E46+E38+E27+E19</f>
        <v>-19117</v>
      </c>
      <c r="F67" s="297"/>
      <c r="G67" s="297"/>
      <c r="H67" s="333"/>
    </row>
    <row r="68" customFormat="false" ht="6.75" hidden="false" customHeight="true" outlineLevel="0" collapsed="false">
      <c r="A68" s="335"/>
      <c r="B68" s="285"/>
      <c r="C68" s="291"/>
      <c r="D68" s="292"/>
      <c r="E68" s="293"/>
      <c r="F68" s="292"/>
      <c r="G68" s="292"/>
      <c r="H68" s="331"/>
    </row>
    <row r="69" customFormat="false" ht="13.5" hidden="false" customHeight="false" outlineLevel="0" collapsed="false">
      <c r="A69" s="335" t="s">
        <v>145</v>
      </c>
      <c r="B69" s="285"/>
      <c r="C69" s="291" t="n">
        <v>0</v>
      </c>
      <c r="D69" s="292" t="n">
        <v>0</v>
      </c>
      <c r="E69" s="293" t="n">
        <f aca="false">C69-D69</f>
        <v>0</v>
      </c>
      <c r="F69" s="292"/>
      <c r="G69" s="292"/>
      <c r="H69" s="331"/>
    </row>
    <row r="70" customFormat="false" ht="13.5" hidden="false" customHeight="false" outlineLevel="0" collapsed="false">
      <c r="A70" s="335" t="s">
        <v>85</v>
      </c>
      <c r="B70" s="285"/>
      <c r="C70" s="291" t="n">
        <f aca="false">-C67</f>
        <v>-84682</v>
      </c>
      <c r="D70" s="292" t="n">
        <f aca="false">-D67</f>
        <v>-103799</v>
      </c>
      <c r="E70" s="293" t="n">
        <f aca="false">-E67</f>
        <v>19117</v>
      </c>
      <c r="F70" s="292"/>
      <c r="G70" s="292"/>
      <c r="H70" s="331"/>
    </row>
    <row r="71" customFormat="false" ht="13.5" hidden="false" customHeight="false" outlineLevel="0" collapsed="false">
      <c r="A71" s="261" t="s">
        <v>155</v>
      </c>
      <c r="B71" s="332"/>
      <c r="C71" s="296" t="n">
        <f aca="false">SUM(C69:C70)+C67</f>
        <v>0</v>
      </c>
      <c r="D71" s="297" t="n">
        <f aca="false">SUM(D69:D70)+D67</f>
        <v>0</v>
      </c>
      <c r="E71" s="298" t="n">
        <f aca="false">SUM(E69:E70)+E67</f>
        <v>0</v>
      </c>
      <c r="F71" s="297"/>
      <c r="G71" s="297"/>
      <c r="H71" s="333"/>
    </row>
    <row r="72" customFormat="false" ht="13.5" hidden="false" customHeight="false" outlineLevel="0" collapsed="false">
      <c r="A72" s="335" t="s">
        <v>87</v>
      </c>
      <c r="B72" s="285"/>
      <c r="C72" s="291" t="n">
        <v>0</v>
      </c>
      <c r="D72" s="292" t="n">
        <v>0</v>
      </c>
      <c r="E72" s="293" t="n">
        <v>0</v>
      </c>
      <c r="F72" s="292"/>
      <c r="G72" s="292"/>
      <c r="H72" s="331"/>
    </row>
    <row r="73" customFormat="false" ht="13.5" hidden="false" customHeight="false" outlineLevel="0" collapsed="false">
      <c r="A73" s="261" t="s">
        <v>147</v>
      </c>
      <c r="B73" s="336"/>
      <c r="C73" s="296" t="n">
        <f aca="false">C71+C72</f>
        <v>0</v>
      </c>
      <c r="D73" s="297" t="n">
        <f aca="false">D71+D72</f>
        <v>0</v>
      </c>
      <c r="E73" s="298" t="n">
        <f aca="false">E71+E72</f>
        <v>0</v>
      </c>
      <c r="F73" s="297"/>
      <c r="G73" s="297"/>
      <c r="H73" s="333"/>
    </row>
    <row r="74" customFormat="false" ht="12.75" hidden="false" customHeight="false" outlineLevel="0" collapsed="false">
      <c r="C74" s="325"/>
      <c r="D74" s="325"/>
      <c r="E74" s="325"/>
      <c r="F74" s="325"/>
      <c r="G74" s="325"/>
      <c r="H74" s="325"/>
    </row>
    <row r="75" customFormat="false" ht="12.75" hidden="true" customHeight="false" outlineLevel="0" collapsed="false">
      <c r="A75" s="0" t="s">
        <v>156</v>
      </c>
      <c r="C75" s="325"/>
      <c r="D75" s="325" t="n">
        <f aca="false">40112</f>
        <v>40112</v>
      </c>
      <c r="E75" s="325" t="s">
        <v>157</v>
      </c>
      <c r="F75" s="325"/>
      <c r="G75" s="325"/>
      <c r="H75" s="325"/>
    </row>
    <row r="76" customFormat="false" ht="12.75" hidden="true" customHeight="false" outlineLevel="0" collapsed="false">
      <c r="A76" s="0" t="s">
        <v>158</v>
      </c>
      <c r="C76" s="325"/>
      <c r="D76" s="325" t="n">
        <f aca="false">D67+D75</f>
        <v>143911</v>
      </c>
      <c r="E76" s="325"/>
      <c r="F76" s="325"/>
      <c r="G76" s="325"/>
      <c r="H76" s="325"/>
    </row>
    <row r="77" customFormat="false" ht="12.75" hidden="true" customHeight="false" outlineLevel="0" collapsed="false">
      <c r="A77" s="0" t="s">
        <v>159</v>
      </c>
      <c r="C77" s="325"/>
      <c r="D77" s="325" t="n">
        <v>81259</v>
      </c>
      <c r="E77" s="325"/>
      <c r="F77" s="325"/>
      <c r="G77" s="325"/>
      <c r="H77" s="325"/>
    </row>
    <row r="78" customFormat="false" ht="12.75" hidden="true" customHeight="false" outlineLevel="0" collapsed="false">
      <c r="C78" s="325"/>
      <c r="D78" s="325"/>
      <c r="E78" s="325"/>
      <c r="F78" s="325"/>
      <c r="G78" s="325"/>
      <c r="H78" s="325"/>
    </row>
    <row r="79" customFormat="false" ht="12.75" hidden="false" customHeight="false" outlineLevel="0" collapsed="false">
      <c r="C79" s="325"/>
      <c r="D79" s="325"/>
      <c r="E79" s="325"/>
      <c r="F79" s="325"/>
      <c r="G79" s="325"/>
      <c r="H79" s="325"/>
    </row>
    <row r="90" customFormat="false" ht="12.75" hidden="false" customHeight="false" outlineLevel="0" collapsed="false">
      <c r="O90" s="0" t="n">
        <f aca="false">C90-G90-K90</f>
        <v>0</v>
      </c>
      <c r="P90" s="0" t="n">
        <f aca="false">D90-H90-L90</f>
        <v>0</v>
      </c>
    </row>
  </sheetData>
  <mergeCells count="5">
    <mergeCell ref="A1:H1"/>
    <mergeCell ref="A2:H2"/>
    <mergeCell ref="A3:H3"/>
    <mergeCell ref="C6:H6"/>
    <mergeCell ref="F7:H7"/>
  </mergeCells>
  <printOptions headings="false" gridLines="false" gridLinesSet="true" horizontalCentered="true" verticalCentered="false"/>
  <pageMargins left="0.747916666666667" right="0.747916666666667" top="0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160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103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7"/>
      <c r="O6" s="159" t="s">
        <v>6</v>
      </c>
      <c r="P6" s="159"/>
      <c r="Q6" s="15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47"/>
      <c r="O7" s="159"/>
      <c r="P7" s="159"/>
      <c r="Q7" s="159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47"/>
      <c r="G8" s="38" t="s">
        <v>11</v>
      </c>
      <c r="H8" s="39" t="s">
        <v>9</v>
      </c>
      <c r="I8" s="39" t="s">
        <v>10</v>
      </c>
      <c r="J8" s="47"/>
      <c r="K8" s="38" t="s">
        <v>11</v>
      </c>
      <c r="L8" s="39" t="s">
        <v>9</v>
      </c>
      <c r="M8" s="39" t="s">
        <v>10</v>
      </c>
      <c r="N8" s="47"/>
      <c r="O8" s="38" t="s">
        <v>11</v>
      </c>
      <c r="P8" s="39" t="s">
        <v>9</v>
      </c>
      <c r="Q8" s="40" t="s">
        <v>10</v>
      </c>
    </row>
    <row r="9" customFormat="false" ht="6" hidden="false" customHeight="true" outlineLevel="0" collapsed="false">
      <c r="A9" s="46"/>
      <c r="B9" s="47"/>
      <c r="C9" s="48"/>
      <c r="D9" s="49"/>
      <c r="E9" s="50"/>
      <c r="F9" s="51"/>
      <c r="G9" s="48"/>
      <c r="H9" s="53"/>
      <c r="I9" s="53"/>
      <c r="J9" s="47"/>
      <c r="K9" s="53"/>
      <c r="L9" s="53"/>
      <c r="M9" s="53"/>
      <c r="N9" s="47"/>
      <c r="O9" s="52"/>
      <c r="P9" s="53"/>
      <c r="Q9" s="57"/>
    </row>
    <row r="10" customFormat="false" ht="12.75" hidden="false" customHeight="true" outlineLevel="0" collapsed="false">
      <c r="A10" s="46" t="str">
        <f aca="false">'QTD Mgmt Summary'!A10</f>
        <v>    ERCOT (Smith/Tingleaf)</v>
      </c>
      <c r="B10" s="58"/>
      <c r="C10" s="59" t="n">
        <f aca="false">'QTD Mgmt Summary'!C10+'[1]QTD Mgmt Summary'!C9</f>
        <v>6002</v>
      </c>
      <c r="D10" s="60" t="n">
        <v>35000</v>
      </c>
      <c r="E10" s="165" t="n">
        <f aca="false">-D10+C10</f>
        <v>-28998</v>
      </c>
      <c r="F10" s="81"/>
      <c r="G10" s="63" t="n">
        <f aca="false">'QTD Mgmt Summary'!G10+'[1]QTD Mgmt Summary'!G9</f>
        <v>1674</v>
      </c>
      <c r="H10" s="63" t="n">
        <v>3958</v>
      </c>
      <c r="I10" s="166" t="n">
        <f aca="false">G10-H10</f>
        <v>-2284</v>
      </c>
      <c r="J10" s="47"/>
      <c r="K10" s="167" t="n">
        <f aca="false">'QTD Mgmt Summary'!K10+'[1]QTD Mgmt Summary'!K9</f>
        <v>0</v>
      </c>
      <c r="L10" s="168" t="n">
        <f aca="false">CapChrg!D8</f>
        <v>0</v>
      </c>
      <c r="M10" s="166" t="n">
        <f aca="false">K10-L10</f>
        <v>0</v>
      </c>
      <c r="N10" s="77"/>
      <c r="O10" s="69" t="n">
        <f aca="false">C10-G10-K10</f>
        <v>4328</v>
      </c>
      <c r="P10" s="70" t="n">
        <f aca="false">(D10-H10-L10)</f>
        <v>31042</v>
      </c>
      <c r="Q10" s="71" t="n">
        <f aca="false">O10-P10</f>
        <v>-26714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    Southeast (Herndon/Kroll)</v>
      </c>
      <c r="B11" s="73"/>
      <c r="C11" s="63" t="n">
        <f aca="false">'QTD Mgmt Summary'!C11+'[1]QTD Mgmt Summary'!C10</f>
        <v>16176</v>
      </c>
      <c r="D11" s="63" t="n">
        <v>80000</v>
      </c>
      <c r="E11" s="169" t="n">
        <f aca="false">-D11+C11</f>
        <v>-63824</v>
      </c>
      <c r="F11" s="81"/>
      <c r="G11" s="63" t="n">
        <f aca="false">'QTD Mgmt Summary'!G11+'[1]QTD Mgmt Summary'!G10</f>
        <v>2476</v>
      </c>
      <c r="H11" s="63" t="n">
        <v>5685</v>
      </c>
      <c r="I11" s="166" t="n">
        <f aca="false">G11-H11</f>
        <v>-3209</v>
      </c>
      <c r="J11" s="47"/>
      <c r="K11" s="167" t="n">
        <f aca="false">'QTD Mgmt Summary'!K11+'[1]QTD Mgmt Summary'!K10</f>
        <v>85</v>
      </c>
      <c r="L11" s="168" t="n">
        <f aca="false">CapChrg!D9</f>
        <v>0</v>
      </c>
      <c r="M11" s="166" t="n">
        <f aca="false">K11-L11</f>
        <v>85</v>
      </c>
      <c r="N11" s="77"/>
      <c r="O11" s="78" t="n">
        <f aca="false">C11-G11-K11</f>
        <v>13615</v>
      </c>
      <c r="P11" s="79" t="n">
        <f aca="false">D11-H11-L11</f>
        <v>74315</v>
      </c>
      <c r="Q11" s="67" t="n">
        <f aca="false">O11-P11</f>
        <v>-60700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true" outlineLevel="0" collapsed="false">
      <c r="A12" s="46" t="str">
        <f aca="false">'QTD Mgmt Summary'!A12</f>
        <v>    Midwest (Sturm/Baughman)</v>
      </c>
      <c r="B12" s="80"/>
      <c r="C12" s="63" t="n">
        <f aca="false">'QTD Mgmt Summary'!C12+'[1]QTD Mgmt Summary'!C11</f>
        <v>64052</v>
      </c>
      <c r="D12" s="63" t="n">
        <v>80000</v>
      </c>
      <c r="E12" s="169" t="n">
        <f aca="false">-D12+C12</f>
        <v>-15948</v>
      </c>
      <c r="F12" s="81"/>
      <c r="G12" s="63" t="n">
        <f aca="false">'QTD Mgmt Summary'!G12+'[1]QTD Mgmt Summary'!G11</f>
        <v>2249</v>
      </c>
      <c r="H12" s="63" t="n">
        <v>6076</v>
      </c>
      <c r="I12" s="166" t="n">
        <f aca="false">G12-H12</f>
        <v>-3827</v>
      </c>
      <c r="J12" s="47"/>
      <c r="K12" s="167" t="n">
        <f aca="false">'QTD Mgmt Summary'!K12+'[1]QTD Mgmt Summary'!K11</f>
        <v>0</v>
      </c>
      <c r="L12" s="168" t="n">
        <f aca="false">CapChrg!D10</f>
        <v>0</v>
      </c>
      <c r="M12" s="166" t="n">
        <f aca="false">K12-L12</f>
        <v>0</v>
      </c>
      <c r="N12" s="77"/>
      <c r="O12" s="78" t="n">
        <f aca="false">C12-G12-K12</f>
        <v>61803</v>
      </c>
      <c r="P12" s="79" t="n">
        <f aca="false">D12-H12-L12</f>
        <v>73924</v>
      </c>
      <c r="Q12" s="67" t="n">
        <f aca="false">O12-P12</f>
        <v>-12121</v>
      </c>
    </row>
    <row r="13" customFormat="false" ht="12" hidden="false" customHeight="true" outlineLevel="0" collapsed="false">
      <c r="A13" s="46" t="str">
        <f aca="false">'QTD Mgmt Summary'!A13</f>
        <v>    Northeast (Davis)</v>
      </c>
      <c r="B13" s="80"/>
      <c r="C13" s="63" t="n">
        <f aca="false">'QTD Mgmt Summary'!C13+'[1]QTD Mgmt Summary'!C12</f>
        <v>99516</v>
      </c>
      <c r="D13" s="63" t="n">
        <v>80000</v>
      </c>
      <c r="E13" s="169" t="n">
        <f aca="false">-D13+C13</f>
        <v>19516</v>
      </c>
      <c r="F13" s="81"/>
      <c r="G13" s="63" t="n">
        <f aca="false">'QTD Mgmt Summary'!G13+'[1]QTD Mgmt Summary'!G12</f>
        <v>3124</v>
      </c>
      <c r="H13" s="63" t="n">
        <v>7414</v>
      </c>
      <c r="I13" s="166" t="n">
        <f aca="false">G13-H13</f>
        <v>-4290</v>
      </c>
      <c r="J13" s="47"/>
      <c r="K13" s="167" t="n">
        <f aca="false">'QTD Mgmt Summary'!K13+'[1]QTD Mgmt Summary'!K12</f>
        <v>0</v>
      </c>
      <c r="L13" s="79" t="n">
        <f aca="false">CapChrg!D11</f>
        <v>0</v>
      </c>
      <c r="M13" s="166" t="n">
        <f aca="false">K13-L13</f>
        <v>0</v>
      </c>
      <c r="N13" s="77"/>
      <c r="O13" s="78" t="n">
        <f aca="false">C13-G13-K13</f>
        <v>96392</v>
      </c>
      <c r="P13" s="79" t="n">
        <f aca="false">D13-H13-L13</f>
        <v>72586</v>
      </c>
      <c r="Q13" s="67" t="n">
        <f aca="false">O13-P13</f>
        <v>23806</v>
      </c>
    </row>
    <row r="14" customFormat="false" ht="12" hidden="false" customHeight="true" outlineLevel="0" collapsed="false">
      <c r="A14" s="46" t="str">
        <f aca="false">'QTD Mgmt Summary'!A14</f>
        <v>    Management Book (Presto)</v>
      </c>
      <c r="B14" s="80"/>
      <c r="C14" s="63" t="n">
        <f aca="false">'QTD Mgmt Summary'!C14+'[1]QTD Mgmt Summary'!C13</f>
        <v>23693</v>
      </c>
      <c r="D14" s="63" t="n">
        <v>25000</v>
      </c>
      <c r="E14" s="169" t="n">
        <f aca="false">-D14+C14</f>
        <v>-1307</v>
      </c>
      <c r="F14" s="81"/>
      <c r="G14" s="63" t="n">
        <f aca="false">'QTD Mgmt Summary'!G14+'[1]QTD Mgmt Summary'!G13</f>
        <v>5733</v>
      </c>
      <c r="H14" s="63" t="n">
        <v>10292</v>
      </c>
      <c r="I14" s="166" t="n">
        <f aca="false">G14-H14</f>
        <v>-4559</v>
      </c>
      <c r="J14" s="47"/>
      <c r="K14" s="167" t="n">
        <f aca="false">'QTD Mgmt Summary'!K14+'[1]QTD Mgmt Summary'!K13</f>
        <v>0</v>
      </c>
      <c r="L14" s="79" t="n">
        <f aca="false">CapChrg!D12</f>
        <v>0</v>
      </c>
      <c r="M14" s="166" t="n">
        <f aca="false">K14-L14</f>
        <v>0</v>
      </c>
      <c r="N14" s="77"/>
      <c r="O14" s="78" t="n">
        <f aca="false">C14-G14-K14</f>
        <v>17960</v>
      </c>
      <c r="P14" s="79" t="n">
        <f aca="false">D14-H14-L14</f>
        <v>14708</v>
      </c>
      <c r="Q14" s="67" t="n">
        <f aca="false">O14-P14</f>
        <v>3252</v>
      </c>
    </row>
    <row r="15" customFormat="false" ht="12" hidden="false" customHeight="true" outlineLevel="0" collapsed="false">
      <c r="A15" s="46" t="str">
        <f aca="false">'QTD Mgmt Summary'!A15</f>
        <v>    Options (Arrora)</v>
      </c>
      <c r="B15" s="80"/>
      <c r="C15" s="63" t="n">
        <f aca="false">'QTD Mgmt Summary'!C15</f>
        <v>4743</v>
      </c>
      <c r="D15" s="63" t="n">
        <v>0</v>
      </c>
      <c r="E15" s="169" t="n">
        <f aca="false">-D15+C15</f>
        <v>4743</v>
      </c>
      <c r="F15" s="81"/>
      <c r="G15" s="63" t="n">
        <f aca="false">'QTD Mgmt Summary'!G15</f>
        <v>0</v>
      </c>
      <c r="H15" s="63" t="n">
        <f aca="false">Expenses!D13+Expenses!H14</f>
        <v>0</v>
      </c>
      <c r="I15" s="166" t="n">
        <f aca="false">G15-H15</f>
        <v>0</v>
      </c>
      <c r="J15" s="47"/>
      <c r="K15" s="167" t="n">
        <f aca="false">'QTD Mgmt Summary'!K15</f>
        <v>0</v>
      </c>
      <c r="L15" s="79" t="n">
        <f aca="false">CapChrg!D13</f>
        <v>0</v>
      </c>
      <c r="M15" s="166" t="n">
        <f aca="false">K15-L15</f>
        <v>0</v>
      </c>
      <c r="N15" s="77"/>
      <c r="O15" s="78" t="n">
        <f aca="false">C15-G15-K15</f>
        <v>4743</v>
      </c>
      <c r="P15" s="79" t="n">
        <f aca="false">D15-H15-L15</f>
        <v>0</v>
      </c>
      <c r="Q15" s="67" t="n">
        <f aca="false">O15-P15</f>
        <v>4743</v>
      </c>
    </row>
    <row r="16" customFormat="false" ht="12" hidden="false" customHeight="true" outlineLevel="0" collapsed="false">
      <c r="A16" s="46" t="str">
        <f aca="false">'QTD Mgmt Summary'!A16</f>
        <v>    Services (Will)</v>
      </c>
      <c r="B16" s="80"/>
      <c r="C16" s="63" t="n">
        <f aca="false">'QTD Mgmt Summary'!C16</f>
        <v>0</v>
      </c>
      <c r="D16" s="63" t="n">
        <v>0</v>
      </c>
      <c r="E16" s="169" t="n">
        <f aca="false">-D16+C16</f>
        <v>0</v>
      </c>
      <c r="F16" s="81"/>
      <c r="G16" s="63" t="n">
        <f aca="false">'QTD Mgmt Summary'!G16</f>
        <v>0</v>
      </c>
      <c r="H16" s="63" t="n">
        <f aca="false">Expenses!D14+Expenses!H15</f>
        <v>0</v>
      </c>
      <c r="I16" s="166" t="n">
        <f aca="false">G16-H16</f>
        <v>0</v>
      </c>
      <c r="J16" s="47"/>
      <c r="K16" s="167" t="n">
        <f aca="false">'QTD Mgmt Summary'!K16</f>
        <v>0</v>
      </c>
      <c r="L16" s="79" t="n">
        <f aca="false">CapChrg!D14</f>
        <v>0</v>
      </c>
      <c r="M16" s="166" t="n">
        <f aca="false">K16-L16</f>
        <v>0</v>
      </c>
      <c r="N16" s="77"/>
      <c r="O16" s="78" t="n">
        <f aca="false">C16-G16-K16</f>
        <v>0</v>
      </c>
      <c r="P16" s="79" t="n">
        <f aca="false">D16-H16-L16</f>
        <v>0</v>
      </c>
      <c r="Q16" s="67" t="n">
        <f aca="false">O16-P16</f>
        <v>0</v>
      </c>
    </row>
    <row r="17" customFormat="false" ht="12" hidden="false" customHeight="true" outlineLevel="0" collapsed="false">
      <c r="A17" s="46" t="str">
        <f aca="false">'QTD Mgmt Summary'!A17</f>
        <v>    New Albany (Presto)   </v>
      </c>
      <c r="B17" s="80"/>
      <c r="C17" s="63" t="n">
        <f aca="false">'QTD Mgmt Summary'!C17+'[1]QTD Mgmt Summary'!C14</f>
        <v>-8229</v>
      </c>
      <c r="D17" s="63" t="n">
        <v>-20000</v>
      </c>
      <c r="E17" s="169" t="n">
        <f aca="false">-D17+C17</f>
        <v>11771</v>
      </c>
      <c r="F17" s="81"/>
      <c r="G17" s="63" t="n">
        <f aca="false">'QTD Mgmt Summary'!G17+'[1]QTD Mgmt Summary'!G14</f>
        <v>297</v>
      </c>
      <c r="H17" s="63" t="n">
        <v>624</v>
      </c>
      <c r="I17" s="166" t="n">
        <f aca="false">G17-H17</f>
        <v>-327</v>
      </c>
      <c r="J17" s="47"/>
      <c r="K17" s="167" t="n">
        <f aca="false">'QTD Mgmt Summary'!K17+'[1]QTD Mgmt Summary'!K14</f>
        <v>0</v>
      </c>
      <c r="L17" s="79" t="n">
        <f aca="false">CapChrg!D15</f>
        <v>0</v>
      </c>
      <c r="M17" s="166" t="n">
        <f aca="false">K17-L17</f>
        <v>0</v>
      </c>
      <c r="N17" s="77"/>
      <c r="O17" s="78" t="n">
        <f aca="false">C17-G17-K17</f>
        <v>-8526</v>
      </c>
      <c r="P17" s="79" t="n">
        <f aca="false">D17-H17-L17</f>
        <v>-20624</v>
      </c>
      <c r="Q17" s="67" t="n">
        <f aca="false">O17-P17</f>
        <v>12098</v>
      </c>
    </row>
    <row r="18" customFormat="false" ht="12" hidden="false" customHeight="true" outlineLevel="0" collapsed="false">
      <c r="A18" s="46" t="str">
        <f aca="false">'QTD Mgmt Summary'!A18</f>
        <v>    Development (Jacoby)</v>
      </c>
      <c r="B18" s="80"/>
      <c r="C18" s="63" t="n">
        <f aca="false">'QTD Mgmt Summary'!C18+'[1]QTD Mgmt Summary'!C15</f>
        <v>10474</v>
      </c>
      <c r="D18" s="63" t="n">
        <v>24000</v>
      </c>
      <c r="E18" s="169" t="n">
        <f aca="false">-D18+C18</f>
        <v>-13526</v>
      </c>
      <c r="F18" s="81"/>
      <c r="G18" s="63" t="n">
        <f aca="false">'QTD Mgmt Summary'!G18+'[1]QTD Mgmt Summary'!G15</f>
        <v>4104</v>
      </c>
      <c r="H18" s="63" t="n">
        <v>8384</v>
      </c>
      <c r="I18" s="166" t="n">
        <f aca="false">G18-H18</f>
        <v>-4280</v>
      </c>
      <c r="J18" s="47"/>
      <c r="K18" s="167" t="n">
        <f aca="false">'QTD Mgmt Summary'!K18+'[1]QTD Mgmt Summary'!K15</f>
        <v>49</v>
      </c>
      <c r="L18" s="79" t="n">
        <f aca="false">CapChrg!D16</f>
        <v>236</v>
      </c>
      <c r="M18" s="166" t="n">
        <f aca="false">K18-L18</f>
        <v>-187</v>
      </c>
      <c r="N18" s="77"/>
      <c r="O18" s="78" t="n">
        <f aca="false">C18-G18-K18</f>
        <v>6321</v>
      </c>
      <c r="P18" s="79" t="n">
        <f aca="false">D18-H18-L18</f>
        <v>15380</v>
      </c>
      <c r="Q18" s="67" t="n">
        <f aca="false">O18-P18</f>
        <v>-9059</v>
      </c>
    </row>
    <row r="19" customFormat="false" ht="12" hidden="false" customHeight="true" outlineLevel="0" collapsed="false">
      <c r="A19" s="46" t="str">
        <f aca="false">'QTD Mgmt Summary'!A19</f>
        <v>    Structuring (Meyn)</v>
      </c>
      <c r="B19" s="80"/>
      <c r="C19" s="170" t="n">
        <f aca="false">'QTD Mgmt Summary'!C19+'[1]QTD Mgmt Summary'!C16</f>
        <v>0</v>
      </c>
      <c r="D19" s="171" t="n">
        <v>0</v>
      </c>
      <c r="E19" s="169" t="n">
        <f aca="false">-D19+C19</f>
        <v>0</v>
      </c>
      <c r="F19" s="81"/>
      <c r="G19" s="63" t="n">
        <f aca="false">'QTD Mgmt Summary'!G19+'[1]QTD Mgmt Summary'!G16</f>
        <v>1156</v>
      </c>
      <c r="H19" s="63" t="n">
        <v>2783</v>
      </c>
      <c r="I19" s="166" t="n">
        <f aca="false">G19-H19</f>
        <v>-1627</v>
      </c>
      <c r="J19" s="47"/>
      <c r="K19" s="167" t="n">
        <f aca="false">'QTD Mgmt Summary'!K19+'[1]QTD Mgmt Summary'!K16</f>
        <v>0</v>
      </c>
      <c r="L19" s="79" t="n">
        <f aca="false">CapChrg!D17</f>
        <v>0</v>
      </c>
      <c r="M19" s="166" t="n">
        <f aca="false">K19-L19</f>
        <v>0</v>
      </c>
      <c r="N19" s="77"/>
      <c r="O19" s="78" t="n">
        <f aca="false">C19-G19-K19</f>
        <v>-1156</v>
      </c>
      <c r="P19" s="79" t="n">
        <f aca="false">D19-H19-L19</f>
        <v>-2783</v>
      </c>
      <c r="Q19" s="67" t="n">
        <f aca="false">O19-P19</f>
        <v>1627</v>
      </c>
    </row>
    <row r="20" customFormat="false" ht="12" hidden="false" customHeight="true" outlineLevel="0" collapsed="false">
      <c r="A20" s="46" t="str">
        <f aca="false">'QTD Mgmt Summary'!A20</f>
        <v>    Fundamentals (Will)</v>
      </c>
      <c r="B20" s="80"/>
      <c r="C20" s="337" t="n">
        <f aca="false">'QTD Mgmt Summary'!C20+'[1]QTD Mgmt Summary'!C17</f>
        <v>0</v>
      </c>
      <c r="D20" s="171" t="n">
        <f aca="false">GrossMargin!M18</f>
        <v>0</v>
      </c>
      <c r="E20" s="169" t="n">
        <f aca="false">-D20+C20</f>
        <v>0</v>
      </c>
      <c r="F20" s="81"/>
      <c r="G20" s="63" t="n">
        <f aca="false">'QTD Mgmt Summary'!G20+'[1]QTD Mgmt Summary'!G17</f>
        <v>1417</v>
      </c>
      <c r="H20" s="63" t="n">
        <v>2957</v>
      </c>
      <c r="I20" s="166" t="n">
        <f aca="false">G20-H20</f>
        <v>-1540</v>
      </c>
      <c r="J20" s="47"/>
      <c r="K20" s="167" t="n">
        <f aca="false">'QTD Mgmt Summary'!K20+'[1]QTD Mgmt Summary'!K17</f>
        <v>0</v>
      </c>
      <c r="L20" s="79" t="n">
        <f aca="false">CapChrg!D18</f>
        <v>0</v>
      </c>
      <c r="M20" s="166" t="n">
        <f aca="false">K20-L20</f>
        <v>0</v>
      </c>
      <c r="N20" s="77"/>
      <c r="O20" s="78" t="n">
        <f aca="false">C20-G20-K20</f>
        <v>-1417</v>
      </c>
      <c r="P20" s="79" t="n">
        <f aca="false">D20-H20-L20</f>
        <v>-2957</v>
      </c>
      <c r="Q20" s="67" t="n">
        <f aca="false">O20-P20</f>
        <v>1540</v>
      </c>
    </row>
    <row r="21" customFormat="false" ht="12" hidden="false" customHeight="true" outlineLevel="0" collapsed="false">
      <c r="A21" s="261" t="s">
        <v>21</v>
      </c>
      <c r="B21" s="338"/>
      <c r="C21" s="85" t="n">
        <f aca="false">SUM(C9:C20)</f>
        <v>216427</v>
      </c>
      <c r="D21" s="85" t="n">
        <f aca="false">SUM(D9:D20)</f>
        <v>304000</v>
      </c>
      <c r="E21" s="86" t="n">
        <f aca="false">SUM(E9:E20)</f>
        <v>-87573</v>
      </c>
      <c r="F21" s="87"/>
      <c r="G21" s="88" t="n">
        <f aca="false">SUM(G10:G20)</f>
        <v>22230</v>
      </c>
      <c r="H21" s="89" t="n">
        <f aca="false">SUM(H10:H20)</f>
        <v>48173</v>
      </c>
      <c r="I21" s="89" t="n">
        <f aca="false">SUM(I10:I20)</f>
        <v>-25943</v>
      </c>
      <c r="J21" s="47"/>
      <c r="K21" s="89" t="n">
        <f aca="false">SUM(K10:K20)</f>
        <v>134</v>
      </c>
      <c r="L21" s="89" t="n">
        <f aca="false">SUM(L10:L20)</f>
        <v>236</v>
      </c>
      <c r="M21" s="92" t="n">
        <f aca="false">SUM(M10:M20)</f>
        <v>-102</v>
      </c>
      <c r="N21" s="93"/>
      <c r="O21" s="88" t="n">
        <f aca="false">SUM(O10:O20)</f>
        <v>194063</v>
      </c>
      <c r="P21" s="89" t="n">
        <f aca="false">SUM(P10:P20)</f>
        <v>255591</v>
      </c>
      <c r="Q21" s="92" t="n">
        <f aca="false">SUM(Q10:Q20)</f>
        <v>-61528</v>
      </c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7.5" hidden="false" customHeight="true" outlineLevel="0" collapsed="false">
      <c r="A22" s="46"/>
      <c r="B22" s="47"/>
      <c r="C22" s="74"/>
      <c r="D22" s="95"/>
      <c r="E22" s="76"/>
      <c r="F22" s="81"/>
      <c r="G22" s="74"/>
      <c r="H22" s="79"/>
      <c r="I22" s="79"/>
      <c r="J22" s="47"/>
      <c r="K22" s="79"/>
      <c r="L22" s="79"/>
      <c r="M22" s="67"/>
      <c r="N22" s="77"/>
      <c r="O22" s="78"/>
      <c r="P22" s="79"/>
      <c r="Q22" s="67"/>
    </row>
    <row r="23" customFormat="false" ht="14.25" hidden="false" customHeight="true" outlineLevel="0" collapsed="false">
      <c r="A23" s="46" t="str">
        <f aca="false">'QTD Mgmt Summary'!A23</f>
        <v>    Origination (Thomas/Mcdonald)</v>
      </c>
      <c r="B23" s="47"/>
      <c r="C23" s="74" t="n">
        <f aca="false">'QTD Mgmt Summary'!C23+'[1]QTD Mgmt Summary'!C20</f>
        <v>13443</v>
      </c>
      <c r="D23" s="63" t="n">
        <v>70000</v>
      </c>
      <c r="E23" s="169" t="n">
        <f aca="false">-D23+C23</f>
        <v>-56557</v>
      </c>
      <c r="F23" s="81"/>
      <c r="G23" s="63" t="n">
        <f aca="false">'QTD Mgmt Summary'!G23+'[1]QTD Mgmt Summary'!G20</f>
        <v>3388</v>
      </c>
      <c r="H23" s="63" t="n">
        <v>6479</v>
      </c>
      <c r="I23" s="166" t="n">
        <f aca="false">G23-H23</f>
        <v>-3091</v>
      </c>
      <c r="J23" s="47"/>
      <c r="K23" s="63" t="n">
        <f aca="false">'QTD Mgmt Summary'!K23+'[1]QTD Mgmt Summary'!K20</f>
        <v>1074</v>
      </c>
      <c r="L23" s="79" t="n">
        <v>3000</v>
      </c>
      <c r="M23" s="166" t="n">
        <f aca="false">K23-L23</f>
        <v>-1926</v>
      </c>
      <c r="N23" s="77"/>
      <c r="O23" s="78" t="n">
        <f aca="false">C23-G23-K23</f>
        <v>8981</v>
      </c>
      <c r="P23" s="79" t="n">
        <f aca="false">D23-H23-L23</f>
        <v>60521</v>
      </c>
      <c r="Q23" s="67" t="n">
        <f aca="false">O23-P23</f>
        <v>-51540</v>
      </c>
    </row>
    <row r="24" customFormat="false" ht="14.25" hidden="false" customHeight="true" outlineLevel="0" collapsed="false">
      <c r="A24" s="46" t="str">
        <f aca="false">'QTD Mgmt Summary'!A24</f>
        <v>    Executive (Calger)</v>
      </c>
      <c r="B24" s="47"/>
      <c r="C24" s="74" t="n">
        <f aca="false">'QTD Mgmt Summary'!C24</f>
        <v>1700</v>
      </c>
      <c r="D24" s="63" t="n">
        <v>14000</v>
      </c>
      <c r="E24" s="169" t="n">
        <f aca="false">-D24+C24</f>
        <v>-12300</v>
      </c>
      <c r="F24" s="81"/>
      <c r="G24" s="63" t="n">
        <f aca="false">'QTD Mgmt Summary'!G24</f>
        <v>354</v>
      </c>
      <c r="H24" s="63" t="n">
        <v>1415</v>
      </c>
      <c r="I24" s="166" t="n">
        <f aca="false">G24-H24</f>
        <v>-1061</v>
      </c>
      <c r="J24" s="47"/>
      <c r="K24" s="63" t="n">
        <f aca="false">'QTD Mgmt Summary'!K24</f>
        <v>0</v>
      </c>
      <c r="L24" s="79" t="n">
        <v>0</v>
      </c>
      <c r="M24" s="166" t="n">
        <f aca="false">K24-L24</f>
        <v>0</v>
      </c>
      <c r="N24" s="77"/>
      <c r="O24" s="78" t="n">
        <f aca="false">C24-G24-K24</f>
        <v>1346</v>
      </c>
      <c r="P24" s="79" t="n">
        <f aca="false">D24-H24-L24</f>
        <v>12585</v>
      </c>
      <c r="Q24" s="67" t="n">
        <f aca="false">O24-P24</f>
        <v>-11239</v>
      </c>
    </row>
    <row r="25" customFormat="false" ht="14.25" hidden="false" customHeight="true" outlineLevel="0" collapsed="false">
      <c r="A25" s="46" t="str">
        <f aca="false">'QTD Mgmt Summary'!A25</f>
        <v>    Generation (Parquet)</v>
      </c>
      <c r="B25" s="47"/>
      <c r="C25" s="74" t="n">
        <f aca="false">'QTD Mgmt Summary'!C25+'[1]QTD Mgmt Summary'!C22+'[1]QTD Mgmt Summary'!$C$21</f>
        <v>30701</v>
      </c>
      <c r="D25" s="63" t="n">
        <v>46000</v>
      </c>
      <c r="E25" s="169" t="n">
        <f aca="false">-D25+C25</f>
        <v>-15299</v>
      </c>
      <c r="F25" s="81"/>
      <c r="G25" s="63" t="n">
        <f aca="false">'QTD Mgmt Summary'!G25+'[1]QTD Mgmt Summary'!G22+'[1]QTD Mgmt Summary'!$G$21</f>
        <v>3216</v>
      </c>
      <c r="H25" s="63" t="n">
        <v>8342</v>
      </c>
      <c r="I25" s="166" t="n">
        <f aca="false">G25-H25</f>
        <v>-5126</v>
      </c>
      <c r="J25" s="47"/>
      <c r="K25" s="63" t="n">
        <f aca="false">'QTD Mgmt Summary'!K25+'[1]QTD Mgmt Summary'!K22+'[1]QTD Mgmt Summary'!$K$21</f>
        <v>4524</v>
      </c>
      <c r="L25" s="79" t="n">
        <v>14000</v>
      </c>
      <c r="M25" s="166" t="n">
        <f aca="false">K25-L25</f>
        <v>-9476</v>
      </c>
      <c r="N25" s="77"/>
      <c r="O25" s="78" t="n">
        <f aca="false">C25-G25-K25</f>
        <v>22961</v>
      </c>
      <c r="P25" s="79" t="n">
        <f aca="false">D25-H25-L25</f>
        <v>23658</v>
      </c>
      <c r="Q25" s="67" t="n">
        <f aca="false">O25-P25</f>
        <v>-697</v>
      </c>
    </row>
    <row r="26" customFormat="false" ht="14.25" hidden="false" customHeight="true" outlineLevel="0" collapsed="false">
      <c r="A26" s="46" t="str">
        <f aca="false">'QTD Mgmt Summary'!A26</f>
        <v>    Trading (Belden)</v>
      </c>
      <c r="B26" s="47"/>
      <c r="C26" s="74" t="n">
        <f aca="false">'QTD Mgmt Summary'!C26+'[1]QTD Mgmt Summary'!C23</f>
        <v>463132</v>
      </c>
      <c r="D26" s="63" t="n">
        <v>250000</v>
      </c>
      <c r="E26" s="169" t="n">
        <f aca="false">-D26+C26</f>
        <v>213132</v>
      </c>
      <c r="F26" s="81"/>
      <c r="G26" s="63" t="n">
        <f aca="false">'QTD Mgmt Summary'!G26+'[1]QTD Mgmt Summary'!G23</f>
        <v>6821</v>
      </c>
      <c r="H26" s="63" t="n">
        <v>10632</v>
      </c>
      <c r="I26" s="166" t="n">
        <f aca="false">G26-H26</f>
        <v>-3811</v>
      </c>
      <c r="J26" s="47"/>
      <c r="K26" s="63" t="n">
        <f aca="false">'QTD Mgmt Summary'!K26+'[1]QTD Mgmt Summary'!K23</f>
        <v>0</v>
      </c>
      <c r="L26" s="79" t="n">
        <f aca="false">CapChrg!D24</f>
        <v>0</v>
      </c>
      <c r="M26" s="166" t="n">
        <f aca="false">K26-L26</f>
        <v>0</v>
      </c>
      <c r="N26" s="77"/>
      <c r="O26" s="78" t="n">
        <f aca="false">C26-G26-K26</f>
        <v>456311</v>
      </c>
      <c r="P26" s="79" t="n">
        <f aca="false">D26-H26-L26</f>
        <v>239368</v>
      </c>
      <c r="Q26" s="67" t="n">
        <f aca="false">O26-P26</f>
        <v>216943</v>
      </c>
    </row>
    <row r="27" customFormat="false" ht="14.25" hidden="false" customHeight="true" outlineLevel="0" collapsed="false">
      <c r="A27" s="46" t="str">
        <f aca="false">'QTD Mgmt Summary'!A27</f>
        <v>    Middle Market/Services (Foster/Wolfe)</v>
      </c>
      <c r="B27" s="47"/>
      <c r="C27" s="74" t="n">
        <f aca="false">'QTD Mgmt Summary'!C27+'[1]QTD Mgmt Summary'!C24</f>
        <v>27047</v>
      </c>
      <c r="D27" s="63" t="n">
        <v>50000</v>
      </c>
      <c r="E27" s="169" t="n">
        <f aca="false">-D27+C27</f>
        <v>-22953</v>
      </c>
      <c r="F27" s="81"/>
      <c r="G27" s="63" t="n">
        <f aca="false">'QTD Mgmt Summary'!G27+'[1]QTD Mgmt Summary'!G24</f>
        <v>784</v>
      </c>
      <c r="H27" s="63" t="n">
        <v>1719</v>
      </c>
      <c r="I27" s="166" t="n">
        <f aca="false">G27-H27</f>
        <v>-935</v>
      </c>
      <c r="J27" s="47"/>
      <c r="K27" s="63" t="n">
        <f aca="false">'QTD Mgmt Summary'!K27+'[1]QTD Mgmt Summary'!K24</f>
        <v>0</v>
      </c>
      <c r="L27" s="79" t="n">
        <f aca="false">CapChrg!D25</f>
        <v>0</v>
      </c>
      <c r="M27" s="166" t="n">
        <f aca="false">K27-L27</f>
        <v>0</v>
      </c>
      <c r="N27" s="77"/>
      <c r="O27" s="78" t="n">
        <f aca="false">C27-G27-K27</f>
        <v>26263</v>
      </c>
      <c r="P27" s="79" t="n">
        <f aca="false">D27-H27-L27</f>
        <v>48281</v>
      </c>
      <c r="Q27" s="67" t="n">
        <f aca="false">O27-P27</f>
        <v>-22018</v>
      </c>
    </row>
    <row r="28" customFormat="false" ht="14.25" hidden="false" customHeight="true" outlineLevel="0" collapsed="false">
      <c r="A28" s="46" t="str">
        <f aca="false">'QTD Mgmt Summary'!A28</f>
        <v>    Fundamentals (Heizenreiker)</v>
      </c>
      <c r="B28" s="47"/>
      <c r="C28" s="172" t="n">
        <f aca="false">'QTD Mgmt Summary'!C28+'[1]QTD Mgmt Summary'!C25</f>
        <v>0</v>
      </c>
      <c r="D28" s="173" t="n">
        <f aca="false">GrossMargin!M26</f>
        <v>0</v>
      </c>
      <c r="E28" s="174" t="n">
        <f aca="false">-D28+C28</f>
        <v>0</v>
      </c>
      <c r="F28" s="81"/>
      <c r="G28" s="63" t="n">
        <f aca="false">'QTD Mgmt Summary'!G28+'[1]QTD Mgmt Summary'!G25</f>
        <v>445</v>
      </c>
      <c r="H28" s="63" t="n">
        <v>1080</v>
      </c>
      <c r="I28" s="166" t="n">
        <f aca="false">G28-H28</f>
        <v>-635</v>
      </c>
      <c r="J28" s="47"/>
      <c r="K28" s="63" t="n">
        <f aca="false">'QTD Mgmt Summary'!K28+'[1]QTD Mgmt Summary'!K25</f>
        <v>0</v>
      </c>
      <c r="L28" s="79" t="n">
        <f aca="false">CapChrg!D26</f>
        <v>0</v>
      </c>
      <c r="M28" s="166" t="n">
        <f aca="false">K28-L28</f>
        <v>0</v>
      </c>
      <c r="N28" s="77"/>
      <c r="O28" s="78" t="n">
        <f aca="false">C28-G28-K28</f>
        <v>-445</v>
      </c>
      <c r="P28" s="79" t="n">
        <f aca="false">D28-H28-L28</f>
        <v>-1080</v>
      </c>
      <c r="Q28" s="67" t="n">
        <f aca="false">O28-P28</f>
        <v>635</v>
      </c>
    </row>
    <row r="29" customFormat="false" ht="14.25" hidden="false" customHeight="true" outlineLevel="0" collapsed="false">
      <c r="A29" s="82" t="s">
        <v>28</v>
      </c>
      <c r="B29" s="83"/>
      <c r="C29" s="84" t="n">
        <f aca="false">SUM(C23:C28)</f>
        <v>536023</v>
      </c>
      <c r="D29" s="85" t="n">
        <f aca="false">SUM(D23:D28)</f>
        <v>430000</v>
      </c>
      <c r="E29" s="86" t="n">
        <f aca="false">SUM(E23:E28)</f>
        <v>106023</v>
      </c>
      <c r="F29" s="87"/>
      <c r="G29" s="88" t="n">
        <f aca="false">SUM(G23:G28)</f>
        <v>15008</v>
      </c>
      <c r="H29" s="89" t="n">
        <f aca="false">SUM(H23:H28)</f>
        <v>29667</v>
      </c>
      <c r="I29" s="89" t="n">
        <f aca="false">SUM(I23:I28)</f>
        <v>-14659</v>
      </c>
      <c r="J29" s="47"/>
      <c r="K29" s="89" t="n">
        <f aca="false">SUM(K23:K28)</f>
        <v>5598</v>
      </c>
      <c r="L29" s="89" t="n">
        <f aca="false">SUM(L23:L28)</f>
        <v>17000</v>
      </c>
      <c r="M29" s="92" t="n">
        <f aca="false">SUM(M23:M28)</f>
        <v>-11402</v>
      </c>
      <c r="N29" s="93"/>
      <c r="O29" s="88" t="n">
        <f aca="false">SUM(O23:O28)</f>
        <v>515417</v>
      </c>
      <c r="P29" s="89" t="n">
        <f aca="false">SUM(P23:P28)</f>
        <v>383333</v>
      </c>
      <c r="Q29" s="92" t="n">
        <f aca="false">SUM(Q23:Q28)</f>
        <v>132084</v>
      </c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7.5" hidden="false" customHeight="true" outlineLevel="0" collapsed="false">
      <c r="A30" s="46"/>
      <c r="B30" s="47"/>
      <c r="C30" s="74"/>
      <c r="D30" s="95"/>
      <c r="E30" s="76"/>
      <c r="F30" s="81"/>
      <c r="G30" s="74"/>
      <c r="H30" s="79"/>
      <c r="I30" s="79"/>
      <c r="J30" s="47"/>
      <c r="K30" s="79"/>
      <c r="L30" s="79"/>
      <c r="M30" s="67"/>
      <c r="N30" s="77"/>
      <c r="O30" s="78"/>
      <c r="P30" s="79"/>
      <c r="Q30" s="67"/>
    </row>
    <row r="31" customFormat="false" ht="12.75" hidden="false" customHeight="false" outlineLevel="0" collapsed="false">
      <c r="A31" s="46" t="s">
        <v>29</v>
      </c>
      <c r="B31" s="47"/>
      <c r="C31" s="74" t="n">
        <f aca="false">'QTD Mgmt Summary'!C31+'[1]QTD Mgmt Summary'!C28</f>
        <v>-20263</v>
      </c>
      <c r="D31" s="63" t="n">
        <v>126000</v>
      </c>
      <c r="E31" s="169" t="n">
        <f aca="false">-D31+C31</f>
        <v>-146263</v>
      </c>
      <c r="F31" s="81"/>
      <c r="G31" s="63" t="n">
        <f aca="false">'QTD Mgmt Summary'!G31+'[1]QTD Mgmt Summary'!G28</f>
        <v>3466</v>
      </c>
      <c r="H31" s="63" t="n">
        <v>7184</v>
      </c>
      <c r="I31" s="166" t="n">
        <f aca="false">G31-H31</f>
        <v>-3718</v>
      </c>
      <c r="J31" s="47"/>
      <c r="K31" s="63" t="n">
        <f aca="false">'QTD Mgmt Summary'!K31+'[1]QTD Mgmt Summary'!K28</f>
        <v>0</v>
      </c>
      <c r="L31" s="79" t="n">
        <f aca="false">CapChrg!D29</f>
        <v>0</v>
      </c>
      <c r="M31" s="166" t="n">
        <f aca="false">K31-L31</f>
        <v>0</v>
      </c>
      <c r="N31" s="77"/>
      <c r="O31" s="78" t="n">
        <f aca="false">C31-G31-K31</f>
        <v>-23729</v>
      </c>
      <c r="P31" s="79" t="n">
        <f aca="false">D31-H31-L31</f>
        <v>118816</v>
      </c>
      <c r="Q31" s="67" t="n">
        <f aca="false">O31-P31</f>
        <v>-142545</v>
      </c>
    </row>
    <row r="32" customFormat="false" ht="12.75" hidden="false" customHeight="false" outlineLevel="0" collapsed="false">
      <c r="A32" s="46" t="s">
        <v>116</v>
      </c>
      <c r="B32" s="47"/>
      <c r="C32" s="74" t="n">
        <f aca="false">'QTD Mgmt Summary'!C32+'[1]QTD Mgmt Summary'!C29</f>
        <v>34217</v>
      </c>
      <c r="D32" s="63" t="n">
        <v>80000</v>
      </c>
      <c r="E32" s="169" t="n">
        <f aca="false">-D32+C32</f>
        <v>-45783</v>
      </c>
      <c r="F32" s="81"/>
      <c r="G32" s="63" t="n">
        <f aca="false">'QTD Mgmt Summary'!G32+'[1]QTD Mgmt Summary'!G29</f>
        <v>4575</v>
      </c>
      <c r="H32" s="63" t="n">
        <v>10083</v>
      </c>
      <c r="I32" s="166" t="n">
        <f aca="false">G32-H32</f>
        <v>-5508</v>
      </c>
      <c r="J32" s="47"/>
      <c r="K32" s="63" t="n">
        <f aca="false">'QTD Mgmt Summary'!K32+'[1]QTD Mgmt Summary'!K29</f>
        <v>524</v>
      </c>
      <c r="L32" s="79" t="n">
        <v>576</v>
      </c>
      <c r="M32" s="166" t="n">
        <f aca="false">K32-L32</f>
        <v>-52</v>
      </c>
      <c r="N32" s="77"/>
      <c r="O32" s="78" t="n">
        <f aca="false">C32-G32-K32</f>
        <v>29118</v>
      </c>
      <c r="P32" s="79" t="n">
        <f aca="false">D32-H32-L32</f>
        <v>69341</v>
      </c>
      <c r="Q32" s="67" t="n">
        <f aca="false">O32-P32</f>
        <v>-40223</v>
      </c>
    </row>
    <row r="33" customFormat="false" ht="12.75" hidden="false" customHeight="false" outlineLevel="0" collapsed="false">
      <c r="A33" s="46" t="s">
        <v>31</v>
      </c>
      <c r="B33" s="47"/>
      <c r="C33" s="74" t="n">
        <f aca="false">'QTD Mgmt Summary'!C33+'[1]QTD Mgmt Summary'!C30</f>
        <v>-34680</v>
      </c>
      <c r="D33" s="63" t="n">
        <v>80000</v>
      </c>
      <c r="E33" s="169" t="n">
        <f aca="false">-D33+C33</f>
        <v>-114680</v>
      </c>
      <c r="F33" s="81"/>
      <c r="G33" s="63" t="n">
        <f aca="false">'QTD Mgmt Summary'!G33+'[1]QTD Mgmt Summary'!G30</f>
        <v>5696</v>
      </c>
      <c r="H33" s="63" t="n">
        <v>11623</v>
      </c>
      <c r="I33" s="166" t="n">
        <f aca="false">G33-H33</f>
        <v>-5927</v>
      </c>
      <c r="J33" s="47"/>
      <c r="K33" s="63" t="n">
        <f aca="false">'QTD Mgmt Summary'!K33+'[1]QTD Mgmt Summary'!K30</f>
        <v>1078</v>
      </c>
      <c r="L33" s="79" t="n">
        <v>6288</v>
      </c>
      <c r="M33" s="166" t="n">
        <f aca="false">K33-L33</f>
        <v>-5210</v>
      </c>
      <c r="N33" s="77"/>
      <c r="O33" s="78" t="n">
        <f aca="false">C33-G33-K33</f>
        <v>-41454</v>
      </c>
      <c r="P33" s="79" t="n">
        <f aca="false">D33-H33-L33</f>
        <v>62089</v>
      </c>
      <c r="Q33" s="67" t="n">
        <f aca="false">O33-P33</f>
        <v>-103543</v>
      </c>
    </row>
    <row r="34" customFormat="false" ht="12.75" hidden="false" customHeight="false" outlineLevel="0" collapsed="false">
      <c r="A34" s="46" t="s">
        <v>32</v>
      </c>
      <c r="B34" s="47"/>
      <c r="C34" s="74" t="n">
        <f aca="false">'QTD Mgmt Summary'!C34+'[1]QTD Mgmt Summary'!C31</f>
        <v>85910</v>
      </c>
      <c r="D34" s="63" t="n">
        <v>40000</v>
      </c>
      <c r="E34" s="169" t="n">
        <f aca="false">-D34+C34</f>
        <v>45910</v>
      </c>
      <c r="F34" s="81"/>
      <c r="G34" s="63" t="n">
        <f aca="false">'QTD Mgmt Summary'!G34+'[1]QTD Mgmt Summary'!G31</f>
        <v>2658</v>
      </c>
      <c r="H34" s="63" t="n">
        <v>4901</v>
      </c>
      <c r="I34" s="166" t="n">
        <f aca="false">G34-H34</f>
        <v>-2243</v>
      </c>
      <c r="J34" s="47"/>
      <c r="K34" s="63" t="n">
        <f aca="false">'QTD Mgmt Summary'!K34+'[1]QTD Mgmt Summary'!K31</f>
        <v>0</v>
      </c>
      <c r="L34" s="79" t="n">
        <f aca="false">CapChrg!D32</f>
        <v>0</v>
      </c>
      <c r="M34" s="166" t="n">
        <f aca="false">K34-L34</f>
        <v>0</v>
      </c>
      <c r="N34" s="77"/>
      <c r="O34" s="78" t="n">
        <f aca="false">C34-G34-K34</f>
        <v>83252</v>
      </c>
      <c r="P34" s="79" t="n">
        <f aca="false">D34-H34-L34</f>
        <v>35099</v>
      </c>
      <c r="Q34" s="67" t="n">
        <f aca="false">O34-P34</f>
        <v>48153</v>
      </c>
    </row>
    <row r="35" customFormat="false" ht="12.75" hidden="false" customHeight="false" outlineLevel="0" collapsed="false">
      <c r="A35" s="46" t="s">
        <v>33</v>
      </c>
      <c r="B35" s="47"/>
      <c r="C35" s="74" t="n">
        <f aca="false">'QTD Mgmt Summary'!C35+'[1]QTD Mgmt Summary'!C32</f>
        <v>385661</v>
      </c>
      <c r="D35" s="63" t="n">
        <v>125000</v>
      </c>
      <c r="E35" s="169" t="n">
        <f aca="false">-D35+C35</f>
        <v>260661</v>
      </c>
      <c r="F35" s="81"/>
      <c r="G35" s="63" t="n">
        <f aca="false">'QTD Mgmt Summary'!G35+'[1]QTD Mgmt Summary'!G32</f>
        <v>766</v>
      </c>
      <c r="H35" s="63" t="n">
        <v>1653</v>
      </c>
      <c r="I35" s="166" t="n">
        <f aca="false">G35-H35</f>
        <v>-887</v>
      </c>
      <c r="J35" s="47"/>
      <c r="K35" s="63" t="n">
        <f aca="false">'QTD Mgmt Summary'!K35+'[1]QTD Mgmt Summary'!K32</f>
        <v>0</v>
      </c>
      <c r="L35" s="79" t="n">
        <f aca="false">CapChrg!D33</f>
        <v>0</v>
      </c>
      <c r="M35" s="166" t="n">
        <f aca="false">K35-L35</f>
        <v>0</v>
      </c>
      <c r="N35" s="77"/>
      <c r="O35" s="78" t="n">
        <f aca="false">C35-G35-K35</f>
        <v>384895</v>
      </c>
      <c r="P35" s="79" t="n">
        <f aca="false">D35-H35-L35</f>
        <v>123347</v>
      </c>
      <c r="Q35" s="67" t="n">
        <f aca="false">O35-P35</f>
        <v>261548</v>
      </c>
    </row>
    <row r="36" customFormat="false" ht="12.75" hidden="false" customHeight="false" outlineLevel="0" collapsed="false">
      <c r="A36" s="46" t="s">
        <v>34</v>
      </c>
      <c r="B36" s="47"/>
      <c r="C36" s="74" t="n">
        <f aca="false">'QTD Mgmt Summary'!C36+'[1]QTD Mgmt Summary'!C33</f>
        <v>14493</v>
      </c>
      <c r="D36" s="63" t="n">
        <v>25000</v>
      </c>
      <c r="E36" s="169" t="n">
        <f aca="false">-D36+C36</f>
        <v>-10507</v>
      </c>
      <c r="F36" s="81"/>
      <c r="G36" s="63" t="n">
        <f aca="false">'QTD Mgmt Summary'!G36+'[1]QTD Mgmt Summary'!G33</f>
        <v>2115</v>
      </c>
      <c r="H36" s="63" t="n">
        <v>4402</v>
      </c>
      <c r="I36" s="166" t="n">
        <f aca="false">G36-H36</f>
        <v>-2287</v>
      </c>
      <c r="J36" s="47"/>
      <c r="K36" s="63" t="n">
        <f aca="false">'QTD Mgmt Summary'!K36+'[1]QTD Mgmt Summary'!K33</f>
        <v>0</v>
      </c>
      <c r="L36" s="79" t="n">
        <f aca="false">CapChrg!D34</f>
        <v>0</v>
      </c>
      <c r="M36" s="166" t="n">
        <f aca="false">K36-L36</f>
        <v>0</v>
      </c>
      <c r="N36" s="77"/>
      <c r="O36" s="78" t="n">
        <f aca="false">C36-G36-K36</f>
        <v>12378</v>
      </c>
      <c r="P36" s="79" t="n">
        <f aca="false">D36-H36-L36</f>
        <v>20598</v>
      </c>
      <c r="Q36" s="67" t="n">
        <f aca="false">O36-P36</f>
        <v>-8220</v>
      </c>
    </row>
    <row r="37" customFormat="false" ht="12.75" hidden="false" customHeight="false" outlineLevel="0" collapsed="false">
      <c r="A37" s="46" t="s">
        <v>35</v>
      </c>
      <c r="B37" s="47"/>
      <c r="C37" s="339" t="n">
        <f aca="false">'QTD Mgmt Summary'!C37+'[1]QTD Mgmt Summary'!C34</f>
        <v>0</v>
      </c>
      <c r="D37" s="171" t="n">
        <f aca="false">GrossMargin!M35</f>
        <v>0</v>
      </c>
      <c r="E37" s="174" t="n">
        <f aca="false">-D37+C37</f>
        <v>0</v>
      </c>
      <c r="F37" s="81"/>
      <c r="G37" s="63" t="n">
        <f aca="false">'QTD Mgmt Summary'!G37+'[1]QTD Mgmt Summary'!G34</f>
        <v>1161</v>
      </c>
      <c r="H37" s="63" t="n">
        <v>2738</v>
      </c>
      <c r="I37" s="166" t="n">
        <f aca="false">G37-H37</f>
        <v>-1577</v>
      </c>
      <c r="J37" s="47"/>
      <c r="K37" s="63" t="n">
        <f aca="false">'QTD Mgmt Summary'!K37+'[1]QTD Mgmt Summary'!K34</f>
        <v>0</v>
      </c>
      <c r="L37" s="79" t="n">
        <f aca="false">CapChrg!D35</f>
        <v>0</v>
      </c>
      <c r="M37" s="166" t="n">
        <f aca="false">K37-L37</f>
        <v>0</v>
      </c>
      <c r="N37" s="77"/>
      <c r="O37" s="78" t="n">
        <f aca="false">C37-G37-K37</f>
        <v>-1161</v>
      </c>
      <c r="P37" s="79" t="n">
        <f aca="false">D37-H37-L37</f>
        <v>-2738</v>
      </c>
      <c r="Q37" s="67" t="n">
        <f aca="false">O37-P37</f>
        <v>1577</v>
      </c>
    </row>
    <row r="38" customFormat="false" ht="12.75" hidden="false" customHeight="false" outlineLevel="0" collapsed="false">
      <c r="A38" s="46" t="s">
        <v>36</v>
      </c>
      <c r="B38" s="47"/>
      <c r="C38" s="339" t="n">
        <f aca="false">'QTD Mgmt Summary'!C38+'[1]QTD Mgmt Summary'!C35</f>
        <v>0</v>
      </c>
      <c r="D38" s="171" t="n">
        <f aca="false">GrossMargin!M36</f>
        <v>0</v>
      </c>
      <c r="E38" s="174" t="n">
        <f aca="false">-D38+C38</f>
        <v>0</v>
      </c>
      <c r="F38" s="81"/>
      <c r="G38" s="63" t="n">
        <f aca="false">'QTD Mgmt Summary'!G38+'[1]QTD Mgmt Summary'!G35</f>
        <v>780</v>
      </c>
      <c r="H38" s="63" t="n">
        <v>2091</v>
      </c>
      <c r="I38" s="166" t="n">
        <f aca="false">G38-H38</f>
        <v>-1311</v>
      </c>
      <c r="J38" s="47"/>
      <c r="K38" s="63" t="n">
        <f aca="false">'QTD Mgmt Summary'!K38+'[1]QTD Mgmt Summary'!K35</f>
        <v>0</v>
      </c>
      <c r="L38" s="79" t="n">
        <f aca="false">CapChrg!D36</f>
        <v>0</v>
      </c>
      <c r="M38" s="166" t="n">
        <f aca="false">K38-L38</f>
        <v>0</v>
      </c>
      <c r="N38" s="77"/>
      <c r="O38" s="78" t="n">
        <f aca="false">C38-G38-K38</f>
        <v>-780</v>
      </c>
      <c r="P38" s="79" t="n">
        <f aca="false">D38-H38-L38</f>
        <v>-2091</v>
      </c>
      <c r="Q38" s="67" t="n">
        <f aca="false">O38-P38</f>
        <v>1311</v>
      </c>
    </row>
    <row r="39" customFormat="false" ht="12.75" hidden="false" customHeight="false" outlineLevel="0" collapsed="false">
      <c r="A39" s="46" t="s">
        <v>37</v>
      </c>
      <c r="B39" s="47"/>
      <c r="C39" s="172" t="n">
        <f aca="false">'QTD Mgmt Summary'!C39+'[1]QTD Mgmt Summary'!C36</f>
        <v>-39000</v>
      </c>
      <c r="D39" s="173" t="n">
        <f aca="false">GrossMargin!M37</f>
        <v>0</v>
      </c>
      <c r="E39" s="174" t="n">
        <f aca="false">-D39+C39</f>
        <v>-39000</v>
      </c>
      <c r="F39" s="81"/>
      <c r="G39" s="63" t="n">
        <f aca="false">'QTD Mgmt Summary'!G39+'[1]QTD Mgmt Summary'!G36</f>
        <v>0</v>
      </c>
      <c r="H39" s="63" t="n">
        <f aca="false">Expenses!D37+Expenses!H37</f>
        <v>0</v>
      </c>
      <c r="I39" s="166" t="n">
        <f aca="false">G39-H39</f>
        <v>0</v>
      </c>
      <c r="J39" s="47"/>
      <c r="K39" s="63" t="n">
        <f aca="false">'QTD Mgmt Summary'!K39+'[1]QTD Mgmt Summary'!K36</f>
        <v>0</v>
      </c>
      <c r="L39" s="79" t="n">
        <f aca="false">CapChrg!D37</f>
        <v>0</v>
      </c>
      <c r="M39" s="166" t="n">
        <f aca="false">K39-L39</f>
        <v>0</v>
      </c>
      <c r="N39" s="77"/>
      <c r="O39" s="78" t="n">
        <f aca="false">C39-G39-K39</f>
        <v>-39000</v>
      </c>
      <c r="P39" s="79" t="n">
        <f aca="false">D39-H39-L39</f>
        <v>0</v>
      </c>
      <c r="Q39" s="67" t="n">
        <f aca="false">O39-P39</f>
        <v>-39000</v>
      </c>
    </row>
    <row r="40" customFormat="false" ht="13.5" hidden="false" customHeight="false" outlineLevel="0" collapsed="false">
      <c r="A40" s="82" t="s">
        <v>38</v>
      </c>
      <c r="B40" s="83"/>
      <c r="C40" s="84" t="n">
        <f aca="false">SUM(C31:C39)</f>
        <v>426338</v>
      </c>
      <c r="D40" s="84" t="n">
        <f aca="false">SUM(D31:D39)</f>
        <v>476000</v>
      </c>
      <c r="E40" s="84" t="n">
        <f aca="false">SUM(E31:E39)</f>
        <v>-49662</v>
      </c>
      <c r="F40" s="87"/>
      <c r="G40" s="88" t="n">
        <f aca="false">SUM(G31:G39)</f>
        <v>21217</v>
      </c>
      <c r="H40" s="88" t="n">
        <f aca="false">SUM(H31:H39)</f>
        <v>44675</v>
      </c>
      <c r="I40" s="88" t="n">
        <f aca="false">SUM(I31:I39)</f>
        <v>-23458</v>
      </c>
      <c r="J40" s="47"/>
      <c r="K40" s="88" t="n">
        <f aca="false">SUM(K31:K39)</f>
        <v>1602</v>
      </c>
      <c r="L40" s="88" t="n">
        <f aca="false">SUM(L31:L39)</f>
        <v>6864</v>
      </c>
      <c r="M40" s="88" t="n">
        <f aca="false">SUM(M31:M39)</f>
        <v>-5262</v>
      </c>
      <c r="N40" s="93"/>
      <c r="O40" s="88" t="n">
        <f aca="false">SUM(O31:O39)</f>
        <v>403519</v>
      </c>
      <c r="P40" s="88" t="n">
        <f aca="false">SUM(P31:P39)</f>
        <v>424461</v>
      </c>
      <c r="Q40" s="88" t="n">
        <f aca="false">SUM(Q31:Q39)</f>
        <v>-20942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8.25" hidden="false" customHeight="true" outlineLevel="0" collapsed="false">
      <c r="A41" s="46"/>
      <c r="B41" s="47"/>
      <c r="C41" s="74"/>
      <c r="D41" s="95"/>
      <c r="E41" s="76"/>
      <c r="F41" s="81"/>
      <c r="G41" s="78"/>
      <c r="H41" s="79"/>
      <c r="I41" s="79"/>
      <c r="J41" s="47"/>
      <c r="K41" s="79"/>
      <c r="L41" s="79"/>
      <c r="M41" s="67"/>
      <c r="N41" s="77"/>
      <c r="O41" s="78"/>
      <c r="P41" s="79"/>
      <c r="Q41" s="67"/>
    </row>
    <row r="42" customFormat="false" ht="13.5" hidden="false" customHeight="true" outlineLevel="0" collapsed="false">
      <c r="A42" s="46" t="s">
        <v>39</v>
      </c>
      <c r="B42" s="47"/>
      <c r="C42" s="74" t="n">
        <f aca="false">'QTD Mgmt Summary'!C42+'[1]QTD Mgmt Summary'!C39</f>
        <v>-48207</v>
      </c>
      <c r="D42" s="63" t="n">
        <v>50000</v>
      </c>
      <c r="E42" s="169" t="n">
        <f aca="false">-D42+C42</f>
        <v>-98207</v>
      </c>
      <c r="F42" s="81"/>
      <c r="G42" s="63" t="n">
        <f aca="false">'QTD Mgmt Summary'!G42+'[1]QTD Mgmt Summary'!G39</f>
        <v>3068</v>
      </c>
      <c r="H42" s="63" t="n">
        <v>4866</v>
      </c>
      <c r="I42" s="166" t="n">
        <f aca="false">G42-H42</f>
        <v>-1798</v>
      </c>
      <c r="J42" s="47"/>
      <c r="K42" s="79" t="n">
        <f aca="false">'QTD Mgmt Summary'!K42+'[1]QTD Mgmt Summary'!K39</f>
        <v>142</v>
      </c>
      <c r="L42" s="79" t="n">
        <v>396</v>
      </c>
      <c r="M42" s="166" t="n">
        <f aca="false">K42-L42</f>
        <v>-254</v>
      </c>
      <c r="N42" s="77"/>
      <c r="O42" s="78" t="n">
        <f aca="false">C42-G42-K42</f>
        <v>-51417</v>
      </c>
      <c r="P42" s="79" t="n">
        <f aca="false">D42-H42-L42</f>
        <v>44738</v>
      </c>
      <c r="Q42" s="67" t="n">
        <f aca="false">O42-P42</f>
        <v>-96155</v>
      </c>
    </row>
    <row r="43" customFormat="false" ht="13.5" hidden="false" customHeight="true" outlineLevel="0" collapsed="false">
      <c r="A43" s="46" t="s">
        <v>40</v>
      </c>
      <c r="B43" s="47"/>
      <c r="C43" s="74" t="n">
        <f aca="false">'QTD Mgmt Summary'!C43+'[1]QTD Mgmt Summary'!C40</f>
        <v>1816</v>
      </c>
      <c r="D43" s="63" t="n">
        <v>20000</v>
      </c>
      <c r="E43" s="169" t="n">
        <f aca="false">-D43+C43</f>
        <v>-18184</v>
      </c>
      <c r="F43" s="81"/>
      <c r="G43" s="63" t="n">
        <f aca="false">'QTD Mgmt Summary'!G43+'[1]QTD Mgmt Summary'!G40</f>
        <v>879</v>
      </c>
      <c r="H43" s="63" t="n">
        <v>1692</v>
      </c>
      <c r="I43" s="166" t="n">
        <f aca="false">G43-H43</f>
        <v>-813</v>
      </c>
      <c r="J43" s="47"/>
      <c r="K43" s="63" t="n">
        <f aca="false">'QTD Mgmt Summary'!K43+'[1]QTD Mgmt Summary'!K40</f>
        <v>3406</v>
      </c>
      <c r="L43" s="79" t="n">
        <v>1410</v>
      </c>
      <c r="M43" s="166" t="n">
        <f aca="false">K43-L43</f>
        <v>1996</v>
      </c>
      <c r="N43" s="77"/>
      <c r="O43" s="78" t="n">
        <f aca="false">C43-G43-K43</f>
        <v>-2469</v>
      </c>
      <c r="P43" s="79" t="n">
        <f aca="false">D43-H43-L43</f>
        <v>16898</v>
      </c>
      <c r="Q43" s="67" t="n">
        <f aca="false">O43-P43</f>
        <v>-19367</v>
      </c>
    </row>
    <row r="44" customFormat="false" ht="13.5" hidden="false" customHeight="true" outlineLevel="0" collapsed="false">
      <c r="A44" s="46" t="s">
        <v>41</v>
      </c>
      <c r="B44" s="47"/>
      <c r="C44" s="74" t="n">
        <f aca="false">'QTD Mgmt Summary'!C44+'[1]QTD Mgmt Summary'!C41</f>
        <v>108404</v>
      </c>
      <c r="D44" s="63" t="n">
        <v>155000</v>
      </c>
      <c r="E44" s="169" t="n">
        <f aca="false">-D44+C44</f>
        <v>-46596</v>
      </c>
      <c r="F44" s="81"/>
      <c r="G44" s="63" t="n">
        <f aca="false">'QTD Mgmt Summary'!G44+'[1]QTD Mgmt Summary'!G41</f>
        <v>969</v>
      </c>
      <c r="H44" s="63" t="n">
        <v>2296</v>
      </c>
      <c r="I44" s="166" t="n">
        <f aca="false">G44-H44</f>
        <v>-1327</v>
      </c>
      <c r="J44" s="47"/>
      <c r="K44" s="79" t="n">
        <f aca="false">'QTD Mgmt Summary'!K44+'[1]QTD Mgmt Summary'!K41</f>
        <v>0</v>
      </c>
      <c r="L44" s="79" t="n">
        <f aca="false">CapChrg!D42</f>
        <v>0</v>
      </c>
      <c r="M44" s="166" t="n">
        <f aca="false">K44-L44</f>
        <v>0</v>
      </c>
      <c r="N44" s="77"/>
      <c r="O44" s="78" t="n">
        <f aca="false">C44-G44-K44</f>
        <v>107435</v>
      </c>
      <c r="P44" s="79" t="n">
        <f aca="false">D44-H44-L44</f>
        <v>152704</v>
      </c>
      <c r="Q44" s="67" t="n">
        <f aca="false">O44-P44</f>
        <v>-45269</v>
      </c>
    </row>
    <row r="45" customFormat="false" ht="13.5" hidden="false" customHeight="true" outlineLevel="0" collapsed="false">
      <c r="A45" s="46" t="s">
        <v>42</v>
      </c>
      <c r="B45" s="47"/>
      <c r="C45" s="74" t="n">
        <f aca="false">'QTD Mgmt Summary'!C45+'[1]QTD Mgmt Summary'!C42</f>
        <v>0</v>
      </c>
      <c r="D45" s="63" t="n">
        <v>50000</v>
      </c>
      <c r="E45" s="169" t="n">
        <f aca="false">-D45+C45</f>
        <v>-50000</v>
      </c>
      <c r="F45" s="81"/>
      <c r="G45" s="63" t="n">
        <f aca="false">'QTD Mgmt Summary'!G45+'[1]QTD Mgmt Summary'!G42</f>
        <v>1506</v>
      </c>
      <c r="H45" s="63" t="n">
        <v>4621</v>
      </c>
      <c r="I45" s="166" t="n">
        <f aca="false">G45-H45</f>
        <v>-3115</v>
      </c>
      <c r="J45" s="47"/>
      <c r="K45" s="79" t="n">
        <f aca="false">'QTD Mgmt Summary'!K45+'[1]QTD Mgmt Summary'!K42</f>
        <v>0</v>
      </c>
      <c r="L45" s="79" t="n">
        <v>1788</v>
      </c>
      <c r="M45" s="166" t="n">
        <f aca="false">K45-L45</f>
        <v>-1788</v>
      </c>
      <c r="N45" s="77"/>
      <c r="O45" s="78" t="n">
        <f aca="false">C45-G45-K45</f>
        <v>-1506</v>
      </c>
      <c r="P45" s="79" t="n">
        <f aca="false">D45-H45-L45</f>
        <v>43591</v>
      </c>
      <c r="Q45" s="67" t="n">
        <f aca="false">O45-P45</f>
        <v>-45097</v>
      </c>
    </row>
    <row r="46" customFormat="false" ht="12.75" hidden="false" customHeight="false" outlineLevel="0" collapsed="false">
      <c r="A46" s="46" t="s">
        <v>117</v>
      </c>
      <c r="B46" s="47"/>
      <c r="C46" s="74" t="n">
        <f aca="false">'QTD Mgmt Summary'!C46+'[1]QTD Mgmt Summary'!C43</f>
        <v>0</v>
      </c>
      <c r="D46" s="63" t="n">
        <v>10000</v>
      </c>
      <c r="E46" s="169" t="n">
        <f aca="false">-D46+C46</f>
        <v>-10000</v>
      </c>
      <c r="F46" s="81"/>
      <c r="G46" s="63" t="n">
        <f aca="false">'QTD Mgmt Summary'!G46+'[1]QTD Mgmt Summary'!G43</f>
        <v>243</v>
      </c>
      <c r="H46" s="63" t="n">
        <v>847</v>
      </c>
      <c r="I46" s="166" t="n">
        <f aca="false">G46-H46</f>
        <v>-604</v>
      </c>
      <c r="J46" s="47"/>
      <c r="K46" s="79" t="n">
        <f aca="false">'QTD Mgmt Summary'!K46+'[1]QTD Mgmt Summary'!K43</f>
        <v>0</v>
      </c>
      <c r="L46" s="79" t="n">
        <f aca="false">CapChrg!D44</f>
        <v>0</v>
      </c>
      <c r="M46" s="166" t="n">
        <f aca="false">K46-L46</f>
        <v>0</v>
      </c>
      <c r="N46" s="77"/>
      <c r="O46" s="78" t="n">
        <f aca="false">C46-G46-K46</f>
        <v>-243</v>
      </c>
      <c r="P46" s="79" t="n">
        <f aca="false">D46-H46-L46</f>
        <v>9153</v>
      </c>
      <c r="Q46" s="67" t="n">
        <f aca="false">O46-P46</f>
        <v>-9396</v>
      </c>
    </row>
    <row r="47" customFormat="false" ht="12.75" hidden="false" customHeight="false" outlineLevel="0" collapsed="false">
      <c r="A47" s="46" t="s">
        <v>44</v>
      </c>
      <c r="B47" s="47"/>
      <c r="C47" s="74" t="n">
        <f aca="false">'QTD Mgmt Summary'!C47+'[1]QTD Mgmt Summary'!C44</f>
        <v>1112</v>
      </c>
      <c r="D47" s="63" t="n">
        <f aca="false">GrossMargin!M45</f>
        <v>0</v>
      </c>
      <c r="E47" s="169" t="n">
        <f aca="false">-D47+C47</f>
        <v>1112</v>
      </c>
      <c r="F47" s="81"/>
      <c r="G47" s="63" t="n">
        <f aca="false">'QTD Mgmt Summary'!G47+'[1]QTD Mgmt Summary'!G44</f>
        <v>1688</v>
      </c>
      <c r="H47" s="63" t="n">
        <v>4408</v>
      </c>
      <c r="I47" s="166" t="n">
        <f aca="false">G47-H47</f>
        <v>-2720</v>
      </c>
      <c r="J47" s="47"/>
      <c r="K47" s="63" t="n">
        <f aca="false">'QTD Mgmt Summary'!K47+'[1]QTD Mgmt Summary'!K44</f>
        <v>0</v>
      </c>
      <c r="L47" s="79" t="n">
        <f aca="false">CapChrg!D45</f>
        <v>0</v>
      </c>
      <c r="M47" s="166" t="n">
        <f aca="false">K47-L47</f>
        <v>0</v>
      </c>
      <c r="N47" s="77"/>
      <c r="O47" s="78" t="n">
        <f aca="false">C47-G47-K47</f>
        <v>-576</v>
      </c>
      <c r="P47" s="79" t="n">
        <f aca="false">D47-H47-L47</f>
        <v>-4408</v>
      </c>
      <c r="Q47" s="67" t="n">
        <f aca="false">O47-P47</f>
        <v>3832</v>
      </c>
    </row>
    <row r="48" customFormat="false" ht="12.75" hidden="false" customHeight="false" outlineLevel="0" collapsed="false">
      <c r="A48" s="46" t="s">
        <v>118</v>
      </c>
      <c r="B48" s="47"/>
      <c r="C48" s="74" t="n">
        <f aca="false">'QTD Mgmt Summary'!C48+'[1]QTD Mgmt Summary'!C45</f>
        <v>-6360</v>
      </c>
      <c r="D48" s="63" t="n">
        <f aca="false">GrossMargin!M46</f>
        <v>0</v>
      </c>
      <c r="E48" s="169" t="n">
        <f aca="false">-D48+C48</f>
        <v>-6360</v>
      </c>
      <c r="F48" s="81"/>
      <c r="G48" s="74" t="n">
        <f aca="false">'QTD Mgmt Summary'!G48+'[1]QTD Mgmt Summary'!G45</f>
        <v>0</v>
      </c>
      <c r="H48" s="63" t="n">
        <f aca="false">GrossMargin!Q46</f>
        <v>0</v>
      </c>
      <c r="I48" s="169" t="n">
        <f aca="false">-H48+G48</f>
        <v>0</v>
      </c>
      <c r="J48" s="47"/>
      <c r="K48" s="74" t="n">
        <f aca="false">'QTD Mgmt Summary'!K48+'[1]QTD Mgmt Summary'!K45</f>
        <v>0</v>
      </c>
      <c r="L48" s="63" t="n">
        <f aca="false">GrossMargin!U46</f>
        <v>0</v>
      </c>
      <c r="M48" s="169" t="n">
        <f aca="false">-L48+K48</f>
        <v>0</v>
      </c>
      <c r="N48" s="77"/>
      <c r="O48" s="78" t="n">
        <f aca="false">C48-G48-K48</f>
        <v>-6360</v>
      </c>
      <c r="P48" s="79" t="n">
        <f aca="false">D48-H48-L48</f>
        <v>0</v>
      </c>
      <c r="Q48" s="67" t="n">
        <f aca="false">O48-P48</f>
        <v>-6360</v>
      </c>
    </row>
    <row r="49" customFormat="false" ht="12" hidden="false" customHeight="true" outlineLevel="0" collapsed="false">
      <c r="A49" s="82" t="s">
        <v>45</v>
      </c>
      <c r="B49" s="176"/>
      <c r="C49" s="85" t="n">
        <f aca="false">SUM(C42:C48)</f>
        <v>56765</v>
      </c>
      <c r="D49" s="177" t="n">
        <f aca="false">SUM(D42:D48)</f>
        <v>285000</v>
      </c>
      <c r="E49" s="178" t="n">
        <f aca="false">SUM(E42:E48)</f>
        <v>-228235</v>
      </c>
      <c r="F49" s="87"/>
      <c r="G49" s="85" t="n">
        <f aca="false">SUM(G42:G48)</f>
        <v>8353</v>
      </c>
      <c r="H49" s="177" t="n">
        <f aca="false">SUM(H42:H48)</f>
        <v>18730</v>
      </c>
      <c r="I49" s="178" t="n">
        <f aca="false">SUM(I42:I48)</f>
        <v>-10377</v>
      </c>
      <c r="J49" s="51"/>
      <c r="K49" s="85" t="n">
        <f aca="false">SUM(K42:K48)</f>
        <v>3548</v>
      </c>
      <c r="L49" s="177" t="n">
        <f aca="false">SUM(L42:L48)</f>
        <v>3594</v>
      </c>
      <c r="M49" s="178" t="n">
        <f aca="false">SUM(M42:M48)</f>
        <v>-46</v>
      </c>
      <c r="N49" s="93"/>
      <c r="O49" s="85" t="n">
        <f aca="false">SUM(O42:O48)</f>
        <v>44864</v>
      </c>
      <c r="P49" s="177" t="n">
        <f aca="false">SUM(P42:P48)</f>
        <v>262676</v>
      </c>
      <c r="Q49" s="178" t="n">
        <f aca="false">SUM(Q42:Q48)</f>
        <v>-217812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</row>
    <row r="50" customFormat="false" ht="8.25" hidden="false" customHeight="true" outlineLevel="0" collapsed="false">
      <c r="A50" s="46"/>
      <c r="B50" s="47"/>
      <c r="C50" s="74"/>
      <c r="D50" s="95"/>
      <c r="E50" s="76"/>
      <c r="F50" s="81"/>
      <c r="G50" s="78"/>
      <c r="H50" s="79"/>
      <c r="I50" s="79"/>
      <c r="J50" s="47"/>
      <c r="K50" s="79"/>
      <c r="L50" s="79"/>
      <c r="M50" s="67"/>
      <c r="N50" s="77"/>
      <c r="O50" s="78"/>
      <c r="P50" s="79"/>
      <c r="Q50" s="67"/>
    </row>
    <row r="51" customFormat="false" ht="12.75" hidden="false" customHeight="false" outlineLevel="0" collapsed="false">
      <c r="A51" s="46" t="s">
        <v>46</v>
      </c>
      <c r="B51" s="47"/>
      <c r="C51" s="79" t="n">
        <f aca="false">'QTD Mgmt Summary'!C51+'[1]QTD Mgmt Summary'!C48</f>
        <v>362</v>
      </c>
      <c r="D51" s="79" t="n">
        <v>0</v>
      </c>
      <c r="E51" s="169" t="n">
        <f aca="false">-D51+C51</f>
        <v>362</v>
      </c>
      <c r="F51" s="81"/>
      <c r="G51" s="63" t="n">
        <f aca="false">'QTD Mgmt Summary'!G51+'[1]QTD Mgmt Summary'!G48</f>
        <v>302</v>
      </c>
      <c r="H51" s="63" t="n">
        <v>891</v>
      </c>
      <c r="I51" s="79" t="n">
        <f aca="false">G51-H51</f>
        <v>-589</v>
      </c>
      <c r="J51" s="47"/>
      <c r="K51" s="63" t="n">
        <f aca="false">'QTD Mgmt Summary'!K51+'[1]QTD Mgmt Summary'!K48</f>
        <v>0</v>
      </c>
      <c r="L51" s="79" t="n">
        <f aca="false">CapChrg!D48</f>
        <v>0</v>
      </c>
      <c r="M51" s="166" t="n">
        <f aca="false">K51-L51</f>
        <v>0</v>
      </c>
      <c r="N51" s="77"/>
      <c r="O51" s="78" t="n">
        <f aca="false">C51-G51-K51</f>
        <v>60</v>
      </c>
      <c r="P51" s="79" t="n">
        <f aca="false">D51-H51-L51</f>
        <v>-891</v>
      </c>
      <c r="Q51" s="67" t="n">
        <f aca="false">O51-P51</f>
        <v>951</v>
      </c>
    </row>
    <row r="52" customFormat="false" ht="12.75" hidden="false" customHeight="false" outlineLevel="0" collapsed="false">
      <c r="A52" s="46" t="s">
        <v>47</v>
      </c>
      <c r="B52" s="47"/>
      <c r="C52" s="79" t="n">
        <f aca="false">'QTD Mgmt Summary'!C52+'[1]QTD Mgmt Summary'!C49</f>
        <v>3427</v>
      </c>
      <c r="D52" s="63" t="n">
        <v>16000</v>
      </c>
      <c r="E52" s="169" t="n">
        <f aca="false">-D52+C52</f>
        <v>-12573</v>
      </c>
      <c r="F52" s="81"/>
      <c r="G52" s="63" t="n">
        <f aca="false">'QTD Mgmt Summary'!G52+'[1]QTD Mgmt Summary'!G49</f>
        <v>1654</v>
      </c>
      <c r="H52" s="63" t="n">
        <v>1739</v>
      </c>
      <c r="I52" s="79" t="n">
        <f aca="false">G52-H52</f>
        <v>-85</v>
      </c>
      <c r="J52" s="47"/>
      <c r="K52" s="79" t="n">
        <f aca="false">'QTD Mgmt Summary'!K52+'[1]QTD Mgmt Summary'!K49</f>
        <v>0</v>
      </c>
      <c r="L52" s="79" t="n">
        <f aca="false">CapChrg!D49</f>
        <v>0</v>
      </c>
      <c r="M52" s="166" t="n">
        <f aca="false">K52-L52</f>
        <v>0</v>
      </c>
      <c r="N52" s="77"/>
      <c r="O52" s="78" t="n">
        <f aca="false">C52-G52-K52</f>
        <v>1773</v>
      </c>
      <c r="P52" s="79" t="n">
        <f aca="false">D52-H52-L52</f>
        <v>14261</v>
      </c>
      <c r="Q52" s="67" t="n">
        <f aca="false">O52-P52</f>
        <v>-12488</v>
      </c>
    </row>
    <row r="53" customFormat="false" ht="12.75" hidden="false" customHeight="false" outlineLevel="0" collapsed="false">
      <c r="A53" s="46" t="s">
        <v>48</v>
      </c>
      <c r="B53" s="47"/>
      <c r="C53" s="79" t="n">
        <f aca="false">'QTD Mgmt Summary'!C53+'[1]QTD Mgmt Summary'!C50</f>
        <v>3746</v>
      </c>
      <c r="D53" s="63" t="n">
        <v>20000</v>
      </c>
      <c r="E53" s="169" t="n">
        <f aca="false">-D53+C53</f>
        <v>-16254</v>
      </c>
      <c r="F53" s="81"/>
      <c r="G53" s="63" t="n">
        <f aca="false">'QTD Mgmt Summary'!G53+'[1]QTD Mgmt Summary'!G50</f>
        <v>1771</v>
      </c>
      <c r="H53" s="63" t="n">
        <v>1741</v>
      </c>
      <c r="I53" s="79" t="n">
        <f aca="false">G53-H53</f>
        <v>30</v>
      </c>
      <c r="J53" s="47"/>
      <c r="K53" s="79" t="n">
        <f aca="false">'QTD Mgmt Summary'!K53+'[1]QTD Mgmt Summary'!K50</f>
        <v>1025</v>
      </c>
      <c r="L53" s="79" t="n">
        <v>2612</v>
      </c>
      <c r="M53" s="166" t="n">
        <f aca="false">K53-L53</f>
        <v>-1587</v>
      </c>
      <c r="N53" s="77"/>
      <c r="O53" s="78" t="n">
        <f aca="false">C53-G53-K53</f>
        <v>950</v>
      </c>
      <c r="P53" s="79" t="n">
        <f aca="false">D53-H53-L53</f>
        <v>15647</v>
      </c>
      <c r="Q53" s="67" t="n">
        <f aca="false">O53-P53</f>
        <v>-14697</v>
      </c>
    </row>
    <row r="54" customFormat="false" ht="12.75" hidden="false" customHeight="false" outlineLevel="0" collapsed="false">
      <c r="A54" s="46" t="s">
        <v>49</v>
      </c>
      <c r="B54" s="47"/>
      <c r="C54" s="79" t="n">
        <f aca="false">'QTD Mgmt Summary'!C54+'[1]QTD Mgmt Summary'!C51</f>
        <v>250</v>
      </c>
      <c r="D54" s="63" t="n">
        <v>8000</v>
      </c>
      <c r="E54" s="169" t="n">
        <f aca="false">-D54+C54</f>
        <v>-7750</v>
      </c>
      <c r="F54" s="81"/>
      <c r="G54" s="63" t="n">
        <f aca="false">'QTD Mgmt Summary'!G54+'[1]QTD Mgmt Summary'!G51</f>
        <v>356</v>
      </c>
      <c r="H54" s="63" t="n">
        <v>1048</v>
      </c>
      <c r="I54" s="79" t="n">
        <f aca="false">G54-H54</f>
        <v>-692</v>
      </c>
      <c r="J54" s="47"/>
      <c r="K54" s="79" t="n">
        <f aca="false">'QTD Mgmt Summary'!K54+'[1]QTD Mgmt Summary'!K51</f>
        <v>0</v>
      </c>
      <c r="L54" s="79" t="n">
        <f aca="false">CapChrg!D51</f>
        <v>0</v>
      </c>
      <c r="M54" s="166" t="n">
        <f aca="false">K54-L54</f>
        <v>0</v>
      </c>
      <c r="N54" s="77"/>
      <c r="O54" s="78" t="n">
        <f aca="false">C54-G54-K54</f>
        <v>-106</v>
      </c>
      <c r="P54" s="79" t="n">
        <f aca="false">D54-H54-L54</f>
        <v>6952</v>
      </c>
      <c r="Q54" s="67" t="n">
        <f aca="false">O54-P54</f>
        <v>-7058</v>
      </c>
    </row>
    <row r="55" customFormat="false" ht="12.75" hidden="false" customHeight="false" outlineLevel="0" collapsed="false">
      <c r="A55" s="46" t="s">
        <v>50</v>
      </c>
      <c r="B55" s="47"/>
      <c r="C55" s="79" t="n">
        <f aca="false">'QTD Mgmt Summary'!C55+'[1]QTD Mgmt Summary'!C52</f>
        <v>1543</v>
      </c>
      <c r="D55" s="63" t="n">
        <v>4000</v>
      </c>
      <c r="E55" s="169" t="n">
        <f aca="false">-D55+C55</f>
        <v>-2457</v>
      </c>
      <c r="F55" s="81"/>
      <c r="G55" s="63" t="n">
        <f aca="false">'QTD Mgmt Summary'!G55+'[1]QTD Mgmt Summary'!G52</f>
        <v>200</v>
      </c>
      <c r="H55" s="63" t="n">
        <v>701</v>
      </c>
      <c r="I55" s="79" t="n">
        <f aca="false">G55-H55</f>
        <v>-501</v>
      </c>
      <c r="J55" s="47"/>
      <c r="K55" s="79" t="n">
        <f aca="false">'QTD Mgmt Summary'!K55+'[1]QTD Mgmt Summary'!K52</f>
        <v>27</v>
      </c>
      <c r="L55" s="79" t="n">
        <f aca="false">CapChrg!D52</f>
        <v>0</v>
      </c>
      <c r="M55" s="166" t="n">
        <f aca="false">K55-L55</f>
        <v>27</v>
      </c>
      <c r="N55" s="77"/>
      <c r="O55" s="78" t="n">
        <f aca="false">C55-G55-K55</f>
        <v>1316</v>
      </c>
      <c r="P55" s="79" t="n">
        <f aca="false">D55-H55-L55</f>
        <v>3299</v>
      </c>
      <c r="Q55" s="67" t="n">
        <f aca="false">O55-P55</f>
        <v>-1983</v>
      </c>
    </row>
    <row r="56" customFormat="false" ht="12.75" hidden="false" customHeight="false" outlineLevel="0" collapsed="false">
      <c r="A56" s="46" t="s">
        <v>51</v>
      </c>
      <c r="B56" s="47"/>
      <c r="C56" s="79" t="n">
        <f aca="false">'QTD Mgmt Summary'!C56+'[1]QTD Mgmt Summary'!C53</f>
        <v>208</v>
      </c>
      <c r="D56" s="63" t="n">
        <v>2000</v>
      </c>
      <c r="E56" s="169" t="n">
        <f aca="false">-D56+C56</f>
        <v>-1792</v>
      </c>
      <c r="F56" s="81"/>
      <c r="G56" s="79" t="n">
        <f aca="false">'QTD Mgmt Summary'!G56+'[1]QTD Mgmt Summary'!G53</f>
        <v>105</v>
      </c>
      <c r="H56" s="79" t="n">
        <v>586</v>
      </c>
      <c r="I56" s="79" t="n">
        <f aca="false">G56-H56</f>
        <v>-481</v>
      </c>
      <c r="J56" s="47"/>
      <c r="K56" s="79" t="n">
        <f aca="false">'QTD Mgmt Summary'!K56+'[1]QTD Mgmt Summary'!K53</f>
        <v>0</v>
      </c>
      <c r="L56" s="79" t="n">
        <f aca="false">CapChrg!D53</f>
        <v>0</v>
      </c>
      <c r="M56" s="166" t="n">
        <f aca="false">K56-L56</f>
        <v>0</v>
      </c>
      <c r="N56" s="77"/>
      <c r="O56" s="78" t="n">
        <f aca="false">C56-G56-K56</f>
        <v>103</v>
      </c>
      <c r="P56" s="79" t="n">
        <f aca="false">D56-H56-L56</f>
        <v>1414</v>
      </c>
      <c r="Q56" s="67" t="n">
        <f aca="false">O56-P56</f>
        <v>-1311</v>
      </c>
    </row>
    <row r="57" customFormat="false" ht="12.75" hidden="false" customHeight="false" outlineLevel="0" collapsed="false">
      <c r="A57" s="46" t="s">
        <v>52</v>
      </c>
      <c r="B57" s="47"/>
      <c r="C57" s="79" t="n">
        <f aca="false">'QTD Mgmt Summary'!C57+'[1]QTD Mgmt Summary'!C54</f>
        <v>7103</v>
      </c>
      <c r="D57" s="63" t="n">
        <v>11637</v>
      </c>
      <c r="E57" s="169" t="n">
        <f aca="false">-D57+C57</f>
        <v>-4534</v>
      </c>
      <c r="F57" s="81"/>
      <c r="G57" s="79" t="n">
        <f aca="false">'QTD Mgmt Summary'!G57+'[1]QTD Mgmt Summary'!G54</f>
        <v>0</v>
      </c>
      <c r="H57" s="79" t="n">
        <f aca="false">Expenses!D54+Expenses!H54</f>
        <v>0</v>
      </c>
      <c r="I57" s="79" t="n">
        <f aca="false">G57-H57</f>
        <v>0</v>
      </c>
      <c r="J57" s="47"/>
      <c r="K57" s="63" t="n">
        <f aca="false">'QTD Mgmt Summary'!K57+'[1]QTD Mgmt Summary'!K54</f>
        <v>11512</v>
      </c>
      <c r="L57" s="79" t="n">
        <v>25128</v>
      </c>
      <c r="M57" s="166" t="n">
        <f aca="false">K57-L57</f>
        <v>-13616</v>
      </c>
      <c r="N57" s="77"/>
      <c r="O57" s="78" t="n">
        <f aca="false">C57-G57-K57</f>
        <v>-4409</v>
      </c>
      <c r="P57" s="79" t="n">
        <f aca="false">D57-H57-L57</f>
        <v>-13491</v>
      </c>
      <c r="Q57" s="67" t="n">
        <f aca="false">O57-P57</f>
        <v>9082</v>
      </c>
    </row>
    <row r="58" customFormat="false" ht="12.75" hidden="false" customHeight="false" outlineLevel="0" collapsed="false">
      <c r="A58" s="46" t="s">
        <v>53</v>
      </c>
      <c r="B58" s="47"/>
      <c r="C58" s="79" t="n">
        <f aca="false">'QTD Mgmt Summary'!C58+'[1]QTD Mgmt Summary'!C55</f>
        <v>33582</v>
      </c>
      <c r="D58" s="63" t="n">
        <v>-82780</v>
      </c>
      <c r="E58" s="169" t="n">
        <f aca="false">-D58+C58</f>
        <v>116362</v>
      </c>
      <c r="F58" s="81"/>
      <c r="G58" s="63" t="n">
        <f aca="false">'QTD Mgmt Summary'!G58+'[1]QTD Mgmt Summary'!G55</f>
        <v>127570</v>
      </c>
      <c r="H58" s="63" t="n">
        <v>8383</v>
      </c>
      <c r="I58" s="79" t="n">
        <f aca="false">G58-H58</f>
        <v>119187</v>
      </c>
      <c r="J58" s="47"/>
      <c r="K58" s="63" t="n">
        <f aca="false">'QTD Mgmt Summary'!K58+'[1]QTD Mgmt Summary'!K55</f>
        <v>0</v>
      </c>
      <c r="L58" s="79" t="n">
        <f aca="false">CapChrg!D55</f>
        <v>0</v>
      </c>
      <c r="M58" s="166" t="n">
        <f aca="false">K58-L58</f>
        <v>0</v>
      </c>
      <c r="N58" s="77"/>
      <c r="O58" s="78" t="n">
        <f aca="false">C58-G58-K58</f>
        <v>-93988</v>
      </c>
      <c r="P58" s="79" t="n">
        <f aca="false">D58-H58-L58</f>
        <v>-91163</v>
      </c>
      <c r="Q58" s="67" t="n">
        <f aca="false">O58-P58</f>
        <v>-2825</v>
      </c>
    </row>
    <row r="59" customFormat="false" ht="12.75" hidden="false" customHeight="false" outlineLevel="0" collapsed="false">
      <c r="A59" s="46" t="s">
        <v>54</v>
      </c>
      <c r="B59" s="47"/>
      <c r="C59" s="79" t="n">
        <f aca="false">'QTD Mgmt Summary'!C59+'[1]QTD Mgmt Summary'!C56</f>
        <v>0</v>
      </c>
      <c r="D59" s="79" t="n">
        <f aca="false">GrossMargin!M57</f>
        <v>0</v>
      </c>
      <c r="E59" s="169" t="n">
        <f aca="false">-D59+C59</f>
        <v>0</v>
      </c>
      <c r="F59" s="81"/>
      <c r="G59" s="63" t="n">
        <f aca="false">'QTD Mgmt Summary'!G59+'[1]QTD Mgmt Summary'!G56</f>
        <v>551</v>
      </c>
      <c r="H59" s="63" t="n">
        <v>1175</v>
      </c>
      <c r="I59" s="79" t="n">
        <f aca="false">G59-H59</f>
        <v>-624</v>
      </c>
      <c r="J59" s="47"/>
      <c r="K59" s="79" t="n">
        <f aca="false">'QTD Mgmt Summary'!K59+'[1]QTD Mgmt Summary'!K56</f>
        <v>0</v>
      </c>
      <c r="L59" s="79" t="n">
        <f aca="false">CapChrg!D56</f>
        <v>0</v>
      </c>
      <c r="M59" s="166" t="n">
        <f aca="false">K59-L59</f>
        <v>0</v>
      </c>
      <c r="N59" s="77"/>
      <c r="O59" s="78" t="n">
        <f aca="false">C59-G59-K59</f>
        <v>-551</v>
      </c>
      <c r="P59" s="79" t="n">
        <f aca="false">D59-H59-L59</f>
        <v>-1175</v>
      </c>
      <c r="Q59" s="67" t="n">
        <f aca="false">O59-P59</f>
        <v>624</v>
      </c>
    </row>
    <row r="60" customFormat="false" ht="12.75" hidden="false" customHeight="false" outlineLevel="0" collapsed="false">
      <c r="A60" s="46" t="s">
        <v>55</v>
      </c>
      <c r="B60" s="47"/>
      <c r="C60" s="79" t="n">
        <f aca="false">'QTD Mgmt Summary'!C60+'[1]QTD Mgmt Summary'!C57</f>
        <v>498</v>
      </c>
      <c r="D60" s="63" t="n">
        <v>60000</v>
      </c>
      <c r="E60" s="169" t="n">
        <f aca="false">-D60+C60</f>
        <v>-59502</v>
      </c>
      <c r="F60" s="81"/>
      <c r="G60" s="63" t="n">
        <f aca="false">'QTD Mgmt Summary'!G60+'[1]QTD Mgmt Summary'!G57</f>
        <v>2522</v>
      </c>
      <c r="H60" s="63" t="n">
        <v>5544</v>
      </c>
      <c r="I60" s="79" t="n">
        <f aca="false">G60-H60</f>
        <v>-3022</v>
      </c>
      <c r="J60" s="47"/>
      <c r="K60" s="79" t="n">
        <f aca="false">'QTD Mgmt Summary'!K60+'[1]QTD Mgmt Summary'!K57</f>
        <v>4151</v>
      </c>
      <c r="L60" s="79" t="n">
        <f aca="false">CapChrg!D57</f>
        <v>0</v>
      </c>
      <c r="M60" s="166" t="n">
        <f aca="false">K60-L60</f>
        <v>4151</v>
      </c>
      <c r="N60" s="77"/>
      <c r="O60" s="78" t="n">
        <f aca="false">C60-G60-K60</f>
        <v>-6175</v>
      </c>
      <c r="P60" s="79" t="n">
        <f aca="false">D60-H60-L60</f>
        <v>54456</v>
      </c>
      <c r="Q60" s="67" t="n">
        <f aca="false">O60-P60</f>
        <v>-60631</v>
      </c>
    </row>
    <row r="61" customFormat="false" ht="12" hidden="false" customHeight="true" outlineLevel="0" collapsed="false">
      <c r="A61" s="46" t="s">
        <v>56</v>
      </c>
      <c r="B61" s="47"/>
      <c r="C61" s="79" t="n">
        <f aca="false">'QTD Mgmt Summary'!C61+'[1]QTD Mgmt Summary'!C58</f>
        <v>10953</v>
      </c>
      <c r="D61" s="63" t="n">
        <v>80000</v>
      </c>
      <c r="E61" s="169" t="n">
        <f aca="false">-D61+C61</f>
        <v>-69047</v>
      </c>
      <c r="F61" s="81"/>
      <c r="G61" s="63" t="n">
        <f aca="false">'QTD Mgmt Summary'!G61+'[1]QTD Mgmt Summary'!G58</f>
        <v>3745</v>
      </c>
      <c r="H61" s="63" t="n">
        <v>7079</v>
      </c>
      <c r="I61" s="79" t="n">
        <f aca="false">G61-H61</f>
        <v>-3334</v>
      </c>
      <c r="J61" s="47"/>
      <c r="K61" s="63" t="n">
        <f aca="false">'QTD Mgmt Summary'!K61+'[1]QTD Mgmt Summary'!K58</f>
        <v>41562</v>
      </c>
      <c r="L61" s="79" t="n">
        <v>60840</v>
      </c>
      <c r="M61" s="166" t="n">
        <f aca="false">K61-L61</f>
        <v>-19278</v>
      </c>
      <c r="N61" s="77"/>
      <c r="O61" s="78" t="n">
        <f aca="false">C61-G61-K61</f>
        <v>-34354</v>
      </c>
      <c r="P61" s="79" t="n">
        <f aca="false">D61-H61-L61</f>
        <v>12081</v>
      </c>
      <c r="Q61" s="67" t="n">
        <f aca="false">O61-P61</f>
        <v>-46435</v>
      </c>
    </row>
    <row r="62" customFormat="false" ht="12" hidden="false" customHeight="true" outlineLevel="0" collapsed="false">
      <c r="A62" s="46" t="s">
        <v>57</v>
      </c>
      <c r="B62" s="47"/>
      <c r="C62" s="79" t="n">
        <f aca="false">'QTD Mgmt Summary'!C62+'[1]QTD Mgmt Summary'!C59</f>
        <v>-3533</v>
      </c>
      <c r="D62" s="63" t="n">
        <v>49999</v>
      </c>
      <c r="E62" s="169" t="n">
        <f aca="false">-D62+C62</f>
        <v>-53532</v>
      </c>
      <c r="F62" s="81"/>
      <c r="G62" s="63" t="n">
        <f aca="false">'QTD Mgmt Summary'!G62+'[1]QTD Mgmt Summary'!G59</f>
        <v>1808</v>
      </c>
      <c r="H62" s="63" t="n">
        <v>3564</v>
      </c>
      <c r="I62" s="79" t="n">
        <f aca="false">G62-H62</f>
        <v>-1756</v>
      </c>
      <c r="J62" s="47"/>
      <c r="K62" s="63" t="n">
        <f aca="false">'QTD Mgmt Summary'!K62+'[1]QTD Mgmt Summary'!K59</f>
        <v>9626</v>
      </c>
      <c r="L62" s="79" t="n">
        <v>28436</v>
      </c>
      <c r="M62" s="166" t="n">
        <f aca="false">K62-L62</f>
        <v>-18810</v>
      </c>
      <c r="N62" s="77"/>
      <c r="O62" s="78" t="n">
        <f aca="false">C62-G62-K62</f>
        <v>-14967</v>
      </c>
      <c r="P62" s="79" t="n">
        <f aca="false">D62-H62-L62</f>
        <v>17999</v>
      </c>
      <c r="Q62" s="67" t="n">
        <f aca="false">O62-P62</f>
        <v>-32966</v>
      </c>
    </row>
    <row r="63" customFormat="false" ht="12" hidden="false" customHeight="true" outlineLevel="0" collapsed="false">
      <c r="A63" s="46" t="s">
        <v>58</v>
      </c>
      <c r="B63" s="47"/>
      <c r="C63" s="79" t="n">
        <f aca="false">'QTD Mgmt Summary'!C63+'[1]QTD Mgmt Summary'!C60</f>
        <v>17024</v>
      </c>
      <c r="D63" s="63" t="n">
        <v>50000</v>
      </c>
      <c r="E63" s="169" t="n">
        <f aca="false">-D63+C63</f>
        <v>-32976</v>
      </c>
      <c r="F63" s="81"/>
      <c r="G63" s="63" t="n">
        <f aca="false">'QTD Mgmt Summary'!G63+'[1]QTD Mgmt Summary'!G60</f>
        <v>3767</v>
      </c>
      <c r="H63" s="63" t="n">
        <v>7789</v>
      </c>
      <c r="I63" s="79" t="n">
        <f aca="false">G63-H63</f>
        <v>-4022</v>
      </c>
      <c r="J63" s="47"/>
      <c r="K63" s="63" t="n">
        <f aca="false">'QTD Mgmt Summary'!K63+'[1]QTD Mgmt Summary'!K60</f>
        <v>32227</v>
      </c>
      <c r="L63" s="79" t="n">
        <v>30424</v>
      </c>
      <c r="M63" s="166" t="n">
        <f aca="false">K63-L63</f>
        <v>1803</v>
      </c>
      <c r="N63" s="77"/>
      <c r="O63" s="78" t="n">
        <f aca="false">C63-G63-K63</f>
        <v>-18970</v>
      </c>
      <c r="P63" s="79" t="n">
        <f aca="false">D63-H63-L63</f>
        <v>11787</v>
      </c>
      <c r="Q63" s="67" t="n">
        <f aca="false">O63-P63</f>
        <v>-30757</v>
      </c>
    </row>
    <row r="64" customFormat="false" ht="12" hidden="false" customHeight="true" outlineLevel="0" collapsed="false">
      <c r="A64" s="46" t="s">
        <v>59</v>
      </c>
      <c r="B64" s="47"/>
      <c r="C64" s="79" t="n">
        <v>4599</v>
      </c>
      <c r="D64" s="63" t="n">
        <v>5000</v>
      </c>
      <c r="E64" s="169" t="n">
        <f aca="false">-D64+C64</f>
        <v>-401</v>
      </c>
      <c r="F64" s="81"/>
      <c r="G64" s="63" t="n">
        <v>700</v>
      </c>
      <c r="H64" s="63" t="n">
        <v>720</v>
      </c>
      <c r="I64" s="79" t="n">
        <f aca="false">G64-H64</f>
        <v>-20</v>
      </c>
      <c r="J64" s="47"/>
      <c r="K64" s="63" t="n">
        <v>13695</v>
      </c>
      <c r="L64" s="79" t="n">
        <v>13627</v>
      </c>
      <c r="M64" s="166" t="n">
        <f aca="false">K64-L64</f>
        <v>68</v>
      </c>
      <c r="N64" s="77"/>
      <c r="O64" s="78" t="n">
        <f aca="false">C64-G64-K64</f>
        <v>-9796</v>
      </c>
      <c r="P64" s="79" t="n">
        <f aca="false">D64-H64-L64</f>
        <v>-9347</v>
      </c>
      <c r="Q64" s="67" t="n">
        <f aca="false">O64-P64</f>
        <v>-449</v>
      </c>
    </row>
    <row r="65" customFormat="false" ht="12" hidden="false" customHeight="true" outlineLevel="0" collapsed="false">
      <c r="A65" s="46" t="s">
        <v>119</v>
      </c>
      <c r="B65" s="47"/>
      <c r="C65" s="79" t="n">
        <f aca="false">'QTD Mgmt Summary'!C64+'[1]QTD Mgmt Summary'!C62</f>
        <v>-9553</v>
      </c>
      <c r="D65" s="63" t="n">
        <v>-20700</v>
      </c>
      <c r="E65" s="169" t="n">
        <f aca="false">-D65+C65</f>
        <v>11147</v>
      </c>
      <c r="F65" s="81"/>
      <c r="G65" s="63" t="n">
        <f aca="false">'QTD Mgmt Summary'!G64+'[1]QTD Mgmt Summary'!G62</f>
        <v>2821</v>
      </c>
      <c r="H65" s="63" t="n">
        <v>6265</v>
      </c>
      <c r="I65" s="79" t="n">
        <f aca="false">G65-H65</f>
        <v>-3444</v>
      </c>
      <c r="J65" s="47"/>
      <c r="K65" s="63" t="n">
        <f aca="false">'QTD Mgmt Summary'!K64+'[1]QTD Mgmt Summary'!K62</f>
        <v>19384</v>
      </c>
      <c r="L65" s="79" t="n">
        <v>53488</v>
      </c>
      <c r="M65" s="166" t="n">
        <f aca="false">K65-L65</f>
        <v>-34104</v>
      </c>
      <c r="N65" s="77"/>
      <c r="O65" s="78" t="n">
        <f aca="false">C65-G65-K65</f>
        <v>-31758</v>
      </c>
      <c r="P65" s="79" t="n">
        <f aca="false">D65-H65-L65</f>
        <v>-80453</v>
      </c>
      <c r="Q65" s="67" t="n">
        <f aca="false">O65-P65</f>
        <v>48695</v>
      </c>
    </row>
    <row r="66" customFormat="false" ht="12" hidden="false" customHeight="true" outlineLevel="0" collapsed="false">
      <c r="A66" s="46" t="s">
        <v>61</v>
      </c>
      <c r="B66" s="80"/>
      <c r="C66" s="79" t="n">
        <f aca="false">'QTD Mgmt Summary'!C65+'[1]QTD Mgmt Summary'!C63</f>
        <v>657061</v>
      </c>
      <c r="D66" s="63" t="n">
        <v>-23653</v>
      </c>
      <c r="E66" s="169" t="n">
        <f aca="false">-D66+C66</f>
        <v>680714</v>
      </c>
      <c r="F66" s="81"/>
      <c r="G66" s="63" t="n">
        <f aca="false">'QTD Mgmt Summary'!G65+'[1]QTD Mgmt Summary'!G63</f>
        <v>12127</v>
      </c>
      <c r="H66" s="63" t="n">
        <v>3976</v>
      </c>
      <c r="I66" s="79" t="n">
        <f aca="false">G66-H66</f>
        <v>8151</v>
      </c>
      <c r="J66" s="47"/>
      <c r="K66" s="63" t="n">
        <f aca="false">'QTD Mgmt Summary'!K65+'[1]QTD Mgmt Summary'!K63</f>
        <v>40524</v>
      </c>
      <c r="L66" s="79" t="n">
        <v>65776</v>
      </c>
      <c r="M66" s="166" t="n">
        <f aca="false">K66-L66</f>
        <v>-25252</v>
      </c>
      <c r="N66" s="77"/>
      <c r="O66" s="78" t="n">
        <f aca="false">C66-G66-K66</f>
        <v>604410</v>
      </c>
      <c r="P66" s="79" t="n">
        <f aca="false">D66-H66-L66</f>
        <v>-93405</v>
      </c>
      <c r="Q66" s="67" t="n">
        <f aca="false">O66-P66</f>
        <v>697815</v>
      </c>
    </row>
    <row r="67" customFormat="false" ht="12" hidden="false" customHeight="true" outlineLevel="0" collapsed="false">
      <c r="A67" s="46" t="s">
        <v>62</v>
      </c>
      <c r="B67" s="80"/>
      <c r="C67" s="79" t="n">
        <f aca="false">'QTD Mgmt Summary'!C66+'[1]QTD Mgmt Summary'!C64</f>
        <v>11659</v>
      </c>
      <c r="D67" s="63" t="n">
        <f aca="false">GrossMargin!M64</f>
        <v>0</v>
      </c>
      <c r="E67" s="169" t="n">
        <f aca="false">-D67+C67</f>
        <v>11659</v>
      </c>
      <c r="F67" s="81"/>
      <c r="G67" s="79" t="n">
        <f aca="false">'QTD Mgmt Summary'!G66+'[1]QTD Mgmt Summary'!G64</f>
        <v>0</v>
      </c>
      <c r="H67" s="79" t="n">
        <f aca="false">Expenses!D63+Expenses!H63</f>
        <v>0</v>
      </c>
      <c r="I67" s="79" t="n">
        <f aca="false">G67-H67</f>
        <v>0</v>
      </c>
      <c r="J67" s="47"/>
      <c r="K67" s="79" t="n">
        <f aca="false">'QTD Mgmt Summary'!K66+'[1]QTD Mgmt Summary'!K64</f>
        <v>0</v>
      </c>
      <c r="L67" s="79" t="n">
        <f aca="false">CapChrg!D63</f>
        <v>0</v>
      </c>
      <c r="M67" s="166" t="n">
        <f aca="false">K67-L67</f>
        <v>0</v>
      </c>
      <c r="N67" s="77"/>
      <c r="O67" s="78" t="n">
        <f aca="false">C67-G67-K67</f>
        <v>11659</v>
      </c>
      <c r="P67" s="79" t="n">
        <f aca="false">D67-H67-L67</f>
        <v>0</v>
      </c>
      <c r="Q67" s="67" t="n">
        <f aca="false">O67-P67</f>
        <v>11659</v>
      </c>
    </row>
    <row r="68" customFormat="false" ht="12" hidden="false" customHeight="true" outlineLevel="0" collapsed="false">
      <c r="A68" s="97" t="s">
        <v>120</v>
      </c>
      <c r="B68" s="47"/>
      <c r="C68" s="79" t="n">
        <f aca="false">'QTD Mgmt Summary'!C67+'[1]QTD Mgmt Summary'!C65</f>
        <v>-30032</v>
      </c>
      <c r="D68" s="63" t="n">
        <f aca="false">-129450+11800</f>
        <v>-117650</v>
      </c>
      <c r="E68" s="169" t="n">
        <f aca="false">-D68+C68</f>
        <v>87618</v>
      </c>
      <c r="F68" s="81"/>
      <c r="G68" s="63" t="n">
        <f aca="false">'QTD Mgmt Summary'!G67+'[1]QTD Mgmt Summary'!G65</f>
        <v>2651</v>
      </c>
      <c r="H68" s="63" t="n">
        <v>5327</v>
      </c>
      <c r="I68" s="79" t="n">
        <f aca="false">G68-H68</f>
        <v>-2676</v>
      </c>
      <c r="J68" s="47"/>
      <c r="K68" s="79" t="n">
        <f aca="false">'QTD Mgmt Summary'!K67+'[1]QTD Mgmt Summary'!K65</f>
        <v>0</v>
      </c>
      <c r="L68" s="79" t="n">
        <f aca="false">CapChrg!D64</f>
        <v>0</v>
      </c>
      <c r="M68" s="166" t="n">
        <f aca="false">K68-L68</f>
        <v>0</v>
      </c>
      <c r="N68" s="77"/>
      <c r="O68" s="78" t="n">
        <f aca="false">C68-G68-K68</f>
        <v>-32683</v>
      </c>
      <c r="P68" s="79" t="n">
        <f aca="false">D68-H68-L68</f>
        <v>-122977</v>
      </c>
      <c r="Q68" s="67" t="n">
        <f aca="false">O68-P68</f>
        <v>90294</v>
      </c>
    </row>
    <row r="69" customFormat="false" ht="12" hidden="false" customHeight="true" outlineLevel="0" collapsed="false">
      <c r="A69" s="97" t="s">
        <v>64</v>
      </c>
      <c r="B69" s="47"/>
      <c r="C69" s="79" t="n">
        <f aca="false">'QTD Mgmt Summary'!C68+'[1]QTD Mgmt Summary'!C66</f>
        <v>0</v>
      </c>
      <c r="D69" s="63" t="n">
        <f aca="false">GrossMargin!M66</f>
        <v>0</v>
      </c>
      <c r="E69" s="169" t="n">
        <f aca="false">-D69+C69</f>
        <v>0</v>
      </c>
      <c r="F69" s="81"/>
      <c r="G69" s="63" t="n">
        <f aca="false">'QTD Mgmt Summary'!G68+'[1]QTD Mgmt Summary'!G66</f>
        <v>253300</v>
      </c>
      <c r="H69" s="63" t="n">
        <f aca="false">Expenses!D66+Expenses!H66</f>
        <v>0</v>
      </c>
      <c r="I69" s="79" t="n">
        <f aca="false">G69-H69</f>
        <v>253300</v>
      </c>
      <c r="J69" s="47"/>
      <c r="K69" s="79" t="n">
        <f aca="false">'QTD Mgmt Summary'!K68+'[1]QTD Mgmt Summary'!K66</f>
        <v>0</v>
      </c>
      <c r="L69" s="79" t="n">
        <f aca="false">CapChrg!D66</f>
        <v>0</v>
      </c>
      <c r="M69" s="166" t="n">
        <f aca="false">K69-L69</f>
        <v>0</v>
      </c>
      <c r="N69" s="77"/>
      <c r="O69" s="78" t="n">
        <f aca="false">C69-G69-K69</f>
        <v>-253300</v>
      </c>
      <c r="P69" s="79" t="n">
        <f aca="false">D69-H69-L69</f>
        <v>0</v>
      </c>
      <c r="Q69" s="67" t="n">
        <f aca="false">O69-P69</f>
        <v>-253300</v>
      </c>
    </row>
    <row r="70" customFormat="false" ht="12" hidden="false" customHeight="true" outlineLevel="0" collapsed="false">
      <c r="A70" s="82" t="s">
        <v>66</v>
      </c>
      <c r="B70" s="83"/>
      <c r="C70" s="84" t="n">
        <f aca="false">SUM(C51:C69)+C49+C40+C29+C21</f>
        <v>1944450</v>
      </c>
      <c r="D70" s="85" t="n">
        <f aca="false">SUM(D51:D69)+D49+D40+D29+D21</f>
        <v>1556853</v>
      </c>
      <c r="E70" s="86" t="n">
        <f aca="false">SUM(E51:E69)+E49+E40+E29+E21</f>
        <v>387597</v>
      </c>
      <c r="F70" s="87"/>
      <c r="G70" s="88" t="n">
        <f aca="false">SUM(G51:G69)+G49+G40+G29+G21</f>
        <v>482758</v>
      </c>
      <c r="H70" s="89" t="n">
        <f aca="false">SUM(H51:H69)+H49+H40+H29+H21</f>
        <v>197773</v>
      </c>
      <c r="I70" s="89" t="n">
        <f aca="false">SUM(I51:I69)+I49+I40+I29+I21</f>
        <v>284985</v>
      </c>
      <c r="J70" s="47"/>
      <c r="K70" s="89" t="n">
        <f aca="false">SUM(K51:K69)+K49+K40+K29+K21</f>
        <v>184615</v>
      </c>
      <c r="L70" s="89" t="n">
        <f aca="false">SUM(L51:L69)+L49+L40+L29+L21</f>
        <v>308025</v>
      </c>
      <c r="M70" s="92" t="n">
        <f aca="false">SUM(M51:M69)+M49+M40+M29+M21</f>
        <v>-123410</v>
      </c>
      <c r="N70" s="93"/>
      <c r="O70" s="88" t="n">
        <f aca="false">SUM(O51:O69)+O49+O40+O29+O21</f>
        <v>1277077</v>
      </c>
      <c r="P70" s="89" t="n">
        <f aca="false">SUM(P51:P69)+P49+P40+P29+P21</f>
        <v>1051055</v>
      </c>
      <c r="Q70" s="92" t="n">
        <f aca="false">SUM(Q51:Q69)+Q49+Q40+Q29+Q21</f>
        <v>226022</v>
      </c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  <c r="IV70" s="98"/>
      <c r="IW70" s="98"/>
    </row>
    <row r="71" customFormat="false" ht="6.75" hidden="false" customHeight="true" outlineLevel="0" collapsed="false">
      <c r="A71" s="97"/>
      <c r="B71" s="47"/>
      <c r="C71" s="114"/>
      <c r="D71" s="95"/>
      <c r="E71" s="76"/>
      <c r="F71" s="81"/>
      <c r="G71" s="168"/>
      <c r="H71" s="79"/>
      <c r="I71" s="79"/>
      <c r="J71" s="47"/>
      <c r="K71" s="79"/>
      <c r="L71" s="79"/>
      <c r="M71" s="67"/>
      <c r="N71" s="77"/>
      <c r="O71" s="78"/>
      <c r="P71" s="79"/>
      <c r="Q71" s="67"/>
    </row>
    <row r="72" customFormat="false" ht="12" hidden="false" customHeight="true" outlineLevel="0" collapsed="false">
      <c r="A72" s="97" t="s">
        <v>67</v>
      </c>
      <c r="B72" s="47"/>
      <c r="C72" s="79" t="n">
        <f aca="false">'QTD Mgmt Summary'!C71+'[1]QTD Mgmt Summary'!C69</f>
        <v>0</v>
      </c>
      <c r="D72" s="79" t="n">
        <v>0</v>
      </c>
      <c r="E72" s="76" t="n">
        <f aca="false">-D72+C72</f>
        <v>0</v>
      </c>
      <c r="F72" s="81"/>
      <c r="G72" s="63" t="n">
        <f aca="false">'QTD Mgmt Summary'!G71+'[1]QTD Mgmt Summary'!G69</f>
        <v>4750</v>
      </c>
      <c r="H72" s="63" t="n">
        <v>10400</v>
      </c>
      <c r="I72" s="79" t="n">
        <f aca="false">G72-H72</f>
        <v>-5650</v>
      </c>
      <c r="J72" s="47"/>
      <c r="K72" s="66" t="n">
        <f aca="false">'QTD Mgmt Summary'!K71+'[1]QTD Mgmt Summary'!K69</f>
        <v>0</v>
      </c>
      <c r="L72" s="66" t="n">
        <v>0</v>
      </c>
      <c r="M72" s="67" t="n">
        <f aca="false">K72-L72</f>
        <v>0</v>
      </c>
      <c r="N72" s="77"/>
      <c r="O72" s="78" t="n">
        <f aca="false">C72-G72-K72</f>
        <v>-4750</v>
      </c>
      <c r="P72" s="79" t="n">
        <f aca="false">D72-H72-L72</f>
        <v>-10400</v>
      </c>
      <c r="Q72" s="67" t="n">
        <f aca="false">O72-P72</f>
        <v>5650</v>
      </c>
    </row>
    <row r="73" customFormat="false" ht="12" hidden="false" customHeight="true" outlineLevel="0" collapsed="false">
      <c r="A73" s="97" t="s">
        <v>68</v>
      </c>
      <c r="B73" s="47"/>
      <c r="C73" s="79" t="n">
        <f aca="false">'QTD Mgmt Summary'!C72+'[1]QTD Mgmt Summary'!C70</f>
        <v>0</v>
      </c>
      <c r="D73" s="79" t="n">
        <v>0</v>
      </c>
      <c r="E73" s="76" t="n">
        <f aca="false">-D73+C73</f>
        <v>0</v>
      </c>
      <c r="F73" s="81"/>
      <c r="G73" s="63" t="n">
        <f aca="false">'QTD Mgmt Summary'!G72+'[1]QTD Mgmt Summary'!G70</f>
        <v>1266</v>
      </c>
      <c r="H73" s="63" t="n">
        <v>1996</v>
      </c>
      <c r="I73" s="79" t="n">
        <f aca="false">G73-H73</f>
        <v>-730</v>
      </c>
      <c r="J73" s="47"/>
      <c r="K73" s="66" t="n">
        <f aca="false">'QTD Mgmt Summary'!K72+'[1]QTD Mgmt Summary'!K70</f>
        <v>0</v>
      </c>
      <c r="L73" s="66" t="n">
        <v>0</v>
      </c>
      <c r="M73" s="67" t="n">
        <f aca="false">K73-L73</f>
        <v>0</v>
      </c>
      <c r="N73" s="77"/>
      <c r="O73" s="78" t="n">
        <f aca="false">C73-G73-K73</f>
        <v>-1266</v>
      </c>
      <c r="P73" s="79" t="n">
        <f aca="false">D73-H73-L73</f>
        <v>-1996</v>
      </c>
      <c r="Q73" s="67" t="n">
        <f aca="false">O73-P73</f>
        <v>730</v>
      </c>
    </row>
    <row r="74" customFormat="false" ht="12" hidden="false" customHeight="true" outlineLevel="0" collapsed="false">
      <c r="A74" s="97" t="s">
        <v>69</v>
      </c>
      <c r="B74" s="47"/>
      <c r="C74" s="79" t="n">
        <f aca="false">'QTD Mgmt Summary'!C73+'[1]QTD Mgmt Summary'!C71</f>
        <v>0</v>
      </c>
      <c r="D74" s="79" t="n">
        <v>0</v>
      </c>
      <c r="E74" s="76" t="n">
        <f aca="false">-D74+C74</f>
        <v>0</v>
      </c>
      <c r="F74" s="81"/>
      <c r="G74" s="63" t="n">
        <f aca="false">'QTD Mgmt Summary'!G73+'[1]QTD Mgmt Summary'!G71</f>
        <v>3135</v>
      </c>
      <c r="H74" s="63" t="n">
        <v>5668</v>
      </c>
      <c r="I74" s="79" t="n">
        <f aca="false">G74-H74</f>
        <v>-2533</v>
      </c>
      <c r="J74" s="47"/>
      <c r="K74" s="66" t="n">
        <f aca="false">'QTD Mgmt Summary'!K73+'[1]QTD Mgmt Summary'!K71</f>
        <v>0</v>
      </c>
      <c r="L74" s="66" t="n">
        <v>0</v>
      </c>
      <c r="M74" s="67" t="n">
        <f aca="false">K74-L74</f>
        <v>0</v>
      </c>
      <c r="N74" s="77"/>
      <c r="O74" s="78" t="n">
        <f aca="false">C74-G74-K74</f>
        <v>-3135</v>
      </c>
      <c r="P74" s="79" t="n">
        <f aca="false">D74-H74-L74</f>
        <v>-5668</v>
      </c>
      <c r="Q74" s="67" t="n">
        <f aca="false">O74-P74</f>
        <v>2533</v>
      </c>
    </row>
    <row r="75" customFormat="false" ht="12" hidden="false" customHeight="true" outlineLevel="0" collapsed="false">
      <c r="A75" s="97" t="s">
        <v>70</v>
      </c>
      <c r="B75" s="47"/>
      <c r="C75" s="79" t="n">
        <f aca="false">'QTD Mgmt Summary'!C74+'[1]QTD Mgmt Summary'!C72</f>
        <v>0</v>
      </c>
      <c r="D75" s="79" t="n">
        <v>0</v>
      </c>
      <c r="E75" s="76" t="n">
        <f aca="false">-D75+C75</f>
        <v>0</v>
      </c>
      <c r="F75" s="81"/>
      <c r="G75" s="63" t="n">
        <f aca="false">'QTD Mgmt Summary'!G74+'[1]QTD Mgmt Summary'!G72</f>
        <v>20683</v>
      </c>
      <c r="H75" s="63" t="n">
        <v>40572</v>
      </c>
      <c r="I75" s="79" t="n">
        <f aca="false">G75-H75</f>
        <v>-19889</v>
      </c>
      <c r="J75" s="47"/>
      <c r="K75" s="66" t="n">
        <f aca="false">'QTD Mgmt Summary'!K74+'[1]QTD Mgmt Summary'!K72</f>
        <v>0</v>
      </c>
      <c r="L75" s="66" t="n">
        <v>0</v>
      </c>
      <c r="M75" s="67" t="n">
        <f aca="false">K75-L75</f>
        <v>0</v>
      </c>
      <c r="N75" s="77"/>
      <c r="O75" s="78" t="n">
        <f aca="false">C75-G75-K75</f>
        <v>-20683</v>
      </c>
      <c r="P75" s="79" t="n">
        <f aca="false">D75-H75-L75</f>
        <v>-40572</v>
      </c>
      <c r="Q75" s="67" t="n">
        <f aca="false">O75-P75</f>
        <v>19889</v>
      </c>
    </row>
    <row r="76" customFormat="false" ht="12" hidden="false" customHeight="true" outlineLevel="0" collapsed="false">
      <c r="A76" s="97" t="s">
        <v>71</v>
      </c>
      <c r="B76" s="47"/>
      <c r="C76" s="79" t="n">
        <f aca="false">'QTD Mgmt Summary'!C75+'[1]QTD Mgmt Summary'!C73</f>
        <v>0</v>
      </c>
      <c r="D76" s="79" t="n">
        <v>0</v>
      </c>
      <c r="E76" s="76" t="n">
        <f aca="false">-D76+C76</f>
        <v>0</v>
      </c>
      <c r="F76" s="81"/>
      <c r="G76" s="63" t="n">
        <f aca="false">'QTD Mgmt Summary'!G75+'[1]QTD Mgmt Summary'!G73</f>
        <v>2140</v>
      </c>
      <c r="H76" s="63" t="n">
        <v>4816</v>
      </c>
      <c r="I76" s="79" t="n">
        <f aca="false">G76-H76</f>
        <v>-2676</v>
      </c>
      <c r="J76" s="47"/>
      <c r="K76" s="66" t="n">
        <f aca="false">'QTD Mgmt Summary'!K75+'[1]QTD Mgmt Summary'!K73</f>
        <v>0</v>
      </c>
      <c r="L76" s="66" t="n">
        <v>0</v>
      </c>
      <c r="M76" s="67" t="n">
        <f aca="false">K76-L76</f>
        <v>0</v>
      </c>
      <c r="N76" s="77"/>
      <c r="O76" s="78" t="n">
        <f aca="false">C76-G76-K76</f>
        <v>-2140</v>
      </c>
      <c r="P76" s="79" t="n">
        <f aca="false">D76-H76-L76</f>
        <v>-4816</v>
      </c>
      <c r="Q76" s="67" t="n">
        <f aca="false">O76-P76</f>
        <v>2676</v>
      </c>
    </row>
    <row r="77" customFormat="false" ht="12" hidden="false" customHeight="true" outlineLevel="0" collapsed="false">
      <c r="A77" s="97" t="s">
        <v>72</v>
      </c>
      <c r="B77" s="47"/>
      <c r="C77" s="79" t="n">
        <f aca="false">'QTD Mgmt Summary'!C76+'[1]QTD Mgmt Summary'!C74</f>
        <v>0</v>
      </c>
      <c r="D77" s="79" t="n">
        <v>0</v>
      </c>
      <c r="E77" s="76" t="n">
        <f aca="false">-D77+C77</f>
        <v>0</v>
      </c>
      <c r="F77" s="81"/>
      <c r="G77" s="63" t="n">
        <f aca="false">'QTD Mgmt Summary'!G76+'[1]QTD Mgmt Summary'!G74</f>
        <v>4734</v>
      </c>
      <c r="H77" s="63" t="n">
        <v>10311</v>
      </c>
      <c r="I77" s="79" t="n">
        <f aca="false">G77-H77</f>
        <v>-5577</v>
      </c>
      <c r="J77" s="47"/>
      <c r="K77" s="66" t="n">
        <f aca="false">'QTD Mgmt Summary'!K76+'[1]QTD Mgmt Summary'!K74</f>
        <v>0</v>
      </c>
      <c r="L77" s="66" t="n">
        <v>0</v>
      </c>
      <c r="M77" s="67" t="n">
        <f aca="false">K77-L77</f>
        <v>0</v>
      </c>
      <c r="N77" s="77"/>
      <c r="O77" s="78" t="n">
        <f aca="false">C77-G77-K77</f>
        <v>-4734</v>
      </c>
      <c r="P77" s="79" t="n">
        <f aca="false">D77-H77-L77</f>
        <v>-10311</v>
      </c>
      <c r="Q77" s="67" t="n">
        <f aca="false">O77-P77</f>
        <v>5577</v>
      </c>
    </row>
    <row r="78" customFormat="false" ht="12" hidden="false" customHeight="true" outlineLevel="0" collapsed="false">
      <c r="A78" s="97" t="s">
        <v>73</v>
      </c>
      <c r="B78" s="47"/>
      <c r="C78" s="79" t="n">
        <f aca="false">'QTD Mgmt Summary'!C77+'[1]QTD Mgmt Summary'!C75</f>
        <v>0</v>
      </c>
      <c r="D78" s="79" t="n">
        <v>0</v>
      </c>
      <c r="E78" s="76" t="n">
        <f aca="false">-D78+C78</f>
        <v>0</v>
      </c>
      <c r="F78" s="81"/>
      <c r="G78" s="63" t="n">
        <f aca="false">'QTD Mgmt Summary'!G77+'[1]QTD Mgmt Summary'!G75</f>
        <v>328</v>
      </c>
      <c r="H78" s="63" t="n">
        <v>1572</v>
      </c>
      <c r="I78" s="79" t="n">
        <f aca="false">G78-H78</f>
        <v>-1244</v>
      </c>
      <c r="J78" s="47"/>
      <c r="K78" s="66" t="n">
        <f aca="false">'QTD Mgmt Summary'!K77+'[1]QTD Mgmt Summary'!K75</f>
        <v>0</v>
      </c>
      <c r="L78" s="66" t="n">
        <v>0</v>
      </c>
      <c r="M78" s="67" t="n">
        <f aca="false">K78-L78</f>
        <v>0</v>
      </c>
      <c r="N78" s="77"/>
      <c r="O78" s="78" t="n">
        <f aca="false">C78-G78-K78</f>
        <v>-328</v>
      </c>
      <c r="P78" s="79" t="n">
        <f aca="false">D78-H78-L78</f>
        <v>-1572</v>
      </c>
      <c r="Q78" s="67" t="n">
        <f aca="false">O78-P78</f>
        <v>1244</v>
      </c>
    </row>
    <row r="79" customFormat="false" ht="12" hidden="false" customHeight="true" outlineLevel="0" collapsed="false">
      <c r="A79" s="97" t="s">
        <v>74</v>
      </c>
      <c r="B79" s="47"/>
      <c r="C79" s="79" t="n">
        <f aca="false">'QTD Mgmt Summary'!C78+'[1]QTD Mgmt Summary'!C76</f>
        <v>0</v>
      </c>
      <c r="D79" s="79" t="n">
        <v>0</v>
      </c>
      <c r="E79" s="76" t="n">
        <f aca="false">-D79+C79</f>
        <v>0</v>
      </c>
      <c r="F79" s="81"/>
      <c r="G79" s="63" t="n">
        <f aca="false">'QTD Mgmt Summary'!G78+'[1]QTD Mgmt Summary'!G76</f>
        <v>950</v>
      </c>
      <c r="H79" s="63" t="n">
        <v>2336</v>
      </c>
      <c r="I79" s="79" t="n">
        <f aca="false">G79-H79</f>
        <v>-1386</v>
      </c>
      <c r="J79" s="47"/>
      <c r="K79" s="66" t="n">
        <f aca="false">'QTD Mgmt Summary'!K78+'[1]QTD Mgmt Summary'!K76</f>
        <v>0</v>
      </c>
      <c r="L79" s="66" t="n">
        <v>0</v>
      </c>
      <c r="M79" s="67" t="n">
        <f aca="false">K79-L79</f>
        <v>0</v>
      </c>
      <c r="N79" s="77"/>
      <c r="O79" s="78" t="n">
        <f aca="false">C79-G79-K79</f>
        <v>-950</v>
      </c>
      <c r="P79" s="79" t="n">
        <f aca="false">D79-H79-L79</f>
        <v>-2336</v>
      </c>
      <c r="Q79" s="67" t="n">
        <f aca="false">O79-P79</f>
        <v>1386</v>
      </c>
    </row>
    <row r="80" customFormat="false" ht="12" hidden="false" customHeight="true" outlineLevel="0" collapsed="false">
      <c r="A80" s="97" t="s">
        <v>75</v>
      </c>
      <c r="B80" s="47"/>
      <c r="C80" s="79" t="n">
        <f aca="false">'QTD Mgmt Summary'!C79+'[1]QTD Mgmt Summary'!C77</f>
        <v>0</v>
      </c>
      <c r="D80" s="79" t="n">
        <v>0</v>
      </c>
      <c r="E80" s="76" t="n">
        <f aca="false">-D80+C80</f>
        <v>0</v>
      </c>
      <c r="F80" s="81"/>
      <c r="G80" s="63" t="n">
        <f aca="false">'QTD Mgmt Summary'!G79+'[1]QTD Mgmt Summary'!G77</f>
        <v>739</v>
      </c>
      <c r="H80" s="63" t="n">
        <v>2201</v>
      </c>
      <c r="I80" s="79" t="n">
        <f aca="false">G80-H80</f>
        <v>-1462</v>
      </c>
      <c r="J80" s="47"/>
      <c r="K80" s="66" t="n">
        <f aca="false">'QTD Mgmt Summary'!K79+'[1]QTD Mgmt Summary'!K77</f>
        <v>0</v>
      </c>
      <c r="L80" s="66" t="n">
        <v>0</v>
      </c>
      <c r="M80" s="67" t="n">
        <f aca="false">K80-L80</f>
        <v>0</v>
      </c>
      <c r="N80" s="77"/>
      <c r="O80" s="78" t="n">
        <f aca="false">C80-G80-K80</f>
        <v>-739</v>
      </c>
      <c r="P80" s="79" t="n">
        <f aca="false">D80-H80-L80</f>
        <v>-2201</v>
      </c>
      <c r="Q80" s="67" t="n">
        <f aca="false">O80-P80</f>
        <v>1462</v>
      </c>
    </row>
    <row r="81" customFormat="false" ht="12" hidden="false" customHeight="true" outlineLevel="0" collapsed="false">
      <c r="A81" s="97" t="s">
        <v>76</v>
      </c>
      <c r="B81" s="47"/>
      <c r="C81" s="79" t="n">
        <f aca="false">'QTD Mgmt Summary'!C80+'[1]QTD Mgmt Summary'!C78</f>
        <v>0</v>
      </c>
      <c r="D81" s="79" t="n">
        <v>0</v>
      </c>
      <c r="E81" s="76" t="n">
        <f aca="false">-D81+C81</f>
        <v>0</v>
      </c>
      <c r="F81" s="81"/>
      <c r="G81" s="63" t="n">
        <f aca="false">'QTD Mgmt Summary'!G80+'[1]QTD Mgmt Summary'!G78</f>
        <v>383</v>
      </c>
      <c r="H81" s="63" t="n">
        <v>793</v>
      </c>
      <c r="I81" s="79" t="n">
        <f aca="false">G81-H81</f>
        <v>-410</v>
      </c>
      <c r="J81" s="47"/>
      <c r="K81" s="66" t="n">
        <f aca="false">'QTD Mgmt Summary'!K80+'[1]QTD Mgmt Summary'!K78</f>
        <v>0</v>
      </c>
      <c r="L81" s="66" t="n">
        <v>0</v>
      </c>
      <c r="M81" s="67" t="n">
        <f aca="false">K81-L81</f>
        <v>0</v>
      </c>
      <c r="N81" s="77"/>
      <c r="O81" s="78" t="n">
        <f aca="false">C81-G81-K81</f>
        <v>-383</v>
      </c>
      <c r="P81" s="79" t="n">
        <f aca="false">D81-H81-L81</f>
        <v>-793</v>
      </c>
      <c r="Q81" s="67" t="n">
        <f aca="false">O81-P81</f>
        <v>410</v>
      </c>
    </row>
    <row r="82" customFormat="false" ht="12" hidden="false" customHeight="true" outlineLevel="0" collapsed="false">
      <c r="A82" s="97" t="s">
        <v>77</v>
      </c>
      <c r="B82" s="47"/>
      <c r="C82" s="79" t="n">
        <f aca="false">'QTD Mgmt Summary'!C81+'[1]QTD Mgmt Summary'!C79</f>
        <v>0</v>
      </c>
      <c r="D82" s="79" t="n">
        <v>0</v>
      </c>
      <c r="E82" s="76" t="n">
        <f aca="false">-D82+C82</f>
        <v>0</v>
      </c>
      <c r="F82" s="81"/>
      <c r="G82" s="63" t="n">
        <f aca="false">'QTD Mgmt Summary'!G81+'[1]QTD Mgmt Summary'!G79</f>
        <v>1153</v>
      </c>
      <c r="H82" s="63" t="n">
        <v>2756</v>
      </c>
      <c r="I82" s="79" t="n">
        <f aca="false">G82-H82</f>
        <v>-1603</v>
      </c>
      <c r="J82" s="47"/>
      <c r="K82" s="66" t="n">
        <f aca="false">'QTD Mgmt Summary'!K81+'[1]QTD Mgmt Summary'!K79</f>
        <v>0</v>
      </c>
      <c r="L82" s="66" t="n">
        <v>0</v>
      </c>
      <c r="M82" s="67" t="n">
        <f aca="false">K82-L82</f>
        <v>0</v>
      </c>
      <c r="N82" s="77"/>
      <c r="O82" s="78" t="n">
        <f aca="false">C82-G82-K82</f>
        <v>-1153</v>
      </c>
      <c r="P82" s="79" t="n">
        <f aca="false">D82-H82-L82</f>
        <v>-2756</v>
      </c>
      <c r="Q82" s="67" t="n">
        <f aca="false">O82-P82</f>
        <v>1603</v>
      </c>
    </row>
    <row r="83" customFormat="false" ht="12" hidden="false" customHeight="true" outlineLevel="0" collapsed="false">
      <c r="A83" s="97" t="s">
        <v>78</v>
      </c>
      <c r="B83" s="47"/>
      <c r="C83" s="79" t="n">
        <f aca="false">'QTD Mgmt Summary'!C82+'[1]QTD Mgmt Summary'!C80</f>
        <v>0</v>
      </c>
      <c r="D83" s="79" t="n">
        <v>0</v>
      </c>
      <c r="E83" s="76" t="n">
        <f aca="false">-D83+C83</f>
        <v>0</v>
      </c>
      <c r="F83" s="81"/>
      <c r="G83" s="63" t="n">
        <f aca="false">'QTD Mgmt Summary'!G82+'[1]QTD Mgmt Summary'!G80</f>
        <v>2538</v>
      </c>
      <c r="H83" s="63" t="n">
        <v>5677</v>
      </c>
      <c r="I83" s="79" t="n">
        <f aca="false">G83-H83</f>
        <v>-3139</v>
      </c>
      <c r="J83" s="47"/>
      <c r="K83" s="66" t="n">
        <f aca="false">'QTD Mgmt Summary'!K82+'[1]QTD Mgmt Summary'!K80</f>
        <v>0</v>
      </c>
      <c r="L83" s="66" t="n">
        <v>0</v>
      </c>
      <c r="M83" s="67" t="n">
        <f aca="false">K83-L83</f>
        <v>0</v>
      </c>
      <c r="N83" s="77"/>
      <c r="O83" s="78" t="n">
        <f aca="false">C83-G83-K83</f>
        <v>-2538</v>
      </c>
      <c r="P83" s="79" t="n">
        <f aca="false">D83-H83-L83</f>
        <v>-5677</v>
      </c>
      <c r="Q83" s="67" t="n">
        <f aca="false">O83-P83</f>
        <v>3139</v>
      </c>
    </row>
    <row r="84" customFormat="false" ht="12.75" hidden="false" customHeight="false" outlineLevel="0" collapsed="false">
      <c r="A84" s="97" t="s">
        <v>79</v>
      </c>
      <c r="B84" s="47"/>
      <c r="C84" s="79" t="n">
        <f aca="false">'QTD Mgmt Summary'!C83+'[1]QTD Mgmt Summary'!C81</f>
        <v>0</v>
      </c>
      <c r="D84" s="79" t="n">
        <v>0</v>
      </c>
      <c r="E84" s="76" t="n">
        <f aca="false">-D84+C84</f>
        <v>0</v>
      </c>
      <c r="F84" s="81"/>
      <c r="G84" s="63" t="n">
        <f aca="false">'QTD Mgmt Summary'!G83+'[1]QTD Mgmt Summary'!G81</f>
        <v>54732</v>
      </c>
      <c r="H84" s="63" t="n">
        <v>92300</v>
      </c>
      <c r="I84" s="79" t="n">
        <f aca="false">G84-H84</f>
        <v>-37568</v>
      </c>
      <c r="J84" s="47"/>
      <c r="K84" s="66" t="n">
        <f aca="false">'QTD Mgmt Summary'!K83+'[1]QTD Mgmt Summary'!K81</f>
        <v>0</v>
      </c>
      <c r="L84" s="66" t="n">
        <v>0</v>
      </c>
      <c r="M84" s="67" t="n">
        <f aca="false">K84-L84</f>
        <v>0</v>
      </c>
      <c r="N84" s="77"/>
      <c r="O84" s="78" t="n">
        <f aca="false">C84-G84-K84</f>
        <v>-54732</v>
      </c>
      <c r="P84" s="79" t="n">
        <f aca="false">D84-H84-L84</f>
        <v>-92300</v>
      </c>
      <c r="Q84" s="67" t="n">
        <f aca="false">O84-P84</f>
        <v>37568</v>
      </c>
    </row>
    <row r="85" customFormat="false" ht="12" hidden="false" customHeight="true" outlineLevel="0" collapsed="false">
      <c r="A85" s="97" t="s">
        <v>80</v>
      </c>
      <c r="B85" s="47"/>
      <c r="C85" s="79" t="n">
        <f aca="false">'QTD Mgmt Summary'!C84+'[1]QTD Mgmt Summary'!C82</f>
        <v>0</v>
      </c>
      <c r="D85" s="79" t="n">
        <v>0</v>
      </c>
      <c r="E85" s="76" t="n">
        <f aca="false">-D85+C85</f>
        <v>0</v>
      </c>
      <c r="F85" s="81"/>
      <c r="G85" s="63" t="n">
        <f aca="false">'QTD Mgmt Summary'!G84+'[1]QTD Mgmt Summary'!G82</f>
        <v>96565</v>
      </c>
      <c r="H85" s="63" t="n">
        <v>206917</v>
      </c>
      <c r="I85" s="79" t="n">
        <f aca="false">G85-H85</f>
        <v>-110352</v>
      </c>
      <c r="J85" s="47"/>
      <c r="K85" s="66" t="n">
        <f aca="false">'QTD Mgmt Summary'!K84+'[1]QTD Mgmt Summary'!K82</f>
        <v>0</v>
      </c>
      <c r="L85" s="66" t="n">
        <v>0</v>
      </c>
      <c r="M85" s="67" t="n">
        <f aca="false">K85-L85</f>
        <v>0</v>
      </c>
      <c r="N85" s="77"/>
      <c r="O85" s="78" t="n">
        <f aca="false">C85-G85-K85</f>
        <v>-96565</v>
      </c>
      <c r="P85" s="79" t="n">
        <f aca="false">D85-H85-L85</f>
        <v>-206917</v>
      </c>
      <c r="Q85" s="67" t="n">
        <f aca="false">O85-P85</f>
        <v>110352</v>
      </c>
    </row>
    <row r="86" customFormat="false" ht="12" hidden="false" customHeight="true" outlineLevel="0" collapsed="false">
      <c r="A86" s="82" t="s">
        <v>81</v>
      </c>
      <c r="B86" s="83"/>
      <c r="C86" s="84" t="n">
        <f aca="false">SUM(C72:C85)</f>
        <v>0</v>
      </c>
      <c r="D86" s="85" t="n">
        <f aca="false">SUM(D72:D85)</f>
        <v>0</v>
      </c>
      <c r="E86" s="86" t="n">
        <f aca="false">SUM(E72:E85)</f>
        <v>0</v>
      </c>
      <c r="F86" s="87"/>
      <c r="G86" s="88" t="n">
        <f aca="false">SUM(G72:G85)</f>
        <v>194096</v>
      </c>
      <c r="H86" s="89" t="n">
        <f aca="false">SUM(H72:H85)</f>
        <v>388315</v>
      </c>
      <c r="I86" s="89" t="n">
        <f aca="false">SUM(I72:I85)</f>
        <v>-194219</v>
      </c>
      <c r="J86" s="47"/>
      <c r="K86" s="89" t="n">
        <f aca="false">SUM(K72:K85)</f>
        <v>0</v>
      </c>
      <c r="L86" s="89" t="n">
        <f aca="false">SUM(L72:L85)</f>
        <v>0</v>
      </c>
      <c r="M86" s="92" t="n">
        <f aca="false">SUM(M72:M85)</f>
        <v>0</v>
      </c>
      <c r="N86" s="93"/>
      <c r="O86" s="88" t="n">
        <f aca="false">SUM(O72:O85)</f>
        <v>-194096</v>
      </c>
      <c r="P86" s="89" t="n">
        <f aca="false">SUM(P72:P85)</f>
        <v>-388315</v>
      </c>
      <c r="Q86" s="92" t="n">
        <f aca="false">SUM(Q72:Q85)</f>
        <v>194219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12" hidden="false" customHeight="true" outlineLevel="0" collapsed="false">
      <c r="A87" s="99" t="s">
        <v>82</v>
      </c>
      <c r="B87" s="47"/>
      <c r="C87" s="79" t="n">
        <f aca="false">'QTD Mgmt Summary'!C86+'[1]QTD Mgmt Summary'!C84</f>
        <v>0</v>
      </c>
      <c r="D87" s="79" t="n">
        <v>0</v>
      </c>
      <c r="E87" s="169" t="n">
        <f aca="false">-D87+C87</f>
        <v>0</v>
      </c>
      <c r="F87" s="81"/>
      <c r="G87" s="63" t="n">
        <f aca="false">'QTD Mgmt Summary'!G86+'[1]QTD Mgmt Summary'!G84</f>
        <v>53343</v>
      </c>
      <c r="H87" s="63" t="n">
        <v>149780</v>
      </c>
      <c r="I87" s="79" t="n">
        <f aca="false">G87-H87</f>
        <v>-96437</v>
      </c>
      <c r="J87" s="47"/>
      <c r="K87" s="79" t="n">
        <f aca="false">'QTD Mgmt Summary'!K86+'[1]QTD Mgmt Summary'!K84</f>
        <v>0</v>
      </c>
      <c r="L87" s="79" t="n">
        <f aca="false">CapChrg!D83</f>
        <v>0</v>
      </c>
      <c r="M87" s="166" t="n">
        <f aca="false">K87-L87</f>
        <v>0</v>
      </c>
      <c r="N87" s="77"/>
      <c r="O87" s="78" t="n">
        <f aca="false">C87-G87-K87</f>
        <v>-53343</v>
      </c>
      <c r="P87" s="79" t="n">
        <f aca="false">D87-H87-L87</f>
        <v>-149780</v>
      </c>
      <c r="Q87" s="67" t="n">
        <f aca="false">O87-P87</f>
        <v>96437</v>
      </c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" hidden="false" customHeight="true" outlineLevel="0" collapsed="false">
      <c r="A88" s="99" t="s">
        <v>83</v>
      </c>
      <c r="B88" s="47"/>
      <c r="C88" s="79" t="n">
        <f aca="false">'QTD Mgmt Summary'!C87+'[1]QTD Mgmt Summary'!C85</f>
        <v>74581</v>
      </c>
      <c r="D88" s="63" t="n">
        <v>131639</v>
      </c>
      <c r="E88" s="169" t="n">
        <f aca="false">-D88+C88</f>
        <v>-57058</v>
      </c>
      <c r="F88" s="81"/>
      <c r="G88" s="63" t="n">
        <f aca="false">'QTD Mgmt Summary'!G87+'[1]QTD Mgmt Summary'!G85</f>
        <v>4802</v>
      </c>
      <c r="H88" s="63" t="n">
        <v>11639</v>
      </c>
      <c r="I88" s="79" t="n">
        <f aca="false">G88-H88</f>
        <v>-6837</v>
      </c>
      <c r="J88" s="47"/>
      <c r="K88" s="79" t="n">
        <f aca="false">'QTD Mgmt Summary'!K87+'[1]QTD Mgmt Summary'!K85</f>
        <v>0</v>
      </c>
      <c r="L88" s="79" t="n">
        <f aca="false">CapChrg!D84</f>
        <v>0</v>
      </c>
      <c r="M88" s="166" t="n">
        <f aca="false">K88-L88</f>
        <v>0</v>
      </c>
      <c r="N88" s="77"/>
      <c r="O88" s="78" t="n">
        <f aca="false">C88-G88-K88</f>
        <v>69779</v>
      </c>
      <c r="P88" s="79" t="n">
        <f aca="false">D88-H88-L88</f>
        <v>120000</v>
      </c>
      <c r="Q88" s="67" t="n">
        <f aca="false">O88-P88</f>
        <v>-50221</v>
      </c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" hidden="false" customHeight="true" outlineLevel="0" collapsed="false">
      <c r="A89" s="99" t="s">
        <v>84</v>
      </c>
      <c r="B89" s="47"/>
      <c r="C89" s="79" t="n">
        <f aca="false">'QTD Mgmt Summary'!C88+'[1]QTD Mgmt Summary'!C86</f>
        <v>-41331</v>
      </c>
      <c r="D89" s="79" t="n">
        <v>-52000</v>
      </c>
      <c r="E89" s="169" t="n">
        <f aca="false">-D89+C89</f>
        <v>10669</v>
      </c>
      <c r="F89" s="81"/>
      <c r="G89" s="63" t="n">
        <f aca="false">'QTD Mgmt Summary'!G88+'[1]QTD Mgmt Summary'!G86</f>
        <v>0</v>
      </c>
      <c r="H89" s="63" t="n">
        <v>0</v>
      </c>
      <c r="I89" s="79" t="n">
        <f aca="false">G89-H89</f>
        <v>0</v>
      </c>
      <c r="J89" s="47"/>
      <c r="K89" s="79" t="n">
        <f aca="false">'QTD Mgmt Summary'!K88+'[1]QTD Mgmt Summary'!K86</f>
        <v>0</v>
      </c>
      <c r="L89" s="79" t="n">
        <v>0</v>
      </c>
      <c r="M89" s="166" t="n">
        <f aca="false">K89-L89</f>
        <v>0</v>
      </c>
      <c r="N89" s="77"/>
      <c r="O89" s="78" t="n">
        <f aca="false">C89-G89-K89</f>
        <v>-41331</v>
      </c>
      <c r="P89" s="79" t="n">
        <f aca="false">D89-H89-L89</f>
        <v>-52000</v>
      </c>
      <c r="Q89" s="67" t="n">
        <f aca="false">O89-P89</f>
        <v>10669</v>
      </c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" hidden="false" customHeight="true" outlineLevel="0" collapsed="false">
      <c r="A90" s="97" t="s">
        <v>85</v>
      </c>
      <c r="B90" s="47"/>
      <c r="C90" s="79" t="n">
        <f aca="false">'QTD Mgmt Summary'!C89+'[1]QTD Mgmt Summary'!C87</f>
        <v>5773</v>
      </c>
      <c r="D90" s="79" t="n">
        <v>0</v>
      </c>
      <c r="E90" s="169" t="n">
        <f aca="false">-D90+C90</f>
        <v>5773</v>
      </c>
      <c r="F90" s="81"/>
      <c r="G90" s="79" t="n">
        <f aca="false">'QTD Mgmt Summary'!G89+'[1]QTD Mgmt Summary'!G87</f>
        <v>0</v>
      </c>
      <c r="H90" s="79" t="n">
        <v>0</v>
      </c>
      <c r="I90" s="79" t="n">
        <f aca="false">G90-H90</f>
        <v>0</v>
      </c>
      <c r="J90" s="47"/>
      <c r="K90" s="63" t="n">
        <f aca="false">'QTD Mgmt Summary'!K89+'[1]QTD Mgmt Summary'!K87</f>
        <v>-184615</v>
      </c>
      <c r="L90" s="63" t="n">
        <v>-348670</v>
      </c>
      <c r="M90" s="166" t="n">
        <f aca="false">K90-L90</f>
        <v>164055</v>
      </c>
      <c r="N90" s="77"/>
      <c r="O90" s="78" t="n">
        <f aca="false">C90-G90-K90</f>
        <v>190388</v>
      </c>
      <c r="P90" s="79" t="n">
        <f aca="false">D90-H90-L90</f>
        <v>348670</v>
      </c>
      <c r="Q90" s="67" t="n">
        <f aca="false">O90-P90</f>
        <v>-158282</v>
      </c>
    </row>
    <row r="91" customFormat="false" ht="12" hidden="false" customHeight="true" outlineLevel="0" collapsed="false">
      <c r="A91" s="82" t="s">
        <v>121</v>
      </c>
      <c r="B91" s="176"/>
      <c r="C91" s="179" t="n">
        <f aca="false">C70+C86+C87+C88+C89+C90</f>
        <v>1983473</v>
      </c>
      <c r="D91" s="179" t="n">
        <f aca="false">D70+D86+D87+D88+D89+D90</f>
        <v>1636492</v>
      </c>
      <c r="E91" s="179" t="n">
        <f aca="false">E70+E86+E87+E88+E89+E90</f>
        <v>346981</v>
      </c>
      <c r="F91" s="87"/>
      <c r="G91" s="179" t="n">
        <f aca="false">G70+G86+G87+G88+G89+G90</f>
        <v>734999</v>
      </c>
      <c r="H91" s="179" t="n">
        <f aca="false">H70+H86+H87+H88+H89+H90</f>
        <v>747507</v>
      </c>
      <c r="I91" s="179" t="n">
        <f aca="false">I70+I86+I87+I88+I89+I90</f>
        <v>-12508</v>
      </c>
      <c r="J91" s="51"/>
      <c r="K91" s="179" t="n">
        <f aca="false">K70+K86+K87+K88+K89+K90</f>
        <v>0</v>
      </c>
      <c r="L91" s="179" t="n">
        <f aca="false">L70+L86+L87+L88+L89+L90</f>
        <v>-40645</v>
      </c>
      <c r="M91" s="179" t="n">
        <f aca="false">M70+M86+M87+M88+M89+M90</f>
        <v>40645</v>
      </c>
      <c r="N91" s="51"/>
      <c r="O91" s="180" t="n">
        <f aca="false">O70+O86+O87+O88+O89+O90</f>
        <v>1248474</v>
      </c>
      <c r="P91" s="181" t="n">
        <f aca="false">P70+P86+P87+P88+P89+P90</f>
        <v>929630</v>
      </c>
      <c r="Q91" s="182" t="n">
        <f aca="false">Q70+Q86+Q87+Q88+Q89+Q90</f>
        <v>318844</v>
      </c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  <c r="DE91" s="98"/>
      <c r="DF91" s="98"/>
      <c r="DG91" s="98"/>
      <c r="DH91" s="98"/>
      <c r="DI91" s="98"/>
      <c r="DJ91" s="98"/>
      <c r="DK91" s="98"/>
      <c r="DL91" s="98"/>
      <c r="DM91" s="98"/>
      <c r="DN91" s="98"/>
      <c r="DO91" s="98"/>
      <c r="DP91" s="98"/>
      <c r="DQ91" s="98"/>
      <c r="DR91" s="98"/>
      <c r="DS91" s="98"/>
      <c r="DT91" s="98"/>
      <c r="DU91" s="98"/>
      <c r="DV91" s="98"/>
      <c r="DW91" s="98"/>
      <c r="DX91" s="98"/>
      <c r="DY91" s="98"/>
      <c r="DZ91" s="98"/>
      <c r="EA91" s="98"/>
      <c r="EB91" s="98"/>
      <c r="EC91" s="98"/>
      <c r="ED91" s="98"/>
      <c r="EE91" s="98"/>
      <c r="EF91" s="98"/>
      <c r="EG91" s="98"/>
      <c r="EH91" s="98"/>
      <c r="EI91" s="98"/>
      <c r="EJ91" s="98"/>
      <c r="EK91" s="98"/>
      <c r="EL91" s="98"/>
      <c r="EM91" s="98"/>
      <c r="EN91" s="98"/>
      <c r="EO91" s="98"/>
      <c r="EP91" s="98"/>
      <c r="EQ91" s="98"/>
      <c r="ER91" s="98"/>
      <c r="ES91" s="98"/>
      <c r="ET91" s="98"/>
      <c r="EU91" s="98"/>
      <c r="EV91" s="98"/>
      <c r="EW91" s="98"/>
      <c r="EX91" s="98"/>
      <c r="EY91" s="98"/>
      <c r="EZ91" s="98"/>
      <c r="FA91" s="98"/>
      <c r="FB91" s="98"/>
      <c r="FC91" s="98"/>
      <c r="FD91" s="98"/>
      <c r="FE91" s="98"/>
      <c r="FF91" s="98"/>
      <c r="FG91" s="98"/>
      <c r="FH91" s="98"/>
      <c r="FI91" s="98"/>
      <c r="FJ91" s="98"/>
      <c r="FK91" s="98"/>
      <c r="FL91" s="98"/>
      <c r="FM91" s="98"/>
      <c r="FN91" s="98"/>
      <c r="FO91" s="98"/>
      <c r="FP91" s="98"/>
      <c r="FQ91" s="98"/>
      <c r="FR91" s="98"/>
      <c r="FS91" s="98"/>
      <c r="FT91" s="98"/>
      <c r="FU91" s="98"/>
      <c r="FV91" s="98"/>
      <c r="FW91" s="98"/>
      <c r="FX91" s="98"/>
      <c r="FY91" s="98"/>
      <c r="FZ91" s="98"/>
      <c r="GA91" s="98"/>
      <c r="GB91" s="98"/>
      <c r="GC91" s="98"/>
      <c r="GD91" s="98"/>
      <c r="GE91" s="98"/>
      <c r="GF91" s="98"/>
      <c r="GG91" s="98"/>
      <c r="GH91" s="98"/>
      <c r="GI91" s="98"/>
      <c r="GJ91" s="98"/>
      <c r="GK91" s="98"/>
      <c r="GL91" s="98"/>
      <c r="GM91" s="98"/>
      <c r="GN91" s="98"/>
      <c r="GO91" s="98"/>
      <c r="GP91" s="98"/>
      <c r="GQ91" s="98"/>
      <c r="GR91" s="98"/>
      <c r="GS91" s="98"/>
      <c r="GT91" s="98"/>
      <c r="GU91" s="98"/>
      <c r="GV91" s="98"/>
      <c r="GW91" s="98"/>
      <c r="GX91" s="98"/>
      <c r="GY91" s="98"/>
      <c r="GZ91" s="98"/>
      <c r="HA91" s="98"/>
      <c r="HB91" s="98"/>
      <c r="HC91" s="98"/>
      <c r="HD91" s="98"/>
      <c r="HE91" s="98"/>
      <c r="HF91" s="98"/>
      <c r="HG91" s="98"/>
      <c r="HH91" s="98"/>
      <c r="HI91" s="98"/>
      <c r="HJ91" s="98"/>
      <c r="HK91" s="98"/>
      <c r="HL91" s="98"/>
      <c r="HM91" s="98"/>
      <c r="HN91" s="98"/>
      <c r="HO91" s="98"/>
      <c r="HP91" s="98"/>
      <c r="HQ91" s="98"/>
      <c r="HR91" s="98"/>
      <c r="HS91" s="98"/>
      <c r="HT91" s="98"/>
      <c r="HU91" s="98"/>
      <c r="HV91" s="98"/>
      <c r="HW91" s="98"/>
      <c r="HX91" s="98"/>
      <c r="HY91" s="98"/>
      <c r="HZ91" s="98"/>
      <c r="IA91" s="98"/>
      <c r="IB91" s="98"/>
      <c r="IC91" s="98"/>
      <c r="ID91" s="98"/>
      <c r="IE91" s="98"/>
      <c r="IF91" s="98"/>
      <c r="IG91" s="98"/>
      <c r="IH91" s="98"/>
      <c r="II91" s="98"/>
      <c r="IJ91" s="98"/>
      <c r="IK91" s="98"/>
      <c r="IL91" s="98"/>
      <c r="IM91" s="98"/>
      <c r="IN91" s="98"/>
      <c r="IO91" s="98"/>
      <c r="IP91" s="98"/>
      <c r="IQ91" s="98"/>
      <c r="IR91" s="98"/>
      <c r="IS91" s="98"/>
      <c r="IT91" s="98"/>
      <c r="IU91" s="98"/>
      <c r="IV91" s="98"/>
      <c r="IW91" s="98"/>
    </row>
    <row r="92" customFormat="false" ht="12.75" hidden="false" customHeight="true" outlineLevel="0" collapsed="false">
      <c r="A92" s="97" t="s">
        <v>87</v>
      </c>
      <c r="B92" s="47"/>
      <c r="C92" s="74" t="n">
        <v>0</v>
      </c>
      <c r="D92" s="95" t="n">
        <v>0</v>
      </c>
      <c r="E92" s="76" t="n">
        <f aca="false">D92-C92</f>
        <v>0</v>
      </c>
      <c r="F92" s="81"/>
      <c r="G92" s="78" t="n">
        <f aca="false">Expenses!C87</f>
        <v>6625</v>
      </c>
      <c r="H92" s="79" t="n">
        <v>0</v>
      </c>
      <c r="I92" s="79" t="n">
        <f aca="false">G92-H92</f>
        <v>6625</v>
      </c>
      <c r="J92" s="47"/>
      <c r="K92" s="79" t="n">
        <v>0</v>
      </c>
      <c r="L92" s="79" t="n">
        <f aca="false">CapChrg!E72</f>
        <v>0</v>
      </c>
      <c r="M92" s="67" t="n">
        <v>0</v>
      </c>
      <c r="N92" s="77"/>
      <c r="O92" s="183" t="n">
        <f aca="false">C92-G92-K92</f>
        <v>-6625</v>
      </c>
      <c r="P92" s="184" t="n">
        <f aca="false">D92-H92-L92</f>
        <v>0</v>
      </c>
      <c r="Q92" s="185" t="n">
        <f aca="false">O92-P92</f>
        <v>-6625</v>
      </c>
    </row>
    <row r="93" customFormat="false" ht="12" hidden="false" customHeight="true" outlineLevel="0" collapsed="false">
      <c r="A93" s="101" t="s">
        <v>122</v>
      </c>
      <c r="B93" s="102"/>
      <c r="C93" s="103" t="n">
        <f aca="false">SUM(C91:C92)</f>
        <v>1983473</v>
      </c>
      <c r="D93" s="104" t="n">
        <f aca="false">SUM(D91:D92)</f>
        <v>1636492</v>
      </c>
      <c r="E93" s="105" t="n">
        <f aca="false">SUM(E91:E92)</f>
        <v>346981</v>
      </c>
      <c r="F93" s="106"/>
      <c r="G93" s="107" t="n">
        <f aca="false">SUM(G91:G92)</f>
        <v>741624</v>
      </c>
      <c r="H93" s="108" t="n">
        <f aca="false">SUM(H91:H92)</f>
        <v>747507</v>
      </c>
      <c r="I93" s="108" t="n">
        <f aca="false">G93-H93</f>
        <v>-5883</v>
      </c>
      <c r="J93" s="106"/>
      <c r="K93" s="107" t="n">
        <f aca="false">SUM(K91:K92)</f>
        <v>0</v>
      </c>
      <c r="L93" s="108" t="n">
        <f aca="false">SUM(L91:L92)</f>
        <v>-40645</v>
      </c>
      <c r="M93" s="110" t="n">
        <f aca="false">SUM(M91:M92)</f>
        <v>40645</v>
      </c>
      <c r="N93" s="111"/>
      <c r="O93" s="186" t="n">
        <f aca="false">SUM(O91:O92)</f>
        <v>1241849</v>
      </c>
      <c r="P93" s="187" t="n">
        <f aca="false">SUM(P91:P92)</f>
        <v>929630</v>
      </c>
      <c r="Q93" s="188" t="n">
        <f aca="false">SUM(Q91:Q92)</f>
        <v>312219</v>
      </c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98"/>
      <c r="DF93" s="98"/>
      <c r="DG93" s="98"/>
      <c r="DH93" s="98"/>
      <c r="DI93" s="98"/>
      <c r="DJ93" s="98"/>
      <c r="DK93" s="98"/>
      <c r="DL93" s="98"/>
      <c r="DM93" s="98"/>
      <c r="DN93" s="98"/>
      <c r="DO93" s="98"/>
      <c r="DP93" s="98"/>
      <c r="DQ93" s="98"/>
      <c r="DR93" s="98"/>
      <c r="DS93" s="98"/>
      <c r="DT93" s="98"/>
      <c r="DU93" s="98"/>
      <c r="DV93" s="98"/>
      <c r="DW93" s="98"/>
      <c r="DX93" s="98"/>
      <c r="DY93" s="98"/>
      <c r="DZ93" s="98"/>
      <c r="EA93" s="98"/>
      <c r="EB93" s="98"/>
      <c r="EC93" s="98"/>
      <c r="ED93" s="98"/>
      <c r="EE93" s="98"/>
      <c r="EF93" s="98"/>
      <c r="EG93" s="98"/>
      <c r="EH93" s="98"/>
      <c r="EI93" s="98"/>
      <c r="EJ93" s="98"/>
      <c r="EK93" s="98"/>
      <c r="EL93" s="98"/>
      <c r="EM93" s="98"/>
      <c r="EN93" s="98"/>
      <c r="EO93" s="98"/>
      <c r="EP93" s="98"/>
      <c r="EQ93" s="98"/>
      <c r="ER93" s="98"/>
      <c r="ES93" s="98"/>
      <c r="ET93" s="98"/>
      <c r="EU93" s="98"/>
      <c r="EV93" s="98"/>
      <c r="EW93" s="98"/>
      <c r="EX93" s="98"/>
      <c r="EY93" s="98"/>
      <c r="EZ93" s="98"/>
      <c r="FA93" s="98"/>
      <c r="FB93" s="98"/>
      <c r="FC93" s="98"/>
      <c r="FD93" s="98"/>
      <c r="FE93" s="98"/>
      <c r="FF93" s="98"/>
      <c r="FG93" s="98"/>
      <c r="FH93" s="98"/>
      <c r="FI93" s="98"/>
      <c r="FJ93" s="98"/>
      <c r="FK93" s="98"/>
      <c r="FL93" s="98"/>
      <c r="FM93" s="98"/>
      <c r="FN93" s="98"/>
      <c r="FO93" s="98"/>
      <c r="FP93" s="98"/>
      <c r="FQ93" s="98"/>
      <c r="FR93" s="98"/>
      <c r="FS93" s="98"/>
      <c r="FT93" s="98"/>
      <c r="FU93" s="98"/>
      <c r="FV93" s="98"/>
      <c r="FW93" s="98"/>
      <c r="FX93" s="98"/>
      <c r="FY93" s="98"/>
      <c r="FZ93" s="98"/>
      <c r="GA93" s="98"/>
      <c r="GB93" s="98"/>
      <c r="GC93" s="98"/>
      <c r="GD93" s="98"/>
      <c r="GE93" s="98"/>
      <c r="GF93" s="98"/>
      <c r="GG93" s="98"/>
      <c r="GH93" s="98"/>
      <c r="GI93" s="98"/>
      <c r="GJ93" s="98"/>
      <c r="GK93" s="98"/>
      <c r="GL93" s="98"/>
      <c r="GM93" s="98"/>
      <c r="GN93" s="98"/>
      <c r="GO93" s="98"/>
      <c r="GP93" s="98"/>
      <c r="GQ93" s="98"/>
      <c r="GR93" s="98"/>
      <c r="GS93" s="98"/>
      <c r="GT93" s="98"/>
      <c r="GU93" s="98"/>
      <c r="GV93" s="98"/>
      <c r="GW93" s="98"/>
      <c r="GX93" s="98"/>
      <c r="GY93" s="98"/>
      <c r="GZ93" s="98"/>
      <c r="HA93" s="98"/>
      <c r="HB93" s="98"/>
      <c r="HC93" s="98"/>
      <c r="HD93" s="98"/>
      <c r="HE93" s="98"/>
      <c r="HF93" s="98"/>
      <c r="HG93" s="98"/>
      <c r="HH93" s="98"/>
      <c r="HI93" s="98"/>
      <c r="HJ93" s="98"/>
      <c r="HK93" s="98"/>
      <c r="HL93" s="98"/>
      <c r="HM93" s="98"/>
      <c r="HN93" s="98"/>
      <c r="HO93" s="98"/>
      <c r="HP93" s="98"/>
      <c r="HQ93" s="98"/>
      <c r="HR93" s="98"/>
      <c r="HS93" s="98"/>
      <c r="HT93" s="98"/>
      <c r="HU93" s="98"/>
      <c r="HV93" s="98"/>
      <c r="HW93" s="98"/>
      <c r="HX93" s="98"/>
      <c r="HY93" s="98"/>
      <c r="HZ93" s="98"/>
      <c r="IA93" s="98"/>
      <c r="IB93" s="98"/>
      <c r="IC93" s="98"/>
      <c r="ID93" s="98"/>
      <c r="IE93" s="98"/>
      <c r="IF93" s="98"/>
      <c r="IG93" s="98"/>
      <c r="IH93" s="98"/>
      <c r="II93" s="98"/>
      <c r="IJ93" s="98"/>
      <c r="IK93" s="98"/>
      <c r="IL93" s="98"/>
      <c r="IM93" s="98"/>
      <c r="IN93" s="98"/>
      <c r="IO93" s="98"/>
      <c r="IP93" s="98"/>
      <c r="IQ93" s="98"/>
      <c r="IR93" s="98"/>
      <c r="IS93" s="98"/>
      <c r="IT93" s="98"/>
      <c r="IU93" s="98"/>
      <c r="IV93" s="98"/>
      <c r="IW93" s="98"/>
    </row>
    <row r="94" customFormat="false" ht="3" hidden="false" customHeight="true" outlineLevel="0" collapsed="false">
      <c r="A94" s="112"/>
      <c r="C94" s="113"/>
      <c r="D94" s="114"/>
      <c r="E94" s="112"/>
      <c r="F94" s="114"/>
    </row>
    <row r="95" customFormat="false" ht="12.75" hidden="false" customHeight="false" outlineLevel="0" collapsed="false">
      <c r="A95" s="94"/>
      <c r="C95" s="114"/>
      <c r="D95" s="114"/>
      <c r="E95" s="114"/>
      <c r="F95" s="114"/>
    </row>
    <row r="96" customFormat="false" ht="13.5" hidden="false" customHeight="true" outlineLevel="0" collapsed="false">
      <c r="A96" s="94"/>
      <c r="D96" s="115"/>
      <c r="E96" s="115"/>
      <c r="F96" s="115"/>
      <c r="G96" s="116"/>
      <c r="H96" s="116"/>
      <c r="I96" s="116"/>
      <c r="J96" s="116"/>
      <c r="K96" s="116"/>
      <c r="L96" s="116"/>
      <c r="M96" s="116"/>
      <c r="P96" s="189"/>
    </row>
  </sheetData>
  <mergeCells count="7">
    <mergeCell ref="L2:Q2"/>
    <mergeCell ref="C6:E7"/>
    <mergeCell ref="G6:I6"/>
    <mergeCell ref="K6:M6"/>
    <mergeCell ref="O6:Q7"/>
    <mergeCell ref="G7:I7"/>
    <mergeCell ref="K7:M7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2001-01-02T16:35:14Z</dcterms:created>
  <dc:creator>Trey Hardy</dc:creator>
  <dc:description/>
  <dc:language>en-US</dc:language>
  <cp:lastModifiedBy>mday</cp:lastModifiedBy>
  <cp:lastPrinted>2001-05-21T12:25:37Z</cp:lastPrinted>
  <dcterms:modified xsi:type="dcterms:W3CDTF">2001-05-21T16:47:38Z</dcterms:modified>
  <cp:revision>0</cp:revision>
  <dc:subject/>
  <dc:title/>
</cp:coreProperties>
</file>