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8.xml" ContentType="application/vnd.openxmlformats-officedocument.drawing+xml"/>
  <Override PartName="/xl/drawings/drawing12.xml" ContentType="application/vnd.openxmlformats-officedocument.drawing+xml"/>
  <Override PartName="/xl/drawings/drawing9.xml" ContentType="application/vnd.openxmlformats-officedocument.drawing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YTD Mgmt Summary" sheetId="1" state="hidden" r:id="rId3"/>
    <sheet name="Q1 Mgmt Summary" sheetId="2" state="hidden" r:id="rId4"/>
    <sheet name="QTD Mgmt Summary" sheetId="3" state="visible" r:id="rId5"/>
    <sheet name="Greensheet" sheetId="4" state="hidden" r:id="rId6"/>
    <sheet name="Old Mgmt Summary" sheetId="5" state="hidden" r:id="rId7"/>
    <sheet name="Summary YTD" sheetId="6" state="hidden" r:id="rId8"/>
    <sheet name="Summary YTD-Qtr" sheetId="7" state="hidden" r:id="rId9"/>
    <sheet name="GM-WklyChnge" sheetId="8" state="hidden" r:id="rId10"/>
    <sheet name="GrossMargin" sheetId="9" state="hidden" r:id="rId11"/>
    <sheet name="Expenses" sheetId="10" state="hidden" r:id="rId12"/>
    <sheet name="Expense Weekly Change" sheetId="11" state="hidden" r:id="rId13"/>
    <sheet name="CapChrg-AllocExp" sheetId="12" state="hidden" r:id="rId14"/>
    <sheet name="Headcount" sheetId="13" state="hidden" r:id="rId15"/>
  </sheets>
  <externalReferences>
    <externalReference r:id="rId16"/>
    <externalReference r:id="rId17"/>
  </externalReferences>
  <definedNames>
    <definedName function="false" hidden="false" localSheetId="11" name="_xlnm.Print_Area" vbProcedure="false">'CapChrg-AllocExp'!$B$2:$P$55</definedName>
    <definedName function="false" hidden="false" localSheetId="9" name="_xlnm.Print_Area" vbProcedure="false">Expenses!$B$2:$K$60</definedName>
    <definedName function="false" hidden="false" localSheetId="7" name="_xlnm.Print_Area" vbProcedure="false">'GM-WklyChnge'!$A$1:$K$60</definedName>
    <definedName function="false" hidden="false" localSheetId="3" name="_xlnm.Print_Area" vbProcedure="false">Greensheet!$A$1:$M$143</definedName>
    <definedName function="false" hidden="false" localSheetId="3" name="_xlnm.Print_Titles" vbProcedure="false">Greensheet!$1:$4</definedName>
    <definedName function="false" hidden="false" localSheetId="8" name="_xlnm.Print_Area" vbProcedure="false">GrossMargin!$B$2:$O$55</definedName>
    <definedName function="false" hidden="false" localSheetId="12" name="_xlnm.Print_Area" vbProcedure="false">Headcount!$B$1:$N$50</definedName>
    <definedName function="false" hidden="false" localSheetId="4" name="_xlnm.Print_Area" vbProcedure="false">'Old Mgmt Summary'!$A$1:$V$67</definedName>
    <definedName function="false" hidden="false" localSheetId="1" name="_xlnm.Print_Area" vbProcedure="false">'Q1 Mgmt Summary'!$A$1:$N$50</definedName>
    <definedName function="false" hidden="false" localSheetId="2" name="_xlnm.Print_Area" vbProcedure="false">'QTD Mgmt Summary'!$A$1:$N$65</definedName>
    <definedName function="false" hidden="false" localSheetId="5" name="_xlnm.Print_Area" vbProcedure="false">'Summary YTD'!$A$1:$V$62</definedName>
    <definedName function="false" hidden="false" localSheetId="6" name="_xlnm.Print_Area" vbProcedure="false">'Summary YTD-Qtr'!$B$2:$V$61</definedName>
    <definedName function="true" hidden="false" name="HP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5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G - Gas
P - Power
C - Other Commodity
A - Assets
F - Financial
V- Fair Value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2</xdr:row>
                <xdr:rowOff>11</xdr:rowOff>
              </xdr:from>
              <xdr:to>
                <xdr:col>21</xdr:col>
                <xdr:colOff>16</xdr:colOff>
                <xdr:row>10</xdr:row>
                <xdr:rowOff>3</xdr:rowOff>
              </xdr:to>
            </anchor>
          </commentPr>
        </mc:Choice>
        <mc:Fallback/>
      </mc:AlternateContent>
    </comment>
    <comment ref="S93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G - Gas
P - Power
C - Other Commodity
A - Assets
F - Financial
V- Fair Value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81</xdr:row>
                <xdr:rowOff>4</xdr:rowOff>
              </xdr:from>
              <xdr:to>
                <xdr:col>21</xdr:col>
                <xdr:colOff>16</xdr:colOff>
                <xdr:row>82</xdr:row>
                <xdr:rowOff>-9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<sst xmlns="http://schemas.openxmlformats.org/spreadsheetml/2006/main" count="1137" uniqueCount="312">
  <si>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N</t>
    </r>
    <r>
      <rPr>
        <b val="true"/>
        <sz val="18"/>
        <color rgb="FF000000"/>
        <rFont val="Arial"/>
        <family val="2"/>
      </rPr>
      <t xml:space="preserve"> O R T H  </t>
    </r>
    <r>
      <rPr>
        <b val="true"/>
        <sz val="22"/>
        <color rgb="FF000000"/>
        <rFont val="Arial"/>
        <family val="2"/>
      </rPr>
      <t xml:space="preserve"> A</t>
    </r>
    <r>
      <rPr>
        <b val="true"/>
        <sz val="18"/>
        <color rgb="FF000000"/>
        <rFont val="Arial"/>
        <family val="2"/>
      </rPr>
      <t xml:space="preserve"> M E R I C A</t>
    </r>
  </si>
  <si>
    <t xml:space="preserve">YTD 2000 EARNINGS ESTIMATE</t>
  </si>
  <si>
    <t xml:space="preserve">Margin</t>
  </si>
  <si>
    <t xml:space="preserve">Expenses</t>
  </si>
  <si>
    <t xml:space="preserve">EBIT</t>
  </si>
  <si>
    <t xml:space="preserve">Business Team</t>
  </si>
  <si>
    <t xml:space="preserve">Actual</t>
  </si>
  <si>
    <t xml:space="preserve">Plan</t>
  </si>
  <si>
    <t xml:space="preserve">Variance</t>
  </si>
  <si>
    <t xml:space="preserve">Forecast</t>
  </si>
  <si>
    <t xml:space="preserve">Plan*</t>
  </si>
  <si>
    <t xml:space="preserve">Cap Chrg</t>
  </si>
  <si>
    <t xml:space="preserve">Cash Exp</t>
  </si>
  <si>
    <t xml:space="preserve">Gas Trading</t>
  </si>
  <si>
    <t xml:space="preserve">Texas Trading</t>
  </si>
  <si>
    <t xml:space="preserve">Power Trading</t>
  </si>
  <si>
    <t xml:space="preserve">Financial Drift</t>
  </si>
  <si>
    <t xml:space="preserve">Financial Trading</t>
  </si>
  <si>
    <t xml:space="preserve">Canada Trading</t>
  </si>
  <si>
    <t xml:space="preserve">Coal-Trading</t>
  </si>
  <si>
    <t xml:space="preserve">GRM -  Weather</t>
  </si>
  <si>
    <t xml:space="preserve">Emissions (Coal)</t>
  </si>
  <si>
    <t xml:space="preserve">Total Trading &amp; Risk Mgt.</t>
  </si>
  <si>
    <t xml:space="preserve">East Midstream</t>
  </si>
  <si>
    <t xml:space="preserve">West Midstream</t>
  </si>
  <si>
    <t xml:space="preserve">Industrial Downstream </t>
  </si>
  <si>
    <t xml:space="preserve">Generation Investments/IPP</t>
  </si>
  <si>
    <t xml:space="preserve">Coal Origination &amp; Finance</t>
  </si>
  <si>
    <t xml:space="preserve">Canada Origination &amp; Finance</t>
  </si>
  <si>
    <t xml:space="preserve">ENA Upstream Assets</t>
  </si>
  <si>
    <t xml:space="preserve">HPL</t>
  </si>
  <si>
    <t xml:space="preserve">LRC</t>
  </si>
  <si>
    <t xml:space="preserve">GRM - New Products</t>
  </si>
  <si>
    <t xml:space="preserve">Mexico</t>
  </si>
  <si>
    <t xml:space="preserve">Total Origination</t>
  </si>
  <si>
    <t xml:space="preserve">Principal Investing</t>
  </si>
  <si>
    <t xml:space="preserve">Energy Capital Services</t>
  </si>
  <si>
    <t xml:space="preserve">CTG Assets</t>
  </si>
  <si>
    <t xml:space="preserve">Total Investing</t>
  </si>
  <si>
    <t xml:space="preserve">Commercial Transactions Group</t>
  </si>
  <si>
    <t xml:space="preserve">Office of the Chairman</t>
  </si>
  <si>
    <t xml:space="preserve">Overview</t>
  </si>
  <si>
    <t xml:space="preserve">Total Commercial</t>
  </si>
  <si>
    <t xml:space="preserve">Group Total</t>
  </si>
  <si>
    <t xml:space="preserve">Group Allocated to Teams</t>
  </si>
  <si>
    <t xml:space="preserve">Other Interest Related Charges</t>
  </si>
  <si>
    <t xml:space="preserve">Capital Charge Offset</t>
  </si>
  <si>
    <t xml:space="preserve">ENA EBIT</t>
  </si>
  <si>
    <t xml:space="preserve">Interest Expense/(Income)</t>
  </si>
  <si>
    <t xml:space="preserve">ENA Pre-tax Income</t>
  </si>
  <si>
    <t xml:space="preserve">* Includes Capital Charge &amp; Operating, Direct, and Allocated Expenses</t>
  </si>
  <si>
    <t xml:space="preserve">1ST QTR 2000 EARNINGS</t>
  </si>
  <si>
    <t xml:space="preserve">Results based on Activity through March 31, 2000</t>
  </si>
  <si>
    <t xml:space="preserve">Cap Charge</t>
  </si>
  <si>
    <t xml:space="preserve">Texas Desk</t>
  </si>
  <si>
    <t xml:space="preserve">2ND QTR 2000 EARNINGS ESTIMATE</t>
  </si>
  <si>
    <t xml:space="preserve">Coal Trading</t>
  </si>
  <si>
    <t xml:space="preserve">Total Trading &amp; Risk Mgmt.</t>
  </si>
  <si>
    <t xml:space="preserve">Generation Investments</t>
  </si>
  <si>
    <t xml:space="preserve">Upstream Originations</t>
  </si>
  <si>
    <t xml:space="preserve">Energy Capital Resources</t>
  </si>
  <si>
    <t xml:space="preserve">Enron Net Works</t>
  </si>
  <si>
    <t xml:space="preserve">Enron Net Works Allocated to Teams</t>
  </si>
  <si>
    <t xml:space="preserve">** Emissions Losses of $1.6M are reflected in Power Trading Margin</t>
  </si>
  <si>
    <t xml:space="preserve">Margin change from: 06/09/00</t>
  </si>
  <si>
    <t xml:space="preserve">Expense changes from: 06/09/00</t>
  </si>
  <si>
    <t xml:space="preserve">DPR Change</t>
  </si>
  <si>
    <t xml:space="preserve">Operating Expense</t>
  </si>
  <si>
    <t xml:space="preserve">MPR Change</t>
  </si>
  <si>
    <t xml:space="preserve">Commercial Expense</t>
  </si>
  <si>
    <t xml:space="preserve">Other Margin Changes</t>
  </si>
  <si>
    <t xml:space="preserve">Other</t>
  </si>
  <si>
    <t xml:space="preserve">Total Change</t>
  </si>
  <si>
    <t xml:space="preserve"> </t>
  </si>
  <si>
    <t xml:space="preserve">Prior Week:</t>
  </si>
  <si>
    <t xml:space="preserve">This Week:</t>
  </si>
  <si>
    <t xml:space="preserve">Change:</t>
  </si>
  <si>
    <t xml:space="preserve">ENRON NORTH AMERICA</t>
  </si>
  <si>
    <t xml:space="preserve">2ND QUARTER 2000 GREENSHEET</t>
  </si>
  <si>
    <t xml:space="preserve">TRANSACTIONS IN PROGRESS</t>
  </si>
  <si>
    <t xml:space="preserve">90-99%</t>
  </si>
  <si>
    <t xml:space="preserve">75-89%</t>
  </si>
  <si>
    <t xml:space="preserve">50-74%</t>
  </si>
  <si>
    <t xml:space="preserve">&lt; $100K</t>
  </si>
  <si>
    <t xml:space="preserve">Total</t>
  </si>
  <si>
    <t xml:space="preserve">Type</t>
  </si>
  <si>
    <t xml:space="preserve">Canada</t>
  </si>
  <si>
    <t xml:space="preserve">Coal</t>
  </si>
  <si>
    <t xml:space="preserve">BSC</t>
  </si>
  <si>
    <t xml:space="preserve">Kearney</t>
  </si>
  <si>
    <t xml:space="preserve">DRS</t>
  </si>
  <si>
    <t xml:space="preserve">Jupiter</t>
  </si>
  <si>
    <t xml:space="preserve">Beyer</t>
  </si>
  <si>
    <t xml:space="preserve">Mission Restructure</t>
  </si>
  <si>
    <t xml:space="preserve">Stacey</t>
  </si>
  <si>
    <t xml:space="preserve">EEX Insurance</t>
  </si>
  <si>
    <t xml:space="preserve">Overdyke</t>
  </si>
  <si>
    <t xml:space="preserve">East Midstream Origination</t>
  </si>
  <si>
    <t xml:space="preserve">Doyle</t>
  </si>
  <si>
    <t xml:space="preserve">Spears</t>
  </si>
  <si>
    <t xml:space="preserve">P</t>
  </si>
  <si>
    <t xml:space="preserve">West Midstream Origination</t>
  </si>
  <si>
    <t xml:space="preserve">Industrial Downstream - Paper</t>
  </si>
  <si>
    <t xml:space="preserve">Rebox</t>
  </si>
  <si>
    <t xml:space="preserve">Robinson, Pratel</t>
  </si>
  <si>
    <t xml:space="preserve">C</t>
  </si>
  <si>
    <t xml:space="preserve">Pacifica</t>
  </si>
  <si>
    <t xml:space="preserve">Krohn</t>
  </si>
  <si>
    <t xml:space="preserve">Money Mailer</t>
  </si>
  <si>
    <t xml:space="preserve">Shields</t>
  </si>
  <si>
    <t xml:space="preserve">Kaiser Aluminum</t>
  </si>
  <si>
    <t xml:space="preserve">Garner, Rizo-Patron</t>
  </si>
  <si>
    <t xml:space="preserve">Midstream IPP</t>
  </si>
  <si>
    <t xml:space="preserve">TFM</t>
  </si>
  <si>
    <t xml:space="preserve">Williams</t>
  </si>
  <si>
    <t xml:space="preserve">Motown</t>
  </si>
  <si>
    <t xml:space="preserve">Cifford</t>
  </si>
  <si>
    <t xml:space="preserve">F</t>
  </si>
  <si>
    <t xml:space="preserve">Mission</t>
  </si>
  <si>
    <t xml:space="preserve">York-BNY</t>
  </si>
  <si>
    <t xml:space="preserve">East Coast Power</t>
  </si>
  <si>
    <t xml:space="preserve">Gas Assets</t>
  </si>
  <si>
    <t xml:space="preserve">Coastal Cage Ranch</t>
  </si>
  <si>
    <t xml:space="preserve">Riley</t>
  </si>
  <si>
    <t xml:space="preserve">A</t>
  </si>
  <si>
    <t xml:space="preserve">Saxet Petroleum Osprey #3</t>
  </si>
  <si>
    <t xml:space="preserve">Bryan</t>
  </si>
  <si>
    <t xml:space="preserve">Producer Services Rollover 2Q</t>
  </si>
  <si>
    <t xml:space="preserve">Martinez</t>
  </si>
  <si>
    <t xml:space="preserve">Neptune</t>
  </si>
  <si>
    <t xml:space="preserve">Staines</t>
  </si>
  <si>
    <t xml:space="preserve">TCCS</t>
  </si>
  <si>
    <t xml:space="preserve">Caledonia</t>
  </si>
  <si>
    <t xml:space="preserve">Walton</t>
  </si>
  <si>
    <t xml:space="preserve">NNG</t>
  </si>
  <si>
    <t xml:space="preserve">Ginsberg</t>
  </si>
  <si>
    <t xml:space="preserve">Bammel Emmision</t>
  </si>
  <si>
    <t xml:space="preserve">Scarborough</t>
  </si>
  <si>
    <t xml:space="preserve">North Central Oil</t>
  </si>
  <si>
    <t xml:space="preserve">Hoff</t>
  </si>
  <si>
    <t xml:space="preserve">ELF</t>
  </si>
  <si>
    <t xml:space="preserve">Northern Peak</t>
  </si>
  <si>
    <t xml:space="preserve">47 Deals Under $500K</t>
  </si>
  <si>
    <t xml:space="preserve">Various</t>
  </si>
  <si>
    <t xml:space="preserve">Energy Investments</t>
  </si>
  <si>
    <t xml:space="preserve">Special Assets</t>
  </si>
  <si>
    <t xml:space="preserve">TOTAL TRANSACTIONS IN PROGRESS</t>
  </si>
  <si>
    <t xml:space="preserve">COMPLETED TRANSACTIONS</t>
  </si>
  <si>
    <t xml:space="preserve">Gas</t>
  </si>
  <si>
    <t xml:space="preserve">Power</t>
  </si>
  <si>
    <t xml:space="preserve">Commodity</t>
  </si>
  <si>
    <t xml:space="preserve">Assets</t>
  </si>
  <si>
    <t xml:space="preserve">Financial</t>
  </si>
  <si>
    <t xml:space="preserve">Fair Value</t>
  </si>
  <si>
    <t xml:space="preserve">Pacific Forrest Resources</t>
  </si>
  <si>
    <t xml:space="preserve">Moulton</t>
  </si>
  <si>
    <t xml:space="preserve">Grupo Editorale Espresso</t>
  </si>
  <si>
    <t xml:space="preserve">Holmes</t>
  </si>
  <si>
    <t xml:space="preserve">Hilcorp energy</t>
  </si>
  <si>
    <t xml:space="preserve">Johnson</t>
  </si>
  <si>
    <t xml:space="preserve">Enichem</t>
  </si>
  <si>
    <t xml:space="preserve">Papayoti</t>
  </si>
  <si>
    <t xml:space="preserve">4 Deals</t>
  </si>
  <si>
    <t xml:space="preserve">TOTAL COMPLETED TRANSACTIONS</t>
  </si>
  <si>
    <t xml:space="preserve">2ND QUARTER 2000 EARNINGS ESTIMATE</t>
  </si>
  <si>
    <t xml:space="preserve">Results based on Activity through June 15, 2000</t>
  </si>
  <si>
    <t xml:space="preserve">Components of Earnings Before Tax</t>
  </si>
  <si>
    <t xml:space="preserve">Variances from Plan</t>
  </si>
  <si>
    <t xml:space="preserve">Deals</t>
  </si>
  <si>
    <t xml:space="preserve">Operating</t>
  </si>
  <si>
    <t xml:space="preserve">Capital</t>
  </si>
  <si>
    <t xml:space="preserve">Direct</t>
  </si>
  <si>
    <t xml:space="preserve">Allocated</t>
  </si>
  <si>
    <t xml:space="preserve">Expenses*</t>
  </si>
  <si>
    <t xml:space="preserve">EBT</t>
  </si>
  <si>
    <t xml:space="preserve">Identified</t>
  </si>
  <si>
    <t xml:space="preserve">Charge</t>
  </si>
  <si>
    <t xml:space="preserve">CanadaTrading</t>
  </si>
  <si>
    <t xml:space="preserve">Trading</t>
  </si>
  <si>
    <t xml:space="preserve">Group</t>
  </si>
  <si>
    <t xml:space="preserve">Other Expenses:</t>
  </si>
  <si>
    <t xml:space="preserve">MPR Change:</t>
  </si>
  <si>
    <t xml:space="preserve">PLAN2000</t>
  </si>
  <si>
    <t xml:space="preserve">GROSS_MARGIN</t>
  </si>
  <si>
    <t xml:space="preserve">CAP_CHRG</t>
  </si>
  <si>
    <t xml:space="preserve">TOT_OPS_EXPENSES</t>
  </si>
  <si>
    <t xml:space="preserve">TOT_ALLOCATION</t>
  </si>
  <si>
    <t xml:space="preserve">ACTUAL</t>
  </si>
  <si>
    <t xml:space="preserve">YTD Earnings through Q2</t>
  </si>
  <si>
    <t xml:space="preserve">M.YTD</t>
  </si>
  <si>
    <t xml:space="preserve">ENA</t>
  </si>
  <si>
    <t xml:space="preserve">YTD Plan</t>
  </si>
  <si>
    <t xml:space="preserve">GAS_COMBINED</t>
  </si>
  <si>
    <t xml:space="preserve">PWR_TRD</t>
  </si>
  <si>
    <t xml:space="preserve">IR_FX</t>
  </si>
  <si>
    <t xml:space="preserve">ECT_INV_IRFX</t>
  </si>
  <si>
    <t xml:space="preserve">CANADA</t>
  </si>
  <si>
    <t xml:space="preserve">COAL</t>
  </si>
  <si>
    <t xml:space="preserve">WEATHER</t>
  </si>
  <si>
    <t xml:space="preserve">Emissions</t>
  </si>
  <si>
    <t xml:space="preserve">SO2</t>
  </si>
  <si>
    <t xml:space="preserve">INSURANCE</t>
  </si>
  <si>
    <t xml:space="preserve">Executive Trading</t>
  </si>
  <si>
    <t xml:space="preserve">EXEC_TRD</t>
  </si>
  <si>
    <t xml:space="preserve">E_ORG</t>
  </si>
  <si>
    <t xml:space="preserve">W_ORIG</t>
  </si>
  <si>
    <t xml:space="preserve">PAPER</t>
  </si>
  <si>
    <t xml:space="preserve">Industrial Downstream - Chemicals</t>
  </si>
  <si>
    <t xml:space="preserve">CHEMICALS</t>
  </si>
  <si>
    <t xml:space="preserve">MDSTRM_IPP_ORIG</t>
  </si>
  <si>
    <t xml:space="preserve">MEXICO</t>
  </si>
  <si>
    <t xml:space="preserve">Genco</t>
  </si>
  <si>
    <t xml:space="preserve">GENCOS</t>
  </si>
  <si>
    <t xml:space="preserve">N_BS_DEV</t>
  </si>
  <si>
    <t xml:space="preserve">ASST_ORIG</t>
  </si>
  <si>
    <t xml:space="preserve">Gas Assets - Trading</t>
  </si>
  <si>
    <t xml:space="preserve">ASST_TRD</t>
  </si>
  <si>
    <t xml:space="preserve">Total Assets</t>
  </si>
  <si>
    <t xml:space="preserve">EQUITY</t>
  </si>
  <si>
    <t xml:space="preserve">PROD_FIN</t>
  </si>
  <si>
    <t xml:space="preserve">ASST_MGT_AND_RESTRCT</t>
  </si>
  <si>
    <t xml:space="preserve">CTG_ASSETS</t>
  </si>
  <si>
    <t xml:space="preserve">CTG</t>
  </si>
  <si>
    <t xml:space="preserve">OF_CHAIR</t>
  </si>
  <si>
    <t xml:space="preserve">GROUP</t>
  </si>
  <si>
    <t xml:space="preserve">TREASURY_INT</t>
  </si>
  <si>
    <t xml:space="preserve">PRETAX_INCOME</t>
  </si>
  <si>
    <t xml:space="preserve">Q.QTD</t>
  </si>
  <si>
    <t xml:space="preserve">1Q</t>
  </si>
  <si>
    <t xml:space="preserve">2Q</t>
  </si>
  <si>
    <t xml:space="preserve">3Q</t>
  </si>
  <si>
    <t xml:space="preserve">4Q</t>
  </si>
  <si>
    <t xml:space="preserve">Estimate</t>
  </si>
  <si>
    <t xml:space="preserve">PWR_TRd</t>
  </si>
  <si>
    <t xml:space="preserve">Total Trading &amp; Risk Management</t>
  </si>
  <si>
    <t xml:space="preserve">Interest (Expense)/Income</t>
  </si>
  <si>
    <t xml:space="preserve">2ND QUARTER 2000 DETAIL OF GROSS MARGIN</t>
  </si>
  <si>
    <t xml:space="preserve">DEALS IDENTIFIED</t>
  </si>
  <si>
    <t xml:space="preserve">WEEKLY CHANGE</t>
  </si>
  <si>
    <t xml:space="preserve">DPR*</t>
  </si>
  <si>
    <t xml:space="preserve">MPR</t>
  </si>
  <si>
    <t xml:space="preserve">Accruals</t>
  </si>
  <si>
    <t xml:space="preserve">FTA</t>
  </si>
  <si>
    <t xml:space="preserve">Industrial Downstream</t>
  </si>
  <si>
    <t xml:space="preserve">Coal-Origination &amp; Finance</t>
  </si>
  <si>
    <t xml:space="preserve">* Excludes Cap. Charge &amp; Operating Costs</t>
  </si>
  <si>
    <t xml:space="preserve">Deals Added:</t>
  </si>
  <si>
    <t xml:space="preserve">Deals Changed:</t>
  </si>
  <si>
    <t xml:space="preserve">Deals Removed:</t>
  </si>
  <si>
    <t xml:space="preserve">Deals Completed:</t>
  </si>
  <si>
    <t xml:space="preserve">M.QTD</t>
  </si>
  <si>
    <t xml:space="preserve">Forecast Margin Calculation</t>
  </si>
  <si>
    <t xml:space="preserve">Earnings Before Allocated Expenses</t>
  </si>
  <si>
    <r>
      <rPr>
        <b val="true"/>
        <sz val="8"/>
        <rFont val="Arial Narrow"/>
        <family val="2"/>
      </rPr>
      <t xml:space="preserve">DPR </t>
    </r>
    <r>
      <rPr>
        <sz val="6"/>
        <rFont val="Arial Narrow"/>
        <family val="2"/>
      </rPr>
      <t xml:space="preserve">(1)</t>
    </r>
  </si>
  <si>
    <t xml:space="preserve">Other </t>
  </si>
  <si>
    <t xml:space="preserve">GAS_TRAD</t>
  </si>
  <si>
    <t xml:space="preserve">TRD_MKT</t>
  </si>
  <si>
    <t xml:space="preserve">DWNSTRM_IND_ORIG</t>
  </si>
  <si>
    <t xml:space="preserve">fin</t>
  </si>
  <si>
    <t xml:space="preserve">(1) Excludes Cap. Charge &amp; Operating Costs</t>
  </si>
  <si>
    <t xml:space="preserve">Check Figures</t>
  </si>
  <si>
    <t xml:space="preserve">Emerging Businesses</t>
  </si>
  <si>
    <t xml:space="preserve">2ND QUARTER 2000 EXPENSES</t>
  </si>
  <si>
    <t xml:space="preserve">Direct Expenses</t>
  </si>
  <si>
    <t xml:space="preserve">Variance Explanation</t>
  </si>
  <si>
    <t xml:space="preserve">GAS_trad</t>
  </si>
  <si>
    <t xml:space="preserve">FTE's over by 20, Increased special pays, Franchise taxes paid in April</t>
  </si>
  <si>
    <t xml:space="preserve">Headcount is over Plan by 24FTE's &amp; Ft. James</t>
  </si>
  <si>
    <t xml:space="preserve">London &amp; Australia Expenses are running over plan</t>
  </si>
  <si>
    <t xml:space="preserve">trd_mkt</t>
  </si>
  <si>
    <t xml:space="preserve">Turbines</t>
  </si>
  <si>
    <t xml:space="preserve">Turbines </t>
  </si>
  <si>
    <t xml:space="preserve">Special Pay in April &amp; May, &amp; Turbines</t>
  </si>
  <si>
    <t xml:space="preserve">Special Pays in May</t>
  </si>
  <si>
    <t xml:space="preserve">Headcount is 31 FTE's over plan</t>
  </si>
  <si>
    <t xml:space="preserve">Canada Severance</t>
  </si>
  <si>
    <t xml:space="preserve">Offset in allocated expenses &amp; Bonus Accrual</t>
  </si>
  <si>
    <t xml:space="preserve">Did not execute a prepay</t>
  </si>
  <si>
    <t xml:space="preserve">Operating Expenses</t>
  </si>
  <si>
    <t xml:space="preserve">More Accurate 2000 Peaker's numbers and Utilities &amp; Labor over budgeted.</t>
  </si>
  <si>
    <t xml:space="preserve">Increase due to $1MM unaccounted gas write-off from PY and add'l PY write-offs.</t>
  </si>
  <si>
    <t xml:space="preserve">2ND QUARTER 2000 EXPENSES-Weekly Change</t>
  </si>
  <si>
    <t xml:space="preserve">Turbine Expense Reclass</t>
  </si>
  <si>
    <t xml:space="preserve">Turbine expense Reclass</t>
  </si>
  <si>
    <t xml:space="preserve">Severence pay in May</t>
  </si>
  <si>
    <t xml:space="preserve">Pulled out of DPR and listed Separately on the Expense page.</t>
  </si>
  <si>
    <t xml:space="preserve">Higher Fuel Prices</t>
  </si>
  <si>
    <t xml:space="preserve">Powder River/Wind River Debt &amp; Equity interest paid by trust.</t>
  </si>
  <si>
    <t xml:space="preserve">2ND QUARTER 2000 CAPITAL CHARGE &amp; ALLOCATED EXPENSES</t>
  </si>
  <si>
    <t xml:space="preserve">Capital Charge</t>
  </si>
  <si>
    <t xml:space="preserve">Allocated Expenses</t>
  </si>
  <si>
    <t xml:space="preserve">Explanation</t>
  </si>
  <si>
    <t xml:space="preserve">Total Trading &amp; Risk Mgmt</t>
  </si>
  <si>
    <t xml:space="preserve">Big Horn, Cactus</t>
  </si>
  <si>
    <t xml:space="preserve">Merlin (City Forest, Oconto Falls)</t>
  </si>
  <si>
    <t xml:space="preserve">Merlin (ECP Sub-note)</t>
  </si>
  <si>
    <t xml:space="preserve">hpl</t>
  </si>
  <si>
    <t xml:space="preserve">lrc</t>
  </si>
  <si>
    <t xml:space="preserve">Condor (Quanta)</t>
  </si>
  <si>
    <t xml:space="preserve">Merlin (HV Marine, LSI, Ridgelake)</t>
  </si>
  <si>
    <t xml:space="preserve">Merlin (Canfibre, Heartland) and Condor, Carrizo</t>
  </si>
  <si>
    <t xml:space="preserve">Mariner Term Loan</t>
  </si>
  <si>
    <t xml:space="preserve">TOT_COM_HC</t>
  </si>
  <si>
    <t xml:space="preserve">2ND QUARTER 2000 HEADCOUNT</t>
  </si>
  <si>
    <t xml:space="preserve">TOT_NC_HC</t>
  </si>
  <si>
    <t xml:space="preserve">Actuals - April Team Report</t>
  </si>
  <si>
    <t xml:space="preserve">Plan - April</t>
  </si>
  <si>
    <t xml:space="preserve">Variance to Plan</t>
  </si>
  <si>
    <t xml:space="preserve">Commercial</t>
  </si>
  <si>
    <t xml:space="preserve">EQU_TRD</t>
  </si>
  <si>
    <t xml:space="preserve">Coal Origination &amp; Trading</t>
  </si>
  <si>
    <t xml:space="preserve">ENA Upstream Assets - Trading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</si>
</sst>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mmmm\ d&quot;, &quot;yyyy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_(* #,##0_);_(* \(#,##0\);_(* \-??_);_(@_)"/>
    <numFmt numFmtId="170" formatCode="mm/dd/yy"/>
    <numFmt numFmtId="171" formatCode="_(\$* #,##0_);_(\$* \(#,##0\);_(\$* \-_);_(@_)"/>
    <numFmt numFmtId="172" formatCode="[$-409]mmm\-yy"/>
    <numFmt numFmtId="173" formatCode="@"/>
    <numFmt numFmtId="174" formatCode="_(* #,##0.0_);_(* \(#,##0.0\);_(* \-??_);_(@_)"/>
  </numFmts>
  <fonts count="4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0"/>
    </font>
    <font>
      <sz val="8"/>
      <name val="Arial Narrow"/>
      <family val="2"/>
    </font>
    <font>
      <b val="true"/>
      <sz val="12"/>
      <color rgb="FF000000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000000"/>
      <name val="Arial Narrow"/>
      <family val="2"/>
    </font>
    <font>
      <b val="true"/>
      <sz val="10"/>
      <color rgb="FF000000"/>
      <name val="Arial"/>
      <family val="2"/>
    </font>
    <font>
      <b val="true"/>
      <sz val="10"/>
      <color rgb="FF000000"/>
      <name val="Arial Narrow"/>
      <family val="2"/>
    </font>
    <font>
      <sz val="8"/>
      <color rgb="FFFF0000"/>
      <name val="Arial Narrow"/>
      <family val="2"/>
    </font>
    <font>
      <b val="true"/>
      <sz val="10"/>
      <color rgb="FFFF0000"/>
      <name val="Arial Narrow"/>
      <family val="2"/>
    </font>
    <font>
      <b val="true"/>
      <sz val="8"/>
      <name val="Arial Narrow"/>
      <family val="2"/>
    </font>
    <font>
      <b val="true"/>
      <sz val="9"/>
      <color rgb="FF0000FF"/>
      <name val="Arial Narrow"/>
      <family val="2"/>
    </font>
    <font>
      <sz val="9"/>
      <name val="Arial Narrow"/>
      <family val="2"/>
    </font>
    <font>
      <b val="true"/>
      <i val="true"/>
      <sz val="9"/>
      <color rgb="FF0000FF"/>
      <name val="Arial Narrow"/>
      <family val="2"/>
    </font>
    <font>
      <b val="true"/>
      <sz val="10"/>
      <name val="Arial Narrow"/>
      <family val="2"/>
    </font>
    <font>
      <b val="true"/>
      <sz val="10"/>
      <color rgb="FF0000FF"/>
      <name val="Arial Narrow"/>
      <family val="2"/>
    </font>
    <font>
      <sz val="10"/>
      <name val="Arial Narrow"/>
      <family val="2"/>
    </font>
    <font>
      <b val="true"/>
      <sz val="12"/>
      <color rgb="FFFFFFFF"/>
      <name val="Arial Narrow"/>
      <family val="2"/>
    </font>
    <font>
      <b val="true"/>
      <sz val="11"/>
      <color rgb="FFFFFFFF"/>
      <name val="Arial Narrow"/>
      <family val="2"/>
    </font>
    <font>
      <b val="true"/>
      <sz val="10"/>
      <color rgb="FFFFFFFF"/>
      <name val="Arial Narrow"/>
      <family val="2"/>
    </font>
    <font>
      <b val="true"/>
      <i val="true"/>
      <sz val="8"/>
      <name val="Arial Narrow"/>
      <family val="2"/>
    </font>
    <font>
      <b val="true"/>
      <u val="single"/>
      <sz val="8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color rgb="FFFFFFFF"/>
      <name val="Arial Narrow"/>
      <family val="2"/>
    </font>
    <font>
      <b val="true"/>
      <sz val="9"/>
      <name val="Arial Narrow"/>
      <family val="2"/>
    </font>
    <font>
      <sz val="6"/>
      <name val="Arial Narrow"/>
      <family val="2"/>
    </font>
    <font>
      <i val="true"/>
      <sz val="8"/>
      <name val="Arial Narrow"/>
      <family val="2"/>
    </font>
    <font>
      <i val="true"/>
      <sz val="6"/>
      <name val="Arial Narrow"/>
      <family val="2"/>
    </font>
    <font>
      <b val="true"/>
      <i val="true"/>
      <sz val="8"/>
      <color rgb="FFFFFFFF"/>
      <name val="Arial Narrow"/>
      <family val="2"/>
    </font>
    <font>
      <sz val="6"/>
      <name val="Arial"/>
      <family val="2"/>
    </font>
    <font>
      <b val="true"/>
      <sz val="12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FFFFFF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b val="true"/>
      <i val="true"/>
      <sz val="8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</fills>
  <borders count="4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3" borderId="19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8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7" fillId="3" borderId="2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3" borderId="2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8" fillId="2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3" borderId="2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3" borderId="2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5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3" borderId="2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5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9" fillId="3" borderId="2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3" borderId="27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8" fillId="2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7" fillId="3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9" fillId="3" borderId="2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8" fillId="2" borderId="3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3" borderId="35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7" fillId="3" borderId="3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3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3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3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3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0" fillId="3" borderId="4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0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1" fontId="20" fillId="0" borderId="4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20" fillId="0" borderId="4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3" borderId="3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3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3" borderId="4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3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4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3" borderId="1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1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1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1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1" fillId="3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1" fillId="3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1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1" fillId="3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1" fillId="3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3" borderId="1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9" fontId="16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4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4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4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4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4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6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3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3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1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1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3" borderId="1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3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3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3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3" fillId="3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3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3" fillId="3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0" fillId="0" borderId="4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0" fillId="0" borderId="4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1" fillId="0" borderId="4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0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0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1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1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0" fillId="0" borderId="3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0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1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1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3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3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3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3" borderId="17" xfId="0" applyFont="true" applyBorder="true" applyAlignment="true" applyProtection="false">
      <alignment horizontal="left" vertical="bottom" textRotation="0" wrapText="false" indent="1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ompleted" xfId="20"/>
    <cellStyle name="Normal_MgmtSum-Q2-0526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externalLink" Target="externalLinks/externalLink1.xml"/><Relationship Id="rId17" Type="http://schemas.openxmlformats.org/officeDocument/2006/relationships/externalLink" Target="externalLinks/externalLink2.xml"/><Relationship Id="rId1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10440</xdr:colOff>
      <xdr:row>0</xdr:row>
      <xdr:rowOff>47880</xdr:rowOff>
    </xdr:from>
    <xdr:to>
      <xdr:col>5</xdr:col>
      <xdr:colOff>39960</xdr:colOff>
      <xdr:row>0</xdr:row>
      <xdr:rowOff>47880</xdr:rowOff>
    </xdr:to>
    <xdr:sp>
      <xdr:nvSpPr>
        <xdr:cNvPr id="0" name="Line 2"/>
        <xdr:cNvSpPr/>
      </xdr:nvSpPr>
      <xdr:spPr>
        <a:xfrm flipH="1">
          <a:off x="10440" y="47880"/>
          <a:ext cx="35193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3</xdr:row>
      <xdr:rowOff>114480</xdr:rowOff>
    </xdr:from>
    <xdr:to>
      <xdr:col>13</xdr:col>
      <xdr:colOff>603720</xdr:colOff>
      <xdr:row>3</xdr:row>
      <xdr:rowOff>114480</xdr:rowOff>
    </xdr:to>
    <xdr:sp>
      <xdr:nvSpPr>
        <xdr:cNvPr id="1" name="Line 3"/>
        <xdr:cNvSpPr/>
      </xdr:nvSpPr>
      <xdr:spPr>
        <a:xfrm flipH="1">
          <a:off x="2202840" y="812520"/>
          <a:ext cx="54799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0</xdr:row>
      <xdr:rowOff>47880</xdr:rowOff>
    </xdr:from>
    <xdr:to>
      <xdr:col>7</xdr:col>
      <xdr:colOff>523080</xdr:colOff>
      <xdr:row>0</xdr:row>
      <xdr:rowOff>47880</xdr:rowOff>
    </xdr:to>
    <xdr:sp>
      <xdr:nvSpPr>
        <xdr:cNvPr id="2" name="Line 5"/>
        <xdr:cNvSpPr/>
      </xdr:nvSpPr>
      <xdr:spPr>
        <a:xfrm flipH="1">
          <a:off x="10080" y="47880"/>
          <a:ext cx="46760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3</xdr:row>
      <xdr:rowOff>114480</xdr:rowOff>
    </xdr:from>
    <xdr:to>
      <xdr:col>13</xdr:col>
      <xdr:colOff>603720</xdr:colOff>
      <xdr:row>3</xdr:row>
      <xdr:rowOff>114480</xdr:rowOff>
    </xdr:to>
    <xdr:sp>
      <xdr:nvSpPr>
        <xdr:cNvPr id="3" name="Line 6"/>
        <xdr:cNvSpPr/>
      </xdr:nvSpPr>
      <xdr:spPr>
        <a:xfrm flipH="1">
          <a:off x="2202840" y="812520"/>
          <a:ext cx="54799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9720</xdr:colOff>
      <xdr:row>1</xdr:row>
      <xdr:rowOff>66240</xdr:rowOff>
    </xdr:from>
    <xdr:to>
      <xdr:col>10</xdr:col>
      <xdr:colOff>1037880</xdr:colOff>
      <xdr:row>3</xdr:row>
      <xdr:rowOff>47160</xdr:rowOff>
    </xdr:to>
    <xdr:sp>
      <xdr:nvSpPr>
        <xdr:cNvPr id="18" name="Text 1"/>
        <xdr:cNvSpPr/>
      </xdr:nvSpPr>
      <xdr:spPr>
        <a:xfrm>
          <a:off x="6800400" y="228240"/>
          <a:ext cx="213480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9720</xdr:colOff>
      <xdr:row>1</xdr:row>
      <xdr:rowOff>66240</xdr:rowOff>
    </xdr:from>
    <xdr:to>
      <xdr:col>10</xdr:col>
      <xdr:colOff>1037880</xdr:colOff>
      <xdr:row>3</xdr:row>
      <xdr:rowOff>47160</xdr:rowOff>
    </xdr:to>
    <xdr:sp>
      <xdr:nvSpPr>
        <xdr:cNvPr id="19" name="Text 1"/>
        <xdr:cNvSpPr/>
      </xdr:nvSpPr>
      <xdr:spPr>
        <a:xfrm>
          <a:off x="6800400" y="228240"/>
          <a:ext cx="213480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9720</xdr:colOff>
      <xdr:row>1</xdr:row>
      <xdr:rowOff>66240</xdr:rowOff>
    </xdr:from>
    <xdr:to>
      <xdr:col>10</xdr:col>
      <xdr:colOff>1037880</xdr:colOff>
      <xdr:row>3</xdr:row>
      <xdr:rowOff>47160</xdr:rowOff>
    </xdr:to>
    <xdr:sp>
      <xdr:nvSpPr>
        <xdr:cNvPr id="20" name="Text 8"/>
        <xdr:cNvSpPr/>
      </xdr:nvSpPr>
      <xdr:spPr>
        <a:xfrm>
          <a:off x="6800400" y="228240"/>
          <a:ext cx="213480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251640</xdr:colOff>
      <xdr:row>1</xdr:row>
      <xdr:rowOff>76320</xdr:rowOff>
    </xdr:from>
    <xdr:to>
      <xdr:col>15</xdr:col>
      <xdr:colOff>542880</xdr:colOff>
      <xdr:row>3</xdr:row>
      <xdr:rowOff>56880</xdr:rowOff>
    </xdr:to>
    <xdr:sp>
      <xdr:nvSpPr>
        <xdr:cNvPr id="21" name="Text 1"/>
        <xdr:cNvSpPr/>
      </xdr:nvSpPr>
      <xdr:spPr>
        <a:xfrm>
          <a:off x="7210440" y="238320"/>
          <a:ext cx="19908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10440</xdr:colOff>
      <xdr:row>0</xdr:row>
      <xdr:rowOff>47880</xdr:rowOff>
    </xdr:from>
    <xdr:to>
      <xdr:col>5</xdr:col>
      <xdr:colOff>39960</xdr:colOff>
      <xdr:row>0</xdr:row>
      <xdr:rowOff>47880</xdr:rowOff>
    </xdr:to>
    <xdr:sp>
      <xdr:nvSpPr>
        <xdr:cNvPr id="4" name="Line 2"/>
        <xdr:cNvSpPr/>
      </xdr:nvSpPr>
      <xdr:spPr>
        <a:xfrm flipH="1">
          <a:off x="10440" y="47880"/>
          <a:ext cx="34293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3</xdr:row>
      <xdr:rowOff>114480</xdr:rowOff>
    </xdr:from>
    <xdr:to>
      <xdr:col>13</xdr:col>
      <xdr:colOff>603720</xdr:colOff>
      <xdr:row>3</xdr:row>
      <xdr:rowOff>114480</xdr:rowOff>
    </xdr:to>
    <xdr:sp>
      <xdr:nvSpPr>
        <xdr:cNvPr id="5" name="Line 3"/>
        <xdr:cNvSpPr/>
      </xdr:nvSpPr>
      <xdr:spPr>
        <a:xfrm flipH="1">
          <a:off x="2172960" y="812520"/>
          <a:ext cx="54792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0</xdr:row>
      <xdr:rowOff>47880</xdr:rowOff>
    </xdr:from>
    <xdr:to>
      <xdr:col>8</xdr:col>
      <xdr:colOff>360</xdr:colOff>
      <xdr:row>0</xdr:row>
      <xdr:rowOff>47880</xdr:rowOff>
    </xdr:to>
    <xdr:sp>
      <xdr:nvSpPr>
        <xdr:cNvPr id="6" name="Line 5"/>
        <xdr:cNvSpPr/>
      </xdr:nvSpPr>
      <xdr:spPr>
        <a:xfrm flipH="1">
          <a:off x="10080" y="47880"/>
          <a:ext cx="45356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3</xdr:row>
      <xdr:rowOff>114480</xdr:rowOff>
    </xdr:from>
    <xdr:to>
      <xdr:col>13</xdr:col>
      <xdr:colOff>603720</xdr:colOff>
      <xdr:row>3</xdr:row>
      <xdr:rowOff>114480</xdr:rowOff>
    </xdr:to>
    <xdr:sp>
      <xdr:nvSpPr>
        <xdr:cNvPr id="7" name="Line 6"/>
        <xdr:cNvSpPr/>
      </xdr:nvSpPr>
      <xdr:spPr>
        <a:xfrm flipH="1">
          <a:off x="2172960" y="812520"/>
          <a:ext cx="54792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9360</xdr:colOff>
      <xdr:row>0</xdr:row>
      <xdr:rowOff>47880</xdr:rowOff>
    </xdr:from>
    <xdr:to>
      <xdr:col>5</xdr:col>
      <xdr:colOff>39600</xdr:colOff>
      <xdr:row>0</xdr:row>
      <xdr:rowOff>47880</xdr:rowOff>
    </xdr:to>
    <xdr:sp>
      <xdr:nvSpPr>
        <xdr:cNvPr id="8" name="Line 2"/>
        <xdr:cNvSpPr/>
      </xdr:nvSpPr>
      <xdr:spPr>
        <a:xfrm flipH="1">
          <a:off x="9360" y="47880"/>
          <a:ext cx="37317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3</xdr:row>
      <xdr:rowOff>114480</xdr:rowOff>
    </xdr:from>
    <xdr:to>
      <xdr:col>13</xdr:col>
      <xdr:colOff>604080</xdr:colOff>
      <xdr:row>3</xdr:row>
      <xdr:rowOff>114480</xdr:rowOff>
    </xdr:to>
    <xdr:sp>
      <xdr:nvSpPr>
        <xdr:cNvPr id="9" name="Line 4"/>
        <xdr:cNvSpPr/>
      </xdr:nvSpPr>
      <xdr:spPr>
        <a:xfrm flipH="1">
          <a:off x="2263320" y="812520"/>
          <a:ext cx="5631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9000</xdr:colOff>
      <xdr:row>0</xdr:row>
      <xdr:rowOff>47880</xdr:rowOff>
    </xdr:from>
    <xdr:to>
      <xdr:col>9</xdr:col>
      <xdr:colOff>9720</xdr:colOff>
      <xdr:row>0</xdr:row>
      <xdr:rowOff>47880</xdr:rowOff>
    </xdr:to>
    <xdr:sp>
      <xdr:nvSpPr>
        <xdr:cNvPr id="10" name="Line 7"/>
        <xdr:cNvSpPr/>
      </xdr:nvSpPr>
      <xdr:spPr>
        <a:xfrm flipH="1">
          <a:off x="9000" y="47880"/>
          <a:ext cx="55018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3</xdr:row>
      <xdr:rowOff>114480</xdr:rowOff>
    </xdr:from>
    <xdr:to>
      <xdr:col>13</xdr:col>
      <xdr:colOff>604080</xdr:colOff>
      <xdr:row>3</xdr:row>
      <xdr:rowOff>114480</xdr:rowOff>
    </xdr:to>
    <xdr:sp>
      <xdr:nvSpPr>
        <xdr:cNvPr id="11" name="Line 8"/>
        <xdr:cNvSpPr/>
      </xdr:nvSpPr>
      <xdr:spPr>
        <a:xfrm flipH="1">
          <a:off x="2263320" y="812520"/>
          <a:ext cx="5631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110880</xdr:colOff>
      <xdr:row>0</xdr:row>
      <xdr:rowOff>95400</xdr:rowOff>
    </xdr:from>
    <xdr:to>
      <xdr:col>12</xdr:col>
      <xdr:colOff>533880</xdr:colOff>
      <xdr:row>2</xdr:row>
      <xdr:rowOff>86040</xdr:rowOff>
    </xdr:to>
    <xdr:sp>
      <xdr:nvSpPr>
        <xdr:cNvPr id="12" name="Text 1"/>
        <xdr:cNvSpPr/>
      </xdr:nvSpPr>
      <xdr:spPr>
        <a:xfrm>
          <a:off x="4694400" y="95400"/>
          <a:ext cx="1156320" cy="4003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492840</xdr:colOff>
      <xdr:row>0</xdr:row>
      <xdr:rowOff>76680</xdr:rowOff>
    </xdr:from>
    <xdr:to>
      <xdr:col>21</xdr:col>
      <xdr:colOff>452880</xdr:colOff>
      <xdr:row>2</xdr:row>
      <xdr:rowOff>38160</xdr:rowOff>
    </xdr:to>
    <xdr:sp>
      <xdr:nvSpPr>
        <xdr:cNvPr id="13" name="Text 1"/>
        <xdr:cNvSpPr/>
      </xdr:nvSpPr>
      <xdr:spPr>
        <a:xfrm>
          <a:off x="8766720" y="76680"/>
          <a:ext cx="26748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492480</xdr:colOff>
      <xdr:row>0</xdr:row>
      <xdr:rowOff>76680</xdr:rowOff>
    </xdr:from>
    <xdr:to>
      <xdr:col>21</xdr:col>
      <xdr:colOff>452880</xdr:colOff>
      <xdr:row>2</xdr:row>
      <xdr:rowOff>38160</xdr:rowOff>
    </xdr:to>
    <xdr:sp>
      <xdr:nvSpPr>
        <xdr:cNvPr id="14" name="Text 109"/>
        <xdr:cNvSpPr/>
      </xdr:nvSpPr>
      <xdr:spPr>
        <a:xfrm>
          <a:off x="9200880" y="76680"/>
          <a:ext cx="267516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18</xdr:col>
      <xdr:colOff>20160</xdr:colOff>
      <xdr:row>1</xdr:row>
      <xdr:rowOff>76680</xdr:rowOff>
    </xdr:from>
    <xdr:to>
      <xdr:col>21</xdr:col>
      <xdr:colOff>462960</xdr:colOff>
      <xdr:row>3</xdr:row>
      <xdr:rowOff>76320</xdr:rowOff>
    </xdr:to>
    <xdr:sp>
      <xdr:nvSpPr>
        <xdr:cNvPr id="15" name="Text 191"/>
        <xdr:cNvSpPr/>
      </xdr:nvSpPr>
      <xdr:spPr>
        <a:xfrm>
          <a:off x="8515080" y="76680"/>
          <a:ext cx="1588320" cy="4093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361800</xdr:colOff>
      <xdr:row>0</xdr:row>
      <xdr:rowOff>76680</xdr:rowOff>
    </xdr:from>
    <xdr:to>
      <xdr:col>10</xdr:col>
      <xdr:colOff>543600</xdr:colOff>
      <xdr:row>2</xdr:row>
      <xdr:rowOff>38160</xdr:rowOff>
    </xdr:to>
    <xdr:sp>
      <xdr:nvSpPr>
        <xdr:cNvPr id="16" name="Text 1"/>
        <xdr:cNvSpPr/>
      </xdr:nvSpPr>
      <xdr:spPr>
        <a:xfrm>
          <a:off x="5290200" y="76680"/>
          <a:ext cx="202176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251640</xdr:colOff>
      <xdr:row>1</xdr:row>
      <xdr:rowOff>76320</xdr:rowOff>
    </xdr:from>
    <xdr:to>
      <xdr:col>14</xdr:col>
      <xdr:colOff>543240</xdr:colOff>
      <xdr:row>3</xdr:row>
      <xdr:rowOff>38160</xdr:rowOff>
    </xdr:to>
    <xdr:sp>
      <xdr:nvSpPr>
        <xdr:cNvPr id="17" name="Text 5"/>
        <xdr:cNvSpPr/>
      </xdr:nvSpPr>
      <xdr:spPr>
        <a:xfrm>
          <a:off x="6416280" y="238320"/>
          <a:ext cx="213192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ew%20form%20summary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MgmtSum-Q2-0609_revise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"/>
      <sheetName val="1Q"/>
      <sheetName val="2QTD"/>
    </sheetNames>
    <sheetDataSet>
      <sheetData sheetId="0"/>
      <sheetData sheetId="1">
        <row r="46">
          <cell r="G46">
            <v>1223</v>
          </cell>
          <cell r="H46">
            <v>12000</v>
          </cell>
        </row>
      </sheetData>
      <sheetData sheetId="2">
        <row r="46">
          <cell r="C46">
            <v>0</v>
          </cell>
          <cell r="D46">
            <v>0</v>
          </cell>
        </row>
        <row r="46">
          <cell r="G46">
            <v>8600</v>
          </cell>
          <cell r="H46">
            <v>8600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1 Mgmt Summary"/>
      <sheetName val="QTD Mgmt Summary"/>
      <sheetName val="Greensheet"/>
      <sheetName val="Old Mgmt Summary"/>
      <sheetName val="Summary YTD"/>
      <sheetName val="Summary YTD-Qtr"/>
      <sheetName val="GM-WklyChnge"/>
      <sheetName val="GrossMargin"/>
      <sheetName val="Expenses"/>
      <sheetName val="Expense Weekly Change"/>
      <sheetName val="CapChrg-AllocExp"/>
      <sheetName val="Headcount"/>
    </sheetNames>
    <sheetDataSet>
      <sheetData sheetId="0"/>
      <sheetData sheetId="1"/>
      <sheetData sheetId="2">
        <row r="50">
          <cell r="C50">
            <v>437995.5</v>
          </cell>
        </row>
        <row r="50">
          <cell r="G50">
            <v>244769</v>
          </cell>
        </row>
      </sheetData>
      <sheetData sheetId="3"/>
      <sheetData sheetId="4"/>
      <sheetData sheetId="5"/>
      <sheetData sheetId="6"/>
      <sheetData sheetId="7"/>
      <sheetData sheetId="8">
        <row r="10">
          <cell r="D10">
            <v>206743</v>
          </cell>
        </row>
        <row r="11">
          <cell r="D11">
            <v>46648</v>
          </cell>
        </row>
        <row r="12">
          <cell r="D12">
            <v>138753</v>
          </cell>
        </row>
        <row r="12">
          <cell r="H12">
            <v>-1562</v>
          </cell>
        </row>
        <row r="13">
          <cell r="D13">
            <v>27181</v>
          </cell>
        </row>
        <row r="14">
          <cell r="D14">
            <v>9591</v>
          </cell>
        </row>
        <row r="15">
          <cell r="D15">
            <v>15194</v>
          </cell>
        </row>
        <row r="16">
          <cell r="D16">
            <v>1086</v>
          </cell>
        </row>
        <row r="17">
          <cell r="D17">
            <v>2608</v>
          </cell>
        </row>
        <row r="18">
          <cell r="D18">
            <v>-3689</v>
          </cell>
        </row>
        <row r="18">
          <cell r="H18">
            <v>1562</v>
          </cell>
        </row>
        <row r="23">
          <cell r="E23">
            <v>506</v>
          </cell>
        </row>
        <row r="24">
          <cell r="D24">
            <v>2730</v>
          </cell>
          <cell r="E24">
            <v>-114</v>
          </cell>
          <cell r="F24">
            <v>0</v>
          </cell>
        </row>
        <row r="25">
          <cell r="E25">
            <v>16150</v>
          </cell>
        </row>
        <row r="26">
          <cell r="E26">
            <v>182</v>
          </cell>
          <cell r="F26">
            <v>115</v>
          </cell>
        </row>
        <row r="27">
          <cell r="D27">
            <v>230</v>
          </cell>
          <cell r="E27">
            <v>1901</v>
          </cell>
        </row>
        <row r="27">
          <cell r="H27">
            <v>6240</v>
          </cell>
        </row>
        <row r="28">
          <cell r="D28">
            <v>2102</v>
          </cell>
          <cell r="E28">
            <v>115</v>
          </cell>
          <cell r="F28">
            <v>7870</v>
          </cell>
        </row>
        <row r="28">
          <cell r="H28">
            <v>5850</v>
          </cell>
        </row>
        <row r="29">
          <cell r="F29">
            <v>9139</v>
          </cell>
        </row>
        <row r="30">
          <cell r="F30">
            <v>-243</v>
          </cell>
        </row>
        <row r="31">
          <cell r="H31">
            <v>653</v>
          </cell>
        </row>
        <row r="37">
          <cell r="E37">
            <v>-29338</v>
          </cell>
          <cell r="F37">
            <v>0</v>
          </cell>
        </row>
        <row r="38">
          <cell r="E38">
            <v>2861</v>
          </cell>
          <cell r="F38">
            <v>0</v>
          </cell>
        </row>
        <row r="39">
          <cell r="E39">
            <v>-21333</v>
          </cell>
          <cell r="F39">
            <v>-485</v>
          </cell>
        </row>
        <row r="39">
          <cell r="K39">
            <v>0</v>
          </cell>
        </row>
        <row r="40">
          <cell r="E40">
            <v>7096</v>
          </cell>
          <cell r="F40">
            <v>830</v>
          </cell>
        </row>
        <row r="40">
          <cell r="H40">
            <v>0</v>
          </cell>
        </row>
        <row r="41">
          <cell r="D41">
            <v>0</v>
          </cell>
          <cell r="E41">
            <v>-14237</v>
          </cell>
          <cell r="F41">
            <v>345</v>
          </cell>
        </row>
        <row r="41">
          <cell r="H41">
            <v>0</v>
          </cell>
        </row>
        <row r="43">
          <cell r="K43">
            <v>0</v>
          </cell>
        </row>
        <row r="45">
          <cell r="E45">
            <v>0.5</v>
          </cell>
        </row>
        <row r="49">
          <cell r="E49">
            <v>-3776</v>
          </cell>
          <cell r="F49">
            <v>-15401</v>
          </cell>
        </row>
      </sheetData>
      <sheetData sheetId="9">
        <row r="9">
          <cell r="D9">
            <v>5187</v>
          </cell>
          <cell r="E9">
            <v>3212</v>
          </cell>
        </row>
        <row r="10">
          <cell r="D10">
            <v>656</v>
          </cell>
          <cell r="E10">
            <v>717</v>
          </cell>
        </row>
        <row r="11">
          <cell r="D11">
            <v>7523</v>
          </cell>
          <cell r="E11">
            <v>4712</v>
          </cell>
        </row>
        <row r="12">
          <cell r="D12">
            <v>1063</v>
          </cell>
          <cell r="E12">
            <v>655</v>
          </cell>
        </row>
        <row r="13">
          <cell r="D13">
            <v>1434</v>
          </cell>
          <cell r="E13">
            <v>1442</v>
          </cell>
        </row>
        <row r="14">
          <cell r="D14">
            <v>1147</v>
          </cell>
          <cell r="E14">
            <v>1852</v>
          </cell>
        </row>
        <row r="15">
          <cell r="D15">
            <v>1224</v>
          </cell>
          <cell r="E15">
            <v>1224</v>
          </cell>
        </row>
        <row r="16">
          <cell r="D16">
            <v>892</v>
          </cell>
          <cell r="E16">
            <v>892</v>
          </cell>
        </row>
        <row r="17">
          <cell r="D17">
            <v>104</v>
          </cell>
          <cell r="E17">
            <v>104</v>
          </cell>
        </row>
        <row r="20">
          <cell r="D20">
            <v>9051</v>
          </cell>
          <cell r="E20">
            <v>4969</v>
          </cell>
        </row>
        <row r="21">
          <cell r="D21">
            <v>5215</v>
          </cell>
          <cell r="E21">
            <v>4674</v>
          </cell>
        </row>
        <row r="22">
          <cell r="D22">
            <v>5360</v>
          </cell>
          <cell r="E22">
            <v>5360</v>
          </cell>
        </row>
        <row r="23">
          <cell r="D23">
            <v>1721</v>
          </cell>
          <cell r="E23">
            <v>1294</v>
          </cell>
        </row>
        <row r="24">
          <cell r="D24">
            <v>1224</v>
          </cell>
          <cell r="E24">
            <v>1224</v>
          </cell>
        </row>
        <row r="25">
          <cell r="D25">
            <v>498</v>
          </cell>
          <cell r="E25">
            <v>329</v>
          </cell>
        </row>
        <row r="26">
          <cell r="D26">
            <v>3168</v>
          </cell>
          <cell r="E26">
            <v>2866</v>
          </cell>
        </row>
        <row r="27">
          <cell r="D27">
            <v>2902</v>
          </cell>
          <cell r="E27">
            <v>2595</v>
          </cell>
        </row>
        <row r="28">
          <cell r="D28">
            <v>65</v>
          </cell>
          <cell r="E28">
            <v>96</v>
          </cell>
        </row>
        <row r="29">
          <cell r="D29">
            <v>1364</v>
          </cell>
          <cell r="E29">
            <v>1298</v>
          </cell>
        </row>
        <row r="30">
          <cell r="D30">
            <v>1616</v>
          </cell>
          <cell r="E30">
            <v>2005</v>
          </cell>
        </row>
        <row r="34">
          <cell r="D34">
            <v>635</v>
          </cell>
          <cell r="E34">
            <v>735</v>
          </cell>
        </row>
        <row r="35">
          <cell r="D35">
            <v>1433</v>
          </cell>
          <cell r="E35">
            <v>1307</v>
          </cell>
        </row>
        <row r="36">
          <cell r="D36">
            <v>402</v>
          </cell>
          <cell r="E36">
            <v>839</v>
          </cell>
        </row>
        <row r="37">
          <cell r="D37">
            <v>0</v>
          </cell>
          <cell r="E37">
            <v>0</v>
          </cell>
        </row>
        <row r="38">
          <cell r="D38">
            <v>402</v>
          </cell>
          <cell r="E38">
            <v>839</v>
          </cell>
        </row>
        <row r="41">
          <cell r="D41">
            <v>6035</v>
          </cell>
          <cell r="E41">
            <v>4617</v>
          </cell>
        </row>
        <row r="43">
          <cell r="D43">
            <v>3230</v>
          </cell>
          <cell r="E43">
            <v>2430</v>
          </cell>
        </row>
        <row r="47">
          <cell r="D47">
            <v>90230</v>
          </cell>
          <cell r="E47">
            <v>59297</v>
          </cell>
        </row>
        <row r="49">
          <cell r="D49">
            <v>13698</v>
          </cell>
          <cell r="E49">
            <v>13698</v>
          </cell>
        </row>
        <row r="51">
          <cell r="D51">
            <v>22625</v>
          </cell>
          <cell r="E51">
            <v>26684</v>
          </cell>
        </row>
        <row r="58">
          <cell r="D58">
            <v>0</v>
          </cell>
          <cell r="E58">
            <v>8789</v>
          </cell>
        </row>
        <row r="59">
          <cell r="D59">
            <v>32694</v>
          </cell>
          <cell r="E59">
            <v>33926</v>
          </cell>
        </row>
        <row r="60">
          <cell r="D60">
            <v>7673</v>
          </cell>
          <cell r="E60">
            <v>3072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1.7"/>
    <col collapsed="false" customWidth="true" hidden="false" outlineLevel="0" max="2" min="2" style="1" width="0.85"/>
    <col collapsed="false" customWidth="true" hidden="false" outlineLevel="0" max="4" min="3" style="1" width="8.7"/>
    <col collapsed="false" customWidth="true" hidden="false" outlineLevel="0" max="5" min="5" style="1" width="9.56"/>
    <col collapsed="false" customWidth="true" hidden="false" outlineLevel="0" max="6" min="6" style="1" width="0.85"/>
    <col collapsed="false" customWidth="true" hidden="false" outlineLevel="0" max="8" min="7" style="1" width="8.7"/>
    <col collapsed="false" customWidth="true" hidden="false" outlineLevel="0" max="9" min="9" style="1" width="7.28"/>
    <col collapsed="false" customWidth="true" hidden="false" outlineLevel="0" max="10" min="10" style="1" width="7.14"/>
    <col collapsed="false" customWidth="true" hidden="false" outlineLevel="0" max="11" min="11" style="1" width="0.85"/>
    <col collapsed="false" customWidth="true" hidden="false" outlineLevel="0" max="14" min="12" style="1" width="8.7"/>
    <col collapsed="false" customWidth="true" hidden="false" outlineLevel="0" max="15" min="15" style="1" width="0.85"/>
    <col collapsed="false" customWidth="true" hidden="false" outlineLevel="0" max="16" min="16" style="1" width="8.7"/>
    <col collapsed="false" customWidth="true" hidden="false" outlineLevel="0" max="20" min="17" style="1" width="7.7"/>
    <col collapsed="false" customWidth="true" hidden="false" outlineLevel="0" max="22" min="21" style="1" width="8.7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2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29.25" hidden="false" customHeight="true" outlineLevel="0" collapsed="false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 t="s">
        <v>1</v>
      </c>
      <c r="O2" s="5"/>
      <c r="P2" s="5"/>
      <c r="Q2" s="5"/>
      <c r="R2" s="5"/>
      <c r="S2" s="5"/>
      <c r="T2" s="5"/>
      <c r="U2" s="5"/>
      <c r="V2" s="7"/>
      <c r="W2" s="8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9" t="str">
        <f aca="false">'Old Mgmt Summary'!A3</f>
        <v>Results based on Activity through June 15, 2000</v>
      </c>
      <c r="O3" s="0"/>
      <c r="P3" s="0"/>
      <c r="Q3" s="0"/>
      <c r="R3" s="0"/>
      <c r="S3" s="0"/>
      <c r="T3" s="0"/>
      <c r="U3" s="0"/>
      <c r="V3" s="3"/>
      <c r="W3" s="8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10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8" hidden="false" customHeight="true" outlineLevel="0" collapsed="false">
      <c r="A5" s="11"/>
      <c r="B5" s="12"/>
      <c r="C5" s="13" t="s">
        <v>2</v>
      </c>
      <c r="D5" s="13"/>
      <c r="E5" s="13"/>
      <c r="F5" s="14"/>
      <c r="G5" s="13" t="s">
        <v>3</v>
      </c>
      <c r="H5" s="13"/>
      <c r="I5" s="13"/>
      <c r="J5" s="13"/>
      <c r="K5" s="15"/>
      <c r="L5" s="13" t="s">
        <v>4</v>
      </c>
      <c r="M5" s="13"/>
      <c r="N5" s="13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2" hidden="false" customHeight="true" outlineLevel="0" collapsed="false">
      <c r="A6" s="17" t="s">
        <v>5</v>
      </c>
      <c r="B6" s="18"/>
      <c r="C6" s="19" t="s">
        <v>6</v>
      </c>
      <c r="D6" s="20" t="s">
        <v>7</v>
      </c>
      <c r="E6" s="21" t="s">
        <v>8</v>
      </c>
      <c r="F6" s="22"/>
      <c r="G6" s="19" t="s">
        <v>9</v>
      </c>
      <c r="H6" s="20" t="s">
        <v>10</v>
      </c>
      <c r="I6" s="21" t="s">
        <v>8</v>
      </c>
      <c r="J6" s="21"/>
      <c r="K6" s="22"/>
      <c r="L6" s="19" t="s">
        <v>9</v>
      </c>
      <c r="M6" s="20" t="s">
        <v>7</v>
      </c>
      <c r="N6" s="21" t="s">
        <v>8</v>
      </c>
    </row>
    <row r="7" customFormat="false" ht="12" hidden="false" customHeight="true" outlineLevel="0" collapsed="false">
      <c r="A7" s="23"/>
      <c r="B7" s="18"/>
      <c r="C7" s="24"/>
      <c r="D7" s="25"/>
      <c r="E7" s="26"/>
      <c r="F7" s="27"/>
      <c r="G7" s="24"/>
      <c r="H7" s="25"/>
      <c r="I7" s="28" t="s">
        <v>11</v>
      </c>
      <c r="J7" s="29" t="s">
        <v>12</v>
      </c>
      <c r="K7" s="30"/>
      <c r="L7" s="24"/>
      <c r="M7" s="25"/>
      <c r="N7" s="26"/>
    </row>
    <row r="8" customFormat="false" ht="12" hidden="false" customHeight="true" outlineLevel="0" collapsed="false">
      <c r="A8" s="23" t="s">
        <v>13</v>
      </c>
      <c r="B8" s="18"/>
      <c r="C8" s="31" t="n">
        <f aca="false">'Q1 Mgmt Summary'!C8+'QTD Mgmt Summary'!C8</f>
        <v>315372</v>
      </c>
      <c r="D8" s="32" t="e">
        <f aca="false">'Q1 Mgmt Summary'!D8+'QTD Mgmt Summary'!D8</f>
        <v>#NAME?</v>
      </c>
      <c r="E8" s="33" t="e">
        <f aca="false">+C8-D8</f>
        <v>#NAME?</v>
      </c>
      <c r="F8" s="34"/>
      <c r="G8" s="31" t="e">
        <f aca="false">'Q1 Mgmt Summary'!G8+'QTD Mgmt Summary'!G8</f>
        <v>#NAME?</v>
      </c>
      <c r="H8" s="32" t="e">
        <f aca="false">'Q1 Mgmt Summary'!H8+'QTD Mgmt Summary'!H8</f>
        <v>#NAME?</v>
      </c>
      <c r="I8" s="35" t="e">
        <f aca="false">'QTD Mgmt Summary'!I8+'Q1 Mgmt Summary'!I8</f>
        <v>#NAME?</v>
      </c>
      <c r="J8" s="33" t="e">
        <f aca="false">'QTD Mgmt Summary'!J8+'Q1 Mgmt Summary'!J8</f>
        <v>#NAME?</v>
      </c>
      <c r="K8" s="34"/>
      <c r="L8" s="36" t="e">
        <f aca="false">+C8-G8</f>
        <v>#NAME?</v>
      </c>
      <c r="M8" s="37" t="e">
        <f aca="false">+D8-H8</f>
        <v>#NAME?</v>
      </c>
      <c r="N8" s="33" t="e">
        <f aca="false">+L8-M8</f>
        <v>#NAME?</v>
      </c>
    </row>
    <row r="9" customFormat="false" ht="12" hidden="false" customHeight="true" outlineLevel="0" collapsed="false">
      <c r="A9" s="23" t="s">
        <v>14</v>
      </c>
      <c r="B9" s="18"/>
      <c r="C9" s="38" t="n">
        <f aca="false">+'Q1 Mgmt Summary'!C9+'QTD Mgmt Summary'!C9</f>
        <v>65857</v>
      </c>
      <c r="D9" s="39" t="e">
        <f aca="false">+'Q1 Mgmt Summary'!D9+'QTD Mgmt Summary'!D9</f>
        <v>#NAME?</v>
      </c>
      <c r="E9" s="40" t="e">
        <f aca="false">+C9-D9</f>
        <v>#NAME?</v>
      </c>
      <c r="F9" s="34"/>
      <c r="G9" s="38" t="e">
        <f aca="false">+'Q1 Mgmt Summary'!G9+'QTD Mgmt Summary'!G9</f>
        <v>#NAME?</v>
      </c>
      <c r="H9" s="39" t="e">
        <f aca="false">+'Q1 Mgmt Summary'!H9+'QTD Mgmt Summary'!H9</f>
        <v>#NAME?</v>
      </c>
      <c r="I9" s="41" t="e">
        <f aca="false">'QTD Mgmt Summary'!I9+'Q1 Mgmt Summary'!I9</f>
        <v>#NAME?</v>
      </c>
      <c r="J9" s="40" t="e">
        <f aca="false">'QTD Mgmt Summary'!J9+'Q1 Mgmt Summary'!J9</f>
        <v>#NAME?</v>
      </c>
      <c r="K9" s="34"/>
      <c r="L9" s="42" t="e">
        <f aca="false">+C9-G9</f>
        <v>#NAME?</v>
      </c>
      <c r="M9" s="43" t="e">
        <f aca="false">+D9-H9</f>
        <v>#NAME?</v>
      </c>
      <c r="N9" s="40" t="e">
        <f aca="false">+L9-M9</f>
        <v>#NAME?</v>
      </c>
    </row>
    <row r="10" customFormat="false" ht="12" hidden="false" customHeight="true" outlineLevel="0" collapsed="false">
      <c r="A10" s="23" t="s">
        <v>15</v>
      </c>
      <c r="B10" s="18"/>
      <c r="C10" s="38" t="n">
        <f aca="false">+'Q1 Mgmt Summary'!C10+'QTD Mgmt Summary'!C10</f>
        <v>253082</v>
      </c>
      <c r="D10" s="39" t="e">
        <f aca="false">+'Q1 Mgmt Summary'!D10+'QTD Mgmt Summary'!D10</f>
        <v>#NAME?</v>
      </c>
      <c r="E10" s="40" t="e">
        <f aca="false">+C10-D10</f>
        <v>#NAME?</v>
      </c>
      <c r="F10" s="34"/>
      <c r="G10" s="38" t="e">
        <f aca="false">+'Q1 Mgmt Summary'!G10+'QTD Mgmt Summary'!G10</f>
        <v>#NAME?</v>
      </c>
      <c r="H10" s="39" t="e">
        <f aca="false">+'Q1 Mgmt Summary'!H10+'QTD Mgmt Summary'!H10</f>
        <v>#NAME?</v>
      </c>
      <c r="I10" s="41" t="e">
        <f aca="false">'QTD Mgmt Summary'!I10+'Q1 Mgmt Summary'!I10</f>
        <v>#NAME?</v>
      </c>
      <c r="J10" s="40" t="e">
        <f aca="false">'QTD Mgmt Summary'!J10+'Q1 Mgmt Summary'!J10</f>
        <v>#NAME?</v>
      </c>
      <c r="K10" s="34"/>
      <c r="L10" s="42" t="e">
        <f aca="false">+C10-G10</f>
        <v>#NAME?</v>
      </c>
      <c r="M10" s="43" t="e">
        <f aca="false">+D10-H10</f>
        <v>#NAME?</v>
      </c>
      <c r="N10" s="40" t="e">
        <f aca="false">+L10-M10</f>
        <v>#NAME?</v>
      </c>
    </row>
    <row r="11" customFormat="false" ht="12" hidden="false" customHeight="true" outlineLevel="0" collapsed="false">
      <c r="A11" s="23" t="s">
        <v>16</v>
      </c>
      <c r="B11" s="18"/>
      <c r="C11" s="38" t="n">
        <f aca="false">+'Q1 Mgmt Summary'!C11+'QTD Mgmt Summary'!C11</f>
        <v>56719</v>
      </c>
      <c r="D11" s="39" t="e">
        <f aca="false">+'Q1 Mgmt Summary'!D11+'QTD Mgmt Summary'!D11</f>
        <v>#NAME?</v>
      </c>
      <c r="E11" s="40" t="e">
        <f aca="false">+C11-D11</f>
        <v>#NAME?</v>
      </c>
      <c r="F11" s="34"/>
      <c r="G11" s="38" t="e">
        <f aca="false">+'Q1 Mgmt Summary'!G11+'QTD Mgmt Summary'!G11</f>
        <v>#NAME?</v>
      </c>
      <c r="H11" s="39" t="e">
        <f aca="false">+'Q1 Mgmt Summary'!H11+'QTD Mgmt Summary'!H11</f>
        <v>#NAME?</v>
      </c>
      <c r="I11" s="41" t="e">
        <f aca="false">'QTD Mgmt Summary'!I11+'Q1 Mgmt Summary'!I11</f>
        <v>#NAME?</v>
      </c>
      <c r="J11" s="40" t="e">
        <f aca="false">'QTD Mgmt Summary'!J11+'Q1 Mgmt Summary'!J11</f>
        <v>#NAME?</v>
      </c>
      <c r="K11" s="34"/>
      <c r="L11" s="42" t="e">
        <f aca="false">+C11-G11</f>
        <v>#NAME?</v>
      </c>
      <c r="M11" s="43" t="e">
        <f aca="false">+D11-H11</f>
        <v>#NAME?</v>
      </c>
      <c r="N11" s="40" t="e">
        <f aca="false">+L11-M11</f>
        <v>#NAME?</v>
      </c>
    </row>
    <row r="12" customFormat="false" ht="12" hidden="false" customHeight="true" outlineLevel="0" collapsed="false">
      <c r="A12" s="23" t="s">
        <v>17</v>
      </c>
      <c r="B12" s="18"/>
      <c r="C12" s="38" t="n">
        <f aca="false">+'Q1 Mgmt Summary'!C12+'QTD Mgmt Summary'!C12</f>
        <v>46036</v>
      </c>
      <c r="D12" s="39" t="e">
        <f aca="false">+'Q1 Mgmt Summary'!D12+'QTD Mgmt Summary'!D12</f>
        <v>#NAME?</v>
      </c>
      <c r="E12" s="40" t="e">
        <f aca="false">+C12-D12</f>
        <v>#NAME?</v>
      </c>
      <c r="F12" s="34"/>
      <c r="G12" s="38" t="e">
        <f aca="false">+'Q1 Mgmt Summary'!G12+'QTD Mgmt Summary'!G12</f>
        <v>#NAME?</v>
      </c>
      <c r="H12" s="39" t="e">
        <f aca="false">+'Q1 Mgmt Summary'!H12+'QTD Mgmt Summary'!H12</f>
        <v>#NAME?</v>
      </c>
      <c r="I12" s="41" t="e">
        <f aca="false">'QTD Mgmt Summary'!I12+'Q1 Mgmt Summary'!I12</f>
        <v>#NAME?</v>
      </c>
      <c r="J12" s="40" t="e">
        <f aca="false">'QTD Mgmt Summary'!J12+'Q1 Mgmt Summary'!J12</f>
        <v>#NAME?</v>
      </c>
      <c r="K12" s="34"/>
      <c r="L12" s="42" t="e">
        <f aca="false">+C12-G12</f>
        <v>#NAME?</v>
      </c>
      <c r="M12" s="43" t="e">
        <f aca="false">+D12-H12</f>
        <v>#NAME?</v>
      </c>
      <c r="N12" s="40" t="e">
        <f aca="false">+L12-M12</f>
        <v>#NAME?</v>
      </c>
    </row>
    <row r="13" customFormat="false" ht="12" hidden="false" customHeight="true" outlineLevel="0" collapsed="false">
      <c r="A13" s="23" t="s">
        <v>18</v>
      </c>
      <c r="B13" s="18"/>
      <c r="C13" s="38" t="n">
        <f aca="false">+'Q1 Mgmt Summary'!C13+'QTD Mgmt Summary'!C13</f>
        <v>40484</v>
      </c>
      <c r="D13" s="39" t="n">
        <f aca="false">+'Q1 Mgmt Summary'!D13+'QTD Mgmt Summary'!D13</f>
        <v>34668</v>
      </c>
      <c r="E13" s="40" t="n">
        <f aca="false">+C13-D13</f>
        <v>5816</v>
      </c>
      <c r="F13" s="34"/>
      <c r="G13" s="38" t="e">
        <f aca="false">+'Q1 Mgmt Summary'!G13+'QTD Mgmt Summary'!G13</f>
        <v>#NAME?</v>
      </c>
      <c r="H13" s="39" t="e">
        <f aca="false">+'Q1 Mgmt Summary'!H13+'QTD Mgmt Summary'!H13</f>
        <v>#NAME?</v>
      </c>
      <c r="I13" s="41" t="n">
        <f aca="false">'QTD Mgmt Summary'!I13+'Q1 Mgmt Summary'!I13</f>
        <v>0</v>
      </c>
      <c r="J13" s="40" t="e">
        <f aca="false">'QTD Mgmt Summary'!J13+'Q1 Mgmt Summary'!J13</f>
        <v>#NAME?</v>
      </c>
      <c r="K13" s="34"/>
      <c r="L13" s="42" t="e">
        <f aca="false">+C13-G13</f>
        <v>#NAME?</v>
      </c>
      <c r="M13" s="43" t="e">
        <f aca="false">+D13-H13</f>
        <v>#NAME?</v>
      </c>
      <c r="N13" s="40" t="e">
        <f aca="false">+L13-M13</f>
        <v>#NAME?</v>
      </c>
    </row>
    <row r="14" customFormat="false" ht="12" hidden="false" customHeight="true" outlineLevel="0" collapsed="false">
      <c r="A14" s="23" t="s">
        <v>19</v>
      </c>
      <c r="B14" s="18"/>
      <c r="C14" s="38" t="n">
        <f aca="false">+'Q1 Mgmt Summary'!C14+'QTD Mgmt Summary'!C14</f>
        <v>4593</v>
      </c>
      <c r="D14" s="39" t="e">
        <f aca="false">+'Q1 Mgmt Summary'!D14+'QTD Mgmt Summary'!D14</f>
        <v>#NAME?</v>
      </c>
      <c r="E14" s="40" t="e">
        <f aca="false">+C14-D14</f>
        <v>#NAME?</v>
      </c>
      <c r="F14" s="34"/>
      <c r="G14" s="38" t="e">
        <f aca="false">+'Q1 Mgmt Summary'!G14+'QTD Mgmt Summary'!G14</f>
        <v>#NAME?</v>
      </c>
      <c r="H14" s="39" t="e">
        <f aca="false">+'Q1 Mgmt Summary'!H14+'QTD Mgmt Summary'!H14</f>
        <v>#NAME?</v>
      </c>
      <c r="I14" s="41" t="n">
        <f aca="false">'QTD Mgmt Summary'!I14+'Q1 Mgmt Summary'!I14</f>
        <v>0</v>
      </c>
      <c r="J14" s="40" t="e">
        <f aca="false">'QTD Mgmt Summary'!J14+'Q1 Mgmt Summary'!J14</f>
        <v>#NAME?</v>
      </c>
      <c r="K14" s="34"/>
      <c r="L14" s="42" t="e">
        <f aca="false">+C14-G14</f>
        <v>#NAME?</v>
      </c>
      <c r="M14" s="43" t="e">
        <f aca="false">+D14-H14</f>
        <v>#NAME?</v>
      </c>
      <c r="N14" s="40" t="e">
        <f aca="false">+L14-M14</f>
        <v>#NAME?</v>
      </c>
    </row>
    <row r="15" customFormat="false" ht="12" hidden="false" customHeight="true" outlineLevel="0" collapsed="false">
      <c r="A15" s="23" t="s">
        <v>20</v>
      </c>
      <c r="B15" s="18"/>
      <c r="C15" s="38" t="n">
        <f aca="false">+'Q1 Mgmt Summary'!C15+'QTD Mgmt Summary'!C15</f>
        <v>8379</v>
      </c>
      <c r="D15" s="39" t="e">
        <f aca="false">+'Q1 Mgmt Summary'!D15+'QTD Mgmt Summary'!D15</f>
        <v>#NAME?</v>
      </c>
      <c r="E15" s="40" t="e">
        <f aca="false">+C15-D15</f>
        <v>#NAME?</v>
      </c>
      <c r="F15" s="34"/>
      <c r="G15" s="38" t="e">
        <f aca="false">+'Q1 Mgmt Summary'!G15+'QTD Mgmt Summary'!G15</f>
        <v>#NAME?</v>
      </c>
      <c r="H15" s="39" t="e">
        <f aca="false">+'Q1 Mgmt Summary'!H15+'QTD Mgmt Summary'!H15</f>
        <v>#NAME?</v>
      </c>
      <c r="I15" s="41" t="e">
        <f aca="false">'QTD Mgmt Summary'!I15+'Q1 Mgmt Summary'!I15</f>
        <v>#NAME?</v>
      </c>
      <c r="J15" s="40" t="e">
        <f aca="false">'QTD Mgmt Summary'!J15+'Q1 Mgmt Summary'!J15</f>
        <v>#NAME?</v>
      </c>
      <c r="K15" s="34"/>
      <c r="L15" s="42" t="e">
        <f aca="false">+C15-G15</f>
        <v>#NAME?</v>
      </c>
      <c r="M15" s="43" t="e">
        <f aca="false">+D15-H15</f>
        <v>#NAME?</v>
      </c>
      <c r="N15" s="40" t="e">
        <f aca="false">+L15-M15</f>
        <v>#NAME?</v>
      </c>
    </row>
    <row r="16" customFormat="false" ht="12" hidden="false" customHeight="true" outlineLevel="0" collapsed="false">
      <c r="A16" s="23" t="s">
        <v>21</v>
      </c>
      <c r="B16" s="18"/>
      <c r="C16" s="38" t="n">
        <f aca="false">+'Q1 Mgmt Summary'!C16+'QTD Mgmt Summary'!C16</f>
        <v>1151</v>
      </c>
      <c r="D16" s="39" t="e">
        <f aca="false">+'Q1 Mgmt Summary'!D16+'QTD Mgmt Summary'!D16</f>
        <v>#NAME?</v>
      </c>
      <c r="E16" s="40" t="e">
        <f aca="false">+C16-D16</f>
        <v>#NAME?</v>
      </c>
      <c r="F16" s="34"/>
      <c r="G16" s="38" t="e">
        <f aca="false">+'Q1 Mgmt Summary'!G16+'QTD Mgmt Summary'!G16</f>
        <v>#NAME?</v>
      </c>
      <c r="H16" s="39" t="e">
        <f aca="false">+'Q1 Mgmt Summary'!H16+'QTD Mgmt Summary'!H16</f>
        <v>#NAME?</v>
      </c>
      <c r="I16" s="41" t="e">
        <f aca="false">'QTD Mgmt Summary'!I16+'Q1 Mgmt Summary'!I16</f>
        <v>#NAME?</v>
      </c>
      <c r="J16" s="40" t="e">
        <f aca="false">'QTD Mgmt Summary'!J16+'Q1 Mgmt Summary'!J16</f>
        <v>#NAME?</v>
      </c>
      <c r="K16" s="34"/>
      <c r="L16" s="42" t="e">
        <f aca="false">+C16-G16</f>
        <v>#NAME?</v>
      </c>
      <c r="M16" s="43" t="e">
        <f aca="false">+D16-H16</f>
        <v>#NAME?</v>
      </c>
      <c r="N16" s="40" t="e">
        <f aca="false">+L16-M16</f>
        <v>#NAME?</v>
      </c>
    </row>
    <row r="17" customFormat="false" ht="12" hidden="false" customHeight="true" outlineLevel="0" collapsed="false">
      <c r="A17" s="44" t="s">
        <v>22</v>
      </c>
      <c r="B17" s="45"/>
      <c r="C17" s="46" t="n">
        <f aca="false">SUM(C8:C16)</f>
        <v>791673</v>
      </c>
      <c r="D17" s="46" t="e">
        <f aca="false">SUM(D8:D16)</f>
        <v>#NAME?</v>
      </c>
      <c r="E17" s="47" t="e">
        <f aca="false">SUM(E8:E16)</f>
        <v>#NAME?</v>
      </c>
      <c r="F17" s="48" t="n">
        <v>129970</v>
      </c>
      <c r="G17" s="46" t="e">
        <f aca="false">SUM(G8:G16)</f>
        <v>#NAME?</v>
      </c>
      <c r="H17" s="46" t="e">
        <f aca="false">SUM(H8:H16)</f>
        <v>#NAME?</v>
      </c>
      <c r="I17" s="46" t="e">
        <f aca="false">SUM(I8:I16)</f>
        <v>#NAME?</v>
      </c>
      <c r="J17" s="47" t="e">
        <f aca="false">SUM(J8:J16)</f>
        <v>#NAME?</v>
      </c>
      <c r="K17" s="48"/>
      <c r="L17" s="49" t="e">
        <f aca="false">SUM(L8:L16)</f>
        <v>#NAME?</v>
      </c>
      <c r="M17" s="50" t="e">
        <f aca="false">SUM(M8:M16)</f>
        <v>#NAME?</v>
      </c>
      <c r="N17" s="47" t="e">
        <f aca="false">SUM(N8:N16)</f>
        <v>#NAME?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  <c r="IU17" s="51"/>
      <c r="IV17" s="51"/>
      <c r="IW17" s="51"/>
    </row>
    <row r="18" customFormat="false" ht="12" hidden="false" customHeight="true" outlineLevel="0" collapsed="false">
      <c r="A18" s="23"/>
      <c r="B18" s="18"/>
      <c r="C18" s="42"/>
      <c r="D18" s="52"/>
      <c r="E18" s="40"/>
      <c r="F18" s="34"/>
      <c r="G18" s="42"/>
      <c r="H18" s="52"/>
      <c r="I18" s="43"/>
      <c r="J18" s="40"/>
      <c r="K18" s="34"/>
      <c r="L18" s="42"/>
      <c r="M18" s="43"/>
      <c r="N18" s="40"/>
    </row>
    <row r="19" customFormat="false" ht="12" hidden="false" customHeight="true" outlineLevel="0" collapsed="false">
      <c r="A19" s="23" t="s">
        <v>23</v>
      </c>
      <c r="B19" s="18"/>
      <c r="C19" s="38" t="n">
        <f aca="false">+'Q1 Mgmt Summary'!C19+'QTD Mgmt Summary'!C19</f>
        <v>2838</v>
      </c>
      <c r="D19" s="39" t="e">
        <f aca="false">+'Q1 Mgmt Summary'!D19+'QTD Mgmt Summary'!D19</f>
        <v>#NAME?</v>
      </c>
      <c r="E19" s="40" t="e">
        <f aca="false">+C19-D19</f>
        <v>#NAME?</v>
      </c>
      <c r="F19" s="34"/>
      <c r="G19" s="38" t="e">
        <f aca="false">+'Q1 Mgmt Summary'!G19+'QTD Mgmt Summary'!G19</f>
        <v>#NAME?</v>
      </c>
      <c r="H19" s="39" t="e">
        <f aca="false">+'Q1 Mgmt Summary'!H19+'QTD Mgmt Summary'!H19</f>
        <v>#NAME?</v>
      </c>
      <c r="I19" s="41" t="e">
        <f aca="false">'QTD Mgmt Summary'!I19+'Q1 Mgmt Summary'!I19</f>
        <v>#NAME?</v>
      </c>
      <c r="J19" s="40" t="e">
        <f aca="false">'QTD Mgmt Summary'!J19+'Q1 Mgmt Summary'!J19</f>
        <v>#NAME?</v>
      </c>
      <c r="K19" s="34"/>
      <c r="L19" s="42" t="e">
        <f aca="false">+C19-G19</f>
        <v>#NAME?</v>
      </c>
      <c r="M19" s="43" t="e">
        <f aca="false">+D19-H19</f>
        <v>#NAME?</v>
      </c>
      <c r="N19" s="40" t="e">
        <f aca="false">+L19-M19</f>
        <v>#NAME?</v>
      </c>
    </row>
    <row r="20" customFormat="false" ht="12" hidden="false" customHeight="true" outlineLevel="0" collapsed="false">
      <c r="A20" s="23" t="s">
        <v>24</v>
      </c>
      <c r="B20" s="18"/>
      <c r="C20" s="38" t="n">
        <f aca="false">+'Q1 Mgmt Summary'!C20+'QTD Mgmt Summary'!C20</f>
        <v>8862</v>
      </c>
      <c r="D20" s="39" t="e">
        <f aca="false">+'Q1 Mgmt Summary'!D20+'QTD Mgmt Summary'!D20</f>
        <v>#NAME?</v>
      </c>
      <c r="E20" s="40" t="e">
        <f aca="false">+C20-D20</f>
        <v>#NAME?</v>
      </c>
      <c r="F20" s="34"/>
      <c r="G20" s="38" t="e">
        <f aca="false">+'Q1 Mgmt Summary'!G20+'QTD Mgmt Summary'!G20</f>
        <v>#NAME?</v>
      </c>
      <c r="H20" s="39" t="e">
        <f aca="false">+'Q1 Mgmt Summary'!H20+'QTD Mgmt Summary'!H20</f>
        <v>#NAME?</v>
      </c>
      <c r="I20" s="41" t="e">
        <f aca="false">'QTD Mgmt Summary'!I20+'Q1 Mgmt Summary'!I20</f>
        <v>#NAME?</v>
      </c>
      <c r="J20" s="40" t="e">
        <f aca="false">'QTD Mgmt Summary'!J20+'Q1 Mgmt Summary'!J20</f>
        <v>#NAME?</v>
      </c>
      <c r="K20" s="34"/>
      <c r="L20" s="42" t="e">
        <f aca="false">+C20-G20</f>
        <v>#NAME?</v>
      </c>
      <c r="M20" s="43" t="e">
        <f aca="false">+D20-H20</f>
        <v>#NAME?</v>
      </c>
      <c r="N20" s="40" t="e">
        <f aca="false">+L20-M20</f>
        <v>#NAME?</v>
      </c>
    </row>
    <row r="21" customFormat="false" ht="12" hidden="false" customHeight="true" outlineLevel="0" collapsed="false">
      <c r="A21" s="23" t="s">
        <v>25</v>
      </c>
      <c r="B21" s="18"/>
      <c r="C21" s="38" t="n">
        <f aca="false">+'Q1 Mgmt Summary'!C21+'QTD Mgmt Summary'!C21</f>
        <v>6481</v>
      </c>
      <c r="D21" s="39" t="e">
        <f aca="false">+'Q1 Mgmt Summary'!D21+'QTD Mgmt Summary'!D21</f>
        <v>#NAME?</v>
      </c>
      <c r="E21" s="40" t="e">
        <f aca="false">+C21-D21</f>
        <v>#NAME?</v>
      </c>
      <c r="F21" s="34"/>
      <c r="G21" s="38" t="e">
        <f aca="false">+'Q1 Mgmt Summary'!G21+'QTD Mgmt Summary'!G21</f>
        <v>#NAME?</v>
      </c>
      <c r="H21" s="39" t="e">
        <f aca="false">+'Q1 Mgmt Summary'!H21+'QTD Mgmt Summary'!H21</f>
        <v>#NAME?</v>
      </c>
      <c r="I21" s="41" t="e">
        <f aca="false">'QTD Mgmt Summary'!I21+'Q1 Mgmt Summary'!I21</f>
        <v>#NAME?</v>
      </c>
      <c r="J21" s="40" t="e">
        <f aca="false">'QTD Mgmt Summary'!J21+'Q1 Mgmt Summary'!J21</f>
        <v>#NAME?</v>
      </c>
      <c r="K21" s="34"/>
      <c r="L21" s="42" t="e">
        <f aca="false">+C21-G21</f>
        <v>#NAME?</v>
      </c>
      <c r="M21" s="43" t="e">
        <f aca="false">+D21-H21</f>
        <v>#NAME?</v>
      </c>
      <c r="N21" s="40" t="e">
        <f aca="false">+L21-M21</f>
        <v>#NAME?</v>
      </c>
    </row>
    <row r="22" customFormat="false" ht="12" hidden="false" customHeight="true" outlineLevel="0" collapsed="false">
      <c r="A22" s="23" t="s">
        <v>26</v>
      </c>
      <c r="B22" s="18"/>
      <c r="C22" s="38" t="n">
        <f aca="false">+'Q1 Mgmt Summary'!C22+'QTD Mgmt Summary'!C22</f>
        <v>23369</v>
      </c>
      <c r="D22" s="39" t="e">
        <f aca="false">+'Q1 Mgmt Summary'!D22+'QTD Mgmt Summary'!D22</f>
        <v>#NAME?</v>
      </c>
      <c r="E22" s="40" t="e">
        <f aca="false">+C22-D22</f>
        <v>#NAME?</v>
      </c>
      <c r="F22" s="34"/>
      <c r="G22" s="38" t="e">
        <f aca="false">+'Q1 Mgmt Summary'!G22+'QTD Mgmt Summary'!G22</f>
        <v>#NAME?</v>
      </c>
      <c r="H22" s="39" t="e">
        <f aca="false">+'Q1 Mgmt Summary'!H22+'QTD Mgmt Summary'!H22</f>
        <v>#NAME?</v>
      </c>
      <c r="I22" s="41" t="e">
        <f aca="false">'QTD Mgmt Summary'!I22+'Q1 Mgmt Summary'!I22</f>
        <v>#NAME?</v>
      </c>
      <c r="J22" s="40" t="e">
        <f aca="false">'QTD Mgmt Summary'!J22+'Q1 Mgmt Summary'!J22</f>
        <v>#NAME?</v>
      </c>
      <c r="K22" s="34"/>
      <c r="L22" s="42" t="e">
        <f aca="false">+C22-G22</f>
        <v>#NAME?</v>
      </c>
      <c r="M22" s="43" t="e">
        <f aca="false">+D22-H22</f>
        <v>#NAME?</v>
      </c>
      <c r="N22" s="40" t="e">
        <f aca="false">+L22-M22</f>
        <v>#NAME?</v>
      </c>
    </row>
    <row r="23" customFormat="false" ht="12" hidden="false" customHeight="true" outlineLevel="0" collapsed="false">
      <c r="A23" s="23" t="s">
        <v>27</v>
      </c>
      <c r="B23" s="18"/>
      <c r="C23" s="38" t="n">
        <f aca="false">+'Q1 Mgmt Summary'!C23+'QTD Mgmt Summary'!C23</f>
        <v>-904</v>
      </c>
      <c r="D23" s="39" t="n">
        <f aca="false">+'Q1 Mgmt Summary'!D23+'QTD Mgmt Summary'!D23</f>
        <v>6212</v>
      </c>
      <c r="E23" s="40" t="n">
        <f aca="false">+C23-D23</f>
        <v>-7116</v>
      </c>
      <c r="F23" s="34"/>
      <c r="G23" s="38" t="n">
        <f aca="false">+'Q1 Mgmt Summary'!G23+'QTD Mgmt Summary'!G23</f>
        <v>2991</v>
      </c>
      <c r="H23" s="39" t="n">
        <f aca="false">+'Q1 Mgmt Summary'!H23+'QTD Mgmt Summary'!H23</f>
        <v>2755</v>
      </c>
      <c r="I23" s="41" t="n">
        <f aca="false">'QTD Mgmt Summary'!I23+'Q1 Mgmt Summary'!I23</f>
        <v>114</v>
      </c>
      <c r="J23" s="40" t="n">
        <f aca="false">'QTD Mgmt Summary'!J23+'Q1 Mgmt Summary'!J23</f>
        <v>-313</v>
      </c>
      <c r="K23" s="34"/>
      <c r="L23" s="42" t="n">
        <f aca="false">+C23-G23</f>
        <v>-3895</v>
      </c>
      <c r="M23" s="43" t="n">
        <f aca="false">+D23-H23</f>
        <v>3457</v>
      </c>
      <c r="N23" s="40" t="n">
        <f aca="false">+L23-M23</f>
        <v>-7352</v>
      </c>
    </row>
    <row r="24" customFormat="false" ht="12" hidden="false" customHeight="true" outlineLevel="0" collapsed="false">
      <c r="A24" s="23" t="s">
        <v>28</v>
      </c>
      <c r="B24" s="18"/>
      <c r="C24" s="38" t="n">
        <f aca="false">+'Q1 Mgmt Summary'!C24+'QTD Mgmt Summary'!C24</f>
        <v>9526</v>
      </c>
      <c r="D24" s="39" t="n">
        <f aca="false">+'Q1 Mgmt Summary'!D24+'QTD Mgmt Summary'!D24</f>
        <v>11556</v>
      </c>
      <c r="E24" s="40" t="n">
        <f aca="false">+C24-D24</f>
        <v>-2030</v>
      </c>
      <c r="F24" s="34"/>
      <c r="G24" s="38" t="n">
        <f aca="false">+'Q1 Mgmt Summary'!G24+'QTD Mgmt Summary'!G24</f>
        <v>3660</v>
      </c>
      <c r="H24" s="39" t="e">
        <f aca="false">+'Q1 Mgmt Summary'!H24+'QTD Mgmt Summary'!H24</f>
        <v>#NAME?</v>
      </c>
      <c r="I24" s="41" t="n">
        <f aca="false">'QTD Mgmt Summary'!I24+'Q1 Mgmt Summary'!I24</f>
        <v>400</v>
      </c>
      <c r="J24" s="40" t="e">
        <f aca="false">'QTD Mgmt Summary'!J24+'Q1 Mgmt Summary'!J24</f>
        <v>#NAME?</v>
      </c>
      <c r="K24" s="34"/>
      <c r="L24" s="42" t="n">
        <f aca="false">+C24-G24</f>
        <v>5866</v>
      </c>
      <c r="M24" s="43" t="e">
        <f aca="false">+D24-H24</f>
        <v>#NAME?</v>
      </c>
      <c r="N24" s="40" t="e">
        <f aca="false">+L24-M24</f>
        <v>#NAME?</v>
      </c>
    </row>
    <row r="25" customFormat="false" ht="12" hidden="false" customHeight="true" outlineLevel="0" collapsed="false">
      <c r="A25" s="23" t="s">
        <v>29</v>
      </c>
      <c r="B25" s="18"/>
      <c r="C25" s="38" t="n">
        <f aca="false">+'Q1 Mgmt Summary'!C25+'QTD Mgmt Summary'!C25</f>
        <v>34948</v>
      </c>
      <c r="D25" s="39" t="e">
        <f aca="false">+'Q1 Mgmt Summary'!D25+'QTD Mgmt Summary'!D25</f>
        <v>#NAME?</v>
      </c>
      <c r="E25" s="40" t="e">
        <f aca="false">+C25-D25</f>
        <v>#NAME?</v>
      </c>
      <c r="F25" s="34"/>
      <c r="G25" s="38" t="e">
        <f aca="false">+'Q1 Mgmt Summary'!G25+'QTD Mgmt Summary'!G25</f>
        <v>#NAME?</v>
      </c>
      <c r="H25" s="39" t="e">
        <f aca="false">+'Q1 Mgmt Summary'!H25+'QTD Mgmt Summary'!H25</f>
        <v>#NAME?</v>
      </c>
      <c r="I25" s="41" t="e">
        <f aca="false">'QTD Mgmt Summary'!I25+'Q1 Mgmt Summary'!I25</f>
        <v>#NAME?</v>
      </c>
      <c r="J25" s="40" t="e">
        <f aca="false">'QTD Mgmt Summary'!J25+'Q1 Mgmt Summary'!J25</f>
        <v>#NAME?</v>
      </c>
      <c r="K25" s="34"/>
      <c r="L25" s="42" t="e">
        <f aca="false">+C25-G25</f>
        <v>#NAME?</v>
      </c>
      <c r="M25" s="43" t="e">
        <f aca="false">+D25-H25</f>
        <v>#NAME?</v>
      </c>
      <c r="N25" s="40" t="e">
        <f aca="false">+L25-M25</f>
        <v>#NAME?</v>
      </c>
    </row>
    <row r="26" customFormat="false" ht="12" hidden="false" customHeight="true" outlineLevel="0" collapsed="false">
      <c r="A26" s="23" t="s">
        <v>30</v>
      </c>
      <c r="B26" s="18"/>
      <c r="C26" s="38"/>
      <c r="D26" s="39"/>
      <c r="E26" s="40" t="n">
        <f aca="false">+C26-D26</f>
        <v>0</v>
      </c>
      <c r="F26" s="34"/>
      <c r="G26" s="38"/>
      <c r="H26" s="39"/>
      <c r="I26" s="41" t="n">
        <f aca="false">'QTD Mgmt Summary'!I26+'Q1 Mgmt Summary'!I26</f>
        <v>-603</v>
      </c>
      <c r="J26" s="40" t="e">
        <f aca="false">'QTD Mgmt Summary'!J26+'Q1 Mgmt Summary'!J26</f>
        <v>#NAME?</v>
      </c>
      <c r="K26" s="34"/>
      <c r="L26" s="42"/>
      <c r="M26" s="43"/>
      <c r="N26" s="40" t="n">
        <f aca="false">+L26-M26</f>
        <v>0</v>
      </c>
    </row>
    <row r="27" customFormat="false" ht="12" hidden="false" customHeight="true" outlineLevel="0" collapsed="false">
      <c r="A27" s="23" t="s">
        <v>31</v>
      </c>
      <c r="B27" s="18"/>
      <c r="C27" s="38"/>
      <c r="D27" s="39"/>
      <c r="E27" s="40" t="n">
        <f aca="false">+C27-D27</f>
        <v>0</v>
      </c>
      <c r="F27" s="34"/>
      <c r="G27" s="38"/>
      <c r="H27" s="39"/>
      <c r="I27" s="41" t="n">
        <f aca="false">'QTD Mgmt Summary'!I27+'Q1 Mgmt Summary'!I27</f>
        <v>199</v>
      </c>
      <c r="J27" s="40" t="e">
        <f aca="false">'QTD Mgmt Summary'!J27+'Q1 Mgmt Summary'!J27</f>
        <v>#NAME?</v>
      </c>
      <c r="K27" s="34"/>
      <c r="L27" s="42"/>
      <c r="M27" s="43"/>
      <c r="N27" s="40" t="n">
        <f aca="false">+L27-M27</f>
        <v>0</v>
      </c>
    </row>
    <row r="28" customFormat="false" ht="12" hidden="false" customHeight="true" outlineLevel="0" collapsed="false">
      <c r="A28" s="23" t="s">
        <v>32</v>
      </c>
      <c r="B28" s="18"/>
      <c r="C28" s="38" t="n">
        <f aca="false">+'Q1 Mgmt Summary'!C28+'QTD Mgmt Summary'!C28</f>
        <v>653</v>
      </c>
      <c r="D28" s="39" t="e">
        <f aca="false">+'Q1 Mgmt Summary'!D28+'QTD Mgmt Summary'!D28</f>
        <v>#NAME?</v>
      </c>
      <c r="E28" s="40" t="e">
        <f aca="false">+C28-D28</f>
        <v>#NAME?</v>
      </c>
      <c r="F28" s="34"/>
      <c r="G28" s="38" t="n">
        <f aca="false">+'Q1 Mgmt Summary'!G28+'QTD Mgmt Summary'!G28</f>
        <v>2611</v>
      </c>
      <c r="H28" s="39" t="e">
        <f aca="false">+'Q1 Mgmt Summary'!H28+'QTD Mgmt Summary'!H28</f>
        <v>#NAME?</v>
      </c>
      <c r="I28" s="41" t="e">
        <f aca="false">'QTD Mgmt Summary'!I28+'Q1 Mgmt Summary'!I28</f>
        <v>#NAME?</v>
      </c>
      <c r="J28" s="40" t="e">
        <f aca="false">'QTD Mgmt Summary'!J28+'Q1 Mgmt Summary'!J28</f>
        <v>#NAME?</v>
      </c>
      <c r="K28" s="34"/>
      <c r="L28" s="42" t="n">
        <f aca="false">+C28-G28</f>
        <v>-1958</v>
      </c>
      <c r="M28" s="43" t="e">
        <f aca="false">+D28-H28</f>
        <v>#NAME?</v>
      </c>
      <c r="N28" s="40" t="e">
        <f aca="false">+L28-M28</f>
        <v>#NAME?</v>
      </c>
    </row>
    <row r="29" customFormat="false" ht="12" hidden="false" customHeight="true" outlineLevel="0" collapsed="false">
      <c r="A29" s="23" t="s">
        <v>33</v>
      </c>
      <c r="B29" s="18"/>
      <c r="C29" s="53" t="n">
        <f aca="false">+'Q1 Mgmt Summary'!C29+'QTD Mgmt Summary'!C29</f>
        <v>13</v>
      </c>
      <c r="D29" s="39" t="e">
        <f aca="false">+'Q1 Mgmt Summary'!D29+'QTD Mgmt Summary'!D29</f>
        <v>#NAME?</v>
      </c>
      <c r="E29" s="40" t="e">
        <f aca="false">+C29-D29</f>
        <v>#NAME?</v>
      </c>
      <c r="F29" s="34"/>
      <c r="G29" s="53" t="e">
        <f aca="false">+'Q1 Mgmt Summary'!G29+'QTD Mgmt Summary'!G29</f>
        <v>#NAME?</v>
      </c>
      <c r="H29" s="39" t="e">
        <f aca="false">+'Q1 Mgmt Summary'!H29+'QTD Mgmt Summary'!H29</f>
        <v>#NAME?</v>
      </c>
      <c r="I29" s="41" t="e">
        <f aca="false">'QTD Mgmt Summary'!I29+'Q1 Mgmt Summary'!I29</f>
        <v>#NAME?</v>
      </c>
      <c r="J29" s="40" t="e">
        <f aca="false">'QTD Mgmt Summary'!J29+'Q1 Mgmt Summary'!J29</f>
        <v>#NAME?</v>
      </c>
      <c r="K29" s="34"/>
      <c r="L29" s="42" t="e">
        <f aca="false">+C29-G29</f>
        <v>#NAME?</v>
      </c>
      <c r="M29" s="43" t="e">
        <f aca="false">+D29-H29</f>
        <v>#NAME?</v>
      </c>
      <c r="N29" s="40" t="e">
        <f aca="false">+L29-M29</f>
        <v>#NAME?</v>
      </c>
    </row>
    <row r="30" customFormat="false" ht="12" hidden="false" customHeight="true" outlineLevel="0" collapsed="false">
      <c r="A30" s="44" t="s">
        <v>34</v>
      </c>
      <c r="B30" s="45"/>
      <c r="C30" s="46" t="n">
        <f aca="false">SUM(C19:C29)</f>
        <v>85786</v>
      </c>
      <c r="D30" s="46" t="e">
        <f aca="false">SUM(D19:D29)</f>
        <v>#NAME?</v>
      </c>
      <c r="E30" s="54" t="e">
        <f aca="false">SUM(E19:E29)</f>
        <v>#NAME?</v>
      </c>
      <c r="F30" s="48" t="n">
        <v>0</v>
      </c>
      <c r="G30" s="46" t="e">
        <f aca="false">SUM(G19:G29)</f>
        <v>#NAME?</v>
      </c>
      <c r="H30" s="46" t="e">
        <f aca="false">SUM(H19:H29)</f>
        <v>#NAME?</v>
      </c>
      <c r="I30" s="46" t="e">
        <f aca="false">SUM(I19:I29)</f>
        <v>#NAME?</v>
      </c>
      <c r="J30" s="54" t="e">
        <f aca="false">SUM(J19:J29)</f>
        <v>#NAME?</v>
      </c>
      <c r="K30" s="48"/>
      <c r="L30" s="49" t="e">
        <f aca="false">SUM(L19:L29)</f>
        <v>#NAME?</v>
      </c>
      <c r="M30" s="50" t="e">
        <f aca="false">SUM(M19:M29)</f>
        <v>#NAME?</v>
      </c>
      <c r="N30" s="54" t="e">
        <f aca="false">SUM(N19:N29)</f>
        <v>#NAME?</v>
      </c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  <c r="IV30" s="51"/>
      <c r="IW30" s="51"/>
    </row>
    <row r="31" customFormat="false" ht="12" hidden="false" customHeight="true" outlineLevel="0" collapsed="false">
      <c r="A31" s="23"/>
      <c r="B31" s="18"/>
      <c r="C31" s="42"/>
      <c r="D31" s="52"/>
      <c r="E31" s="40"/>
      <c r="F31" s="34"/>
      <c r="G31" s="42"/>
      <c r="H31" s="52"/>
      <c r="I31" s="43"/>
      <c r="J31" s="40"/>
      <c r="K31" s="34"/>
      <c r="L31" s="42"/>
      <c r="M31" s="43"/>
      <c r="N31" s="40"/>
    </row>
    <row r="32" customFormat="false" ht="12" hidden="false" customHeight="true" outlineLevel="0" collapsed="false">
      <c r="A32" s="23" t="s">
        <v>35</v>
      </c>
      <c r="B32" s="18"/>
      <c r="C32" s="38" t="n">
        <f aca="false">+'Q1 Mgmt Summary'!C32+'QTD Mgmt Summary'!C32</f>
        <v>65461</v>
      </c>
      <c r="D32" s="39" t="e">
        <f aca="false">+'Q1 Mgmt Summary'!D32+'QTD Mgmt Summary'!D32</f>
        <v>#NAME?</v>
      </c>
      <c r="E32" s="40" t="e">
        <f aca="false">+C32-D32</f>
        <v>#NAME?</v>
      </c>
      <c r="F32" s="34"/>
      <c r="G32" s="38" t="e">
        <f aca="false">+'Q1 Mgmt Summary'!G32+'QTD Mgmt Summary'!G32</f>
        <v>#NAME?</v>
      </c>
      <c r="H32" s="39" t="e">
        <f aca="false">+'Q1 Mgmt Summary'!H32+'QTD Mgmt Summary'!H32</f>
        <v>#NAME?</v>
      </c>
      <c r="I32" s="41" t="e">
        <f aca="false">'QTD Mgmt Summary'!I32+'Q1 Mgmt Summary'!I32</f>
        <v>#NAME?</v>
      </c>
      <c r="J32" s="40" t="e">
        <f aca="false">'QTD Mgmt Summary'!J32+'Q1 Mgmt Summary'!J32</f>
        <v>#NAME?</v>
      </c>
      <c r="K32" s="34"/>
      <c r="L32" s="42" t="e">
        <f aca="false">+C32-G32</f>
        <v>#NAME?</v>
      </c>
      <c r="M32" s="43" t="e">
        <f aca="false">+D32-H32</f>
        <v>#NAME?</v>
      </c>
      <c r="N32" s="40" t="e">
        <f aca="false">+L32-M32</f>
        <v>#NAME?</v>
      </c>
    </row>
    <row r="33" customFormat="false" ht="12" hidden="false" customHeight="true" outlineLevel="0" collapsed="false">
      <c r="A33" s="23" t="s">
        <v>36</v>
      </c>
      <c r="B33" s="18"/>
      <c r="C33" s="38" t="n">
        <f aca="false">+'Q1 Mgmt Summary'!C33+'QTD Mgmt Summary'!C33</f>
        <v>3183</v>
      </c>
      <c r="D33" s="39" t="e">
        <f aca="false">+'Q1 Mgmt Summary'!D33+'QTD Mgmt Summary'!D33</f>
        <v>#NAME?</v>
      </c>
      <c r="E33" s="40" t="e">
        <f aca="false">+C33-D33</f>
        <v>#NAME?</v>
      </c>
      <c r="F33" s="34"/>
      <c r="G33" s="38" t="e">
        <f aca="false">+'Q1 Mgmt Summary'!G33+'QTD Mgmt Summary'!G33</f>
        <v>#NAME?</v>
      </c>
      <c r="H33" s="39" t="e">
        <f aca="false">+'Q1 Mgmt Summary'!H33+'QTD Mgmt Summary'!H33</f>
        <v>#NAME?</v>
      </c>
      <c r="I33" s="41" t="e">
        <f aca="false">'QTD Mgmt Summary'!I33+'Q1 Mgmt Summary'!I33</f>
        <v>#NAME?</v>
      </c>
      <c r="J33" s="40" t="e">
        <f aca="false">'QTD Mgmt Summary'!J33+'Q1 Mgmt Summary'!J33</f>
        <v>#NAME?</v>
      </c>
      <c r="K33" s="34"/>
      <c r="L33" s="42" t="e">
        <f aca="false">+C33-G33</f>
        <v>#NAME?</v>
      </c>
      <c r="M33" s="43" t="e">
        <f aca="false">+D33-H33</f>
        <v>#NAME?</v>
      </c>
      <c r="N33" s="40" t="e">
        <f aca="false">+L33-M33</f>
        <v>#NAME?</v>
      </c>
    </row>
    <row r="34" customFormat="false" ht="12.75" hidden="false" customHeight="false" outlineLevel="0" collapsed="false">
      <c r="A34" s="23" t="s">
        <v>37</v>
      </c>
      <c r="B34" s="18"/>
      <c r="C34" s="53" t="n">
        <f aca="false">+'Q1 Mgmt Summary'!C34+'QTD Mgmt Summary'!C34</f>
        <v>-5417</v>
      </c>
      <c r="D34" s="55" t="e">
        <f aca="false">+'Q1 Mgmt Summary'!D34+'QTD Mgmt Summary'!D34</f>
        <v>#NAME?</v>
      </c>
      <c r="E34" s="40" t="e">
        <f aca="false">+C34-D34</f>
        <v>#NAME?</v>
      </c>
      <c r="F34" s="30"/>
      <c r="G34" s="53" t="e">
        <f aca="false">+'Q1 Mgmt Summary'!G34+'QTD Mgmt Summary'!G34</f>
        <v>#NAME?</v>
      </c>
      <c r="H34" s="55" t="e">
        <f aca="false">+'Q1 Mgmt Summary'!H34+'QTD Mgmt Summary'!H34</f>
        <v>#NAME?</v>
      </c>
      <c r="I34" s="41" t="e">
        <f aca="false">'QTD Mgmt Summary'!I34+'Q1 Mgmt Summary'!I34</f>
        <v>#NAME?</v>
      </c>
      <c r="J34" s="40" t="e">
        <f aca="false">'QTD Mgmt Summary'!J34+'Q1 Mgmt Summary'!J34</f>
        <v>#NAME?</v>
      </c>
      <c r="K34" s="30"/>
      <c r="L34" s="42" t="e">
        <f aca="false">+C34-G34</f>
        <v>#NAME?</v>
      </c>
      <c r="M34" s="43" t="e">
        <f aca="false">+D34-H34</f>
        <v>#NAME?</v>
      </c>
      <c r="N34" s="40" t="e">
        <f aca="false">+L34-M34</f>
        <v>#NAME?</v>
      </c>
    </row>
    <row r="35" customFormat="false" ht="12" hidden="false" customHeight="true" outlineLevel="0" collapsed="false">
      <c r="A35" s="44" t="s">
        <v>38</v>
      </c>
      <c r="B35" s="45"/>
      <c r="C35" s="46" t="n">
        <f aca="false">SUM(C32:C34)</f>
        <v>63227</v>
      </c>
      <c r="D35" s="46" t="e">
        <f aca="false">SUM(D32:D34)</f>
        <v>#NAME?</v>
      </c>
      <c r="E35" s="54" t="e">
        <f aca="false">SUM(E32:E34)</f>
        <v>#NAME?</v>
      </c>
      <c r="F35" s="48"/>
      <c r="G35" s="46" t="e">
        <f aca="false">SUM(G32:G34)</f>
        <v>#NAME?</v>
      </c>
      <c r="H35" s="46" t="e">
        <f aca="false">SUM(H32:H34)</f>
        <v>#NAME?</v>
      </c>
      <c r="I35" s="46" t="e">
        <f aca="false">SUM(I32:I34)</f>
        <v>#NAME?</v>
      </c>
      <c r="J35" s="54" t="e">
        <f aca="false">SUM(J32:J34)</f>
        <v>#NAME?</v>
      </c>
      <c r="K35" s="48"/>
      <c r="L35" s="49" t="e">
        <f aca="false">SUM(L32:L34)</f>
        <v>#NAME?</v>
      </c>
      <c r="M35" s="50" t="e">
        <f aca="false">SUM(M32:M34)</f>
        <v>#NAME?</v>
      </c>
      <c r="N35" s="54" t="e">
        <f aca="false">SUM(N32:N34)</f>
        <v>#NAME?</v>
      </c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  <c r="IU35" s="51"/>
      <c r="IV35" s="51"/>
      <c r="IW35" s="51"/>
    </row>
    <row r="36" customFormat="false" ht="12" hidden="false" customHeight="true" outlineLevel="0" collapsed="false">
      <c r="A36" s="56"/>
      <c r="B36" s="18"/>
      <c r="C36" s="42"/>
      <c r="D36" s="52"/>
      <c r="E36" s="40"/>
      <c r="F36" s="34"/>
      <c r="G36" s="42"/>
      <c r="H36" s="52"/>
      <c r="I36" s="43"/>
      <c r="J36" s="40"/>
      <c r="K36" s="34"/>
      <c r="L36" s="42"/>
      <c r="M36" s="43"/>
      <c r="N36" s="40"/>
    </row>
    <row r="37" customFormat="false" ht="12" hidden="false" customHeight="true" outlineLevel="0" collapsed="false">
      <c r="A37" s="56" t="s">
        <v>39</v>
      </c>
      <c r="B37" s="18"/>
      <c r="C37" s="38" t="n">
        <f aca="false">+'Q1 Mgmt Summary'!C37+'QTD Mgmt Summary'!C37</f>
        <v>1400</v>
      </c>
      <c r="D37" s="39" t="e">
        <f aca="false">+'Q1 Mgmt Summary'!D37+'QTD Mgmt Summary'!D37</f>
        <v>#NAME?</v>
      </c>
      <c r="E37" s="40" t="e">
        <f aca="false">+C37-D37</f>
        <v>#NAME?</v>
      </c>
      <c r="F37" s="34"/>
      <c r="G37" s="38" t="e">
        <f aca="false">+'Q1 Mgmt Summary'!G37+'QTD Mgmt Summary'!G37</f>
        <v>#NAME?</v>
      </c>
      <c r="H37" s="39" t="e">
        <f aca="false">+'Q1 Mgmt Summary'!H37+'QTD Mgmt Summary'!H37</f>
        <v>#NAME?</v>
      </c>
      <c r="I37" s="41" t="e">
        <f aca="false">'QTD Mgmt Summary'!I37+'Q1 Mgmt Summary'!I37</f>
        <v>#NAME?</v>
      </c>
      <c r="J37" s="40" t="e">
        <f aca="false">'QTD Mgmt Summary'!J37+'Q1 Mgmt Summary'!J37</f>
        <v>#NAME?</v>
      </c>
      <c r="K37" s="34"/>
      <c r="L37" s="42" t="e">
        <f aca="false">+C37-G37</f>
        <v>#NAME?</v>
      </c>
      <c r="M37" s="43" t="e">
        <f aca="false">+D37-H37</f>
        <v>#NAME?</v>
      </c>
      <c r="N37" s="40" t="e">
        <f aca="false">+L37-M37</f>
        <v>#NAME?</v>
      </c>
    </row>
    <row r="38" customFormat="false" ht="12" hidden="false" customHeight="true" outlineLevel="0" collapsed="false">
      <c r="A38" s="56" t="s">
        <v>40</v>
      </c>
      <c r="B38" s="18"/>
      <c r="C38" s="38" t="n">
        <f aca="false">+'Q1 Mgmt Summary'!C38+'QTD Mgmt Summary'!C38</f>
        <v>-19101</v>
      </c>
      <c r="D38" s="39" t="n">
        <f aca="false">+'Q1 Mgmt Summary'!D38+'QTD Mgmt Summary'!D38</f>
        <v>0</v>
      </c>
      <c r="E38" s="40" t="n">
        <f aca="false">+C38-D38</f>
        <v>-19101</v>
      </c>
      <c r="F38" s="34"/>
      <c r="G38" s="38" t="e">
        <f aca="false">+'Q1 Mgmt Summary'!G38+'QTD Mgmt Summary'!G38</f>
        <v>#NAME?</v>
      </c>
      <c r="H38" s="39" t="e">
        <f aca="false">+'Q1 Mgmt Summary'!H38+'QTD Mgmt Summary'!H38</f>
        <v>#NAME?</v>
      </c>
      <c r="I38" s="41" t="e">
        <f aca="false">'QTD Mgmt Summary'!I38+'Q1 Mgmt Summary'!I38</f>
        <v>#NAME?</v>
      </c>
      <c r="J38" s="40" t="e">
        <f aca="false">'QTD Mgmt Summary'!J38+'Q1 Mgmt Summary'!J38</f>
        <v>#NAME?</v>
      </c>
      <c r="K38" s="34"/>
      <c r="L38" s="42" t="e">
        <f aca="false">+C38-G38</f>
        <v>#NAME?</v>
      </c>
      <c r="M38" s="43" t="e">
        <f aca="false">+D38-H38</f>
        <v>#NAME?</v>
      </c>
      <c r="N38" s="40" t="e">
        <f aca="false">+L38-M38</f>
        <v>#NAME?</v>
      </c>
    </row>
    <row r="39" customFormat="false" ht="12" hidden="false" customHeight="true" outlineLevel="0" collapsed="false">
      <c r="A39" s="56" t="s">
        <v>41</v>
      </c>
      <c r="B39" s="18"/>
      <c r="C39" s="53" t="n">
        <f aca="false">+'Q1 Mgmt Summary'!C39+'QTD Mgmt Summary'!C39</f>
        <v>0</v>
      </c>
      <c r="D39" s="55" t="n">
        <f aca="false">+'Q1 Mgmt Summary'!D39+'QTD Mgmt Summary'!D39</f>
        <v>100909</v>
      </c>
      <c r="E39" s="40" t="n">
        <f aca="false">+C39-D39</f>
        <v>-100909</v>
      </c>
      <c r="F39" s="34"/>
      <c r="G39" s="53" t="n">
        <f aca="false">+'Q1 Mgmt Summary'!G39+'QTD Mgmt Summary'!G39</f>
        <v>0</v>
      </c>
      <c r="H39" s="55" t="n">
        <f aca="false">+'Q1 Mgmt Summary'!H39+'QTD Mgmt Summary'!H39</f>
        <v>0</v>
      </c>
      <c r="I39" s="41" t="n">
        <f aca="false">'QTD Mgmt Summary'!I39+'Q1 Mgmt Summary'!I39</f>
        <v>0</v>
      </c>
      <c r="J39" s="40" t="n">
        <f aca="false">'QTD Mgmt Summary'!J39+'Q1 Mgmt Summary'!J39</f>
        <v>0</v>
      </c>
      <c r="K39" s="34"/>
      <c r="L39" s="42" t="n">
        <f aca="false">+C39-G39</f>
        <v>0</v>
      </c>
      <c r="M39" s="43" t="n">
        <f aca="false">+D39-H39</f>
        <v>100909</v>
      </c>
      <c r="N39" s="40" t="n">
        <f aca="false">+L39-M39</f>
        <v>-100909</v>
      </c>
    </row>
    <row r="40" customFormat="false" ht="12" hidden="false" customHeight="true" outlineLevel="0" collapsed="false">
      <c r="A40" s="44" t="s">
        <v>42</v>
      </c>
      <c r="B40" s="45"/>
      <c r="C40" s="46" t="n">
        <f aca="false">C39+C38+C37+C35+C30+C17</f>
        <v>922985</v>
      </c>
      <c r="D40" s="46" t="e">
        <f aca="false">D39+D38+D37+D35+D30+D17</f>
        <v>#NAME?</v>
      </c>
      <c r="E40" s="54" t="e">
        <f aca="false">E39+E38+E37+E35+E30+E17</f>
        <v>#NAME?</v>
      </c>
      <c r="F40" s="48"/>
      <c r="G40" s="46" t="e">
        <f aca="false">G39+G38+G37+G35+G30+G17</f>
        <v>#NAME?</v>
      </c>
      <c r="H40" s="46" t="e">
        <f aca="false">H39+H38+H37+H35+H30+H17</f>
        <v>#NAME?</v>
      </c>
      <c r="I40" s="46" t="e">
        <f aca="false">I39+I38+I37+I35+I30+I17</f>
        <v>#NAME?</v>
      </c>
      <c r="J40" s="54" t="e">
        <f aca="false">J39+J38+J37+J35+J30+J17</f>
        <v>#NAME?</v>
      </c>
      <c r="K40" s="48"/>
      <c r="L40" s="46" t="e">
        <f aca="false">L39+L38+L37+L35+L30+L17</f>
        <v>#NAME?</v>
      </c>
      <c r="M40" s="46" t="e">
        <f aca="false">M39+M38+M37+M35+M30+M17</f>
        <v>#NAME?</v>
      </c>
      <c r="N40" s="54" t="e">
        <f aca="false">N39+N38+N37+N35+N30+N17</f>
        <v>#NAME?</v>
      </c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1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1"/>
      <c r="DX40" s="51"/>
      <c r="DY40" s="51"/>
      <c r="DZ40" s="51"/>
      <c r="EA40" s="51"/>
      <c r="EB40" s="51"/>
      <c r="EC40" s="51"/>
      <c r="ED40" s="51"/>
      <c r="EE40" s="51"/>
      <c r="EF40" s="51"/>
      <c r="EG40" s="51"/>
      <c r="EH40" s="51"/>
      <c r="EI40" s="51"/>
      <c r="EJ40" s="51"/>
      <c r="EK40" s="51"/>
      <c r="EL40" s="51"/>
      <c r="EM40" s="51"/>
      <c r="EN40" s="51"/>
      <c r="EO40" s="51"/>
      <c r="EP40" s="51"/>
      <c r="EQ40" s="51"/>
      <c r="ER40" s="51"/>
      <c r="ES40" s="51"/>
      <c r="ET40" s="51"/>
      <c r="EU40" s="51"/>
      <c r="EV40" s="51"/>
      <c r="EW40" s="51"/>
      <c r="EX40" s="51"/>
      <c r="EY40" s="51"/>
      <c r="EZ40" s="51"/>
      <c r="FA40" s="51"/>
      <c r="FB40" s="51"/>
      <c r="FC40" s="51"/>
      <c r="FD40" s="51"/>
      <c r="FE40" s="51"/>
      <c r="FF40" s="51"/>
      <c r="FG40" s="51"/>
      <c r="FH40" s="51"/>
      <c r="FI40" s="51"/>
      <c r="FJ40" s="51"/>
      <c r="FK40" s="51"/>
      <c r="FL40" s="51"/>
      <c r="FM40" s="51"/>
      <c r="FN40" s="51"/>
      <c r="FO40" s="51"/>
      <c r="FP40" s="51"/>
      <c r="FQ40" s="51"/>
      <c r="FR40" s="51"/>
      <c r="FS40" s="51"/>
      <c r="FT40" s="51"/>
      <c r="FU40" s="51"/>
      <c r="FV40" s="51"/>
      <c r="FW40" s="51"/>
      <c r="FX40" s="51"/>
      <c r="FY40" s="51"/>
      <c r="FZ40" s="51"/>
      <c r="GA40" s="51"/>
      <c r="GB40" s="51"/>
      <c r="GC40" s="51"/>
      <c r="GD40" s="51"/>
      <c r="GE40" s="51"/>
      <c r="GF40" s="51"/>
      <c r="GG40" s="51"/>
      <c r="GH40" s="51"/>
      <c r="GI40" s="51"/>
      <c r="GJ40" s="51"/>
      <c r="GK40" s="51"/>
      <c r="GL40" s="51"/>
      <c r="GM40" s="51"/>
      <c r="GN40" s="51"/>
      <c r="GO40" s="51"/>
      <c r="GP40" s="51"/>
      <c r="GQ40" s="51"/>
      <c r="GR40" s="51"/>
      <c r="GS40" s="51"/>
      <c r="GT40" s="51"/>
      <c r="GU40" s="51"/>
      <c r="GV40" s="51"/>
      <c r="GW40" s="51"/>
      <c r="GX40" s="51"/>
      <c r="GY40" s="51"/>
      <c r="GZ40" s="51"/>
      <c r="HA40" s="51"/>
      <c r="HB40" s="51"/>
      <c r="HC40" s="51"/>
      <c r="HD40" s="51"/>
      <c r="HE40" s="51"/>
      <c r="HF40" s="51"/>
      <c r="HG40" s="51"/>
      <c r="HH40" s="51"/>
      <c r="HI40" s="51"/>
      <c r="HJ40" s="51"/>
      <c r="HK40" s="51"/>
      <c r="HL40" s="51"/>
      <c r="HM40" s="51"/>
      <c r="HN40" s="51"/>
      <c r="HO40" s="51"/>
      <c r="HP40" s="51"/>
      <c r="HQ40" s="51"/>
      <c r="HR40" s="51"/>
      <c r="HS40" s="51"/>
      <c r="HT40" s="51"/>
      <c r="HU40" s="51"/>
      <c r="HV40" s="51"/>
      <c r="HW40" s="51"/>
      <c r="HX40" s="51"/>
      <c r="HY40" s="51"/>
      <c r="HZ40" s="51"/>
      <c r="IA40" s="51"/>
      <c r="IB40" s="51"/>
      <c r="IC40" s="51"/>
      <c r="ID40" s="51"/>
      <c r="IE40" s="51"/>
      <c r="IF40" s="51"/>
      <c r="IG40" s="51"/>
      <c r="IH40" s="51"/>
      <c r="II40" s="51"/>
      <c r="IJ40" s="51"/>
      <c r="IK40" s="51"/>
      <c r="IL40" s="51"/>
      <c r="IM40" s="51"/>
      <c r="IN40" s="51"/>
      <c r="IO40" s="51"/>
      <c r="IP40" s="51"/>
      <c r="IQ40" s="51"/>
      <c r="IR40" s="51"/>
      <c r="IS40" s="51"/>
      <c r="IT40" s="51"/>
      <c r="IU40" s="51"/>
      <c r="IV40" s="51"/>
      <c r="IW40" s="51"/>
    </row>
    <row r="41" customFormat="false" ht="12" hidden="false" customHeight="true" outlineLevel="0" collapsed="false">
      <c r="A41" s="56"/>
      <c r="B41" s="18"/>
      <c r="C41" s="42"/>
      <c r="D41" s="52"/>
      <c r="E41" s="40"/>
      <c r="F41" s="34"/>
      <c r="G41" s="42"/>
      <c r="H41" s="52"/>
      <c r="I41" s="43"/>
      <c r="J41" s="40"/>
      <c r="K41" s="34"/>
      <c r="L41" s="42"/>
      <c r="M41" s="43"/>
      <c r="N41" s="40"/>
    </row>
    <row r="42" customFormat="false" ht="12" hidden="false" customHeight="true" outlineLevel="0" collapsed="false">
      <c r="A42" s="56" t="s">
        <v>43</v>
      </c>
      <c r="B42" s="18"/>
      <c r="C42" s="38" t="n">
        <f aca="false">+'Q1 Mgmt Summary'!C42+'QTD Mgmt Summary'!C42</f>
        <v>0</v>
      </c>
      <c r="D42" s="39" t="n">
        <f aca="false">+'Q1 Mgmt Summary'!D42+'QTD Mgmt Summary'!D42</f>
        <v>0</v>
      </c>
      <c r="E42" s="40" t="n">
        <f aca="false">+C42-D42</f>
        <v>0</v>
      </c>
      <c r="F42" s="34"/>
      <c r="G42" s="38" t="n">
        <f aca="false">+'Q1 Mgmt Summary'!G42+'QTD Mgmt Summary'!G42</f>
        <v>169398</v>
      </c>
      <c r="H42" s="39" t="e">
        <f aca="false">+'Q1 Mgmt Summary'!H42+'QTD Mgmt Summary'!H42</f>
        <v>#NAME?</v>
      </c>
      <c r="I42" s="41" t="n">
        <f aca="false">'QTD Mgmt Summary'!I42+'Q1 Mgmt Summary'!I42</f>
        <v>0</v>
      </c>
      <c r="J42" s="40" t="e">
        <f aca="false">'QTD Mgmt Summary'!J42+'Q1 Mgmt Summary'!J42</f>
        <v>#NAME?</v>
      </c>
      <c r="K42" s="34"/>
      <c r="L42" s="42" t="n">
        <f aca="false">+C42-G42</f>
        <v>-169398</v>
      </c>
      <c r="M42" s="43" t="e">
        <f aca="false">+D42-H42</f>
        <v>#NAME?</v>
      </c>
      <c r="N42" s="40" t="e">
        <f aca="false">+L42-M42</f>
        <v>#NAME?</v>
      </c>
    </row>
    <row r="43" customFormat="false" ht="12" hidden="false" customHeight="true" outlineLevel="0" collapsed="false">
      <c r="A43" s="56" t="s">
        <v>44</v>
      </c>
      <c r="B43" s="18"/>
      <c r="C43" s="38" t="n">
        <f aca="false">+'Q1 Mgmt Summary'!C43+'QTD Mgmt Summary'!C43</f>
        <v>0</v>
      </c>
      <c r="D43" s="39" t="n">
        <f aca="false">+'Q1 Mgmt Summary'!D43+'QTD Mgmt Summary'!D43</f>
        <v>0</v>
      </c>
      <c r="E43" s="40" t="n">
        <f aca="false">+C43-D43</f>
        <v>0</v>
      </c>
      <c r="F43" s="34"/>
      <c r="G43" s="38" t="e">
        <f aca="false">+'Q1 Mgmt Summary'!G43+'QTD Mgmt Summary'!G43</f>
        <v>#NAME?</v>
      </c>
      <c r="H43" s="39" t="e">
        <f aca="false">+'Q1 Mgmt Summary'!H43+'QTD Mgmt Summary'!H43</f>
        <v>#NAME?</v>
      </c>
      <c r="I43" s="41" t="n">
        <f aca="false">'QTD Mgmt Summary'!I43+'Q1 Mgmt Summary'!I43</f>
        <v>0</v>
      </c>
      <c r="J43" s="40" t="e">
        <f aca="false">'QTD Mgmt Summary'!J43+'Q1 Mgmt Summary'!J43</f>
        <v>#NAME?</v>
      </c>
      <c r="K43" s="34"/>
      <c r="L43" s="42" t="e">
        <f aca="false">+C43-G43</f>
        <v>#NAME?</v>
      </c>
      <c r="M43" s="43" t="e">
        <f aca="false">+D43-H43</f>
        <v>#NAME?</v>
      </c>
      <c r="N43" s="40" t="e">
        <f aca="false">+L43-M43</f>
        <v>#NAME?</v>
      </c>
    </row>
    <row r="44" customFormat="false" ht="12" hidden="false" customHeight="true" outlineLevel="0" collapsed="false">
      <c r="A44" s="56" t="s">
        <v>45</v>
      </c>
      <c r="B44" s="18"/>
      <c r="C44" s="38" t="n">
        <f aca="false">+'Q1 Mgmt Summary'!C44+'QTD Mgmt Summary'!C46</f>
        <v>-41336</v>
      </c>
      <c r="D44" s="39" t="e">
        <f aca="false">+'Q1 Mgmt Summary'!D44+'QTD Mgmt Summary'!D46</f>
        <v>#NAME?</v>
      </c>
      <c r="E44" s="40" t="e">
        <f aca="false">+C44-D44</f>
        <v>#NAME?</v>
      </c>
      <c r="F44" s="57"/>
      <c r="G44" s="38" t="n">
        <f aca="false">+'Q1 Mgmt Summary'!G44+'QTD Mgmt Summary'!G46</f>
        <v>37352</v>
      </c>
      <c r="H44" s="39" t="e">
        <f aca="false">+'Q1 Mgmt Summary'!H44+'QTD Mgmt Summary'!H46</f>
        <v>#NAME?</v>
      </c>
      <c r="I44" s="41" t="n">
        <f aca="false">'QTD Mgmt Summary'!I46+'Q1 Mgmt Summary'!I44</f>
        <v>0</v>
      </c>
      <c r="J44" s="40" t="e">
        <f aca="false">'QTD Mgmt Summary'!J46+'Q1 Mgmt Summary'!J44</f>
        <v>#NAME?</v>
      </c>
      <c r="K44" s="34"/>
      <c r="L44" s="42" t="n">
        <f aca="false">+C44-G44</f>
        <v>-78688</v>
      </c>
      <c r="M44" s="43" t="e">
        <f aca="false">+D44-H44</f>
        <v>#NAME?</v>
      </c>
      <c r="N44" s="40" t="e">
        <f aca="false">+L44-M44</f>
        <v>#NAME?</v>
      </c>
    </row>
    <row r="45" customFormat="false" ht="12" hidden="false" customHeight="true" outlineLevel="0" collapsed="false">
      <c r="A45" s="56" t="s">
        <v>46</v>
      </c>
      <c r="B45" s="18"/>
      <c r="C45" s="38" t="n">
        <f aca="false">+'Q1 Mgmt Summary'!C45+'QTD Mgmt Summary'!C47</f>
        <v>0</v>
      </c>
      <c r="D45" s="39" t="n">
        <f aca="false">+'Q1 Mgmt Summary'!D45+'QTD Mgmt Summary'!D47</f>
        <v>0</v>
      </c>
      <c r="E45" s="40" t="n">
        <f aca="false">+C45-D45</f>
        <v>0</v>
      </c>
      <c r="F45" s="34"/>
      <c r="G45" s="38" t="e">
        <f aca="false">+'Q1 Mgmt Summary'!G45+'QTD Mgmt Summary'!G47</f>
        <v>#NAME?</v>
      </c>
      <c r="H45" s="39" t="e">
        <f aca="false">+'Q1 Mgmt Summary'!H45+'QTD Mgmt Summary'!H47</f>
        <v>#NAME?</v>
      </c>
      <c r="I45" s="41" t="e">
        <f aca="false">'QTD Mgmt Summary'!I47+'Q1 Mgmt Summary'!I45</f>
        <v>#NAME?</v>
      </c>
      <c r="J45" s="40" t="e">
        <f aca="false">'QTD Mgmt Summary'!J47+'Q1 Mgmt Summary'!J45</f>
        <v>#NAME?</v>
      </c>
      <c r="K45" s="34"/>
      <c r="L45" s="42" t="e">
        <f aca="false">+C45-G45</f>
        <v>#NAME?</v>
      </c>
      <c r="M45" s="43" t="e">
        <f aca="false">+D45-H45</f>
        <v>#NAME?</v>
      </c>
      <c r="N45" s="40" t="e">
        <f aca="false">+L45-M45</f>
        <v>#NAME?</v>
      </c>
    </row>
    <row r="46" customFormat="false" ht="12" hidden="false" customHeight="true" outlineLevel="0" collapsed="false">
      <c r="A46" s="44" t="s">
        <v>47</v>
      </c>
      <c r="B46" s="45"/>
      <c r="C46" s="46" t="n">
        <f aca="false">SUM(C40:C45)</f>
        <v>881649</v>
      </c>
      <c r="D46" s="46" t="e">
        <f aca="false">SUM(D40:D45)</f>
        <v>#NAME?</v>
      </c>
      <c r="E46" s="58" t="e">
        <f aca="false">SUM(E40:E45)</f>
        <v>#NAME?</v>
      </c>
      <c r="F46" s="48"/>
      <c r="G46" s="46" t="e">
        <f aca="false">SUM(G40:G45)</f>
        <v>#NAME?</v>
      </c>
      <c r="H46" s="46" t="e">
        <f aca="false">SUM(H40:H45)</f>
        <v>#NAME?</v>
      </c>
      <c r="I46" s="46" t="e">
        <f aca="false">SUM(I40:I45)</f>
        <v>#NAME?</v>
      </c>
      <c r="J46" s="58" t="e">
        <f aca="false">SUM(J40:J45)</f>
        <v>#NAME?</v>
      </c>
      <c r="K46" s="48"/>
      <c r="L46" s="46" t="e">
        <f aca="false">SUM(L40:L45)</f>
        <v>#NAME?</v>
      </c>
      <c r="M46" s="46" t="e">
        <f aca="false">SUM(M40:M45)</f>
        <v>#NAME?</v>
      </c>
      <c r="N46" s="58" t="e">
        <f aca="false">SUM(N40:N45)</f>
        <v>#NAME?</v>
      </c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1"/>
      <c r="DD46" s="51"/>
      <c r="DE46" s="51"/>
      <c r="DF46" s="51"/>
      <c r="DG46" s="51"/>
      <c r="DH46" s="51"/>
      <c r="DI46" s="51"/>
      <c r="DJ46" s="51"/>
      <c r="DK46" s="51"/>
      <c r="DL46" s="51"/>
      <c r="DM46" s="51"/>
      <c r="DN46" s="51"/>
      <c r="DO46" s="51"/>
      <c r="DP46" s="51"/>
      <c r="DQ46" s="51"/>
      <c r="DR46" s="51"/>
      <c r="DS46" s="51"/>
      <c r="DT46" s="51"/>
      <c r="DU46" s="51"/>
      <c r="DV46" s="51"/>
      <c r="DW46" s="51"/>
      <c r="DX46" s="51"/>
      <c r="DY46" s="51"/>
      <c r="DZ46" s="51"/>
      <c r="EA46" s="51"/>
      <c r="EB46" s="51"/>
      <c r="EC46" s="51"/>
      <c r="ED46" s="51"/>
      <c r="EE46" s="51"/>
      <c r="EF46" s="51"/>
      <c r="EG46" s="51"/>
      <c r="EH46" s="51"/>
      <c r="EI46" s="51"/>
      <c r="EJ46" s="51"/>
      <c r="EK46" s="51"/>
      <c r="EL46" s="51"/>
      <c r="EM46" s="51"/>
      <c r="EN46" s="51"/>
      <c r="EO46" s="51"/>
      <c r="EP46" s="51"/>
      <c r="EQ46" s="51"/>
      <c r="ER46" s="51"/>
      <c r="ES46" s="51"/>
      <c r="ET46" s="51"/>
      <c r="EU46" s="51"/>
      <c r="EV46" s="51"/>
      <c r="EW46" s="51"/>
      <c r="EX46" s="51"/>
      <c r="EY46" s="51"/>
      <c r="EZ46" s="51"/>
      <c r="FA46" s="51"/>
      <c r="FB46" s="51"/>
      <c r="FC46" s="51"/>
      <c r="FD46" s="51"/>
      <c r="FE46" s="51"/>
      <c r="FF46" s="51"/>
      <c r="FG46" s="51"/>
      <c r="FH46" s="51"/>
      <c r="FI46" s="51"/>
      <c r="FJ46" s="51"/>
      <c r="FK46" s="51"/>
      <c r="FL46" s="51"/>
      <c r="FM46" s="51"/>
      <c r="FN46" s="51"/>
      <c r="FO46" s="51"/>
      <c r="FP46" s="51"/>
      <c r="FQ46" s="51"/>
      <c r="FR46" s="51"/>
      <c r="FS46" s="51"/>
      <c r="FT46" s="51"/>
      <c r="FU46" s="51"/>
      <c r="FV46" s="51"/>
      <c r="FW46" s="51"/>
      <c r="FX46" s="51"/>
      <c r="FY46" s="51"/>
      <c r="FZ46" s="51"/>
      <c r="GA46" s="51"/>
      <c r="GB46" s="51"/>
      <c r="GC46" s="51"/>
      <c r="GD46" s="51"/>
      <c r="GE46" s="51"/>
      <c r="GF46" s="51"/>
      <c r="GG46" s="51"/>
      <c r="GH46" s="51"/>
      <c r="GI46" s="51"/>
      <c r="GJ46" s="51"/>
      <c r="GK46" s="51"/>
      <c r="GL46" s="51"/>
      <c r="GM46" s="51"/>
      <c r="GN46" s="51"/>
      <c r="GO46" s="51"/>
      <c r="GP46" s="51"/>
      <c r="GQ46" s="51"/>
      <c r="GR46" s="51"/>
      <c r="GS46" s="51"/>
      <c r="GT46" s="51"/>
      <c r="GU46" s="51"/>
      <c r="GV46" s="51"/>
      <c r="GW46" s="51"/>
      <c r="GX46" s="51"/>
      <c r="GY46" s="51"/>
      <c r="GZ46" s="51"/>
      <c r="HA46" s="51"/>
      <c r="HB46" s="51"/>
      <c r="HC46" s="51"/>
      <c r="HD46" s="51"/>
      <c r="HE46" s="51"/>
      <c r="HF46" s="51"/>
      <c r="HG46" s="51"/>
      <c r="HH46" s="51"/>
      <c r="HI46" s="51"/>
      <c r="HJ46" s="51"/>
      <c r="HK46" s="51"/>
      <c r="HL46" s="51"/>
      <c r="HM46" s="51"/>
      <c r="HN46" s="51"/>
      <c r="HO46" s="51"/>
      <c r="HP46" s="51"/>
      <c r="HQ46" s="51"/>
      <c r="HR46" s="51"/>
      <c r="HS46" s="51"/>
      <c r="HT46" s="51"/>
      <c r="HU46" s="51"/>
      <c r="HV46" s="51"/>
      <c r="HW46" s="51"/>
      <c r="HX46" s="51"/>
      <c r="HY46" s="51"/>
      <c r="HZ46" s="51"/>
      <c r="IA46" s="51"/>
      <c r="IB46" s="51"/>
      <c r="IC46" s="51"/>
      <c r="ID46" s="51"/>
      <c r="IE46" s="51"/>
      <c r="IF46" s="51"/>
      <c r="IG46" s="51"/>
      <c r="IH46" s="51"/>
      <c r="II46" s="51"/>
      <c r="IJ46" s="51"/>
      <c r="IK46" s="51"/>
      <c r="IL46" s="51"/>
      <c r="IM46" s="51"/>
      <c r="IN46" s="51"/>
      <c r="IO46" s="51"/>
      <c r="IP46" s="51"/>
      <c r="IQ46" s="51"/>
      <c r="IR46" s="51"/>
      <c r="IS46" s="51"/>
      <c r="IT46" s="51"/>
      <c r="IU46" s="51"/>
      <c r="IV46" s="51"/>
      <c r="IW46" s="51"/>
    </row>
    <row r="47" customFormat="false" ht="12" hidden="false" customHeight="true" outlineLevel="0" collapsed="false">
      <c r="A47" s="56" t="s">
        <v>48</v>
      </c>
      <c r="B47" s="18"/>
      <c r="C47" s="42" t="n">
        <f aca="false">+[1]1Q!C46+[1]2QTD!C46</f>
        <v>0</v>
      </c>
      <c r="D47" s="52" t="n">
        <f aca="false">+[1]1Q!D46+[1]2QTD!D46</f>
        <v>0</v>
      </c>
      <c r="E47" s="40" t="n">
        <f aca="false">+C47-D47</f>
        <v>0</v>
      </c>
      <c r="F47" s="34"/>
      <c r="G47" s="42" t="n">
        <f aca="false">+[1]1Q!G46+[1]2QTD!G46</f>
        <v>9823</v>
      </c>
      <c r="H47" s="52" t="n">
        <f aca="false">+[1]1Q!H46+[1]2QTD!H46</f>
        <v>20600</v>
      </c>
      <c r="I47" s="41" t="n">
        <f aca="false">'QTD Mgmt Summary'!I49+'Q1 Mgmt Summary'!I47</f>
        <v>0</v>
      </c>
      <c r="J47" s="40" t="n">
        <f aca="false">'QTD Mgmt Summary'!J49+'Q1 Mgmt Summary'!J47</f>
        <v>4677</v>
      </c>
      <c r="K47" s="34"/>
      <c r="L47" s="42" t="n">
        <f aca="false">+C47-G47</f>
        <v>-9823</v>
      </c>
      <c r="M47" s="43" t="n">
        <f aca="false">+D47-H47</f>
        <v>-20600</v>
      </c>
      <c r="N47" s="40" t="n">
        <f aca="false">+L47-M47</f>
        <v>10777</v>
      </c>
    </row>
    <row r="48" customFormat="false" ht="12" hidden="false" customHeight="true" outlineLevel="0" collapsed="false">
      <c r="A48" s="59" t="s">
        <v>49</v>
      </c>
      <c r="B48" s="60"/>
      <c r="C48" s="61" t="n">
        <f aca="false">SUM(C46:C47)</f>
        <v>881649</v>
      </c>
      <c r="D48" s="61" t="e">
        <f aca="false">SUM(D46:D47)</f>
        <v>#NAME?</v>
      </c>
      <c r="E48" s="62" t="e">
        <f aca="false">SUM(E46:E47)</f>
        <v>#NAME?</v>
      </c>
      <c r="F48" s="63"/>
      <c r="G48" s="61" t="e">
        <f aca="false">SUM(G46:G47)</f>
        <v>#NAME?</v>
      </c>
      <c r="H48" s="61" t="e">
        <f aca="false">SUM(H46:H47)</f>
        <v>#NAME?</v>
      </c>
      <c r="I48" s="61" t="e">
        <f aca="false">SUM(I46:I47)</f>
        <v>#NAME?</v>
      </c>
      <c r="J48" s="62" t="e">
        <f aca="false">SUM(J46:J47)</f>
        <v>#NAME?</v>
      </c>
      <c r="K48" s="63"/>
      <c r="L48" s="61" t="e">
        <f aca="false">SUM(L46:L47)</f>
        <v>#NAME?</v>
      </c>
      <c r="M48" s="61" t="e">
        <f aca="false">SUM(M46:M47)</f>
        <v>#NAME?</v>
      </c>
      <c r="N48" s="62" t="e">
        <f aca="false">SUM(N46:N47)</f>
        <v>#NAME?</v>
      </c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51"/>
      <c r="CY48" s="51"/>
      <c r="CZ48" s="51"/>
      <c r="DA48" s="51"/>
      <c r="DB48" s="51"/>
      <c r="DC48" s="51"/>
      <c r="DD48" s="51"/>
      <c r="DE48" s="51"/>
      <c r="DF48" s="51"/>
      <c r="DG48" s="51"/>
      <c r="DH48" s="51"/>
      <c r="DI48" s="51"/>
      <c r="DJ48" s="51"/>
      <c r="DK48" s="51"/>
      <c r="DL48" s="51"/>
      <c r="DM48" s="51"/>
      <c r="DN48" s="51"/>
      <c r="DO48" s="51"/>
      <c r="DP48" s="51"/>
      <c r="DQ48" s="51"/>
      <c r="DR48" s="51"/>
      <c r="DS48" s="51"/>
      <c r="DT48" s="51"/>
      <c r="DU48" s="51"/>
      <c r="DV48" s="51"/>
      <c r="DW48" s="51"/>
      <c r="DX48" s="51"/>
      <c r="DY48" s="51"/>
      <c r="DZ48" s="51"/>
      <c r="EA48" s="51"/>
      <c r="EB48" s="51"/>
      <c r="EC48" s="51"/>
      <c r="ED48" s="51"/>
      <c r="EE48" s="51"/>
      <c r="EF48" s="51"/>
      <c r="EG48" s="51"/>
      <c r="EH48" s="51"/>
      <c r="EI48" s="51"/>
      <c r="EJ48" s="51"/>
      <c r="EK48" s="51"/>
      <c r="EL48" s="51"/>
      <c r="EM48" s="51"/>
      <c r="EN48" s="51"/>
      <c r="EO48" s="51"/>
      <c r="EP48" s="51"/>
      <c r="EQ48" s="51"/>
      <c r="ER48" s="51"/>
      <c r="ES48" s="51"/>
      <c r="ET48" s="51"/>
      <c r="EU48" s="51"/>
      <c r="EV48" s="51"/>
      <c r="EW48" s="51"/>
      <c r="EX48" s="51"/>
      <c r="EY48" s="51"/>
      <c r="EZ48" s="51"/>
      <c r="FA48" s="51"/>
      <c r="FB48" s="51"/>
      <c r="FC48" s="51"/>
      <c r="FD48" s="51"/>
      <c r="FE48" s="51"/>
      <c r="FF48" s="51"/>
      <c r="FG48" s="51"/>
      <c r="FH48" s="51"/>
      <c r="FI48" s="51"/>
      <c r="FJ48" s="51"/>
      <c r="FK48" s="51"/>
      <c r="FL48" s="51"/>
      <c r="FM48" s="51"/>
      <c r="FN48" s="51"/>
      <c r="FO48" s="51"/>
      <c r="FP48" s="51"/>
      <c r="FQ48" s="51"/>
      <c r="FR48" s="51"/>
      <c r="FS48" s="51"/>
      <c r="FT48" s="51"/>
      <c r="FU48" s="51"/>
      <c r="FV48" s="51"/>
      <c r="FW48" s="51"/>
      <c r="FX48" s="51"/>
      <c r="FY48" s="51"/>
      <c r="FZ48" s="51"/>
      <c r="GA48" s="51"/>
      <c r="GB48" s="51"/>
      <c r="GC48" s="51"/>
      <c r="GD48" s="51"/>
      <c r="GE48" s="51"/>
      <c r="GF48" s="51"/>
      <c r="GG48" s="51"/>
      <c r="GH48" s="51"/>
      <c r="GI48" s="51"/>
      <c r="GJ48" s="51"/>
      <c r="GK48" s="51"/>
      <c r="GL48" s="51"/>
      <c r="GM48" s="51"/>
      <c r="GN48" s="51"/>
      <c r="GO48" s="51"/>
      <c r="GP48" s="51"/>
      <c r="GQ48" s="51"/>
      <c r="GR48" s="51"/>
      <c r="GS48" s="51"/>
      <c r="GT48" s="51"/>
      <c r="GU48" s="51"/>
      <c r="GV48" s="51"/>
      <c r="GW48" s="51"/>
      <c r="GX48" s="51"/>
      <c r="GY48" s="51"/>
      <c r="GZ48" s="51"/>
      <c r="HA48" s="51"/>
      <c r="HB48" s="51"/>
      <c r="HC48" s="51"/>
      <c r="HD48" s="51"/>
      <c r="HE48" s="51"/>
      <c r="HF48" s="51"/>
      <c r="HG48" s="51"/>
      <c r="HH48" s="51"/>
      <c r="HI48" s="51"/>
      <c r="HJ48" s="51"/>
      <c r="HK48" s="51"/>
      <c r="HL48" s="51"/>
      <c r="HM48" s="51"/>
      <c r="HN48" s="51"/>
      <c r="HO48" s="51"/>
      <c r="HP48" s="51"/>
      <c r="HQ48" s="51"/>
      <c r="HR48" s="51"/>
      <c r="HS48" s="51"/>
      <c r="HT48" s="51"/>
      <c r="HU48" s="51"/>
      <c r="HV48" s="51"/>
      <c r="HW48" s="51"/>
      <c r="HX48" s="51"/>
      <c r="HY48" s="51"/>
      <c r="HZ48" s="51"/>
      <c r="IA48" s="51"/>
      <c r="IB48" s="51"/>
      <c r="IC48" s="51"/>
      <c r="ID48" s="51"/>
      <c r="IE48" s="51"/>
      <c r="IF48" s="51"/>
      <c r="IG48" s="51"/>
      <c r="IH48" s="51"/>
      <c r="II48" s="51"/>
      <c r="IJ48" s="51"/>
      <c r="IK48" s="51"/>
      <c r="IL48" s="51"/>
      <c r="IM48" s="51"/>
      <c r="IN48" s="51"/>
      <c r="IO48" s="51"/>
      <c r="IP48" s="51"/>
      <c r="IQ48" s="51"/>
      <c r="IR48" s="51"/>
      <c r="IS48" s="51"/>
      <c r="IT48" s="51"/>
      <c r="IU48" s="51"/>
      <c r="IV48" s="51"/>
      <c r="IW48" s="51"/>
    </row>
    <row r="49" customFormat="false" ht="3" hidden="false" customHeight="true" outlineLevel="0" collapsed="false">
      <c r="A49" s="64"/>
      <c r="C49" s="65"/>
      <c r="D49" s="66"/>
      <c r="E49" s="64"/>
      <c r="F49" s="66"/>
      <c r="J49" s="67"/>
    </row>
    <row r="50" customFormat="false" ht="12.75" hidden="false" customHeight="false" outlineLevel="0" collapsed="false">
      <c r="A50" s="67" t="s">
        <v>50</v>
      </c>
      <c r="C50" s="66"/>
      <c r="D50" s="66"/>
      <c r="E50" s="66"/>
      <c r="F50" s="66"/>
    </row>
    <row r="51" customFormat="false" ht="13.5" hidden="false" customHeight="true" outlineLevel="0" collapsed="false">
      <c r="D51" s="68"/>
      <c r="E51" s="68"/>
      <c r="F51" s="68"/>
      <c r="G51" s="68"/>
      <c r="H51" s="68"/>
      <c r="I51" s="68"/>
    </row>
  </sheetData>
  <mergeCells count="4">
    <mergeCell ref="C5:E5"/>
    <mergeCell ref="G5:J5"/>
    <mergeCell ref="L5:N5"/>
    <mergeCell ref="I6:J6"/>
  </mergeCells>
  <printOptions headings="false" gridLines="false" gridLinesSet="true" horizontalCentered="false" verticalCentered="false"/>
  <pageMargins left="0.379861111111111" right="0.4" top="0.5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156"/>
  <sheetViews>
    <sheetView showFormulas="false" showGridLines="true" showRowColHeaders="true" showZeros="true" rightToLeft="false" tabSelected="false" showOutlineSymbols="true" defaultGridColor="true" view="normal" topLeftCell="B14" colorId="64" zoomScale="100" zoomScaleNormal="100" zoomScalePageLayoutView="100" workbookViewId="0">
      <selection pane="topLeft" activeCell="C16" activeCellId="0" sqref="C16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217" width="16.8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4" min="4" style="0" width="10.71"/>
    <col collapsed="false" customWidth="true" hidden="false" outlineLevel="0" max="5" min="5" style="0" width="9.7"/>
    <col collapsed="false" customWidth="true" hidden="false" outlineLevel="0" max="6" min="6" style="0" width="9.28"/>
    <col collapsed="false" customWidth="true" hidden="false" outlineLevel="0" max="7" min="7" style="0" width="1.7"/>
    <col collapsed="false" customWidth="true" hidden="false" outlineLevel="0" max="11" min="8" style="0" width="15.7"/>
  </cols>
  <sheetData>
    <row r="1" customFormat="false" ht="12.75" hidden="false" customHeight="false" outlineLevel="0" collapsed="false">
      <c r="A1" s="217" t="s">
        <v>182</v>
      </c>
    </row>
    <row r="2" customFormat="false" ht="15.75" hidden="false" customHeight="false" outlineLevel="0" collapsed="false">
      <c r="A2" s="217" t="s">
        <v>185</v>
      </c>
      <c r="B2" s="218" t="s">
        <v>77</v>
      </c>
      <c r="C2" s="218"/>
      <c r="D2" s="218"/>
      <c r="E2" s="218"/>
      <c r="F2" s="218"/>
      <c r="G2" s="218"/>
      <c r="H2" s="218"/>
      <c r="I2" s="218"/>
      <c r="J2" s="218"/>
      <c r="K2" s="218"/>
      <c r="Q2" s="0" t="s">
        <v>237</v>
      </c>
    </row>
    <row r="3" customFormat="false" ht="15" hidden="false" customHeight="false" outlineLevel="0" collapsed="false">
      <c r="A3" s="219" t="n">
        <v>36678</v>
      </c>
      <c r="B3" s="220" t="s">
        <v>262</v>
      </c>
      <c r="C3" s="220"/>
      <c r="D3" s="220"/>
      <c r="E3" s="220"/>
      <c r="F3" s="220"/>
      <c r="G3" s="220"/>
      <c r="H3" s="220"/>
      <c r="I3" s="220"/>
      <c r="J3" s="220"/>
      <c r="K3" s="220"/>
    </row>
    <row r="4" customFormat="false" ht="12.75" hidden="false" customHeight="false" outlineLevel="0" collapsed="false">
      <c r="A4" s="217" t="s">
        <v>250</v>
      </c>
      <c r="B4" s="221" t="str">
        <f aca="false">'Old Mgmt Summary'!A3</f>
        <v>Results based on Activity through June 15, 2000</v>
      </c>
      <c r="C4" s="221"/>
      <c r="D4" s="221"/>
      <c r="E4" s="221"/>
      <c r="F4" s="221"/>
      <c r="G4" s="221"/>
      <c r="H4" s="221"/>
      <c r="I4" s="221"/>
      <c r="J4" s="221"/>
      <c r="K4" s="221"/>
    </row>
    <row r="5" customFormat="false" ht="3" hidden="false" customHeight="true" outlineLevel="0" collapsed="false"/>
    <row r="6" customFormat="false" ht="12.75" hidden="false" customHeight="false" outlineLevel="0" collapsed="false">
      <c r="A6" s="217" t="s">
        <v>190</v>
      </c>
      <c r="B6" s="222"/>
      <c r="D6" s="223" t="s">
        <v>263</v>
      </c>
      <c r="E6" s="223"/>
      <c r="F6" s="223"/>
      <c r="G6" s="224"/>
      <c r="H6" s="225"/>
      <c r="I6" s="226"/>
      <c r="J6" s="226"/>
      <c r="K6" s="227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4"/>
    </row>
    <row r="7" customFormat="false" ht="12.75" hidden="false" customHeight="false" outlineLevel="0" collapsed="false">
      <c r="B7" s="228" t="s">
        <v>5</v>
      </c>
      <c r="D7" s="229" t="s">
        <v>9</v>
      </c>
      <c r="E7" s="230" t="s">
        <v>7</v>
      </c>
      <c r="F7" s="231" t="s">
        <v>8</v>
      </c>
      <c r="G7" s="224"/>
      <c r="H7" s="232" t="s">
        <v>264</v>
      </c>
      <c r="I7" s="232"/>
      <c r="J7" s="232"/>
      <c r="K7" s="232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</row>
    <row r="8" customFormat="false" ht="3" hidden="false" customHeight="true" outlineLevel="0" collapsed="false">
      <c r="B8" s="222"/>
      <c r="D8" s="225"/>
      <c r="E8" s="226"/>
      <c r="F8" s="227"/>
      <c r="G8" s="224"/>
      <c r="H8" s="225"/>
      <c r="I8" s="226"/>
      <c r="J8" s="226"/>
      <c r="K8" s="227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4"/>
    </row>
    <row r="9" customFormat="false" ht="11.25" hidden="false" customHeight="true" outlineLevel="0" collapsed="false">
      <c r="A9" s="217" t="s">
        <v>265</v>
      </c>
      <c r="B9" s="233" t="s">
        <v>13</v>
      </c>
      <c r="D9" s="234" t="e">
        <f aca="false">E9+1975</f>
        <v>#NAME?</v>
      </c>
      <c r="E9" s="235" t="e">
        <f aca="false">ROUND(HPVAL($A9,$A$1,$A$2,$A$3,$A$4,$A$6)/1000,0)</f>
        <v>#NAME?</v>
      </c>
      <c r="F9" s="236" t="e">
        <f aca="false">E9-D9</f>
        <v>#NAME?</v>
      </c>
      <c r="G9" s="237"/>
      <c r="H9" s="238" t="s">
        <v>266</v>
      </c>
      <c r="I9" s="239"/>
      <c r="J9" s="239"/>
      <c r="K9" s="240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  <c r="AA9" s="224"/>
      <c r="AB9" s="224"/>
      <c r="AC9" s="224"/>
      <c r="AD9" s="224"/>
      <c r="AE9" s="224"/>
      <c r="AF9" s="224"/>
      <c r="AG9" s="224"/>
      <c r="AH9" s="224"/>
      <c r="AI9" s="224"/>
      <c r="AJ9" s="224"/>
      <c r="AK9" s="224"/>
    </row>
    <row r="10" customFormat="false" ht="11.25" hidden="false" customHeight="true" outlineLevel="0" collapsed="false">
      <c r="A10" s="241" t="s">
        <v>216</v>
      </c>
      <c r="B10" s="143" t="s">
        <v>54</v>
      </c>
      <c r="C10" s="242"/>
      <c r="D10" s="243" t="n">
        <v>656</v>
      </c>
      <c r="E10" s="237" t="e">
        <f aca="false">ROUND(HPVAL($A10,$A$1,$A$2,$A$3,$A$4,$A$6)/1000,0)</f>
        <v>#NAME?</v>
      </c>
      <c r="F10" s="244" t="e">
        <f aca="false">E10-D10</f>
        <v>#NAME?</v>
      </c>
      <c r="G10" s="237"/>
      <c r="H10" s="245"/>
      <c r="I10" s="239"/>
      <c r="J10" s="239"/>
      <c r="K10" s="240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24"/>
      <c r="Z10" s="224"/>
      <c r="AA10" s="224"/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</row>
    <row r="11" customFormat="false" ht="11.25" hidden="false" customHeight="true" outlineLevel="0" collapsed="false">
      <c r="A11" s="217" t="s">
        <v>193</v>
      </c>
      <c r="B11" s="233" t="s">
        <v>15</v>
      </c>
      <c r="D11" s="243" t="n">
        <f aca="false">5723+1800</f>
        <v>7523</v>
      </c>
      <c r="E11" s="237" t="e">
        <f aca="false">ROUND(HPVAL($A11,$A$1,$A$2,$A$3,$A$4,$A$6)/1000,0)</f>
        <v>#NAME?</v>
      </c>
      <c r="F11" s="244" t="e">
        <f aca="false">E11-D11</f>
        <v>#NAME?</v>
      </c>
      <c r="G11" s="237"/>
      <c r="H11" s="245" t="s">
        <v>267</v>
      </c>
      <c r="I11" s="239"/>
      <c r="J11" s="239"/>
      <c r="K11" s="240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4"/>
      <c r="AE11" s="224"/>
      <c r="AF11" s="224"/>
      <c r="AG11" s="224"/>
      <c r="AH11" s="224"/>
      <c r="AI11" s="224"/>
      <c r="AJ11" s="224"/>
      <c r="AK11" s="224"/>
    </row>
    <row r="12" customFormat="false" ht="11.25" hidden="false" customHeight="true" outlineLevel="0" collapsed="false">
      <c r="A12" s="217" t="s">
        <v>194</v>
      </c>
      <c r="B12" s="233" t="s">
        <v>16</v>
      </c>
      <c r="D12" s="243" t="n">
        <v>1063</v>
      </c>
      <c r="E12" s="237" t="e">
        <f aca="false">ROUND(HPVAL($A12,$A$1,$A$2,$A$3,$A$4,$A$6)*0.8577/1000,0)</f>
        <v>#NAME?</v>
      </c>
      <c r="F12" s="244" t="e">
        <f aca="false">E12-D12</f>
        <v>#NAME?</v>
      </c>
      <c r="G12" s="237"/>
      <c r="H12" s="245" t="s">
        <v>268</v>
      </c>
      <c r="I12" s="239"/>
      <c r="J12" s="239"/>
      <c r="K12" s="240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</row>
    <row r="13" customFormat="false" ht="11.25" hidden="false" customHeight="true" outlineLevel="0" collapsed="false">
      <c r="A13" s="217" t="s">
        <v>195</v>
      </c>
      <c r="B13" s="233" t="s">
        <v>17</v>
      </c>
      <c r="D13" s="243" t="n">
        <v>1434</v>
      </c>
      <c r="E13" s="237" t="e">
        <f aca="false">ROUND(HPVAL($A13,$A$1,$A$2,$A$3,$A$4,$A$6)/1000,0)-E12</f>
        <v>#NAME?</v>
      </c>
      <c r="F13" s="244" t="e">
        <f aca="false">E13-D13</f>
        <v>#NAME?</v>
      </c>
      <c r="G13" s="237"/>
      <c r="H13" s="245"/>
      <c r="I13" s="239"/>
      <c r="J13" s="239"/>
      <c r="K13" s="240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</row>
    <row r="14" customFormat="false" ht="11.25" hidden="false" customHeight="true" outlineLevel="0" collapsed="false">
      <c r="A14" s="217" t="s">
        <v>269</v>
      </c>
      <c r="B14" s="233" t="s">
        <v>18</v>
      </c>
      <c r="C14" s="242"/>
      <c r="D14" s="243" t="n">
        <v>1147</v>
      </c>
      <c r="E14" s="237" t="e">
        <f aca="false">ROUND(HPVAL($A14,$A$1,$A$2,$A$3,$A$4,$A$6)/1000,0)</f>
        <v>#NAME?</v>
      </c>
      <c r="F14" s="244" t="e">
        <f aca="false">E14-D14</f>
        <v>#NAME?</v>
      </c>
      <c r="G14" s="237"/>
      <c r="H14" s="245"/>
      <c r="I14" s="239"/>
      <c r="J14" s="239"/>
      <c r="K14" s="240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</row>
    <row r="15" customFormat="false" ht="11.25" hidden="false" customHeight="true" outlineLevel="0" collapsed="false">
      <c r="A15" s="217" t="s">
        <v>197</v>
      </c>
      <c r="B15" s="233" t="s">
        <v>56</v>
      </c>
      <c r="D15" s="243" t="e">
        <f aca="false">E15</f>
        <v>#NAME?</v>
      </c>
      <c r="E15" s="237" t="e">
        <f aca="false">ROUND(HPVAL($A15,$A$1,$A$2,$A$3,$A$4,$A$6)/1000,0)/2</f>
        <v>#NAME?</v>
      </c>
      <c r="F15" s="244" t="e">
        <f aca="false">E15-D15</f>
        <v>#NAME?</v>
      </c>
      <c r="G15" s="237"/>
      <c r="H15" s="245"/>
      <c r="I15" s="239"/>
      <c r="J15" s="239"/>
      <c r="K15" s="240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</row>
    <row r="16" customFormat="false" ht="11.25" hidden="false" customHeight="true" outlineLevel="0" collapsed="false">
      <c r="A16" s="217" t="s">
        <v>198</v>
      </c>
      <c r="B16" s="233" t="s">
        <v>20</v>
      </c>
      <c r="D16" s="243" t="n">
        <v>892</v>
      </c>
      <c r="E16" s="237" t="e">
        <f aca="false">ROUND(HPVAL($A16,$A$1,$A$2,$A$3,$A$4,$A$6)/1000,0)</f>
        <v>#NAME?</v>
      </c>
      <c r="F16" s="244" t="e">
        <f aca="false">E16-D16</f>
        <v>#NAME?</v>
      </c>
      <c r="G16" s="237"/>
      <c r="H16" s="245"/>
      <c r="I16" s="239"/>
      <c r="J16" s="239"/>
      <c r="K16" s="240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</row>
    <row r="17" customFormat="false" ht="11.25" hidden="false" customHeight="true" outlineLevel="0" collapsed="false">
      <c r="A17" s="217" t="s">
        <v>200</v>
      </c>
      <c r="B17" s="233" t="s">
        <v>21</v>
      </c>
      <c r="D17" s="243" t="e">
        <f aca="false">E17</f>
        <v>#NAME?</v>
      </c>
      <c r="E17" s="237" t="e">
        <f aca="false">ROUND(HPVAL($A17,$A$1,$A$2,$A$3,$A$4,$A$6)/1000,0)</f>
        <v>#NAME?</v>
      </c>
      <c r="F17" s="244" t="e">
        <f aca="false">E17-D17</f>
        <v>#NAME?</v>
      </c>
      <c r="G17" s="237"/>
      <c r="H17" s="245"/>
      <c r="I17" s="239"/>
      <c r="J17" s="239"/>
      <c r="K17" s="240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4"/>
      <c r="AG17" s="224"/>
      <c r="AH17" s="224"/>
      <c r="AI17" s="224"/>
      <c r="AJ17" s="224"/>
      <c r="AK17" s="224"/>
    </row>
    <row r="18" customFormat="false" ht="11.25" hidden="false" customHeight="true" outlineLevel="0" collapsed="false">
      <c r="B18" s="246" t="s">
        <v>234</v>
      </c>
      <c r="C18" s="247"/>
      <c r="D18" s="248" t="e">
        <f aca="false">SUM(D9:D17)</f>
        <v>#NAME?</v>
      </c>
      <c r="E18" s="249" t="e">
        <f aca="false">SUM(E9:E17)</f>
        <v>#NAME?</v>
      </c>
      <c r="F18" s="250" t="e">
        <f aca="false">SUM(F9:F17)</f>
        <v>#NAME?</v>
      </c>
      <c r="G18" s="251"/>
      <c r="H18" s="252"/>
      <c r="I18" s="253"/>
      <c r="J18" s="253"/>
      <c r="K18" s="25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4"/>
      <c r="Y18" s="224"/>
      <c r="Z18" s="224"/>
      <c r="AA18" s="224"/>
      <c r="AB18" s="224"/>
      <c r="AC18" s="224"/>
      <c r="AD18" s="224"/>
      <c r="AE18" s="224"/>
      <c r="AF18" s="224"/>
      <c r="AG18" s="224"/>
      <c r="AH18" s="224"/>
      <c r="AI18" s="224"/>
      <c r="AJ18" s="224"/>
      <c r="AK18" s="224"/>
    </row>
    <row r="19" customFormat="false" ht="3" hidden="false" customHeight="true" outlineLevel="0" collapsed="false">
      <c r="B19" s="233"/>
      <c r="D19" s="243"/>
      <c r="E19" s="237"/>
      <c r="F19" s="244"/>
      <c r="G19" s="237"/>
      <c r="H19" s="245"/>
      <c r="I19" s="239"/>
      <c r="J19" s="239"/>
      <c r="K19" s="240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24"/>
      <c r="Z19" s="224"/>
      <c r="AA19" s="224"/>
      <c r="AB19" s="224"/>
      <c r="AC19" s="224"/>
      <c r="AD19" s="224"/>
      <c r="AE19" s="224"/>
      <c r="AF19" s="224"/>
      <c r="AG19" s="224"/>
      <c r="AH19" s="224"/>
      <c r="AI19" s="224"/>
      <c r="AJ19" s="224"/>
      <c r="AK19" s="224"/>
    </row>
    <row r="20" customFormat="false" ht="11.25" hidden="false" customHeight="true" outlineLevel="0" collapsed="false">
      <c r="A20" s="217" t="s">
        <v>204</v>
      </c>
      <c r="B20" s="233" t="s">
        <v>23</v>
      </c>
      <c r="D20" s="243" t="e">
        <f aca="false">E20+3000+541</f>
        <v>#NAME?</v>
      </c>
      <c r="E20" s="237" t="e">
        <f aca="false">ROUND(HPVAL($A20,$A$1,$A$2,$A$3,$A$4,$A$6)/1000,0)</f>
        <v>#NAME?</v>
      </c>
      <c r="F20" s="244" t="e">
        <f aca="false">E20-D20</f>
        <v>#NAME?</v>
      </c>
      <c r="G20" s="237"/>
      <c r="H20" s="245" t="s">
        <v>270</v>
      </c>
      <c r="I20" s="239"/>
      <c r="J20" s="239"/>
      <c r="K20" s="240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24"/>
      <c r="AF20" s="224"/>
      <c r="AG20" s="224"/>
      <c r="AH20" s="224"/>
      <c r="AI20" s="224"/>
      <c r="AJ20" s="224"/>
      <c r="AK20" s="224"/>
    </row>
    <row r="21" customFormat="false" ht="11.25" hidden="false" customHeight="true" outlineLevel="0" collapsed="false">
      <c r="A21" s="217" t="s">
        <v>205</v>
      </c>
      <c r="B21" s="233" t="s">
        <v>24</v>
      </c>
      <c r="D21" s="243" t="e">
        <f aca="false">E21+541</f>
        <v>#NAME?</v>
      </c>
      <c r="E21" s="237" t="e">
        <f aca="false">ROUND(HPVAL($A21,$A$1,$A$2,$A$3,$A$4,$A$6)/1000,0)</f>
        <v>#NAME?</v>
      </c>
      <c r="F21" s="244" t="e">
        <f aca="false">E21-D21</f>
        <v>#NAME?</v>
      </c>
      <c r="G21" s="237"/>
      <c r="H21" s="245" t="s">
        <v>271</v>
      </c>
      <c r="I21" s="239"/>
      <c r="J21" s="239"/>
      <c r="K21" s="240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  <c r="AB21" s="224"/>
      <c r="AC21" s="224"/>
      <c r="AD21" s="224"/>
      <c r="AE21" s="224"/>
      <c r="AF21" s="224"/>
      <c r="AG21" s="224"/>
      <c r="AH21" s="224"/>
      <c r="AI21" s="224"/>
      <c r="AJ21" s="224"/>
      <c r="AK21" s="224"/>
    </row>
    <row r="22" customFormat="false" ht="11.25" hidden="false" customHeight="true" outlineLevel="0" collapsed="false">
      <c r="A22" s="217" t="s">
        <v>257</v>
      </c>
      <c r="B22" s="233" t="s">
        <v>243</v>
      </c>
      <c r="D22" s="243" t="e">
        <f aca="false">E22</f>
        <v>#NAME?</v>
      </c>
      <c r="E22" s="237" t="e">
        <f aca="false">ROUND(HPVAL($A22,$A$1,$A$2,$A$3,$A$4,$A$6)/1000,0)</f>
        <v>#NAME?</v>
      </c>
      <c r="F22" s="244" t="e">
        <f aca="false">E22-D22</f>
        <v>#NAME?</v>
      </c>
      <c r="G22" s="237"/>
      <c r="H22" s="245"/>
      <c r="I22" s="239"/>
      <c r="J22" s="239"/>
      <c r="K22" s="240"/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4"/>
      <c r="Z22" s="224"/>
      <c r="AA22" s="224"/>
      <c r="AB22" s="224"/>
      <c r="AC22" s="224"/>
      <c r="AD22" s="224"/>
      <c r="AE22" s="224"/>
      <c r="AF22" s="224"/>
      <c r="AG22" s="224"/>
      <c r="AH22" s="224"/>
      <c r="AI22" s="224"/>
      <c r="AJ22" s="224"/>
      <c r="AK22" s="224"/>
    </row>
    <row r="23" customFormat="false" ht="12" hidden="false" customHeight="true" outlineLevel="0" collapsed="false">
      <c r="A23" s="217" t="s">
        <v>213</v>
      </c>
      <c r="B23" s="233" t="s">
        <v>58</v>
      </c>
      <c r="D23" s="243" t="n">
        <f aca="false">1721+541</f>
        <v>2262</v>
      </c>
      <c r="E23" s="237" t="e">
        <f aca="false">ROUND(HPVAL($A23,$A$1,$A$2,$A$3,$A$4,$A$6)/1000,0)</f>
        <v>#NAME?</v>
      </c>
      <c r="F23" s="244" t="e">
        <f aca="false">E23-D23</f>
        <v>#NAME?</v>
      </c>
      <c r="G23" s="237"/>
      <c r="H23" s="245" t="s">
        <v>272</v>
      </c>
      <c r="I23" s="239"/>
      <c r="J23" s="239"/>
      <c r="K23" s="240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224"/>
      <c r="AC23" s="224"/>
      <c r="AD23" s="224"/>
      <c r="AE23" s="224"/>
      <c r="AF23" s="224"/>
      <c r="AG23" s="224"/>
      <c r="AH23" s="224"/>
      <c r="AI23" s="224"/>
      <c r="AJ23" s="224"/>
      <c r="AK23" s="224"/>
    </row>
    <row r="24" customFormat="false" ht="11.25" hidden="false" customHeight="true" outlineLevel="0" collapsed="false">
      <c r="B24" s="233" t="s">
        <v>27</v>
      </c>
      <c r="D24" s="243" t="n">
        <f aca="false">E24</f>
        <v>1224</v>
      </c>
      <c r="E24" s="237" t="n">
        <f aca="false">2448/2</f>
        <v>1224</v>
      </c>
      <c r="F24" s="244" t="n">
        <f aca="false">E24-D24</f>
        <v>0</v>
      </c>
      <c r="G24" s="237"/>
      <c r="H24" s="245"/>
      <c r="I24" s="239"/>
      <c r="J24" s="239"/>
      <c r="K24" s="240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  <c r="AD24" s="224"/>
      <c r="AE24" s="224"/>
      <c r="AF24" s="224"/>
      <c r="AG24" s="224"/>
      <c r="AH24" s="224"/>
      <c r="AI24" s="224"/>
      <c r="AJ24" s="224"/>
      <c r="AK24" s="224"/>
    </row>
    <row r="25" customFormat="false" ht="11.25" hidden="false" customHeight="true" outlineLevel="0" collapsed="false">
      <c r="A25" s="217" t="s">
        <v>258</v>
      </c>
      <c r="B25" s="233" t="s">
        <v>28</v>
      </c>
      <c r="D25" s="243" t="n">
        <f aca="false">1298-800</f>
        <v>498</v>
      </c>
      <c r="E25" s="237" t="e">
        <f aca="false">ROUND(HPVAL($A25,$A$1,$A$2,$A$3,$A$4,$A$6)/1000,0)</f>
        <v>#NAME?</v>
      </c>
      <c r="F25" s="244" t="e">
        <f aca="false">E25-D25</f>
        <v>#NAME?</v>
      </c>
      <c r="G25" s="237"/>
      <c r="H25" s="245"/>
      <c r="I25" s="239"/>
      <c r="J25" s="239"/>
      <c r="K25" s="240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</row>
    <row r="26" customFormat="false" ht="11.25" hidden="false" customHeight="true" outlineLevel="0" collapsed="false">
      <c r="A26" s="241" t="s">
        <v>214</v>
      </c>
      <c r="B26" s="233" t="s">
        <v>59</v>
      </c>
      <c r="C26" s="242"/>
      <c r="D26" s="243" t="n">
        <v>3746</v>
      </c>
      <c r="E26" s="237" t="e">
        <f aca="false">ROUND(HPVAL($A26,$A$1,$A$2,$A$3,$A$4,$A$6)/1000,0)-E27-E28</f>
        <v>#NAME?</v>
      </c>
      <c r="F26" s="244" t="e">
        <f aca="false">E26-D26</f>
        <v>#NAME?</v>
      </c>
      <c r="G26" s="237"/>
      <c r="H26" s="245"/>
      <c r="I26" s="239"/>
      <c r="J26" s="239"/>
      <c r="K26" s="240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  <c r="AF26" s="224"/>
      <c r="AG26" s="224"/>
      <c r="AH26" s="224"/>
      <c r="AI26" s="224"/>
      <c r="AJ26" s="224"/>
      <c r="AK26" s="224"/>
    </row>
    <row r="27" customFormat="false" ht="11.25" hidden="false" customHeight="true" outlineLevel="0" collapsed="false">
      <c r="A27" s="255" t="s">
        <v>30</v>
      </c>
      <c r="B27" s="233" t="s">
        <v>30</v>
      </c>
      <c r="C27" s="242"/>
      <c r="D27" s="243" t="n">
        <v>2902</v>
      </c>
      <c r="E27" s="237" t="n">
        <v>2595</v>
      </c>
      <c r="F27" s="244" t="n">
        <f aca="false">E27-D27</f>
        <v>-307</v>
      </c>
      <c r="G27" s="237"/>
      <c r="H27" s="245"/>
      <c r="I27" s="239"/>
      <c r="J27" s="239"/>
      <c r="K27" s="240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4"/>
      <c r="AG27" s="224"/>
      <c r="AH27" s="224"/>
      <c r="AI27" s="224"/>
      <c r="AJ27" s="224"/>
      <c r="AK27" s="224"/>
    </row>
    <row r="28" customFormat="false" ht="11.25" hidden="false" customHeight="true" outlineLevel="0" collapsed="false">
      <c r="A28" s="255" t="s">
        <v>31</v>
      </c>
      <c r="B28" s="233" t="s">
        <v>31</v>
      </c>
      <c r="C28" s="242"/>
      <c r="D28" s="243" t="n">
        <v>65</v>
      </c>
      <c r="E28" s="237" t="n">
        <v>96</v>
      </c>
      <c r="F28" s="244" t="n">
        <f aca="false">E28-D28</f>
        <v>31</v>
      </c>
      <c r="G28" s="237"/>
      <c r="H28" s="245"/>
      <c r="I28" s="239"/>
      <c r="J28" s="239"/>
      <c r="K28" s="240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24"/>
      <c r="AB28" s="224"/>
      <c r="AC28" s="224"/>
      <c r="AD28" s="224"/>
      <c r="AE28" s="224"/>
      <c r="AF28" s="224"/>
      <c r="AG28" s="224"/>
      <c r="AH28" s="224"/>
      <c r="AI28" s="224"/>
      <c r="AJ28" s="224"/>
      <c r="AK28" s="224"/>
    </row>
    <row r="29" customFormat="false" ht="11.25" hidden="false" customHeight="true" outlineLevel="0" collapsed="false">
      <c r="A29" s="217" t="s">
        <v>201</v>
      </c>
      <c r="B29" s="233" t="s">
        <v>32</v>
      </c>
      <c r="D29" s="243" t="n">
        <v>1364</v>
      </c>
      <c r="E29" s="237" t="e">
        <f aca="false">ROUND(HPVAL($A29,$A$1,$A$2,$A$3,$A$4,$A$6)/1000,0)</f>
        <v>#NAME?</v>
      </c>
      <c r="F29" s="244" t="e">
        <f aca="false">E29-D29</f>
        <v>#NAME?</v>
      </c>
      <c r="G29" s="237"/>
      <c r="H29" s="245"/>
      <c r="I29" s="239"/>
      <c r="J29" s="239"/>
      <c r="K29" s="240"/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4"/>
      <c r="Z29" s="224"/>
      <c r="AA29" s="224"/>
      <c r="AB29" s="224"/>
      <c r="AC29" s="224"/>
      <c r="AD29" s="224"/>
      <c r="AE29" s="224"/>
      <c r="AF29" s="224"/>
      <c r="AG29" s="224"/>
      <c r="AH29" s="224"/>
      <c r="AI29" s="224"/>
      <c r="AJ29" s="224"/>
      <c r="AK29" s="224"/>
    </row>
    <row r="30" customFormat="false" ht="11.25" hidden="false" customHeight="true" outlineLevel="0" collapsed="false">
      <c r="A30" s="217" t="s">
        <v>210</v>
      </c>
      <c r="B30" s="233" t="s">
        <v>33</v>
      </c>
      <c r="D30" s="243" t="n">
        <v>1616</v>
      </c>
      <c r="E30" s="237" t="e">
        <f aca="false">ROUND(HPVAL($A30,$A$1,$A$2,$A$3,$A$4,$A$6)/1000,0)</f>
        <v>#NAME?</v>
      </c>
      <c r="F30" s="244" t="e">
        <f aca="false">E30-D30</f>
        <v>#NAME?</v>
      </c>
      <c r="G30" s="237"/>
      <c r="H30" s="245"/>
      <c r="I30" s="239"/>
      <c r="J30" s="239"/>
      <c r="K30" s="240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24"/>
      <c r="Z30" s="224"/>
      <c r="AA30" s="224"/>
      <c r="AB30" s="224"/>
      <c r="AC30" s="224"/>
      <c r="AD30" s="224"/>
      <c r="AE30" s="224"/>
      <c r="AF30" s="224"/>
      <c r="AG30" s="224"/>
      <c r="AH30" s="224"/>
      <c r="AI30" s="224"/>
      <c r="AJ30" s="224"/>
      <c r="AK30" s="224"/>
    </row>
    <row r="31" customFormat="false" ht="11.25" hidden="false" customHeight="true" outlineLevel="0" collapsed="false">
      <c r="B31" s="246" t="s">
        <v>34</v>
      </c>
      <c r="C31" s="247"/>
      <c r="D31" s="248" t="e">
        <f aca="false">D20+D21+D22+D23+D24+D25+D30+D29+D26+D27+D28</f>
        <v>#NAME?</v>
      </c>
      <c r="E31" s="249" t="e">
        <f aca="false">E20+E21+E22+E23+E24+E25+E30+E29+E26+E27+E28</f>
        <v>#NAME?</v>
      </c>
      <c r="F31" s="250" t="e">
        <f aca="false">F20+F21+F22+F23+F24+F25+F26+F29+F30+F27+F28</f>
        <v>#NAME?</v>
      </c>
      <c r="G31" s="251"/>
      <c r="H31" s="252"/>
      <c r="I31" s="253"/>
      <c r="J31" s="253"/>
      <c r="K31" s="25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224"/>
      <c r="AB31" s="224"/>
      <c r="AC31" s="224"/>
      <c r="AD31" s="224"/>
      <c r="AE31" s="224"/>
      <c r="AF31" s="224"/>
      <c r="AG31" s="224"/>
      <c r="AH31" s="224"/>
      <c r="AI31" s="224"/>
      <c r="AJ31" s="224"/>
      <c r="AK31" s="224"/>
    </row>
    <row r="32" customFormat="false" ht="3" hidden="false" customHeight="true" outlineLevel="0" collapsed="false">
      <c r="B32" s="233"/>
      <c r="D32" s="243"/>
      <c r="E32" s="237"/>
      <c r="F32" s="244"/>
      <c r="G32" s="237"/>
      <c r="H32" s="245"/>
      <c r="I32" s="239"/>
      <c r="J32" s="239"/>
      <c r="K32" s="240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4"/>
      <c r="AK32" s="224"/>
    </row>
    <row r="33" customFormat="false" ht="3" hidden="false" customHeight="true" outlineLevel="0" collapsed="false">
      <c r="B33" s="233"/>
      <c r="D33" s="243"/>
      <c r="E33" s="237"/>
      <c r="F33" s="244"/>
      <c r="G33" s="237"/>
      <c r="H33" s="245"/>
      <c r="I33" s="239"/>
      <c r="J33" s="239"/>
      <c r="K33" s="240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4"/>
      <c r="AG33" s="224"/>
      <c r="AH33" s="224"/>
      <c r="AI33" s="224"/>
      <c r="AJ33" s="224"/>
      <c r="AK33" s="224"/>
    </row>
    <row r="34" customFormat="false" ht="11.25" hidden="false" customHeight="true" outlineLevel="0" collapsed="false">
      <c r="A34" s="217" t="s">
        <v>218</v>
      </c>
      <c r="B34" s="233" t="s">
        <v>35</v>
      </c>
      <c r="D34" s="243" t="n">
        <v>635</v>
      </c>
      <c r="E34" s="237" t="e">
        <f aca="false">ROUND(HPVAL($A34,$A$1,$A$2,$A$3,$A$4,$A$6)/1000,0)</f>
        <v>#NAME?</v>
      </c>
      <c r="F34" s="244" t="e">
        <f aca="false">E34-D34</f>
        <v>#NAME?</v>
      </c>
      <c r="G34" s="237"/>
      <c r="H34" s="245"/>
      <c r="I34" s="239"/>
      <c r="J34" s="239"/>
      <c r="K34" s="240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</row>
    <row r="35" customFormat="false" ht="11.25" hidden="false" customHeight="true" outlineLevel="0" collapsed="false">
      <c r="A35" s="217" t="s">
        <v>219</v>
      </c>
      <c r="B35" s="233" t="s">
        <v>60</v>
      </c>
      <c r="D35" s="243" t="n">
        <v>1433</v>
      </c>
      <c r="E35" s="237" t="e">
        <f aca="false">ROUND(HPVAL($A35,$A$1,$A$2,$A$3,$A$4,$A$6)/1000,0)</f>
        <v>#NAME?</v>
      </c>
      <c r="F35" s="244" t="e">
        <f aca="false">E35-D35</f>
        <v>#NAME?</v>
      </c>
      <c r="G35" s="237"/>
      <c r="H35" s="245" t="s">
        <v>273</v>
      </c>
      <c r="I35" s="239"/>
      <c r="J35" s="239"/>
      <c r="K35" s="240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4"/>
      <c r="AG35" s="224"/>
      <c r="AH35" s="224"/>
      <c r="AI35" s="224"/>
      <c r="AJ35" s="224"/>
      <c r="AK35" s="224"/>
    </row>
    <row r="36" customFormat="false" ht="11.25" hidden="true" customHeight="true" outlineLevel="0" collapsed="false">
      <c r="A36" s="217" t="s">
        <v>220</v>
      </c>
      <c r="B36" s="256" t="s">
        <v>145</v>
      </c>
      <c r="D36" s="243" t="n">
        <v>402</v>
      </c>
      <c r="E36" s="237" t="e">
        <f aca="false">ROUND(HPVAL($A36,$A$1,$A$2,$A$3,$A$4,$A$6)/1000,0)</f>
        <v>#NAME?</v>
      </c>
      <c r="F36" s="244" t="e">
        <f aca="false">E36-D36</f>
        <v>#NAME?</v>
      </c>
      <c r="G36" s="237"/>
      <c r="H36" s="245"/>
      <c r="I36" s="239"/>
      <c r="J36" s="239"/>
      <c r="K36" s="240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4"/>
      <c r="AK36" s="224"/>
    </row>
    <row r="37" customFormat="false" ht="11.25" hidden="true" customHeight="true" outlineLevel="0" collapsed="false">
      <c r="A37" s="217" t="s">
        <v>221</v>
      </c>
      <c r="B37" s="256" t="s">
        <v>37</v>
      </c>
      <c r="D37" s="243" t="e">
        <f aca="false">E37</f>
        <v>#NAME?</v>
      </c>
      <c r="E37" s="237" t="e">
        <f aca="false">ROUND(HPVAL($A37,$A$1,$A$2,$A$3,$A$4,$A$6)/1000,0)</f>
        <v>#NAME?</v>
      </c>
      <c r="F37" s="244" t="e">
        <f aca="false">E37-D37</f>
        <v>#NAME?</v>
      </c>
      <c r="G37" s="237"/>
      <c r="H37" s="245"/>
      <c r="I37" s="239"/>
      <c r="J37" s="239"/>
      <c r="K37" s="240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</row>
    <row r="38" customFormat="false" ht="12.75" hidden="false" customHeight="false" outlineLevel="0" collapsed="false">
      <c r="B38" s="233" t="s">
        <v>37</v>
      </c>
      <c r="D38" s="257" t="e">
        <f aca="false">SUM(D36:D37)</f>
        <v>#NAME?</v>
      </c>
      <c r="E38" s="258" t="e">
        <f aca="false">SUM(E36:E37)</f>
        <v>#NAME?</v>
      </c>
      <c r="F38" s="259" t="e">
        <f aca="false">SUM(F36:F37)</f>
        <v>#NAME?</v>
      </c>
      <c r="G38" s="260"/>
      <c r="K38" s="261"/>
    </row>
    <row r="39" customFormat="false" ht="11.25" hidden="false" customHeight="true" outlineLevel="0" collapsed="false">
      <c r="B39" s="246" t="s">
        <v>38</v>
      </c>
      <c r="C39" s="247"/>
      <c r="D39" s="248" t="e">
        <f aca="false">SUM(D34:D37)</f>
        <v>#NAME?</v>
      </c>
      <c r="E39" s="249" t="e">
        <f aca="false">SUM(E34:E37)</f>
        <v>#NAME?</v>
      </c>
      <c r="F39" s="250" t="e">
        <f aca="false">SUM(F34:F37)</f>
        <v>#NAME?</v>
      </c>
      <c r="G39" s="251"/>
      <c r="H39" s="252"/>
      <c r="I39" s="253"/>
      <c r="J39" s="253"/>
      <c r="K39" s="25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  <c r="AK39" s="224"/>
    </row>
    <row r="40" customFormat="false" ht="3" hidden="false" customHeight="true" outlineLevel="0" collapsed="false">
      <c r="B40" s="233"/>
      <c r="D40" s="243"/>
      <c r="E40" s="237"/>
      <c r="F40" s="244"/>
      <c r="G40" s="237"/>
      <c r="H40" s="245"/>
      <c r="I40" s="239"/>
      <c r="J40" s="239"/>
      <c r="K40" s="240"/>
      <c r="L40" s="224"/>
      <c r="M40" s="224"/>
      <c r="N40" s="224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24"/>
      <c r="Z40" s="224"/>
      <c r="AA40" s="224"/>
      <c r="AB40" s="224"/>
      <c r="AC40" s="224"/>
      <c r="AD40" s="224"/>
      <c r="AE40" s="224"/>
      <c r="AF40" s="224"/>
      <c r="AG40" s="224"/>
      <c r="AH40" s="224"/>
      <c r="AI40" s="224"/>
      <c r="AJ40" s="224"/>
      <c r="AK40" s="224"/>
    </row>
    <row r="41" customFormat="false" ht="11.25" hidden="false" customHeight="true" outlineLevel="0" collapsed="false">
      <c r="A41" s="217" t="s">
        <v>222</v>
      </c>
      <c r="B41" s="233" t="s">
        <v>39</v>
      </c>
      <c r="C41" s="242"/>
      <c r="D41" s="243" t="n">
        <v>6035</v>
      </c>
      <c r="E41" s="237" t="e">
        <f aca="false">ROUND(HPVAL($A41,$A$1,$A$2,$A$3,$A$4,$A$6)/1000,0)</f>
        <v>#NAME?</v>
      </c>
      <c r="F41" s="244" t="e">
        <f aca="false">E41-D41</f>
        <v>#NAME?</v>
      </c>
      <c r="G41" s="237"/>
      <c r="H41" s="245" t="s">
        <v>274</v>
      </c>
      <c r="I41" s="239"/>
      <c r="J41" s="239"/>
      <c r="K41" s="240"/>
      <c r="L41" s="224"/>
      <c r="M41" s="224"/>
      <c r="N41" s="224"/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24"/>
      <c r="Z41" s="224"/>
      <c r="AA41" s="224"/>
      <c r="AB41" s="224"/>
      <c r="AC41" s="224"/>
      <c r="AD41" s="224"/>
      <c r="AE41" s="224"/>
      <c r="AF41" s="224"/>
      <c r="AG41" s="224"/>
      <c r="AH41" s="224"/>
      <c r="AI41" s="224"/>
      <c r="AJ41" s="224"/>
      <c r="AK41" s="224"/>
    </row>
    <row r="42" customFormat="false" ht="3" hidden="false" customHeight="true" outlineLevel="0" collapsed="false">
      <c r="B42" s="233"/>
      <c r="C42" s="242"/>
      <c r="D42" s="243"/>
      <c r="E42" s="237"/>
      <c r="F42" s="244"/>
      <c r="G42" s="237"/>
      <c r="H42" s="245"/>
      <c r="I42" s="239"/>
      <c r="J42" s="239"/>
      <c r="K42" s="240"/>
      <c r="L42" s="224"/>
      <c r="M42" s="224"/>
      <c r="N42" s="224"/>
      <c r="O42" s="224"/>
      <c r="P42" s="224"/>
      <c r="Q42" s="224"/>
      <c r="R42" s="224"/>
      <c r="S42" s="224"/>
      <c r="T42" s="224"/>
      <c r="U42" s="224"/>
      <c r="V42" s="224"/>
      <c r="W42" s="224"/>
      <c r="X42" s="224"/>
      <c r="Y42" s="224"/>
      <c r="Z42" s="224"/>
      <c r="AA42" s="224"/>
      <c r="AB42" s="224"/>
      <c r="AC42" s="224"/>
      <c r="AD42" s="224"/>
      <c r="AE42" s="224"/>
      <c r="AF42" s="224"/>
      <c r="AG42" s="224"/>
      <c r="AH42" s="224"/>
      <c r="AI42" s="224"/>
      <c r="AJ42" s="224"/>
      <c r="AK42" s="224"/>
    </row>
    <row r="43" customFormat="false" ht="11.25" hidden="false" customHeight="true" outlineLevel="0" collapsed="false">
      <c r="A43" s="217" t="s">
        <v>223</v>
      </c>
      <c r="B43" s="233" t="s">
        <v>40</v>
      </c>
      <c r="C43" s="242"/>
      <c r="D43" s="243" t="n">
        <f aca="false">23130-17600-2300</f>
        <v>3230</v>
      </c>
      <c r="E43" s="237" t="e">
        <f aca="false">ROUND(HPVAL($A43,$A$1,$A$2,$A$3,$A$4,$A$6)/1000,0)</f>
        <v>#NAME?</v>
      </c>
      <c r="F43" s="244" t="e">
        <f aca="false">E43-D43</f>
        <v>#NAME?</v>
      </c>
      <c r="G43" s="237"/>
      <c r="H43" s="245" t="s">
        <v>275</v>
      </c>
      <c r="I43" s="239"/>
      <c r="J43" s="239"/>
      <c r="K43" s="240"/>
      <c r="L43" s="224"/>
      <c r="M43" s="224"/>
      <c r="N43" s="224"/>
      <c r="O43" s="224"/>
      <c r="P43" s="224"/>
      <c r="Q43" s="224"/>
      <c r="R43" s="224"/>
      <c r="S43" s="224"/>
      <c r="T43" s="224"/>
      <c r="U43" s="224"/>
      <c r="V43" s="224"/>
      <c r="W43" s="224"/>
      <c r="X43" s="224"/>
      <c r="Y43" s="224"/>
      <c r="Z43" s="224"/>
      <c r="AA43" s="224"/>
      <c r="AB43" s="224"/>
      <c r="AC43" s="224"/>
      <c r="AD43" s="224"/>
      <c r="AE43" s="224"/>
      <c r="AF43" s="224"/>
      <c r="AG43" s="224"/>
      <c r="AH43" s="224"/>
      <c r="AI43" s="224"/>
      <c r="AJ43" s="224"/>
      <c r="AK43" s="224"/>
    </row>
    <row r="44" customFormat="false" ht="3" hidden="false" customHeight="true" outlineLevel="0" collapsed="false">
      <c r="B44" s="233"/>
      <c r="D44" s="243"/>
      <c r="E44" s="237"/>
      <c r="F44" s="244"/>
      <c r="G44" s="237"/>
      <c r="H44" s="245"/>
      <c r="I44" s="239"/>
      <c r="J44" s="239"/>
      <c r="K44" s="240"/>
      <c r="L44" s="224"/>
      <c r="M44" s="224"/>
      <c r="N44" s="224"/>
      <c r="O44" s="224"/>
      <c r="P44" s="224"/>
      <c r="Q44" s="224"/>
      <c r="R44" s="224"/>
      <c r="S44" s="224"/>
      <c r="T44" s="224"/>
      <c r="U44" s="224"/>
      <c r="V44" s="224"/>
      <c r="W44" s="224"/>
      <c r="X44" s="224"/>
      <c r="Y44" s="224"/>
      <c r="Z44" s="224"/>
      <c r="AA44" s="224"/>
      <c r="AB44" s="224"/>
      <c r="AC44" s="224"/>
      <c r="AD44" s="224"/>
      <c r="AE44" s="224"/>
      <c r="AF44" s="224"/>
      <c r="AG44" s="224"/>
      <c r="AH44" s="224"/>
      <c r="AI44" s="224"/>
      <c r="AJ44" s="224"/>
      <c r="AK44" s="224"/>
    </row>
    <row r="45" customFormat="false" ht="11.25" hidden="false" customHeight="true" outlineLevel="0" collapsed="false">
      <c r="B45" s="246" t="s">
        <v>42</v>
      </c>
      <c r="C45" s="247"/>
      <c r="D45" s="248" t="e">
        <f aca="false">SUM(D39:D43)+D18+D31</f>
        <v>#NAME?</v>
      </c>
      <c r="E45" s="249" t="e">
        <f aca="false">SUM(E39:E43)+E18+E31</f>
        <v>#NAME?</v>
      </c>
      <c r="F45" s="250" t="e">
        <f aca="false">SUM(F39:F43)+F18+F31</f>
        <v>#NAME?</v>
      </c>
      <c r="G45" s="251"/>
      <c r="H45" s="252"/>
      <c r="I45" s="253"/>
      <c r="J45" s="253"/>
      <c r="K45" s="254"/>
    </row>
    <row r="46" customFormat="false" ht="3" hidden="false" customHeight="true" outlineLevel="0" collapsed="false">
      <c r="B46" s="233"/>
      <c r="D46" s="243"/>
      <c r="E46" s="237"/>
      <c r="F46" s="244"/>
      <c r="G46" s="237"/>
      <c r="H46" s="245"/>
      <c r="I46" s="239"/>
      <c r="J46" s="239"/>
      <c r="K46" s="240"/>
      <c r="L46" s="224"/>
      <c r="M46" s="224"/>
      <c r="N46" s="224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24"/>
      <c r="Z46" s="224"/>
      <c r="AA46" s="224"/>
      <c r="AB46" s="224"/>
      <c r="AC46" s="224"/>
      <c r="AD46" s="224"/>
      <c r="AE46" s="224"/>
      <c r="AF46" s="224"/>
      <c r="AG46" s="224"/>
      <c r="AH46" s="224"/>
      <c r="AI46" s="224"/>
      <c r="AJ46" s="224"/>
      <c r="AK46" s="224"/>
    </row>
    <row r="47" customFormat="false" ht="11.25" hidden="false" customHeight="true" outlineLevel="0" collapsed="false">
      <c r="A47" s="217" t="s">
        <v>224</v>
      </c>
      <c r="B47" s="233" t="s">
        <v>179</v>
      </c>
      <c r="C47" s="242"/>
      <c r="D47" s="243" t="n">
        <f aca="false">75928-15698+30000</f>
        <v>90230</v>
      </c>
      <c r="E47" s="237" t="e">
        <f aca="false">ROUND(HPVAL($A47,$A$1,$A$2,$A$3,$A$4,$A$6)/1000,0)-13698</f>
        <v>#NAME?</v>
      </c>
      <c r="F47" s="244" t="e">
        <f aca="false">E47-D47</f>
        <v>#NAME?</v>
      </c>
      <c r="G47" s="237"/>
      <c r="H47" s="245" t="s">
        <v>276</v>
      </c>
      <c r="I47" s="239"/>
      <c r="J47" s="239"/>
      <c r="K47" s="240"/>
      <c r="L47" s="224"/>
      <c r="M47" s="224"/>
      <c r="N47" s="224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24"/>
      <c r="Z47" s="224"/>
      <c r="AA47" s="224"/>
      <c r="AB47" s="224"/>
      <c r="AC47" s="224"/>
      <c r="AD47" s="224"/>
      <c r="AE47" s="224"/>
      <c r="AF47" s="224"/>
      <c r="AG47" s="224"/>
      <c r="AH47" s="224"/>
      <c r="AI47" s="224"/>
      <c r="AJ47" s="224"/>
      <c r="AK47" s="224"/>
    </row>
    <row r="48" customFormat="false" ht="3" hidden="false" customHeight="true" outlineLevel="0" collapsed="false">
      <c r="B48" s="233"/>
      <c r="D48" s="243"/>
      <c r="E48" s="237"/>
      <c r="F48" s="244"/>
      <c r="G48" s="237"/>
      <c r="H48" s="245"/>
      <c r="I48" s="239"/>
      <c r="J48" s="239"/>
      <c r="K48" s="240"/>
      <c r="L48" s="224"/>
      <c r="M48" s="224"/>
      <c r="N48" s="224"/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24"/>
      <c r="Z48" s="224"/>
      <c r="AA48" s="224"/>
      <c r="AB48" s="224"/>
      <c r="AC48" s="224"/>
      <c r="AD48" s="224"/>
      <c r="AE48" s="224"/>
      <c r="AF48" s="224"/>
      <c r="AG48" s="224"/>
      <c r="AH48" s="224"/>
      <c r="AI48" s="224"/>
      <c r="AJ48" s="224"/>
      <c r="AK48" s="224"/>
    </row>
    <row r="49" customFormat="false" ht="12" hidden="false" customHeight="true" outlineLevel="0" collapsed="false">
      <c r="B49" s="233" t="s">
        <v>61</v>
      </c>
      <c r="D49" s="243" t="n">
        <v>13698</v>
      </c>
      <c r="E49" s="237" t="n">
        <v>13698</v>
      </c>
      <c r="F49" s="244" t="n">
        <f aca="false">E49-D49</f>
        <v>0</v>
      </c>
      <c r="G49" s="237"/>
      <c r="H49" s="245"/>
      <c r="I49" s="239"/>
      <c r="J49" s="239"/>
      <c r="K49" s="240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4"/>
      <c r="Z49" s="224"/>
      <c r="AA49" s="224"/>
      <c r="AB49" s="224"/>
      <c r="AC49" s="224"/>
      <c r="AD49" s="224"/>
      <c r="AE49" s="224"/>
      <c r="AF49" s="224"/>
      <c r="AG49" s="224"/>
      <c r="AH49" s="224"/>
      <c r="AI49" s="224"/>
      <c r="AJ49" s="224"/>
      <c r="AK49" s="224"/>
    </row>
    <row r="50" customFormat="false" ht="3" hidden="false" customHeight="true" outlineLevel="0" collapsed="false">
      <c r="B50" s="233"/>
      <c r="D50" s="243"/>
      <c r="E50" s="237"/>
      <c r="F50" s="244"/>
      <c r="G50" s="237"/>
      <c r="H50" s="245"/>
      <c r="I50" s="239"/>
      <c r="J50" s="239"/>
      <c r="K50" s="240"/>
      <c r="L50" s="224"/>
      <c r="M50" s="224"/>
      <c r="N50" s="224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224"/>
      <c r="Z50" s="224"/>
      <c r="AA50" s="224"/>
      <c r="AB50" s="224"/>
      <c r="AC50" s="224"/>
      <c r="AD50" s="224"/>
      <c r="AE50" s="224"/>
      <c r="AF50" s="224"/>
      <c r="AG50" s="224"/>
      <c r="AH50" s="224"/>
      <c r="AI50" s="224"/>
      <c r="AJ50" s="224"/>
      <c r="AK50" s="224"/>
    </row>
    <row r="51" customFormat="false" ht="11.25" hidden="false" customHeight="true" outlineLevel="0" collapsed="false">
      <c r="A51" s="217" t="s">
        <v>225</v>
      </c>
      <c r="B51" s="233" t="s">
        <v>45</v>
      </c>
      <c r="C51" s="242"/>
      <c r="D51" s="243" t="n">
        <v>22625</v>
      </c>
      <c r="E51" s="237" t="e">
        <f aca="false">ROUND(HPVAL($A51,$A$1,$A$2,$A$3,$A$4,$A$6)/1000,0)</f>
        <v>#NAME?</v>
      </c>
      <c r="F51" s="244" t="e">
        <f aca="false">E51-D51</f>
        <v>#NAME?</v>
      </c>
      <c r="G51" s="237"/>
      <c r="H51" s="245" t="s">
        <v>277</v>
      </c>
      <c r="I51" s="239"/>
      <c r="J51" s="239"/>
      <c r="K51" s="240"/>
      <c r="L51" s="224"/>
      <c r="M51" s="224"/>
      <c r="N51" s="224"/>
      <c r="O51" s="224"/>
      <c r="P51" s="224"/>
      <c r="Q51" s="224"/>
      <c r="R51" s="224"/>
      <c r="S51" s="224"/>
      <c r="T51" s="224"/>
      <c r="U51" s="224"/>
      <c r="V51" s="224"/>
      <c r="W51" s="224"/>
      <c r="X51" s="224"/>
      <c r="Y51" s="224"/>
      <c r="Z51" s="224"/>
      <c r="AA51" s="224"/>
      <c r="AB51" s="224"/>
      <c r="AC51" s="224"/>
      <c r="AD51" s="224"/>
      <c r="AE51" s="224"/>
      <c r="AF51" s="224"/>
      <c r="AG51" s="224"/>
      <c r="AH51" s="224"/>
      <c r="AI51" s="224"/>
      <c r="AJ51" s="224"/>
      <c r="AK51" s="224"/>
    </row>
    <row r="52" customFormat="false" ht="3" hidden="false" customHeight="true" outlineLevel="0" collapsed="false">
      <c r="B52" s="233"/>
      <c r="D52" s="243"/>
      <c r="E52" s="237"/>
      <c r="F52" s="244"/>
      <c r="G52" s="237"/>
      <c r="H52" s="245"/>
      <c r="I52" s="239"/>
      <c r="J52" s="239"/>
      <c r="K52" s="240"/>
      <c r="L52" s="224"/>
      <c r="M52" s="224"/>
      <c r="N52" s="224"/>
      <c r="O52" s="224"/>
      <c r="P52" s="224"/>
      <c r="Q52" s="224"/>
      <c r="R52" s="224"/>
      <c r="S52" s="224"/>
      <c r="T52" s="224"/>
      <c r="U52" s="224"/>
      <c r="V52" s="224"/>
      <c r="W52" s="224"/>
      <c r="X52" s="224"/>
      <c r="Y52" s="224"/>
      <c r="Z52" s="224"/>
      <c r="AA52" s="224"/>
      <c r="AB52" s="224"/>
      <c r="AC52" s="224"/>
      <c r="AD52" s="224"/>
      <c r="AE52" s="224"/>
      <c r="AF52" s="224"/>
      <c r="AG52" s="224"/>
      <c r="AH52" s="224"/>
      <c r="AI52" s="224"/>
      <c r="AJ52" s="224"/>
      <c r="AK52" s="224"/>
    </row>
    <row r="53" customFormat="false" ht="11.25" hidden="false" customHeight="true" outlineLevel="0" collapsed="false">
      <c r="A53" s="247"/>
      <c r="B53" s="246" t="s">
        <v>84</v>
      </c>
      <c r="C53" s="247"/>
      <c r="D53" s="262" t="e">
        <f aca="false">D45+D47+D51+D49</f>
        <v>#NAME?</v>
      </c>
      <c r="E53" s="263" t="e">
        <f aca="false">E45+E47+E51+E49</f>
        <v>#NAME?</v>
      </c>
      <c r="F53" s="264" t="e">
        <f aca="false">F45+F47+F51+F49</f>
        <v>#NAME?</v>
      </c>
      <c r="G53" s="251"/>
      <c r="H53" s="252"/>
      <c r="I53" s="253"/>
      <c r="J53" s="253"/>
      <c r="K53" s="254"/>
    </row>
    <row r="54" customFormat="false" ht="3" hidden="false" customHeight="true" outlineLevel="0" collapsed="false">
      <c r="B54" s="265"/>
      <c r="D54" s="266"/>
      <c r="E54" s="267"/>
      <c r="F54" s="268"/>
      <c r="G54" s="224"/>
      <c r="H54" s="266"/>
      <c r="I54" s="267"/>
      <c r="J54" s="267"/>
      <c r="K54" s="268"/>
      <c r="L54" s="224"/>
      <c r="M54" s="224"/>
      <c r="N54" s="224"/>
      <c r="O54" s="224"/>
      <c r="P54" s="224"/>
      <c r="Q54" s="224"/>
      <c r="R54" s="224"/>
      <c r="S54" s="224"/>
      <c r="T54" s="224"/>
      <c r="U54" s="224"/>
      <c r="V54" s="224"/>
      <c r="W54" s="224"/>
      <c r="X54" s="224"/>
      <c r="Y54" s="224"/>
      <c r="Z54" s="224"/>
      <c r="AA54" s="224"/>
      <c r="AB54" s="224"/>
      <c r="AC54" s="224"/>
      <c r="AD54" s="224"/>
      <c r="AE54" s="224"/>
      <c r="AF54" s="224"/>
      <c r="AG54" s="224"/>
      <c r="AH54" s="224"/>
      <c r="AI54" s="224"/>
      <c r="AJ54" s="224"/>
      <c r="AK54" s="224"/>
    </row>
    <row r="55" customFormat="false" ht="3" hidden="false" customHeight="true" outlineLevel="0" collapsed="false">
      <c r="A55" s="255"/>
      <c r="B55" s="239"/>
      <c r="C55" s="269"/>
      <c r="D55" s="239"/>
      <c r="E55" s="239"/>
      <c r="F55" s="239"/>
      <c r="G55" s="239"/>
      <c r="H55" s="239"/>
      <c r="I55" s="239"/>
      <c r="J55" s="239"/>
      <c r="K55" s="239"/>
      <c r="L55" s="239"/>
      <c r="M55" s="239"/>
      <c r="N55" s="239"/>
      <c r="O55" s="239"/>
      <c r="P55" s="239"/>
      <c r="Q55" s="239"/>
      <c r="R55" s="239"/>
      <c r="S55" s="239"/>
      <c r="T55" s="239"/>
      <c r="U55" s="239"/>
      <c r="V55" s="239"/>
      <c r="W55" s="239"/>
      <c r="X55" s="239"/>
      <c r="Y55" s="239"/>
      <c r="Z55" s="239"/>
      <c r="AA55" s="239"/>
      <c r="AB55" s="239"/>
      <c r="AC55" s="239"/>
      <c r="AD55" s="239"/>
      <c r="AE55" s="239"/>
      <c r="AF55" s="239"/>
      <c r="AG55" s="239"/>
      <c r="AH55" s="239"/>
      <c r="AI55" s="239"/>
      <c r="AJ55" s="239"/>
      <c r="AK55" s="239"/>
    </row>
    <row r="56" customFormat="false" ht="12.75" hidden="false" customHeight="false" outlineLevel="0" collapsed="false">
      <c r="B56" s="222"/>
      <c r="D56" s="223" t="s">
        <v>278</v>
      </c>
      <c r="E56" s="223"/>
      <c r="F56" s="223"/>
      <c r="G56" s="224"/>
      <c r="H56" s="225"/>
      <c r="I56" s="226"/>
      <c r="J56" s="226"/>
      <c r="K56" s="227"/>
      <c r="L56" s="224"/>
      <c r="M56" s="224"/>
      <c r="N56" s="224"/>
      <c r="O56" s="224"/>
      <c r="P56" s="224"/>
      <c r="Q56" s="224"/>
      <c r="R56" s="224"/>
      <c r="S56" s="224"/>
      <c r="T56" s="224"/>
      <c r="U56" s="224"/>
      <c r="V56" s="224"/>
      <c r="W56" s="224"/>
      <c r="X56" s="224"/>
      <c r="Y56" s="224"/>
      <c r="Z56" s="224"/>
      <c r="AA56" s="224"/>
      <c r="AB56" s="224"/>
      <c r="AC56" s="224"/>
      <c r="AD56" s="224"/>
      <c r="AE56" s="224"/>
      <c r="AF56" s="224"/>
      <c r="AG56" s="224"/>
      <c r="AH56" s="224"/>
      <c r="AI56" s="224"/>
      <c r="AJ56" s="224"/>
      <c r="AK56" s="224"/>
    </row>
    <row r="57" customFormat="false" ht="12.75" hidden="false" customHeight="false" outlineLevel="0" collapsed="false">
      <c r="B57" s="232" t="s">
        <v>5</v>
      </c>
      <c r="D57" s="229" t="s">
        <v>9</v>
      </c>
      <c r="E57" s="230" t="s">
        <v>7</v>
      </c>
      <c r="F57" s="231" t="s">
        <v>8</v>
      </c>
      <c r="G57" s="224"/>
      <c r="H57" s="232" t="s">
        <v>264</v>
      </c>
      <c r="I57" s="232"/>
      <c r="J57" s="232"/>
      <c r="K57" s="232"/>
      <c r="L57" s="224"/>
      <c r="M57" s="224"/>
      <c r="N57" s="224"/>
      <c r="O57" s="224"/>
      <c r="P57" s="224"/>
      <c r="Q57" s="224"/>
      <c r="R57" s="224"/>
      <c r="S57" s="224"/>
      <c r="T57" s="224"/>
      <c r="U57" s="224"/>
      <c r="V57" s="224"/>
      <c r="W57" s="224"/>
      <c r="X57" s="224"/>
      <c r="Y57" s="224"/>
      <c r="Z57" s="224"/>
      <c r="AA57" s="224"/>
      <c r="AB57" s="224"/>
      <c r="AC57" s="224"/>
      <c r="AD57" s="224"/>
      <c r="AE57" s="224"/>
      <c r="AF57" s="224"/>
      <c r="AG57" s="224"/>
      <c r="AH57" s="224"/>
      <c r="AI57" s="224"/>
      <c r="AJ57" s="224"/>
      <c r="AK57" s="224"/>
    </row>
    <row r="58" customFormat="false" ht="12.75" hidden="false" customHeight="false" outlineLevel="0" collapsed="false">
      <c r="B58" s="222" t="s">
        <v>211</v>
      </c>
      <c r="D58" s="270" t="n">
        <v>9885</v>
      </c>
      <c r="E58" s="271" t="n">
        <v>8789</v>
      </c>
      <c r="F58" s="272" t="n">
        <f aca="false">E58-D58</f>
        <v>-1096</v>
      </c>
      <c r="G58" s="224"/>
      <c r="H58" s="225" t="s">
        <v>279</v>
      </c>
      <c r="I58" s="226"/>
      <c r="J58" s="226"/>
      <c r="K58" s="227"/>
      <c r="L58" s="224"/>
      <c r="M58" s="224"/>
      <c r="N58" s="224"/>
      <c r="O58" s="224"/>
      <c r="P58" s="224"/>
      <c r="Q58" s="224"/>
      <c r="R58" s="224"/>
      <c r="S58" s="224"/>
      <c r="T58" s="224"/>
      <c r="U58" s="224"/>
      <c r="V58" s="224"/>
      <c r="W58" s="224"/>
      <c r="X58" s="224"/>
      <c r="Y58" s="224"/>
      <c r="Z58" s="224"/>
      <c r="AA58" s="224"/>
      <c r="AB58" s="224"/>
      <c r="AC58" s="224"/>
      <c r="AD58" s="224"/>
      <c r="AE58" s="224"/>
      <c r="AF58" s="224"/>
      <c r="AG58" s="224"/>
      <c r="AH58" s="224"/>
      <c r="AI58" s="224"/>
      <c r="AJ58" s="224"/>
      <c r="AK58" s="224"/>
    </row>
    <row r="59" customFormat="false" ht="12.75" hidden="false" customHeight="false" outlineLevel="0" collapsed="false">
      <c r="B59" s="233" t="s">
        <v>30</v>
      </c>
      <c r="D59" s="243" t="n">
        <v>34093</v>
      </c>
      <c r="E59" s="237" t="n">
        <v>33926</v>
      </c>
      <c r="F59" s="244" t="n">
        <f aca="false">E59-D59</f>
        <v>-167</v>
      </c>
      <c r="G59" s="224"/>
      <c r="H59" s="245"/>
      <c r="I59" s="239"/>
      <c r="J59" s="239"/>
      <c r="K59" s="240"/>
      <c r="L59" s="224"/>
      <c r="M59" s="224"/>
      <c r="N59" s="224"/>
      <c r="O59" s="224"/>
      <c r="P59" s="224"/>
      <c r="Q59" s="224"/>
      <c r="R59" s="224"/>
      <c r="S59" s="224"/>
      <c r="T59" s="224"/>
      <c r="U59" s="224"/>
      <c r="V59" s="224"/>
      <c r="W59" s="224"/>
      <c r="X59" s="224"/>
      <c r="Y59" s="224"/>
      <c r="Z59" s="224"/>
      <c r="AA59" s="224"/>
      <c r="AB59" s="224"/>
      <c r="AC59" s="224"/>
      <c r="AD59" s="224"/>
      <c r="AE59" s="224"/>
      <c r="AF59" s="224"/>
      <c r="AG59" s="224"/>
      <c r="AH59" s="224"/>
      <c r="AI59" s="224"/>
      <c r="AJ59" s="224"/>
      <c r="AK59" s="224"/>
    </row>
    <row r="60" customFormat="false" ht="12.75" hidden="false" customHeight="false" outlineLevel="0" collapsed="false">
      <c r="B60" s="265" t="s">
        <v>29</v>
      </c>
      <c r="D60" s="273" t="n">
        <v>5655</v>
      </c>
      <c r="E60" s="274" t="n">
        <v>3072</v>
      </c>
      <c r="F60" s="275" t="n">
        <f aca="false">E60-D60</f>
        <v>-2583</v>
      </c>
      <c r="G60" s="224"/>
      <c r="H60" s="266" t="s">
        <v>280</v>
      </c>
      <c r="I60" s="267"/>
      <c r="J60" s="267"/>
      <c r="K60" s="268"/>
      <c r="L60" s="224"/>
      <c r="M60" s="224"/>
      <c r="N60" s="224"/>
      <c r="O60" s="224"/>
      <c r="P60" s="224"/>
      <c r="Q60" s="224"/>
      <c r="R60" s="224"/>
      <c r="S60" s="224"/>
      <c r="T60" s="224"/>
      <c r="U60" s="224"/>
      <c r="V60" s="224"/>
      <c r="W60" s="224"/>
      <c r="X60" s="224"/>
      <c r="Y60" s="224"/>
      <c r="Z60" s="224"/>
      <c r="AA60" s="224"/>
      <c r="AB60" s="224"/>
      <c r="AC60" s="224"/>
      <c r="AD60" s="224"/>
      <c r="AE60" s="224"/>
      <c r="AF60" s="224"/>
      <c r="AG60" s="224"/>
      <c r="AH60" s="224"/>
      <c r="AI60" s="224"/>
      <c r="AJ60" s="224"/>
      <c r="AK60" s="224"/>
    </row>
    <row r="61" customFormat="false" ht="12.75" hidden="false" customHeight="false" outlineLevel="0" collapsed="false">
      <c r="D61" s="276" t="n">
        <f aca="false">SUM(D58:D60)</f>
        <v>49633</v>
      </c>
      <c r="E61" s="276" t="n">
        <f aca="false">SUM(E58:E60)</f>
        <v>45787</v>
      </c>
      <c r="F61" s="224"/>
      <c r="G61" s="224"/>
      <c r="H61" s="224"/>
      <c r="I61" s="224"/>
      <c r="J61" s="224"/>
      <c r="K61" s="224"/>
      <c r="L61" s="224"/>
      <c r="M61" s="224" t="s">
        <v>73</v>
      </c>
      <c r="N61" s="224"/>
      <c r="O61" s="224"/>
      <c r="P61" s="224"/>
      <c r="Q61" s="224"/>
      <c r="R61" s="224"/>
      <c r="S61" s="224"/>
      <c r="T61" s="224"/>
      <c r="U61" s="224"/>
      <c r="V61" s="224"/>
      <c r="W61" s="224"/>
      <c r="X61" s="224"/>
      <c r="Y61" s="224"/>
      <c r="Z61" s="224"/>
      <c r="AA61" s="224"/>
      <c r="AB61" s="224"/>
      <c r="AC61" s="224"/>
      <c r="AD61" s="224"/>
      <c r="AE61" s="224"/>
      <c r="AF61" s="224"/>
      <c r="AG61" s="224"/>
      <c r="AH61" s="224"/>
      <c r="AI61" s="224"/>
      <c r="AJ61" s="224"/>
      <c r="AK61" s="224"/>
    </row>
    <row r="62" customFormat="false" ht="12.75" hidden="false" customHeight="false" outlineLevel="0" collapsed="false"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24"/>
      <c r="V62" s="224"/>
      <c r="W62" s="224"/>
      <c r="X62" s="224"/>
      <c r="Y62" s="224"/>
      <c r="Z62" s="224"/>
      <c r="AA62" s="224"/>
      <c r="AB62" s="224"/>
      <c r="AC62" s="224"/>
      <c r="AD62" s="224"/>
      <c r="AE62" s="224"/>
      <c r="AF62" s="224"/>
      <c r="AG62" s="224"/>
      <c r="AH62" s="224"/>
      <c r="AI62" s="224"/>
      <c r="AJ62" s="224"/>
      <c r="AK62" s="224"/>
    </row>
    <row r="63" customFormat="false" ht="12.75" hidden="false" customHeight="false" outlineLevel="0" collapsed="false"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24"/>
      <c r="Q63" s="224"/>
      <c r="R63" s="224"/>
      <c r="S63" s="224"/>
      <c r="T63" s="224"/>
      <c r="U63" s="224"/>
      <c r="V63" s="224"/>
      <c r="W63" s="224"/>
      <c r="X63" s="224"/>
      <c r="Y63" s="224"/>
      <c r="Z63" s="224"/>
      <c r="AA63" s="224"/>
      <c r="AB63" s="224"/>
      <c r="AC63" s="224"/>
      <c r="AD63" s="224"/>
      <c r="AE63" s="224"/>
      <c r="AF63" s="224"/>
      <c r="AG63" s="224"/>
      <c r="AH63" s="224"/>
      <c r="AI63" s="224"/>
      <c r="AJ63" s="224"/>
      <c r="AK63" s="224"/>
    </row>
    <row r="64" customFormat="false" ht="12.75" hidden="false" customHeight="false" outlineLevel="0" collapsed="false"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24"/>
      <c r="V64" s="224"/>
      <c r="W64" s="224"/>
      <c r="X64" s="224"/>
      <c r="Y64" s="224"/>
      <c r="Z64" s="224"/>
      <c r="AA64" s="224"/>
      <c r="AB64" s="224"/>
      <c r="AC64" s="224"/>
      <c r="AD64" s="224"/>
      <c r="AE64" s="224"/>
      <c r="AF64" s="224"/>
      <c r="AG64" s="224"/>
      <c r="AH64" s="224"/>
      <c r="AI64" s="224"/>
      <c r="AJ64" s="224"/>
      <c r="AK64" s="224"/>
    </row>
    <row r="65" customFormat="false" ht="12.75" hidden="false" customHeight="false" outlineLevel="0" collapsed="false">
      <c r="D65" s="224"/>
      <c r="E65" s="224"/>
      <c r="F65" s="224"/>
      <c r="G65" s="224"/>
      <c r="H65" s="224"/>
      <c r="I65" s="224"/>
      <c r="J65" s="224"/>
      <c r="K65" s="224"/>
      <c r="L65" s="224"/>
      <c r="M65" s="224"/>
      <c r="N65" s="224"/>
      <c r="O65" s="224"/>
      <c r="P65" s="224"/>
      <c r="Q65" s="224"/>
      <c r="R65" s="224"/>
      <c r="S65" s="224"/>
      <c r="T65" s="224"/>
      <c r="U65" s="224"/>
      <c r="V65" s="224"/>
      <c r="W65" s="224"/>
      <c r="X65" s="224"/>
      <c r="Y65" s="224"/>
      <c r="Z65" s="224"/>
      <c r="AA65" s="224"/>
      <c r="AB65" s="224"/>
      <c r="AC65" s="224"/>
      <c r="AD65" s="224"/>
      <c r="AE65" s="224"/>
      <c r="AF65" s="224"/>
      <c r="AG65" s="224"/>
      <c r="AH65" s="224"/>
      <c r="AI65" s="224"/>
      <c r="AJ65" s="224"/>
      <c r="AK65" s="224"/>
    </row>
    <row r="66" customFormat="false" ht="12.75" hidden="false" customHeight="false" outlineLevel="0" collapsed="false">
      <c r="D66" s="224"/>
      <c r="E66" s="224"/>
      <c r="F66" s="224"/>
      <c r="G66" s="224"/>
      <c r="H66" s="224"/>
      <c r="I66" s="224"/>
      <c r="J66" s="224"/>
      <c r="K66" s="224"/>
      <c r="L66" s="224"/>
      <c r="M66" s="224"/>
      <c r="N66" s="224"/>
      <c r="O66" s="224"/>
      <c r="P66" s="224"/>
      <c r="Q66" s="224"/>
      <c r="R66" s="224"/>
      <c r="S66" s="224"/>
      <c r="T66" s="224"/>
      <c r="U66" s="224"/>
      <c r="V66" s="224"/>
      <c r="W66" s="224"/>
      <c r="X66" s="224"/>
      <c r="Y66" s="224"/>
      <c r="Z66" s="224"/>
      <c r="AA66" s="224"/>
      <c r="AB66" s="224"/>
      <c r="AC66" s="224"/>
      <c r="AD66" s="224"/>
      <c r="AE66" s="224"/>
      <c r="AF66" s="224"/>
      <c r="AG66" s="224"/>
      <c r="AH66" s="224"/>
      <c r="AI66" s="224"/>
      <c r="AJ66" s="224"/>
      <c r="AK66" s="224"/>
    </row>
    <row r="67" customFormat="false" ht="12.75" hidden="false" customHeight="false" outlineLevel="0" collapsed="false"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24"/>
      <c r="V67" s="224"/>
      <c r="W67" s="224"/>
      <c r="X67" s="224"/>
      <c r="Y67" s="224"/>
      <c r="Z67" s="224"/>
      <c r="AA67" s="224"/>
      <c r="AB67" s="224"/>
      <c r="AC67" s="224"/>
      <c r="AD67" s="224"/>
      <c r="AE67" s="224"/>
      <c r="AF67" s="224"/>
      <c r="AG67" s="224"/>
      <c r="AH67" s="224"/>
      <c r="AI67" s="224"/>
      <c r="AJ67" s="224"/>
      <c r="AK67" s="224"/>
    </row>
    <row r="68" customFormat="false" ht="12.75" hidden="false" customHeight="false" outlineLevel="0" collapsed="false">
      <c r="D68" s="224"/>
      <c r="E68" s="224"/>
      <c r="F68" s="224"/>
      <c r="G68" s="224"/>
      <c r="H68" s="224"/>
      <c r="I68" s="224"/>
      <c r="J68" s="224"/>
      <c r="K68" s="224"/>
      <c r="L68" s="224"/>
      <c r="M68" s="224"/>
      <c r="N68" s="224"/>
      <c r="O68" s="224"/>
      <c r="P68" s="224"/>
      <c r="Q68" s="224"/>
      <c r="R68" s="224"/>
      <c r="S68" s="224"/>
      <c r="T68" s="224"/>
      <c r="U68" s="224"/>
      <c r="V68" s="224"/>
      <c r="W68" s="224"/>
      <c r="X68" s="224"/>
      <c r="Y68" s="224"/>
      <c r="Z68" s="224"/>
      <c r="AA68" s="224"/>
      <c r="AB68" s="224"/>
      <c r="AC68" s="224"/>
      <c r="AD68" s="224"/>
      <c r="AE68" s="224"/>
      <c r="AF68" s="224"/>
      <c r="AG68" s="224"/>
      <c r="AH68" s="224"/>
      <c r="AI68" s="224"/>
      <c r="AJ68" s="224"/>
      <c r="AK68" s="224"/>
    </row>
    <row r="69" customFormat="false" ht="12.75" hidden="false" customHeight="false" outlineLevel="0" collapsed="false"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224"/>
      <c r="AB69" s="224"/>
      <c r="AC69" s="224"/>
      <c r="AD69" s="224"/>
      <c r="AE69" s="224"/>
      <c r="AF69" s="224"/>
      <c r="AG69" s="224"/>
      <c r="AH69" s="224"/>
      <c r="AI69" s="224"/>
      <c r="AJ69" s="224"/>
      <c r="AK69" s="224"/>
    </row>
    <row r="70" customFormat="false" ht="12.75" hidden="false" customHeight="false" outlineLevel="0" collapsed="false"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  <c r="P70" s="224"/>
      <c r="Q70" s="224"/>
      <c r="R70" s="224"/>
      <c r="S70" s="224"/>
      <c r="T70" s="224"/>
      <c r="U70" s="224"/>
      <c r="V70" s="224"/>
      <c r="W70" s="224"/>
      <c r="X70" s="224"/>
      <c r="Y70" s="224"/>
      <c r="Z70" s="224"/>
      <c r="AA70" s="224"/>
      <c r="AB70" s="224"/>
      <c r="AC70" s="224"/>
      <c r="AD70" s="224"/>
      <c r="AE70" s="224"/>
      <c r="AF70" s="224"/>
      <c r="AG70" s="224"/>
      <c r="AH70" s="224"/>
      <c r="AI70" s="224"/>
      <c r="AJ70" s="224"/>
      <c r="AK70" s="224"/>
    </row>
    <row r="71" customFormat="false" ht="12.75" hidden="false" customHeight="false" outlineLevel="0" collapsed="false"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  <c r="P71" s="224"/>
      <c r="Q71" s="224"/>
      <c r="R71" s="224"/>
      <c r="S71" s="224"/>
      <c r="T71" s="224"/>
      <c r="U71" s="224"/>
      <c r="V71" s="224"/>
      <c r="W71" s="224"/>
      <c r="X71" s="224"/>
      <c r="Y71" s="224"/>
      <c r="Z71" s="224"/>
      <c r="AA71" s="224"/>
      <c r="AB71" s="224"/>
      <c r="AC71" s="224"/>
      <c r="AD71" s="224"/>
      <c r="AE71" s="224"/>
      <c r="AF71" s="224"/>
      <c r="AG71" s="224"/>
      <c r="AH71" s="224"/>
      <c r="AI71" s="224"/>
      <c r="AJ71" s="224"/>
      <c r="AK71" s="224"/>
    </row>
    <row r="72" customFormat="false" ht="12.75" hidden="false" customHeight="false" outlineLevel="0" collapsed="false">
      <c r="D72" s="224"/>
      <c r="E72" s="224"/>
      <c r="L72" s="224"/>
      <c r="M72" s="224"/>
      <c r="N72" s="224"/>
      <c r="O72" s="224"/>
      <c r="P72" s="224"/>
      <c r="Q72" s="224"/>
      <c r="R72" s="224"/>
      <c r="S72" s="224"/>
      <c r="T72" s="224"/>
      <c r="U72" s="224"/>
      <c r="V72" s="224"/>
      <c r="W72" s="224"/>
      <c r="X72" s="224"/>
      <c r="Y72" s="224"/>
      <c r="Z72" s="224"/>
      <c r="AA72" s="224"/>
      <c r="AB72" s="224"/>
      <c r="AC72" s="224"/>
      <c r="AD72" s="224"/>
      <c r="AE72" s="224"/>
      <c r="AF72" s="224"/>
      <c r="AG72" s="224"/>
      <c r="AH72" s="224"/>
      <c r="AI72" s="224"/>
      <c r="AJ72" s="224"/>
      <c r="AK72" s="224"/>
    </row>
    <row r="73" customFormat="false" ht="12.75" hidden="false" customHeight="false" outlineLevel="0" collapsed="false">
      <c r="D73" s="224"/>
      <c r="E73" s="224"/>
      <c r="L73" s="224"/>
      <c r="M73" s="224"/>
      <c r="N73" s="224"/>
      <c r="O73" s="224"/>
      <c r="P73" s="224"/>
      <c r="Q73" s="224"/>
      <c r="R73" s="224"/>
      <c r="S73" s="224"/>
      <c r="T73" s="224"/>
      <c r="U73" s="224"/>
      <c r="V73" s="224"/>
      <c r="W73" s="224"/>
      <c r="X73" s="224"/>
      <c r="Y73" s="224"/>
      <c r="Z73" s="224"/>
      <c r="AA73" s="224"/>
      <c r="AB73" s="224"/>
      <c r="AC73" s="224"/>
      <c r="AD73" s="224"/>
      <c r="AE73" s="224"/>
      <c r="AF73" s="224"/>
      <c r="AG73" s="224"/>
      <c r="AH73" s="224"/>
      <c r="AI73" s="224"/>
      <c r="AJ73" s="224"/>
      <c r="AK73" s="224"/>
    </row>
    <row r="74" customFormat="false" ht="12.75" hidden="false" customHeight="false" outlineLevel="0" collapsed="false">
      <c r="D74" s="224"/>
      <c r="E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</row>
    <row r="75" customFormat="false" ht="12.75" hidden="false" customHeight="false" outlineLevel="0" collapsed="false">
      <c r="D75" s="224"/>
      <c r="E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24"/>
    </row>
    <row r="76" customFormat="false" ht="12.75" hidden="false" customHeight="false" outlineLevel="0" collapsed="false">
      <c r="D76" s="224"/>
      <c r="E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</row>
    <row r="77" customFormat="false" ht="12.75" hidden="false" customHeight="false" outlineLevel="0" collapsed="false">
      <c r="D77" s="224"/>
      <c r="E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</row>
    <row r="78" customFormat="false" ht="12.75" hidden="false" customHeight="false" outlineLevel="0" collapsed="false"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</row>
    <row r="79" customFormat="false" ht="12.75" hidden="false" customHeight="false" outlineLevel="0" collapsed="false">
      <c r="A79" s="224"/>
      <c r="B79" s="224"/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</row>
    <row r="80" customFormat="false" ht="12.75" hidden="false" customHeight="false" outlineLevel="0" collapsed="false">
      <c r="A80" s="224"/>
      <c r="B80" s="224"/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</row>
    <row r="81" customFormat="false" ht="12.75" hidden="false" customHeight="false" outlineLevel="0" collapsed="false">
      <c r="A81" s="224"/>
      <c r="B81" s="224"/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</row>
    <row r="82" customFormat="false" ht="12.75" hidden="false" customHeight="false" outlineLevel="0" collapsed="false">
      <c r="A82" s="224"/>
      <c r="B82" s="224"/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</row>
    <row r="83" customFormat="false" ht="12.75" hidden="false" customHeight="false" outlineLevel="0" collapsed="false">
      <c r="A83" s="224"/>
      <c r="B83" s="224"/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</row>
    <row r="84" customFormat="false" ht="12.75" hidden="false" customHeight="false" outlineLevel="0" collapsed="false">
      <c r="A84" s="224"/>
      <c r="B84" s="224"/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</row>
    <row r="85" customFormat="false" ht="12.75" hidden="false" customHeight="false" outlineLevel="0" collapsed="false"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</row>
    <row r="86" customFormat="false" ht="12.75" hidden="false" customHeight="false" outlineLevel="0" collapsed="false"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</row>
    <row r="87" customFormat="false" ht="12.75" hidden="false" customHeight="false" outlineLevel="0" collapsed="false"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</row>
    <row r="88" customFormat="false" ht="12.75" hidden="false" customHeight="false" outlineLevel="0" collapsed="false"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</row>
    <row r="89" customFormat="false" ht="12.75" hidden="false" customHeight="false" outlineLevel="0" collapsed="false"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</row>
    <row r="90" customFormat="false" ht="12.75" hidden="false" customHeight="false" outlineLevel="0" collapsed="false"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</row>
    <row r="91" customFormat="false" ht="12.75" hidden="false" customHeight="false" outlineLevel="0" collapsed="false"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</row>
    <row r="92" customFormat="false" ht="12.75" hidden="false" customHeight="false" outlineLevel="0" collapsed="false"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</row>
    <row r="93" customFormat="false" ht="12.75" hidden="false" customHeight="false" outlineLevel="0" collapsed="false"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</row>
    <row r="94" customFormat="false" ht="12.75" hidden="false" customHeight="false" outlineLevel="0" collapsed="false"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</row>
    <row r="95" customFormat="false" ht="12.75" hidden="false" customHeight="false" outlineLevel="0" collapsed="false"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</row>
    <row r="96" customFormat="false" ht="12.75" hidden="false" customHeight="false" outlineLevel="0" collapsed="false"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</row>
    <row r="97" customFormat="false" ht="12.75" hidden="false" customHeight="false" outlineLevel="0" collapsed="false"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</row>
    <row r="98" customFormat="false" ht="12.75" hidden="false" customHeight="false" outlineLevel="0" collapsed="false"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</row>
    <row r="99" customFormat="false" ht="12.75" hidden="false" customHeight="false" outlineLevel="0" collapsed="false"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</row>
    <row r="100" customFormat="false" ht="12.75" hidden="false" customHeight="false" outlineLevel="0" collapsed="false"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</row>
    <row r="101" customFormat="false" ht="12.75" hidden="false" customHeight="false" outlineLevel="0" collapsed="false"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</row>
    <row r="102" customFormat="false" ht="12.75" hidden="false" customHeight="false" outlineLevel="0" collapsed="false"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</row>
    <row r="103" customFormat="false" ht="12.75" hidden="false" customHeight="false" outlineLevel="0" collapsed="false"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</row>
    <row r="104" customFormat="false" ht="12.75" hidden="false" customHeight="false" outlineLevel="0" collapsed="false"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</row>
    <row r="105" customFormat="false" ht="12.75" hidden="false" customHeight="false" outlineLevel="0" collapsed="false"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</row>
    <row r="106" customFormat="false" ht="12.75" hidden="false" customHeight="false" outlineLevel="0" collapsed="false"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</row>
    <row r="107" customFormat="false" ht="12.75" hidden="false" customHeight="false" outlineLevel="0" collapsed="false"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</row>
    <row r="108" customFormat="false" ht="12.75" hidden="false" customHeight="false" outlineLevel="0" collapsed="false"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</row>
    <row r="109" customFormat="false" ht="12.75" hidden="false" customHeight="false" outlineLevel="0" collapsed="false"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</row>
    <row r="110" customFormat="false" ht="12.75" hidden="false" customHeight="false" outlineLevel="0" collapsed="false"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</row>
    <row r="111" customFormat="false" ht="12.75" hidden="false" customHeight="false" outlineLevel="0" collapsed="false"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</row>
    <row r="112" customFormat="false" ht="12.75" hidden="false" customHeight="false" outlineLevel="0" collapsed="false"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</row>
    <row r="113" customFormat="false" ht="12.75" hidden="false" customHeight="false" outlineLevel="0" collapsed="false"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</row>
    <row r="114" customFormat="false" ht="12.75" hidden="false" customHeight="false" outlineLevel="0" collapsed="false"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</row>
    <row r="115" customFormat="false" ht="12.75" hidden="false" customHeight="false" outlineLevel="0" collapsed="false"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</row>
    <row r="116" customFormat="false" ht="12.75" hidden="false" customHeight="false" outlineLevel="0" collapsed="false"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</row>
    <row r="117" customFormat="false" ht="12.75" hidden="false" customHeight="false" outlineLevel="0" collapsed="false"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</row>
    <row r="118" customFormat="false" ht="12.75" hidden="false" customHeight="false" outlineLevel="0" collapsed="false"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</row>
    <row r="119" customFormat="false" ht="12.75" hidden="false" customHeight="false" outlineLevel="0" collapsed="false"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</row>
    <row r="120" customFormat="false" ht="12.75" hidden="false" customHeight="false" outlineLevel="0" collapsed="false"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</row>
    <row r="121" customFormat="false" ht="12.75" hidden="false" customHeight="false" outlineLevel="0" collapsed="false"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</row>
    <row r="122" customFormat="false" ht="12.75" hidden="false" customHeight="false" outlineLevel="0" collapsed="false"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</row>
    <row r="123" customFormat="false" ht="12.75" hidden="false" customHeight="false" outlineLevel="0" collapsed="false"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</row>
    <row r="124" customFormat="false" ht="12.75" hidden="false" customHeight="false" outlineLevel="0" collapsed="false"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</row>
    <row r="125" customFormat="false" ht="12.75" hidden="false" customHeight="false" outlineLevel="0" collapsed="false"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</row>
    <row r="126" customFormat="false" ht="12.75" hidden="false" customHeight="false" outlineLevel="0" collapsed="false"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</row>
    <row r="127" customFormat="false" ht="12.75" hidden="false" customHeight="false" outlineLevel="0" collapsed="false"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</row>
    <row r="128" customFormat="false" ht="12.75" hidden="false" customHeight="false" outlineLevel="0" collapsed="false"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</row>
    <row r="129" customFormat="false" ht="12.75" hidden="false" customHeight="false" outlineLevel="0" collapsed="false"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</row>
    <row r="130" customFormat="false" ht="12.75" hidden="false" customHeight="false" outlineLevel="0" collapsed="false"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</row>
    <row r="131" customFormat="false" ht="12.75" hidden="false" customHeight="false" outlineLevel="0" collapsed="false"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</row>
    <row r="132" customFormat="false" ht="12.75" hidden="false" customHeight="false" outlineLevel="0" collapsed="false"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</row>
    <row r="133" customFormat="false" ht="12.75" hidden="false" customHeight="false" outlineLevel="0" collapsed="false"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</row>
    <row r="134" customFormat="false" ht="12.75" hidden="false" customHeight="false" outlineLevel="0" collapsed="false"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</row>
    <row r="135" customFormat="false" ht="12.75" hidden="false" customHeight="false" outlineLevel="0" collapsed="false"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</row>
    <row r="136" customFormat="false" ht="12.75" hidden="false" customHeight="false" outlineLevel="0" collapsed="false"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</row>
    <row r="137" customFormat="false" ht="12.75" hidden="false" customHeight="false" outlineLevel="0" collapsed="false"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</row>
    <row r="138" customFormat="false" ht="12.75" hidden="false" customHeight="false" outlineLevel="0" collapsed="false"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</row>
    <row r="139" customFormat="false" ht="12.75" hidden="false" customHeight="false" outlineLevel="0" collapsed="false"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</row>
    <row r="140" customFormat="false" ht="12.75" hidden="false" customHeight="false" outlineLevel="0" collapsed="false"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</row>
    <row r="141" customFormat="false" ht="12.75" hidden="false" customHeight="false" outlineLevel="0" collapsed="false"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</row>
    <row r="142" customFormat="false" ht="12.75" hidden="false" customHeight="false" outlineLevel="0" collapsed="false"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</row>
    <row r="143" customFormat="false" ht="12.75" hidden="false" customHeight="false" outlineLevel="0" collapsed="false"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</row>
    <row r="144" customFormat="false" ht="12.75" hidden="false" customHeight="false" outlineLevel="0" collapsed="false"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</row>
    <row r="145" customFormat="false" ht="12.75" hidden="false" customHeight="false" outlineLevel="0" collapsed="false"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</row>
    <row r="146" customFormat="false" ht="12.75" hidden="false" customHeight="false" outlineLevel="0" collapsed="false"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</row>
    <row r="147" customFormat="false" ht="12.75" hidden="false" customHeight="false" outlineLevel="0" collapsed="false"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</row>
    <row r="148" customFormat="false" ht="12.75" hidden="false" customHeight="false" outlineLevel="0" collapsed="false"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</row>
    <row r="149" customFormat="false" ht="12.75" hidden="false" customHeight="false" outlineLevel="0" collapsed="false"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</row>
    <row r="150" customFormat="false" ht="12.75" hidden="false" customHeight="false" outlineLevel="0" collapsed="false"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</row>
    <row r="151" customFormat="false" ht="12.75" hidden="false" customHeight="false" outlineLevel="0" collapsed="false"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</row>
    <row r="152" customFormat="false" ht="12.75" hidden="false" customHeight="false" outlineLevel="0" collapsed="false"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</row>
    <row r="153" customFormat="false" ht="12.75" hidden="false" customHeight="false" outlineLevel="0" collapsed="false"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</row>
    <row r="154" customFormat="false" ht="12.75" hidden="false" customHeight="false" outlineLevel="0" collapsed="false"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</row>
    <row r="155" customFormat="false" ht="12.75" hidden="false" customHeight="false" outlineLevel="0" collapsed="false"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</row>
    <row r="156" customFormat="false" ht="12.75" hidden="false" customHeight="false" outlineLevel="0" collapsed="false"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</row>
  </sheetData>
  <mergeCells count="7">
    <mergeCell ref="B2:K2"/>
    <mergeCell ref="B3:K3"/>
    <mergeCell ref="B4:K4"/>
    <mergeCell ref="D6:F6"/>
    <mergeCell ref="H7:K7"/>
    <mergeCell ref="D56:F56"/>
    <mergeCell ref="H57:K57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156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C16" activeCellId="0" sqref="C16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217" width="13.1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4" min="4" style="0" width="10.71"/>
    <col collapsed="false" customWidth="true" hidden="false" outlineLevel="0" max="5" min="5" style="0" width="9.7"/>
    <col collapsed="false" customWidth="true" hidden="false" outlineLevel="0" max="6" min="6" style="0" width="9.28"/>
    <col collapsed="false" customWidth="true" hidden="false" outlineLevel="0" max="7" min="7" style="0" width="1.7"/>
    <col collapsed="false" customWidth="true" hidden="false" outlineLevel="0" max="11" min="8" style="0" width="15.7"/>
  </cols>
  <sheetData>
    <row r="1" customFormat="false" ht="12.75" hidden="false" customHeight="false" outlineLevel="0" collapsed="false">
      <c r="A1" s="217" t="s">
        <v>182</v>
      </c>
    </row>
    <row r="2" customFormat="false" ht="15.75" hidden="false" customHeight="false" outlineLevel="0" collapsed="false">
      <c r="A2" s="217" t="s">
        <v>185</v>
      </c>
      <c r="B2" s="218" t="s">
        <v>77</v>
      </c>
      <c r="C2" s="218"/>
      <c r="D2" s="218"/>
      <c r="E2" s="218"/>
      <c r="F2" s="218"/>
      <c r="G2" s="218"/>
      <c r="H2" s="218"/>
      <c r="I2" s="218"/>
      <c r="J2" s="218"/>
      <c r="K2" s="218"/>
    </row>
    <row r="3" customFormat="false" ht="15" hidden="false" customHeight="false" outlineLevel="0" collapsed="false">
      <c r="A3" s="219" t="n">
        <v>36678</v>
      </c>
      <c r="B3" s="220" t="s">
        <v>281</v>
      </c>
      <c r="C3" s="220"/>
      <c r="D3" s="220"/>
      <c r="E3" s="220"/>
      <c r="F3" s="220"/>
      <c r="G3" s="220"/>
      <c r="H3" s="220"/>
      <c r="I3" s="220"/>
      <c r="J3" s="220"/>
      <c r="K3" s="220"/>
    </row>
    <row r="4" customFormat="false" ht="12.75" hidden="false" customHeight="false" outlineLevel="0" collapsed="false">
      <c r="A4" s="217" t="s">
        <v>250</v>
      </c>
      <c r="B4" s="221" t="str">
        <f aca="false">Expenses!B4</f>
        <v>Results based on Activity through June 15, 2000</v>
      </c>
      <c r="C4" s="221"/>
      <c r="D4" s="221"/>
      <c r="E4" s="221"/>
      <c r="F4" s="221"/>
      <c r="G4" s="221"/>
      <c r="H4" s="221"/>
      <c r="I4" s="221"/>
      <c r="J4" s="221"/>
      <c r="K4" s="221"/>
    </row>
    <row r="5" customFormat="false" ht="3" hidden="false" customHeight="true" outlineLevel="0" collapsed="false"/>
    <row r="6" customFormat="false" ht="12.75" hidden="false" customHeight="false" outlineLevel="0" collapsed="false">
      <c r="A6" s="217" t="s">
        <v>190</v>
      </c>
      <c r="B6" s="222"/>
      <c r="D6" s="223" t="s">
        <v>263</v>
      </c>
      <c r="E6" s="223"/>
      <c r="F6" s="223"/>
      <c r="G6" s="224"/>
      <c r="H6" s="225"/>
      <c r="I6" s="226"/>
      <c r="J6" s="226"/>
      <c r="K6" s="227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4"/>
    </row>
    <row r="7" customFormat="false" ht="12.75" hidden="false" customHeight="false" outlineLevel="0" collapsed="false">
      <c r="B7" s="228" t="s">
        <v>5</v>
      </c>
      <c r="D7" s="229" t="s">
        <v>9</v>
      </c>
      <c r="E7" s="230" t="s">
        <v>7</v>
      </c>
      <c r="F7" s="231" t="s">
        <v>8</v>
      </c>
      <c r="G7" s="224"/>
      <c r="H7" s="232" t="s">
        <v>264</v>
      </c>
      <c r="I7" s="232"/>
      <c r="J7" s="232"/>
      <c r="K7" s="232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</row>
    <row r="8" customFormat="false" ht="3" hidden="false" customHeight="true" outlineLevel="0" collapsed="false">
      <c r="B8" s="222"/>
      <c r="D8" s="225"/>
      <c r="E8" s="226"/>
      <c r="F8" s="227"/>
      <c r="G8" s="224"/>
      <c r="H8" s="225"/>
      <c r="I8" s="226"/>
      <c r="J8" s="226"/>
      <c r="K8" s="227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4"/>
    </row>
    <row r="9" customFormat="false" ht="11.25" hidden="false" customHeight="true" outlineLevel="0" collapsed="false">
      <c r="A9" s="217" t="s">
        <v>265</v>
      </c>
      <c r="B9" s="233" t="s">
        <v>13</v>
      </c>
      <c r="D9" s="234" t="e">
        <f aca="false">Expenses!D9-[2]Expenses!D9</f>
        <v>#NAME?</v>
      </c>
      <c r="E9" s="235" t="e">
        <f aca="false">Expenses!E9-[2]Expenses!E9</f>
        <v>#NAME?</v>
      </c>
      <c r="F9" s="236" t="e">
        <f aca="false">E9-D9</f>
        <v>#NAME?</v>
      </c>
      <c r="G9" s="237"/>
      <c r="H9" s="238"/>
      <c r="I9" s="239"/>
      <c r="J9" s="239"/>
      <c r="K9" s="240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  <c r="AA9" s="224"/>
      <c r="AB9" s="224"/>
      <c r="AC9" s="224"/>
      <c r="AD9" s="224"/>
      <c r="AE9" s="224"/>
      <c r="AF9" s="224"/>
      <c r="AG9" s="224"/>
      <c r="AH9" s="224"/>
      <c r="AI9" s="224"/>
      <c r="AJ9" s="224"/>
      <c r="AK9" s="224"/>
    </row>
    <row r="10" customFormat="false" ht="11.25" hidden="false" customHeight="true" outlineLevel="0" collapsed="false">
      <c r="A10" s="217" t="s">
        <v>216</v>
      </c>
      <c r="B10" s="143" t="s">
        <v>54</v>
      </c>
      <c r="C10" s="242"/>
      <c r="D10" s="277" t="n">
        <f aca="false">Expenses!D10-[2]Expenses!D10</f>
        <v>0</v>
      </c>
      <c r="E10" s="278" t="e">
        <f aca="false">Expenses!E10-[2]Expenses!E10</f>
        <v>#NAME?</v>
      </c>
      <c r="F10" s="279" t="e">
        <f aca="false">E10-D10</f>
        <v>#NAME?</v>
      </c>
      <c r="G10" s="237"/>
      <c r="H10" s="245"/>
      <c r="I10" s="239"/>
      <c r="J10" s="239"/>
      <c r="K10" s="240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24"/>
      <c r="Z10" s="224"/>
      <c r="AA10" s="224"/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</row>
    <row r="11" customFormat="false" ht="11.25" hidden="false" customHeight="true" outlineLevel="0" collapsed="false">
      <c r="A11" s="217" t="s">
        <v>193</v>
      </c>
      <c r="B11" s="233" t="s">
        <v>15</v>
      </c>
      <c r="D11" s="277" t="n">
        <f aca="false">Expenses!D11-[2]Expenses!D11</f>
        <v>0</v>
      </c>
      <c r="E11" s="278" t="e">
        <f aca="false">Expenses!E11-[2]Expenses!E11</f>
        <v>#NAME?</v>
      </c>
      <c r="F11" s="279" t="e">
        <f aca="false">E11-D11</f>
        <v>#NAME?</v>
      </c>
      <c r="G11" s="237"/>
      <c r="H11" s="245"/>
      <c r="I11" s="239"/>
      <c r="J11" s="239"/>
      <c r="K11" s="240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4"/>
      <c r="AE11" s="224"/>
      <c r="AF11" s="224"/>
      <c r="AG11" s="224"/>
      <c r="AH11" s="224"/>
      <c r="AI11" s="224"/>
      <c r="AJ11" s="224"/>
      <c r="AK11" s="224"/>
    </row>
    <row r="12" customFormat="false" ht="11.25" hidden="false" customHeight="true" outlineLevel="0" collapsed="false">
      <c r="A12" s="217" t="s">
        <v>194</v>
      </c>
      <c r="B12" s="233" t="s">
        <v>16</v>
      </c>
      <c r="D12" s="277" t="n">
        <f aca="false">Expenses!D12-[2]Expenses!D12</f>
        <v>0</v>
      </c>
      <c r="E12" s="278" t="e">
        <f aca="false">Expenses!E12-[2]Expenses!E12</f>
        <v>#NAME?</v>
      </c>
      <c r="F12" s="279" t="e">
        <f aca="false">E12-D12</f>
        <v>#NAME?</v>
      </c>
      <c r="G12" s="237"/>
      <c r="H12" s="245"/>
      <c r="I12" s="239"/>
      <c r="J12" s="239"/>
      <c r="K12" s="240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</row>
    <row r="13" customFormat="false" ht="11.25" hidden="false" customHeight="true" outlineLevel="0" collapsed="false">
      <c r="A13" s="217" t="s">
        <v>195</v>
      </c>
      <c r="B13" s="233" t="s">
        <v>17</v>
      </c>
      <c r="D13" s="277" t="n">
        <f aca="false">Expenses!D13-[2]Expenses!D13</f>
        <v>0</v>
      </c>
      <c r="E13" s="278" t="e">
        <f aca="false">Expenses!E13-[2]Expenses!E13</f>
        <v>#NAME?</v>
      </c>
      <c r="F13" s="279" t="e">
        <f aca="false">E13-D13</f>
        <v>#NAME?</v>
      </c>
      <c r="G13" s="237"/>
      <c r="H13" s="245"/>
      <c r="I13" s="239"/>
      <c r="J13" s="239"/>
      <c r="K13" s="240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</row>
    <row r="14" customFormat="false" ht="11.25" hidden="false" customHeight="true" outlineLevel="0" collapsed="false">
      <c r="A14" s="217" t="s">
        <v>196</v>
      </c>
      <c r="B14" s="233" t="s">
        <v>18</v>
      </c>
      <c r="C14" s="242"/>
      <c r="D14" s="277" t="n">
        <f aca="false">Expenses!D14-[2]Expenses!D14</f>
        <v>0</v>
      </c>
      <c r="E14" s="278" t="e">
        <f aca="false">Expenses!E14-[2]Expenses!E14</f>
        <v>#NAME?</v>
      </c>
      <c r="F14" s="279" t="e">
        <f aca="false">E14-D14</f>
        <v>#NAME?</v>
      </c>
      <c r="G14" s="237"/>
      <c r="H14" s="245"/>
      <c r="I14" s="239"/>
      <c r="J14" s="239"/>
      <c r="K14" s="240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</row>
    <row r="15" customFormat="false" ht="11.25" hidden="false" customHeight="true" outlineLevel="0" collapsed="false">
      <c r="A15" s="217" t="s">
        <v>197</v>
      </c>
      <c r="B15" s="233" t="s">
        <v>19</v>
      </c>
      <c r="D15" s="277" t="e">
        <f aca="false">Expenses!D15-[2]Expenses!D15</f>
        <v>#NAME?</v>
      </c>
      <c r="E15" s="278" t="e">
        <f aca="false">Expenses!E15-[2]Expenses!E15</f>
        <v>#NAME?</v>
      </c>
      <c r="F15" s="279" t="e">
        <f aca="false">E15-D15</f>
        <v>#NAME?</v>
      </c>
      <c r="G15" s="237"/>
      <c r="H15" s="245"/>
      <c r="I15" s="239"/>
      <c r="J15" s="239"/>
      <c r="K15" s="240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</row>
    <row r="16" customFormat="false" ht="11.25" hidden="false" customHeight="true" outlineLevel="0" collapsed="false">
      <c r="A16" s="217" t="s">
        <v>198</v>
      </c>
      <c r="B16" s="233" t="s">
        <v>20</v>
      </c>
      <c r="D16" s="277" t="n">
        <f aca="false">Expenses!D16-[2]Expenses!D16</f>
        <v>0</v>
      </c>
      <c r="E16" s="278" t="e">
        <f aca="false">Expenses!E16-[2]Expenses!E16</f>
        <v>#NAME?</v>
      </c>
      <c r="F16" s="279" t="e">
        <f aca="false">E16-D16</f>
        <v>#NAME?</v>
      </c>
      <c r="G16" s="237"/>
      <c r="H16" s="245"/>
      <c r="I16" s="239"/>
      <c r="J16" s="239"/>
      <c r="K16" s="240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</row>
    <row r="17" customFormat="false" ht="11.25" hidden="false" customHeight="true" outlineLevel="0" collapsed="false">
      <c r="A17" s="217" t="s">
        <v>200</v>
      </c>
      <c r="B17" s="233" t="s">
        <v>21</v>
      </c>
      <c r="D17" s="277" t="e">
        <f aca="false">Expenses!D17-[2]Expenses!D17</f>
        <v>#NAME?</v>
      </c>
      <c r="E17" s="278" t="e">
        <f aca="false">Expenses!E17-[2]Expenses!E17</f>
        <v>#NAME?</v>
      </c>
      <c r="F17" s="279" t="e">
        <f aca="false">E17-D17</f>
        <v>#NAME?</v>
      </c>
      <c r="G17" s="237"/>
      <c r="H17" s="245"/>
      <c r="I17" s="239"/>
      <c r="J17" s="239"/>
      <c r="K17" s="240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4"/>
      <c r="AG17" s="224"/>
      <c r="AH17" s="224"/>
      <c r="AI17" s="224"/>
      <c r="AJ17" s="224"/>
      <c r="AK17" s="224"/>
    </row>
    <row r="18" customFormat="false" ht="11.25" hidden="false" customHeight="true" outlineLevel="0" collapsed="false">
      <c r="B18" s="246" t="s">
        <v>234</v>
      </c>
      <c r="C18" s="247"/>
      <c r="D18" s="248" t="e">
        <f aca="false">SUM(D9:D17)</f>
        <v>#NAME?</v>
      </c>
      <c r="E18" s="249" t="e">
        <f aca="false">SUM(E9:E17)</f>
        <v>#NAME?</v>
      </c>
      <c r="F18" s="250" t="e">
        <f aca="false">SUM(F9:F17)</f>
        <v>#NAME?</v>
      </c>
      <c r="G18" s="251"/>
      <c r="H18" s="252"/>
      <c r="I18" s="253"/>
      <c r="J18" s="253"/>
      <c r="K18" s="25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4"/>
      <c r="Y18" s="224"/>
      <c r="Z18" s="224"/>
      <c r="AA18" s="224"/>
      <c r="AB18" s="224"/>
      <c r="AC18" s="224"/>
      <c r="AD18" s="224"/>
      <c r="AE18" s="224"/>
      <c r="AF18" s="224"/>
      <c r="AG18" s="224"/>
      <c r="AH18" s="224"/>
      <c r="AI18" s="224"/>
      <c r="AJ18" s="224"/>
      <c r="AK18" s="224"/>
    </row>
    <row r="19" customFormat="false" ht="3" hidden="false" customHeight="true" outlineLevel="0" collapsed="false">
      <c r="B19" s="233"/>
      <c r="D19" s="243"/>
      <c r="E19" s="237"/>
      <c r="F19" s="244"/>
      <c r="G19" s="237"/>
      <c r="H19" s="245"/>
      <c r="I19" s="239"/>
      <c r="J19" s="239"/>
      <c r="K19" s="240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24"/>
      <c r="Z19" s="224"/>
      <c r="AA19" s="224"/>
      <c r="AB19" s="224"/>
      <c r="AC19" s="224"/>
      <c r="AD19" s="224"/>
      <c r="AE19" s="224"/>
      <c r="AF19" s="224"/>
      <c r="AG19" s="224"/>
      <c r="AH19" s="224"/>
      <c r="AI19" s="224"/>
      <c r="AJ19" s="224"/>
      <c r="AK19" s="224"/>
    </row>
    <row r="20" customFormat="false" ht="11.25" hidden="false" customHeight="true" outlineLevel="0" collapsed="false">
      <c r="A20" s="217" t="s">
        <v>204</v>
      </c>
      <c r="B20" s="233" t="s">
        <v>23</v>
      </c>
      <c r="D20" s="277" t="e">
        <f aca="false">Expenses!D20-[2]Expenses!D20</f>
        <v>#NAME?</v>
      </c>
      <c r="E20" s="278" t="e">
        <f aca="false">Expenses!E20-[2]Expenses!E20</f>
        <v>#NAME?</v>
      </c>
      <c r="F20" s="279" t="e">
        <f aca="false">E20-D20</f>
        <v>#NAME?</v>
      </c>
      <c r="G20" s="237"/>
      <c r="H20" s="245" t="s">
        <v>282</v>
      </c>
      <c r="I20" s="239"/>
      <c r="J20" s="239"/>
      <c r="K20" s="240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24"/>
      <c r="AF20" s="224"/>
      <c r="AG20" s="224"/>
      <c r="AH20" s="224"/>
      <c r="AI20" s="224"/>
      <c r="AJ20" s="224"/>
      <c r="AK20" s="224"/>
    </row>
    <row r="21" customFormat="false" ht="11.25" hidden="false" customHeight="true" outlineLevel="0" collapsed="false">
      <c r="A21" s="217" t="s">
        <v>205</v>
      </c>
      <c r="B21" s="233" t="s">
        <v>24</v>
      </c>
      <c r="D21" s="277" t="e">
        <f aca="false">Expenses!D21-[2]Expenses!D21</f>
        <v>#NAME?</v>
      </c>
      <c r="E21" s="278" t="e">
        <f aca="false">Expenses!E21-[2]Expenses!E21</f>
        <v>#NAME?</v>
      </c>
      <c r="F21" s="279" t="e">
        <f aca="false">E21-D21</f>
        <v>#NAME?</v>
      </c>
      <c r="G21" s="237"/>
      <c r="H21" s="245"/>
      <c r="I21" s="239"/>
      <c r="J21" s="239"/>
      <c r="K21" s="240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  <c r="AB21" s="224"/>
      <c r="AC21" s="224"/>
      <c r="AD21" s="224"/>
      <c r="AE21" s="224"/>
      <c r="AF21" s="224"/>
      <c r="AG21" s="224"/>
      <c r="AH21" s="224"/>
      <c r="AI21" s="224"/>
      <c r="AJ21" s="224"/>
      <c r="AK21" s="224"/>
    </row>
    <row r="22" customFormat="false" ht="11.25" hidden="false" customHeight="true" outlineLevel="0" collapsed="false">
      <c r="A22" s="217" t="s">
        <v>257</v>
      </c>
      <c r="B22" s="233" t="s">
        <v>243</v>
      </c>
      <c r="D22" s="277" t="e">
        <f aca="false">Expenses!D22-[2]Expenses!D22</f>
        <v>#NAME?</v>
      </c>
      <c r="E22" s="278" t="e">
        <f aca="false">Expenses!E22-[2]Expenses!E22</f>
        <v>#NAME?</v>
      </c>
      <c r="F22" s="279" t="e">
        <f aca="false">E22-D22</f>
        <v>#NAME?</v>
      </c>
      <c r="G22" s="237"/>
      <c r="H22" s="245"/>
      <c r="I22" s="239"/>
      <c r="J22" s="239"/>
      <c r="K22" s="240"/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4"/>
      <c r="Z22" s="224"/>
      <c r="AA22" s="224"/>
      <c r="AB22" s="224"/>
      <c r="AC22" s="224"/>
      <c r="AD22" s="224"/>
      <c r="AE22" s="224"/>
      <c r="AF22" s="224"/>
      <c r="AG22" s="224"/>
      <c r="AH22" s="224"/>
      <c r="AI22" s="224"/>
      <c r="AJ22" s="224"/>
      <c r="AK22" s="224"/>
    </row>
    <row r="23" customFormat="false" ht="11.25" hidden="false" customHeight="true" outlineLevel="0" collapsed="false">
      <c r="A23" s="217" t="s">
        <v>213</v>
      </c>
      <c r="B23" s="233" t="s">
        <v>58</v>
      </c>
      <c r="D23" s="277" t="n">
        <f aca="false">Expenses!D23-[2]Expenses!D23</f>
        <v>541</v>
      </c>
      <c r="E23" s="278" t="e">
        <f aca="false">Expenses!E23-[2]Expenses!E23</f>
        <v>#NAME?</v>
      </c>
      <c r="F23" s="279" t="e">
        <f aca="false">E23-D23</f>
        <v>#NAME?</v>
      </c>
      <c r="G23" s="237"/>
      <c r="H23" s="245" t="s">
        <v>283</v>
      </c>
      <c r="I23" s="239"/>
      <c r="J23" s="239"/>
      <c r="K23" s="240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224"/>
      <c r="AC23" s="224"/>
      <c r="AD23" s="224"/>
      <c r="AE23" s="224"/>
      <c r="AF23" s="224"/>
      <c r="AG23" s="224"/>
      <c r="AH23" s="224"/>
      <c r="AI23" s="224"/>
      <c r="AJ23" s="224"/>
      <c r="AK23" s="224"/>
    </row>
    <row r="24" customFormat="false" ht="11.25" hidden="false" customHeight="true" outlineLevel="0" collapsed="false">
      <c r="B24" s="233" t="s">
        <v>27</v>
      </c>
      <c r="D24" s="277" t="n">
        <f aca="false">Expenses!D24-[2]Expenses!D24</f>
        <v>0</v>
      </c>
      <c r="E24" s="278" t="n">
        <f aca="false">Expenses!E24-[2]Expenses!E24</f>
        <v>0</v>
      </c>
      <c r="F24" s="279" t="n">
        <f aca="false">E24-D24</f>
        <v>0</v>
      </c>
      <c r="G24" s="237"/>
      <c r="H24" s="245"/>
      <c r="I24" s="239"/>
      <c r="J24" s="239"/>
      <c r="K24" s="240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  <c r="AD24" s="224"/>
      <c r="AE24" s="224"/>
      <c r="AF24" s="224"/>
      <c r="AG24" s="224"/>
      <c r="AH24" s="224"/>
      <c r="AI24" s="224"/>
      <c r="AJ24" s="224"/>
      <c r="AK24" s="224"/>
    </row>
    <row r="25" customFormat="false" ht="11.25" hidden="false" customHeight="true" outlineLevel="0" collapsed="false">
      <c r="B25" s="233" t="s">
        <v>28</v>
      </c>
      <c r="D25" s="277" t="n">
        <f aca="false">Expenses!D25-[2]Expenses!D25</f>
        <v>0</v>
      </c>
      <c r="E25" s="278" t="e">
        <f aca="false">Expenses!E25-[2]Expenses!E25</f>
        <v>#NAME?</v>
      </c>
      <c r="F25" s="279" t="e">
        <f aca="false">E25-D25</f>
        <v>#NAME?</v>
      </c>
      <c r="G25" s="237"/>
      <c r="H25" s="245"/>
      <c r="I25" s="239"/>
      <c r="J25" s="239"/>
      <c r="K25" s="240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</row>
    <row r="26" customFormat="false" ht="11.25" hidden="false" customHeight="true" outlineLevel="0" collapsed="false">
      <c r="A26" s="217" t="s">
        <v>214</v>
      </c>
      <c r="B26" s="233" t="s">
        <v>59</v>
      </c>
      <c r="C26" s="242"/>
      <c r="D26" s="277" t="n">
        <f aca="false">Expenses!D26-[2]Expenses!D26</f>
        <v>578</v>
      </c>
      <c r="E26" s="278" t="e">
        <f aca="false">Expenses!E26-[2]Expenses!E26</f>
        <v>#NAME?</v>
      </c>
      <c r="F26" s="279" t="e">
        <f aca="false">E26-D26</f>
        <v>#NAME?</v>
      </c>
      <c r="G26" s="237"/>
      <c r="H26" s="245" t="s">
        <v>284</v>
      </c>
      <c r="I26" s="239"/>
      <c r="J26" s="239"/>
      <c r="K26" s="240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  <c r="AF26" s="224"/>
      <c r="AG26" s="224"/>
      <c r="AH26" s="224"/>
      <c r="AI26" s="224"/>
      <c r="AJ26" s="224"/>
      <c r="AK26" s="224"/>
    </row>
    <row r="27" customFormat="false" ht="11.25" hidden="false" customHeight="true" outlineLevel="0" collapsed="false">
      <c r="B27" s="143" t="s">
        <v>30</v>
      </c>
      <c r="C27" s="242"/>
      <c r="D27" s="277" t="n">
        <f aca="false">Expenses!D27-[2]Expenses!D27</f>
        <v>0</v>
      </c>
      <c r="E27" s="278" t="n">
        <f aca="false">Expenses!E27-[2]Expenses!E27</f>
        <v>0</v>
      </c>
      <c r="F27" s="279" t="n">
        <f aca="false">E27-D27</f>
        <v>0</v>
      </c>
      <c r="G27" s="237"/>
      <c r="H27" s="245"/>
      <c r="I27" s="239"/>
      <c r="J27" s="239"/>
      <c r="K27" s="240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4"/>
      <c r="AG27" s="224"/>
      <c r="AH27" s="224"/>
      <c r="AI27" s="224"/>
      <c r="AJ27" s="224"/>
      <c r="AK27" s="224"/>
    </row>
    <row r="28" customFormat="false" ht="11.25" hidden="false" customHeight="true" outlineLevel="0" collapsed="false">
      <c r="B28" s="143" t="s">
        <v>31</v>
      </c>
      <c r="C28" s="242"/>
      <c r="D28" s="277" t="n">
        <f aca="false">Expenses!D28-[2]Expenses!D28</f>
        <v>0</v>
      </c>
      <c r="E28" s="278" t="n">
        <f aca="false">Expenses!E28-[2]Expenses!E28</f>
        <v>0</v>
      </c>
      <c r="F28" s="279" t="n">
        <f aca="false">E28-D28</f>
        <v>0</v>
      </c>
      <c r="G28" s="237"/>
      <c r="H28" s="245"/>
      <c r="I28" s="239"/>
      <c r="J28" s="239"/>
      <c r="K28" s="240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24"/>
      <c r="AB28" s="224"/>
      <c r="AC28" s="224"/>
      <c r="AD28" s="224"/>
      <c r="AE28" s="224"/>
      <c r="AF28" s="224"/>
      <c r="AG28" s="224"/>
      <c r="AH28" s="224"/>
      <c r="AI28" s="224"/>
      <c r="AJ28" s="224"/>
      <c r="AK28" s="224"/>
    </row>
    <row r="29" customFormat="false" ht="11.25" hidden="false" customHeight="true" outlineLevel="0" collapsed="false">
      <c r="A29" s="217" t="s">
        <v>201</v>
      </c>
      <c r="B29" s="233" t="s">
        <v>32</v>
      </c>
      <c r="D29" s="277" t="n">
        <f aca="false">Expenses!D29-[2]Expenses!D29</f>
        <v>0</v>
      </c>
      <c r="E29" s="278" t="e">
        <f aca="false">Expenses!E29-[2]Expenses!E29</f>
        <v>#NAME?</v>
      </c>
      <c r="F29" s="279" t="e">
        <f aca="false">E29-D29</f>
        <v>#NAME?</v>
      </c>
      <c r="G29" s="237"/>
      <c r="H29" s="245"/>
      <c r="I29" s="239"/>
      <c r="J29" s="239"/>
      <c r="K29" s="240"/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4"/>
      <c r="Z29" s="224"/>
      <c r="AA29" s="224"/>
      <c r="AB29" s="224"/>
      <c r="AC29" s="224"/>
      <c r="AD29" s="224"/>
      <c r="AE29" s="224"/>
      <c r="AF29" s="224"/>
      <c r="AG29" s="224"/>
      <c r="AH29" s="224"/>
      <c r="AI29" s="224"/>
      <c r="AJ29" s="224"/>
      <c r="AK29" s="224"/>
    </row>
    <row r="30" customFormat="false" ht="11.25" hidden="false" customHeight="true" outlineLevel="0" collapsed="false">
      <c r="A30" s="217" t="s">
        <v>210</v>
      </c>
      <c r="B30" s="233" t="s">
        <v>33</v>
      </c>
      <c r="D30" s="277" t="n">
        <f aca="false">Expenses!D30-[2]Expenses!D30</f>
        <v>0</v>
      </c>
      <c r="E30" s="278" t="e">
        <f aca="false">Expenses!E30-[2]Expenses!E30</f>
        <v>#NAME?</v>
      </c>
      <c r="F30" s="279" t="e">
        <f aca="false">E30-D30</f>
        <v>#NAME?</v>
      </c>
      <c r="G30" s="237"/>
      <c r="H30" s="245"/>
      <c r="I30" s="239"/>
      <c r="J30" s="239"/>
      <c r="K30" s="240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24"/>
      <c r="Z30" s="224"/>
      <c r="AA30" s="224"/>
      <c r="AB30" s="224"/>
      <c r="AC30" s="224"/>
      <c r="AD30" s="224"/>
      <c r="AE30" s="224"/>
      <c r="AF30" s="224"/>
      <c r="AG30" s="224"/>
      <c r="AH30" s="224"/>
      <c r="AI30" s="224"/>
      <c r="AJ30" s="224"/>
      <c r="AK30" s="224"/>
    </row>
    <row r="31" customFormat="false" ht="11.25" hidden="false" customHeight="true" outlineLevel="0" collapsed="false">
      <c r="B31" s="246" t="s">
        <v>34</v>
      </c>
      <c r="C31" s="247"/>
      <c r="D31" s="248" t="e">
        <f aca="false">SUM(D20:D30)</f>
        <v>#NAME?</v>
      </c>
      <c r="E31" s="249" t="e">
        <f aca="false">SUM(E20:E30)</f>
        <v>#NAME?</v>
      </c>
      <c r="F31" s="250" t="e">
        <f aca="false">SUM(F20:F30)</f>
        <v>#NAME?</v>
      </c>
      <c r="G31" s="251"/>
      <c r="H31" s="252"/>
      <c r="I31" s="253"/>
      <c r="J31" s="253"/>
      <c r="K31" s="25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224"/>
      <c r="AB31" s="224"/>
      <c r="AC31" s="224"/>
      <c r="AD31" s="224"/>
      <c r="AE31" s="224"/>
      <c r="AF31" s="224"/>
      <c r="AG31" s="224"/>
      <c r="AH31" s="224"/>
      <c r="AI31" s="224"/>
      <c r="AJ31" s="224"/>
      <c r="AK31" s="224"/>
    </row>
    <row r="32" customFormat="false" ht="3" hidden="false" customHeight="true" outlineLevel="0" collapsed="false">
      <c r="B32" s="233"/>
      <c r="D32" s="243"/>
      <c r="E32" s="237"/>
      <c r="F32" s="244"/>
      <c r="G32" s="237"/>
      <c r="H32" s="245"/>
      <c r="I32" s="239"/>
      <c r="J32" s="239"/>
      <c r="K32" s="240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4"/>
      <c r="AK32" s="224"/>
    </row>
    <row r="33" customFormat="false" ht="3" hidden="false" customHeight="true" outlineLevel="0" collapsed="false">
      <c r="B33" s="233"/>
      <c r="D33" s="243"/>
      <c r="E33" s="237"/>
      <c r="F33" s="244"/>
      <c r="G33" s="237"/>
      <c r="H33" s="245"/>
      <c r="I33" s="239"/>
      <c r="J33" s="239"/>
      <c r="K33" s="240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4"/>
      <c r="AG33" s="224"/>
      <c r="AH33" s="224"/>
      <c r="AI33" s="224"/>
      <c r="AJ33" s="224"/>
      <c r="AK33" s="224"/>
    </row>
    <row r="34" customFormat="false" ht="11.25" hidden="false" customHeight="true" outlineLevel="0" collapsed="false">
      <c r="A34" s="217" t="s">
        <v>218</v>
      </c>
      <c r="B34" s="233" t="s">
        <v>35</v>
      </c>
      <c r="D34" s="277" t="n">
        <f aca="false">Expenses!D34-[2]Expenses!D34</f>
        <v>0</v>
      </c>
      <c r="E34" s="278" t="e">
        <f aca="false">Expenses!E34-[2]Expenses!E34</f>
        <v>#NAME?</v>
      </c>
      <c r="F34" s="279" t="e">
        <f aca="false">E34-D34</f>
        <v>#NAME?</v>
      </c>
      <c r="G34" s="237"/>
      <c r="H34" s="245"/>
      <c r="I34" s="239"/>
      <c r="J34" s="239"/>
      <c r="K34" s="240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</row>
    <row r="35" customFormat="false" ht="11.25" hidden="false" customHeight="true" outlineLevel="0" collapsed="false">
      <c r="A35" s="217" t="s">
        <v>219</v>
      </c>
      <c r="B35" s="233" t="s">
        <v>60</v>
      </c>
      <c r="D35" s="277" t="n">
        <f aca="false">Expenses!D35-[2]Expenses!D35</f>
        <v>0</v>
      </c>
      <c r="E35" s="278" t="e">
        <f aca="false">Expenses!E35-[2]Expenses!E35</f>
        <v>#NAME?</v>
      </c>
      <c r="F35" s="279" t="e">
        <f aca="false">E35-D35</f>
        <v>#NAME?</v>
      </c>
      <c r="G35" s="237"/>
      <c r="H35" s="245"/>
      <c r="I35" s="239"/>
      <c r="J35" s="239"/>
      <c r="K35" s="240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4"/>
      <c r="AG35" s="224"/>
      <c r="AH35" s="224"/>
      <c r="AI35" s="224"/>
      <c r="AJ35" s="224"/>
      <c r="AK35" s="224"/>
    </row>
    <row r="36" customFormat="false" ht="11.25" hidden="true" customHeight="true" outlineLevel="0" collapsed="false">
      <c r="A36" s="217" t="s">
        <v>220</v>
      </c>
      <c r="B36" s="256" t="s">
        <v>145</v>
      </c>
      <c r="D36" s="277" t="n">
        <f aca="false">Expenses!D36-[2]Expenses!D36</f>
        <v>0</v>
      </c>
      <c r="E36" s="278" t="e">
        <f aca="false">Expenses!E36-[2]Expenses!E36</f>
        <v>#NAME?</v>
      </c>
      <c r="F36" s="279" t="e">
        <f aca="false">E36-D36</f>
        <v>#NAME?</v>
      </c>
      <c r="G36" s="237"/>
      <c r="H36" s="245"/>
      <c r="I36" s="239"/>
      <c r="J36" s="239"/>
      <c r="K36" s="240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4"/>
      <c r="AK36" s="224"/>
    </row>
    <row r="37" customFormat="false" ht="11.25" hidden="true" customHeight="true" outlineLevel="0" collapsed="false">
      <c r="A37" s="217" t="s">
        <v>221</v>
      </c>
      <c r="B37" s="256" t="s">
        <v>37</v>
      </c>
      <c r="D37" s="277" t="e">
        <f aca="false">Expenses!D37-[2]Expenses!D37</f>
        <v>#NAME?</v>
      </c>
      <c r="E37" s="278" t="e">
        <f aca="false">Expenses!E37-[2]Expenses!E37</f>
        <v>#NAME?</v>
      </c>
      <c r="F37" s="279" t="e">
        <f aca="false">E37-D37</f>
        <v>#NAME?</v>
      </c>
      <c r="G37" s="237"/>
      <c r="H37" s="245"/>
      <c r="I37" s="239"/>
      <c r="J37" s="239"/>
      <c r="K37" s="240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</row>
    <row r="38" customFormat="false" ht="12.75" hidden="false" customHeight="false" outlineLevel="0" collapsed="false">
      <c r="B38" s="233" t="s">
        <v>37</v>
      </c>
      <c r="D38" s="277" t="e">
        <f aca="false">Expenses!D38-[2]Expenses!D38</f>
        <v>#NAME?</v>
      </c>
      <c r="E38" s="278" t="e">
        <f aca="false">Expenses!E38-[2]Expenses!E38</f>
        <v>#NAME?</v>
      </c>
      <c r="F38" s="279" t="e">
        <f aca="false">E38-D38</f>
        <v>#NAME?</v>
      </c>
      <c r="G38" s="260"/>
      <c r="K38" s="261"/>
    </row>
    <row r="39" customFormat="false" ht="11.25" hidden="false" customHeight="true" outlineLevel="0" collapsed="false">
      <c r="B39" s="246" t="s">
        <v>38</v>
      </c>
      <c r="C39" s="247"/>
      <c r="D39" s="248" t="e">
        <f aca="false">SUM(D34:D37)</f>
        <v>#NAME?</v>
      </c>
      <c r="E39" s="249" t="e">
        <f aca="false">SUM(E34:E37)</f>
        <v>#NAME?</v>
      </c>
      <c r="F39" s="250" t="e">
        <f aca="false">SUM(F34:F37)</f>
        <v>#NAME?</v>
      </c>
      <c r="G39" s="251"/>
      <c r="H39" s="252"/>
      <c r="I39" s="253"/>
      <c r="J39" s="253"/>
      <c r="K39" s="25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  <c r="AK39" s="224"/>
    </row>
    <row r="40" customFormat="false" ht="3" hidden="false" customHeight="true" outlineLevel="0" collapsed="false">
      <c r="B40" s="233"/>
      <c r="D40" s="243"/>
      <c r="E40" s="237"/>
      <c r="F40" s="244"/>
      <c r="G40" s="237"/>
      <c r="H40" s="245"/>
      <c r="I40" s="239"/>
      <c r="J40" s="239"/>
      <c r="K40" s="240"/>
      <c r="L40" s="224"/>
      <c r="M40" s="224"/>
      <c r="N40" s="224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24"/>
      <c r="Z40" s="224"/>
      <c r="AA40" s="224"/>
      <c r="AB40" s="224"/>
      <c r="AC40" s="224"/>
      <c r="AD40" s="224"/>
      <c r="AE40" s="224"/>
      <c r="AF40" s="224"/>
      <c r="AG40" s="224"/>
      <c r="AH40" s="224"/>
      <c r="AI40" s="224"/>
      <c r="AJ40" s="224"/>
      <c r="AK40" s="224"/>
    </row>
    <row r="41" customFormat="false" ht="11.25" hidden="false" customHeight="true" outlineLevel="0" collapsed="false">
      <c r="A41" s="217" t="s">
        <v>222</v>
      </c>
      <c r="B41" s="233" t="s">
        <v>39</v>
      </c>
      <c r="C41" s="242"/>
      <c r="D41" s="277" t="n">
        <f aca="false">Expenses!D41-[2]Expenses!D41</f>
        <v>0</v>
      </c>
      <c r="E41" s="278" t="e">
        <f aca="false">Expenses!E41-[2]Expenses!E41</f>
        <v>#NAME?</v>
      </c>
      <c r="F41" s="279" t="e">
        <f aca="false">E41-D41</f>
        <v>#NAME?</v>
      </c>
      <c r="G41" s="237"/>
      <c r="H41" s="245"/>
      <c r="I41" s="239"/>
      <c r="J41" s="239"/>
      <c r="K41" s="240"/>
      <c r="L41" s="224"/>
      <c r="M41" s="224"/>
      <c r="N41" s="224"/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24"/>
      <c r="Z41" s="224"/>
      <c r="AA41" s="224"/>
      <c r="AB41" s="224"/>
      <c r="AC41" s="224"/>
      <c r="AD41" s="224"/>
      <c r="AE41" s="224"/>
      <c r="AF41" s="224"/>
      <c r="AG41" s="224"/>
      <c r="AH41" s="224"/>
      <c r="AI41" s="224"/>
      <c r="AJ41" s="224"/>
      <c r="AK41" s="224"/>
    </row>
    <row r="42" customFormat="false" ht="3" hidden="false" customHeight="true" outlineLevel="0" collapsed="false">
      <c r="B42" s="233"/>
      <c r="C42" s="242"/>
      <c r="D42" s="243"/>
      <c r="E42" s="237"/>
      <c r="F42" s="244"/>
      <c r="G42" s="237"/>
      <c r="H42" s="245"/>
      <c r="I42" s="239"/>
      <c r="J42" s="239"/>
      <c r="K42" s="240"/>
      <c r="L42" s="224"/>
      <c r="M42" s="224"/>
      <c r="N42" s="224"/>
      <c r="O42" s="224"/>
      <c r="P42" s="224"/>
      <c r="Q42" s="224"/>
      <c r="R42" s="224"/>
      <c r="S42" s="224"/>
      <c r="T42" s="224"/>
      <c r="U42" s="224"/>
      <c r="V42" s="224"/>
      <c r="W42" s="224"/>
      <c r="X42" s="224"/>
      <c r="Y42" s="224"/>
      <c r="Z42" s="224"/>
      <c r="AA42" s="224"/>
      <c r="AB42" s="224"/>
      <c r="AC42" s="224"/>
      <c r="AD42" s="224"/>
      <c r="AE42" s="224"/>
      <c r="AF42" s="224"/>
      <c r="AG42" s="224"/>
      <c r="AH42" s="224"/>
      <c r="AI42" s="224"/>
      <c r="AJ42" s="224"/>
      <c r="AK42" s="224"/>
    </row>
    <row r="43" customFormat="false" ht="11.25" hidden="false" customHeight="true" outlineLevel="0" collapsed="false">
      <c r="A43" s="217" t="s">
        <v>223</v>
      </c>
      <c r="B43" s="233" t="s">
        <v>40</v>
      </c>
      <c r="C43" s="242"/>
      <c r="D43" s="277" t="n">
        <f aca="false">Expenses!D43-[2]Expenses!D43</f>
        <v>0</v>
      </c>
      <c r="E43" s="278" t="e">
        <f aca="false">Expenses!E43-[2]Expenses!E43</f>
        <v>#NAME?</v>
      </c>
      <c r="F43" s="279" t="e">
        <f aca="false">E43-D43</f>
        <v>#NAME?</v>
      </c>
      <c r="G43" s="237"/>
      <c r="H43" s="245"/>
      <c r="I43" s="239"/>
      <c r="J43" s="239"/>
      <c r="K43" s="240"/>
      <c r="L43" s="224"/>
      <c r="M43" s="224"/>
      <c r="N43" s="224"/>
      <c r="O43" s="224"/>
      <c r="P43" s="224"/>
      <c r="Q43" s="224"/>
      <c r="R43" s="224"/>
      <c r="S43" s="224"/>
      <c r="T43" s="224"/>
      <c r="U43" s="224"/>
      <c r="V43" s="224"/>
      <c r="W43" s="224"/>
      <c r="X43" s="224"/>
      <c r="Y43" s="224"/>
      <c r="Z43" s="224"/>
      <c r="AA43" s="224"/>
      <c r="AB43" s="224"/>
      <c r="AC43" s="224"/>
      <c r="AD43" s="224"/>
      <c r="AE43" s="224"/>
      <c r="AF43" s="224"/>
      <c r="AG43" s="224"/>
      <c r="AH43" s="224"/>
      <c r="AI43" s="224"/>
      <c r="AJ43" s="224"/>
      <c r="AK43" s="224"/>
    </row>
    <row r="44" customFormat="false" ht="3" hidden="false" customHeight="true" outlineLevel="0" collapsed="false">
      <c r="B44" s="233"/>
      <c r="D44" s="243"/>
      <c r="E44" s="237"/>
      <c r="F44" s="244"/>
      <c r="G44" s="237"/>
      <c r="H44" s="245"/>
      <c r="I44" s="239"/>
      <c r="J44" s="239"/>
      <c r="K44" s="240"/>
      <c r="L44" s="224"/>
      <c r="M44" s="224"/>
      <c r="N44" s="224"/>
      <c r="O44" s="224"/>
      <c r="P44" s="224"/>
      <c r="Q44" s="224"/>
      <c r="R44" s="224"/>
      <c r="S44" s="224"/>
      <c r="T44" s="224"/>
      <c r="U44" s="224"/>
      <c r="V44" s="224"/>
      <c r="W44" s="224"/>
      <c r="X44" s="224"/>
      <c r="Y44" s="224"/>
      <c r="Z44" s="224"/>
      <c r="AA44" s="224"/>
      <c r="AB44" s="224"/>
      <c r="AC44" s="224"/>
      <c r="AD44" s="224"/>
      <c r="AE44" s="224"/>
      <c r="AF44" s="224"/>
      <c r="AG44" s="224"/>
      <c r="AH44" s="224"/>
      <c r="AI44" s="224"/>
      <c r="AJ44" s="224"/>
      <c r="AK44" s="224"/>
    </row>
    <row r="45" customFormat="false" ht="11.25" hidden="false" customHeight="true" outlineLevel="0" collapsed="false">
      <c r="B45" s="246" t="s">
        <v>42</v>
      </c>
      <c r="C45" s="247"/>
      <c r="D45" s="248" t="e">
        <f aca="false">SUM(D39:D43)+D18+D31</f>
        <v>#NAME?</v>
      </c>
      <c r="E45" s="249" t="e">
        <f aca="false">SUM(E39:E43)+E18+E31</f>
        <v>#NAME?</v>
      </c>
      <c r="F45" s="250" t="e">
        <f aca="false">SUM(F39:F43)+F18+F31</f>
        <v>#NAME?</v>
      </c>
      <c r="G45" s="251"/>
      <c r="H45" s="252"/>
      <c r="I45" s="253"/>
      <c r="J45" s="253"/>
      <c r="K45" s="254"/>
    </row>
    <row r="46" customFormat="false" ht="3" hidden="false" customHeight="true" outlineLevel="0" collapsed="false">
      <c r="B46" s="233"/>
      <c r="D46" s="243"/>
      <c r="E46" s="237"/>
      <c r="F46" s="244"/>
      <c r="G46" s="237"/>
      <c r="H46" s="245"/>
      <c r="I46" s="239"/>
      <c r="J46" s="239"/>
      <c r="K46" s="240"/>
      <c r="L46" s="224"/>
      <c r="M46" s="224"/>
      <c r="N46" s="224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24"/>
      <c r="Z46" s="224"/>
      <c r="AA46" s="224"/>
      <c r="AB46" s="224"/>
      <c r="AC46" s="224"/>
      <c r="AD46" s="224"/>
      <c r="AE46" s="224"/>
      <c r="AF46" s="224"/>
      <c r="AG46" s="224"/>
      <c r="AH46" s="224"/>
      <c r="AI46" s="224"/>
      <c r="AJ46" s="224"/>
      <c r="AK46" s="224"/>
    </row>
    <row r="47" customFormat="false" ht="11.25" hidden="false" customHeight="true" outlineLevel="0" collapsed="false">
      <c r="A47" s="217" t="s">
        <v>224</v>
      </c>
      <c r="B47" s="233" t="s">
        <v>179</v>
      </c>
      <c r="C47" s="242"/>
      <c r="D47" s="277" t="n">
        <f aca="false">Expenses!D47-[2]Expenses!D47</f>
        <v>0</v>
      </c>
      <c r="E47" s="278" t="e">
        <f aca="false">Expenses!E47-[2]Expenses!E47</f>
        <v>#NAME?</v>
      </c>
      <c r="F47" s="279" t="e">
        <f aca="false">E47-D47</f>
        <v>#NAME?</v>
      </c>
      <c r="G47" s="237"/>
      <c r="H47" s="245"/>
      <c r="I47" s="239"/>
      <c r="J47" s="239"/>
      <c r="K47" s="240"/>
      <c r="L47" s="224"/>
      <c r="M47" s="224"/>
      <c r="N47" s="224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24"/>
      <c r="Z47" s="224"/>
      <c r="AA47" s="224"/>
      <c r="AB47" s="224"/>
      <c r="AC47" s="224"/>
      <c r="AD47" s="224"/>
      <c r="AE47" s="224"/>
      <c r="AF47" s="224"/>
      <c r="AG47" s="224"/>
      <c r="AH47" s="224"/>
      <c r="AI47" s="224"/>
      <c r="AJ47" s="224"/>
      <c r="AK47" s="224"/>
    </row>
    <row r="48" customFormat="false" ht="3" hidden="false" customHeight="true" outlineLevel="0" collapsed="false">
      <c r="B48" s="233"/>
      <c r="D48" s="243"/>
      <c r="E48" s="237"/>
      <c r="F48" s="244"/>
      <c r="G48" s="237"/>
      <c r="H48" s="245"/>
      <c r="I48" s="239"/>
      <c r="J48" s="239"/>
      <c r="K48" s="240"/>
      <c r="L48" s="224"/>
      <c r="M48" s="224"/>
      <c r="N48" s="224"/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24"/>
      <c r="Z48" s="224"/>
      <c r="AA48" s="224"/>
      <c r="AB48" s="224"/>
      <c r="AC48" s="224"/>
      <c r="AD48" s="224"/>
      <c r="AE48" s="224"/>
      <c r="AF48" s="224"/>
      <c r="AG48" s="224"/>
      <c r="AH48" s="224"/>
      <c r="AI48" s="224"/>
      <c r="AJ48" s="224"/>
      <c r="AK48" s="224"/>
    </row>
    <row r="49" customFormat="false" ht="12" hidden="false" customHeight="true" outlineLevel="0" collapsed="false">
      <c r="B49" s="233" t="s">
        <v>61</v>
      </c>
      <c r="D49" s="277" t="n">
        <f aca="false">Expenses!D49-[2]Expenses!D49</f>
        <v>0</v>
      </c>
      <c r="E49" s="278" t="n">
        <f aca="false">Expenses!E49-[2]Expenses!E49</f>
        <v>0</v>
      </c>
      <c r="F49" s="279" t="n">
        <f aca="false">E49-D49</f>
        <v>0</v>
      </c>
      <c r="G49" s="237"/>
      <c r="H49" s="245"/>
      <c r="I49" s="239"/>
      <c r="J49" s="239"/>
      <c r="K49" s="240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4"/>
      <c r="Z49" s="224"/>
      <c r="AA49" s="224"/>
      <c r="AB49" s="224"/>
      <c r="AC49" s="224"/>
      <c r="AD49" s="224"/>
      <c r="AE49" s="224"/>
      <c r="AF49" s="224"/>
      <c r="AG49" s="224"/>
      <c r="AH49" s="224"/>
      <c r="AI49" s="224"/>
      <c r="AJ49" s="224"/>
      <c r="AK49" s="224"/>
    </row>
    <row r="50" customFormat="false" ht="3" hidden="false" customHeight="true" outlineLevel="0" collapsed="false">
      <c r="B50" s="233"/>
      <c r="D50" s="243"/>
      <c r="E50" s="237"/>
      <c r="F50" s="244"/>
      <c r="G50" s="237"/>
      <c r="H50" s="245"/>
      <c r="I50" s="239"/>
      <c r="J50" s="239"/>
      <c r="K50" s="240"/>
      <c r="L50" s="224"/>
      <c r="M50" s="224"/>
      <c r="N50" s="224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224"/>
      <c r="Z50" s="224"/>
      <c r="AA50" s="224"/>
      <c r="AB50" s="224"/>
      <c r="AC50" s="224"/>
      <c r="AD50" s="224"/>
      <c r="AE50" s="224"/>
      <c r="AF50" s="224"/>
      <c r="AG50" s="224"/>
      <c r="AH50" s="224"/>
      <c r="AI50" s="224"/>
      <c r="AJ50" s="224"/>
      <c r="AK50" s="224"/>
    </row>
    <row r="51" customFormat="false" ht="11.25" hidden="false" customHeight="true" outlineLevel="0" collapsed="false">
      <c r="A51" s="217" t="s">
        <v>225</v>
      </c>
      <c r="B51" s="233" t="s">
        <v>45</v>
      </c>
      <c r="C51" s="242"/>
      <c r="D51" s="277" t="n">
        <f aca="false">Expenses!D51-[2]Expenses!D51</f>
        <v>0</v>
      </c>
      <c r="E51" s="278" t="e">
        <f aca="false">Expenses!E51-[2]Expenses!E51</f>
        <v>#NAME?</v>
      </c>
      <c r="F51" s="279" t="e">
        <f aca="false">E51-D51</f>
        <v>#NAME?</v>
      </c>
      <c r="G51" s="237"/>
      <c r="H51" s="245"/>
      <c r="I51" s="239"/>
      <c r="J51" s="239"/>
      <c r="K51" s="240"/>
      <c r="L51" s="224"/>
      <c r="M51" s="224"/>
      <c r="N51" s="224"/>
      <c r="O51" s="224"/>
      <c r="P51" s="224"/>
      <c r="Q51" s="224"/>
      <c r="R51" s="224"/>
      <c r="S51" s="224"/>
      <c r="T51" s="224"/>
      <c r="U51" s="224"/>
      <c r="V51" s="224"/>
      <c r="W51" s="224"/>
      <c r="X51" s="224"/>
      <c r="Y51" s="224"/>
      <c r="Z51" s="224"/>
      <c r="AA51" s="224"/>
      <c r="AB51" s="224"/>
      <c r="AC51" s="224"/>
      <c r="AD51" s="224"/>
      <c r="AE51" s="224"/>
      <c r="AF51" s="224"/>
      <c r="AG51" s="224"/>
      <c r="AH51" s="224"/>
      <c r="AI51" s="224"/>
      <c r="AJ51" s="224"/>
      <c r="AK51" s="224"/>
    </row>
    <row r="52" customFormat="false" ht="3" hidden="false" customHeight="true" outlineLevel="0" collapsed="false">
      <c r="B52" s="233"/>
      <c r="D52" s="243"/>
      <c r="E52" s="237"/>
      <c r="F52" s="244"/>
      <c r="G52" s="237"/>
      <c r="H52" s="245"/>
      <c r="I52" s="239"/>
      <c r="J52" s="239"/>
      <c r="K52" s="240"/>
      <c r="L52" s="224"/>
      <c r="M52" s="224"/>
      <c r="N52" s="224"/>
      <c r="O52" s="224"/>
      <c r="P52" s="224"/>
      <c r="Q52" s="224"/>
      <c r="R52" s="224"/>
      <c r="S52" s="224"/>
      <c r="T52" s="224"/>
      <c r="U52" s="224"/>
      <c r="V52" s="224"/>
      <c r="W52" s="224"/>
      <c r="X52" s="224"/>
      <c r="Y52" s="224"/>
      <c r="Z52" s="224"/>
      <c r="AA52" s="224"/>
      <c r="AB52" s="224"/>
      <c r="AC52" s="224"/>
      <c r="AD52" s="224"/>
      <c r="AE52" s="224"/>
      <c r="AF52" s="224"/>
      <c r="AG52" s="224"/>
      <c r="AH52" s="224"/>
      <c r="AI52" s="224"/>
      <c r="AJ52" s="224"/>
      <c r="AK52" s="224"/>
    </row>
    <row r="53" customFormat="false" ht="11.25" hidden="false" customHeight="true" outlineLevel="0" collapsed="false">
      <c r="A53" s="247"/>
      <c r="B53" s="246" t="s">
        <v>84</v>
      </c>
      <c r="C53" s="247"/>
      <c r="D53" s="262" t="e">
        <f aca="false">D45+D47+D51+D49</f>
        <v>#NAME?</v>
      </c>
      <c r="E53" s="263" t="e">
        <f aca="false">E45+E47+E51+E49</f>
        <v>#NAME?</v>
      </c>
      <c r="F53" s="264" t="e">
        <f aca="false">F45+F47+F51+F49</f>
        <v>#NAME?</v>
      </c>
      <c r="G53" s="251"/>
      <c r="H53" s="252"/>
      <c r="I53" s="253"/>
      <c r="J53" s="253"/>
      <c r="K53" s="254"/>
    </row>
    <row r="54" customFormat="false" ht="3" hidden="false" customHeight="true" outlineLevel="0" collapsed="false">
      <c r="B54" s="265"/>
      <c r="D54" s="266"/>
      <c r="E54" s="267"/>
      <c r="F54" s="268"/>
      <c r="G54" s="224"/>
      <c r="H54" s="266"/>
      <c r="I54" s="267"/>
      <c r="J54" s="267"/>
      <c r="K54" s="268"/>
      <c r="L54" s="224"/>
      <c r="M54" s="224"/>
      <c r="N54" s="224"/>
      <c r="O54" s="224"/>
      <c r="P54" s="224"/>
      <c r="Q54" s="224"/>
      <c r="R54" s="224"/>
      <c r="S54" s="224"/>
      <c r="T54" s="224"/>
      <c r="U54" s="224"/>
      <c r="V54" s="224"/>
      <c r="W54" s="224"/>
      <c r="X54" s="224"/>
      <c r="Y54" s="224"/>
      <c r="Z54" s="224"/>
      <c r="AA54" s="224"/>
      <c r="AB54" s="224"/>
      <c r="AC54" s="224"/>
      <c r="AD54" s="224"/>
      <c r="AE54" s="224"/>
      <c r="AF54" s="224"/>
      <c r="AG54" s="224"/>
      <c r="AH54" s="224"/>
      <c r="AI54" s="224"/>
      <c r="AJ54" s="224"/>
      <c r="AK54" s="224"/>
    </row>
    <row r="55" customFormat="false" ht="3" hidden="false" customHeight="true" outlineLevel="0" collapsed="false">
      <c r="A55" s="255"/>
      <c r="B55" s="239"/>
      <c r="C55" s="269"/>
      <c r="D55" s="239"/>
      <c r="E55" s="239"/>
      <c r="F55" s="239"/>
      <c r="G55" s="239"/>
      <c r="H55" s="239"/>
      <c r="I55" s="239"/>
      <c r="J55" s="239"/>
      <c r="K55" s="239"/>
      <c r="L55" s="239"/>
      <c r="M55" s="239"/>
      <c r="N55" s="239"/>
      <c r="O55" s="239"/>
      <c r="P55" s="239"/>
      <c r="Q55" s="239"/>
      <c r="R55" s="239"/>
      <c r="S55" s="239"/>
      <c r="T55" s="239"/>
      <c r="U55" s="239"/>
      <c r="V55" s="239"/>
      <c r="W55" s="239"/>
      <c r="X55" s="239"/>
      <c r="Y55" s="239"/>
      <c r="Z55" s="239"/>
      <c r="AA55" s="239"/>
      <c r="AB55" s="239"/>
      <c r="AC55" s="239"/>
      <c r="AD55" s="239"/>
      <c r="AE55" s="239"/>
      <c r="AF55" s="239"/>
      <c r="AG55" s="239"/>
      <c r="AH55" s="239"/>
      <c r="AI55" s="239"/>
      <c r="AJ55" s="239"/>
      <c r="AK55" s="239"/>
    </row>
    <row r="56" customFormat="false" ht="12.75" hidden="false" customHeight="false" outlineLevel="0" collapsed="false">
      <c r="B56" s="222"/>
      <c r="D56" s="223" t="s">
        <v>278</v>
      </c>
      <c r="E56" s="223"/>
      <c r="F56" s="223"/>
      <c r="G56" s="224"/>
      <c r="H56" s="225"/>
      <c r="I56" s="226"/>
      <c r="J56" s="226"/>
      <c r="K56" s="227"/>
      <c r="L56" s="224"/>
      <c r="M56" s="224"/>
      <c r="N56" s="224"/>
      <c r="O56" s="224"/>
      <c r="P56" s="224"/>
      <c r="Q56" s="224"/>
      <c r="R56" s="224"/>
      <c r="S56" s="224"/>
      <c r="T56" s="224"/>
      <c r="U56" s="224"/>
      <c r="V56" s="224"/>
      <c r="W56" s="224"/>
      <c r="X56" s="224"/>
      <c r="Y56" s="224"/>
      <c r="Z56" s="224"/>
      <c r="AA56" s="224"/>
      <c r="AB56" s="224"/>
      <c r="AC56" s="224"/>
      <c r="AD56" s="224"/>
      <c r="AE56" s="224"/>
      <c r="AF56" s="224"/>
      <c r="AG56" s="224"/>
      <c r="AH56" s="224"/>
      <c r="AI56" s="224"/>
      <c r="AJ56" s="224"/>
      <c r="AK56" s="224"/>
    </row>
    <row r="57" customFormat="false" ht="12.75" hidden="false" customHeight="false" outlineLevel="0" collapsed="false">
      <c r="B57" s="232" t="s">
        <v>5</v>
      </c>
      <c r="D57" s="229" t="s">
        <v>9</v>
      </c>
      <c r="E57" s="230" t="s">
        <v>7</v>
      </c>
      <c r="F57" s="231" t="s">
        <v>8</v>
      </c>
      <c r="G57" s="224"/>
      <c r="H57" s="232" t="s">
        <v>264</v>
      </c>
      <c r="I57" s="232"/>
      <c r="J57" s="232"/>
      <c r="K57" s="232"/>
      <c r="L57" s="224"/>
      <c r="M57" s="224"/>
      <c r="N57" s="224"/>
      <c r="O57" s="224"/>
      <c r="P57" s="224"/>
      <c r="Q57" s="224"/>
      <c r="R57" s="224"/>
      <c r="S57" s="224"/>
      <c r="T57" s="224"/>
      <c r="U57" s="224"/>
      <c r="V57" s="224"/>
      <c r="W57" s="224"/>
      <c r="X57" s="224"/>
      <c r="Y57" s="224"/>
      <c r="Z57" s="224"/>
      <c r="AA57" s="224"/>
      <c r="AB57" s="224"/>
      <c r="AC57" s="224"/>
      <c r="AD57" s="224"/>
      <c r="AE57" s="224"/>
      <c r="AF57" s="224"/>
      <c r="AG57" s="224"/>
      <c r="AH57" s="224"/>
      <c r="AI57" s="224"/>
      <c r="AJ57" s="224"/>
      <c r="AK57" s="224"/>
    </row>
    <row r="58" customFormat="false" ht="12.75" hidden="false" customHeight="false" outlineLevel="0" collapsed="false">
      <c r="B58" s="222" t="s">
        <v>211</v>
      </c>
      <c r="D58" s="277" t="n">
        <f aca="false">Expenses!D58-[2]Expenses!D58</f>
        <v>9885</v>
      </c>
      <c r="E58" s="278" t="n">
        <f aca="false">Expenses!E58-[2]Expenses!E58</f>
        <v>0</v>
      </c>
      <c r="F58" s="279" t="n">
        <f aca="false">E58-D58</f>
        <v>-9885</v>
      </c>
      <c r="G58" s="224"/>
      <c r="H58" s="225" t="s">
        <v>285</v>
      </c>
      <c r="I58" s="226"/>
      <c r="J58" s="226"/>
      <c r="K58" s="227"/>
      <c r="L58" s="224"/>
      <c r="M58" s="224"/>
      <c r="N58" s="224"/>
      <c r="O58" s="224"/>
      <c r="P58" s="224"/>
      <c r="Q58" s="224"/>
      <c r="R58" s="224"/>
      <c r="S58" s="224"/>
      <c r="T58" s="224"/>
      <c r="U58" s="224"/>
      <c r="V58" s="224"/>
      <c r="W58" s="224"/>
      <c r="X58" s="224"/>
      <c r="Y58" s="224"/>
      <c r="Z58" s="224"/>
      <c r="AA58" s="224"/>
      <c r="AB58" s="224"/>
      <c r="AC58" s="224"/>
      <c r="AD58" s="224"/>
      <c r="AE58" s="224"/>
      <c r="AF58" s="224"/>
      <c r="AG58" s="224"/>
      <c r="AH58" s="224"/>
      <c r="AI58" s="224"/>
      <c r="AJ58" s="224"/>
      <c r="AK58" s="224"/>
    </row>
    <row r="59" customFormat="false" ht="12.75" hidden="false" customHeight="false" outlineLevel="0" collapsed="false">
      <c r="B59" s="233" t="s">
        <v>30</v>
      </c>
      <c r="D59" s="277" t="n">
        <f aca="false">Expenses!D59-[2]Expenses!D59</f>
        <v>1399</v>
      </c>
      <c r="E59" s="278" t="n">
        <f aca="false">Expenses!E59-[2]Expenses!E59</f>
        <v>0</v>
      </c>
      <c r="F59" s="279" t="n">
        <f aca="false">E59-D59</f>
        <v>-1399</v>
      </c>
      <c r="G59" s="224"/>
      <c r="H59" s="245" t="s">
        <v>286</v>
      </c>
      <c r="I59" s="239"/>
      <c r="J59" s="239"/>
      <c r="K59" s="240"/>
      <c r="L59" s="224"/>
      <c r="M59" s="224"/>
      <c r="N59" s="224"/>
      <c r="O59" s="224"/>
      <c r="P59" s="224"/>
      <c r="Q59" s="224"/>
      <c r="R59" s="224"/>
      <c r="S59" s="224"/>
      <c r="T59" s="224"/>
      <c r="U59" s="224"/>
      <c r="V59" s="224"/>
      <c r="W59" s="224"/>
      <c r="X59" s="224"/>
      <c r="Y59" s="224"/>
      <c r="Z59" s="224"/>
      <c r="AA59" s="224"/>
      <c r="AB59" s="224"/>
      <c r="AC59" s="224"/>
      <c r="AD59" s="224"/>
      <c r="AE59" s="224"/>
      <c r="AF59" s="224"/>
      <c r="AG59" s="224"/>
      <c r="AH59" s="224"/>
      <c r="AI59" s="224"/>
      <c r="AJ59" s="224"/>
      <c r="AK59" s="224"/>
    </row>
    <row r="60" customFormat="false" ht="12.75" hidden="false" customHeight="false" outlineLevel="0" collapsed="false">
      <c r="B60" s="265" t="s">
        <v>29</v>
      </c>
      <c r="D60" s="280" t="n">
        <f aca="false">Expenses!D60-[2]Expenses!D60</f>
        <v>-2018</v>
      </c>
      <c r="E60" s="281" t="n">
        <f aca="false">Expenses!E60-[2]Expenses!E60</f>
        <v>0</v>
      </c>
      <c r="F60" s="282" t="n">
        <f aca="false">E60-D60</f>
        <v>2018</v>
      </c>
      <c r="G60" s="224"/>
      <c r="H60" s="266" t="s">
        <v>287</v>
      </c>
      <c r="I60" s="267"/>
      <c r="J60" s="267"/>
      <c r="K60" s="268"/>
      <c r="L60" s="224"/>
      <c r="M60" s="224"/>
      <c r="N60" s="224"/>
      <c r="O60" s="224"/>
      <c r="P60" s="224"/>
      <c r="Q60" s="224"/>
      <c r="R60" s="224"/>
      <c r="S60" s="224"/>
      <c r="T60" s="224"/>
      <c r="U60" s="224"/>
      <c r="V60" s="224"/>
      <c r="W60" s="224"/>
      <c r="X60" s="224"/>
      <c r="Y60" s="224"/>
      <c r="Z60" s="224"/>
      <c r="AA60" s="224"/>
      <c r="AB60" s="224"/>
      <c r="AC60" s="224"/>
      <c r="AD60" s="224"/>
      <c r="AE60" s="224"/>
      <c r="AF60" s="224"/>
      <c r="AG60" s="224"/>
      <c r="AH60" s="224"/>
      <c r="AI60" s="224"/>
      <c r="AJ60" s="224"/>
      <c r="AK60" s="224"/>
    </row>
    <row r="61" customFormat="false" ht="12.75" hidden="false" customHeight="false" outlineLevel="0" collapsed="false">
      <c r="D61" s="224"/>
      <c r="E61" s="224"/>
      <c r="F61" s="224"/>
      <c r="G61" s="224"/>
      <c r="H61" s="224"/>
      <c r="I61" s="224"/>
      <c r="J61" s="224"/>
      <c r="K61" s="224"/>
      <c r="L61" s="224"/>
      <c r="M61" s="224" t="s">
        <v>73</v>
      </c>
      <c r="N61" s="224"/>
      <c r="O61" s="224"/>
      <c r="P61" s="224"/>
      <c r="Q61" s="224"/>
      <c r="R61" s="224"/>
      <c r="S61" s="224"/>
      <c r="T61" s="224"/>
      <c r="U61" s="224"/>
      <c r="V61" s="224"/>
      <c r="W61" s="224"/>
      <c r="X61" s="224"/>
      <c r="Y61" s="224"/>
      <c r="Z61" s="224"/>
      <c r="AA61" s="224"/>
      <c r="AB61" s="224"/>
      <c r="AC61" s="224"/>
      <c r="AD61" s="224"/>
      <c r="AE61" s="224"/>
      <c r="AF61" s="224"/>
      <c r="AG61" s="224"/>
      <c r="AH61" s="224"/>
      <c r="AI61" s="224"/>
      <c r="AJ61" s="224"/>
      <c r="AK61" s="224"/>
    </row>
    <row r="62" customFormat="false" ht="12.75" hidden="false" customHeight="false" outlineLevel="0" collapsed="false"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24"/>
      <c r="V62" s="224"/>
      <c r="W62" s="224"/>
      <c r="X62" s="224"/>
      <c r="Y62" s="224"/>
      <c r="Z62" s="224"/>
      <c r="AA62" s="224"/>
      <c r="AB62" s="224"/>
      <c r="AC62" s="224"/>
      <c r="AD62" s="224"/>
      <c r="AE62" s="224"/>
      <c r="AF62" s="224"/>
      <c r="AG62" s="224"/>
      <c r="AH62" s="224"/>
      <c r="AI62" s="224"/>
      <c r="AJ62" s="224"/>
      <c r="AK62" s="224"/>
    </row>
    <row r="63" customFormat="false" ht="12.75" hidden="false" customHeight="false" outlineLevel="0" collapsed="false"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24"/>
      <c r="Q63" s="224"/>
      <c r="R63" s="224"/>
      <c r="S63" s="224"/>
      <c r="T63" s="224"/>
      <c r="U63" s="224"/>
      <c r="V63" s="224"/>
      <c r="W63" s="224"/>
      <c r="X63" s="224"/>
      <c r="Y63" s="224"/>
      <c r="Z63" s="224"/>
      <c r="AA63" s="224"/>
      <c r="AB63" s="224"/>
      <c r="AC63" s="224"/>
      <c r="AD63" s="224"/>
      <c r="AE63" s="224"/>
      <c r="AF63" s="224"/>
      <c r="AG63" s="224"/>
      <c r="AH63" s="224"/>
      <c r="AI63" s="224"/>
      <c r="AJ63" s="224"/>
      <c r="AK63" s="224"/>
    </row>
    <row r="64" customFormat="false" ht="12.75" hidden="false" customHeight="false" outlineLevel="0" collapsed="false"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24"/>
      <c r="V64" s="224"/>
      <c r="W64" s="224"/>
      <c r="X64" s="224"/>
      <c r="Y64" s="224"/>
      <c r="Z64" s="224"/>
      <c r="AA64" s="224"/>
      <c r="AB64" s="224"/>
      <c r="AC64" s="224"/>
      <c r="AD64" s="224"/>
      <c r="AE64" s="224"/>
      <c r="AF64" s="224"/>
      <c r="AG64" s="224"/>
      <c r="AH64" s="224"/>
      <c r="AI64" s="224"/>
      <c r="AJ64" s="224"/>
      <c r="AK64" s="224"/>
    </row>
    <row r="65" customFormat="false" ht="12.75" hidden="false" customHeight="false" outlineLevel="0" collapsed="false">
      <c r="D65" s="224"/>
      <c r="E65" s="224"/>
      <c r="F65" s="224"/>
      <c r="G65" s="224"/>
      <c r="H65" s="224"/>
      <c r="I65" s="224"/>
      <c r="J65" s="224"/>
      <c r="K65" s="224"/>
      <c r="L65" s="224"/>
      <c r="M65" s="224"/>
      <c r="N65" s="224"/>
      <c r="O65" s="224"/>
      <c r="P65" s="224"/>
      <c r="Q65" s="224"/>
      <c r="R65" s="224"/>
      <c r="S65" s="224"/>
      <c r="T65" s="224"/>
      <c r="U65" s="224"/>
      <c r="V65" s="224"/>
      <c r="W65" s="224"/>
      <c r="X65" s="224"/>
      <c r="Y65" s="224"/>
      <c r="Z65" s="224"/>
      <c r="AA65" s="224"/>
      <c r="AB65" s="224"/>
      <c r="AC65" s="224"/>
      <c r="AD65" s="224"/>
      <c r="AE65" s="224"/>
      <c r="AF65" s="224"/>
      <c r="AG65" s="224"/>
      <c r="AH65" s="224"/>
      <c r="AI65" s="224"/>
      <c r="AJ65" s="224"/>
      <c r="AK65" s="224"/>
    </row>
    <row r="66" customFormat="false" ht="12.75" hidden="false" customHeight="false" outlineLevel="0" collapsed="false">
      <c r="D66" s="224"/>
      <c r="E66" s="224"/>
      <c r="F66" s="224"/>
      <c r="G66" s="224"/>
      <c r="H66" s="224"/>
      <c r="I66" s="224"/>
      <c r="J66" s="224"/>
      <c r="K66" s="224"/>
      <c r="L66" s="224"/>
      <c r="M66" s="224"/>
      <c r="N66" s="224"/>
      <c r="O66" s="224"/>
      <c r="P66" s="224"/>
      <c r="Q66" s="224"/>
      <c r="R66" s="224"/>
      <c r="S66" s="224"/>
      <c r="T66" s="224"/>
      <c r="U66" s="224"/>
      <c r="V66" s="224"/>
      <c r="W66" s="224"/>
      <c r="X66" s="224"/>
      <c r="Y66" s="224"/>
      <c r="Z66" s="224"/>
      <c r="AA66" s="224"/>
      <c r="AB66" s="224"/>
      <c r="AC66" s="224"/>
      <c r="AD66" s="224"/>
      <c r="AE66" s="224"/>
      <c r="AF66" s="224"/>
      <c r="AG66" s="224"/>
      <c r="AH66" s="224"/>
      <c r="AI66" s="224"/>
      <c r="AJ66" s="224"/>
      <c r="AK66" s="224"/>
    </row>
    <row r="67" customFormat="false" ht="12.75" hidden="false" customHeight="false" outlineLevel="0" collapsed="false"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24"/>
      <c r="V67" s="224"/>
      <c r="W67" s="224"/>
      <c r="X67" s="224"/>
      <c r="Y67" s="224"/>
      <c r="Z67" s="224"/>
      <c r="AA67" s="224"/>
      <c r="AB67" s="224"/>
      <c r="AC67" s="224"/>
      <c r="AD67" s="224"/>
      <c r="AE67" s="224"/>
      <c r="AF67" s="224"/>
      <c r="AG67" s="224"/>
      <c r="AH67" s="224"/>
      <c r="AI67" s="224"/>
      <c r="AJ67" s="224"/>
      <c r="AK67" s="224"/>
    </row>
    <row r="68" customFormat="false" ht="12.75" hidden="false" customHeight="false" outlineLevel="0" collapsed="false">
      <c r="D68" s="224"/>
      <c r="E68" s="224"/>
      <c r="F68" s="224"/>
      <c r="G68" s="224"/>
      <c r="H68" s="224"/>
      <c r="I68" s="224"/>
      <c r="J68" s="224"/>
      <c r="K68" s="224"/>
      <c r="L68" s="224"/>
      <c r="M68" s="224"/>
      <c r="N68" s="224"/>
      <c r="O68" s="224"/>
      <c r="P68" s="224"/>
      <c r="Q68" s="224"/>
      <c r="R68" s="224"/>
      <c r="S68" s="224"/>
      <c r="T68" s="224"/>
      <c r="U68" s="224"/>
      <c r="V68" s="224"/>
      <c r="W68" s="224"/>
      <c r="X68" s="224"/>
      <c r="Y68" s="224"/>
      <c r="Z68" s="224"/>
      <c r="AA68" s="224"/>
      <c r="AB68" s="224"/>
      <c r="AC68" s="224"/>
      <c r="AD68" s="224"/>
      <c r="AE68" s="224"/>
      <c r="AF68" s="224"/>
      <c r="AG68" s="224"/>
      <c r="AH68" s="224"/>
      <c r="AI68" s="224"/>
      <c r="AJ68" s="224"/>
      <c r="AK68" s="224"/>
    </row>
    <row r="69" customFormat="false" ht="12.75" hidden="false" customHeight="false" outlineLevel="0" collapsed="false"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224"/>
      <c r="AB69" s="224"/>
      <c r="AC69" s="224"/>
      <c r="AD69" s="224"/>
      <c r="AE69" s="224"/>
      <c r="AF69" s="224"/>
      <c r="AG69" s="224"/>
      <c r="AH69" s="224"/>
      <c r="AI69" s="224"/>
      <c r="AJ69" s="224"/>
      <c r="AK69" s="224"/>
    </row>
    <row r="70" customFormat="false" ht="12.75" hidden="false" customHeight="false" outlineLevel="0" collapsed="false"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  <c r="P70" s="224"/>
      <c r="Q70" s="224"/>
      <c r="R70" s="224"/>
      <c r="S70" s="224"/>
      <c r="T70" s="224"/>
      <c r="U70" s="224"/>
      <c r="V70" s="224"/>
      <c r="W70" s="224"/>
      <c r="X70" s="224"/>
      <c r="Y70" s="224"/>
      <c r="Z70" s="224"/>
      <c r="AA70" s="224"/>
      <c r="AB70" s="224"/>
      <c r="AC70" s="224"/>
      <c r="AD70" s="224"/>
      <c r="AE70" s="224"/>
      <c r="AF70" s="224"/>
      <c r="AG70" s="224"/>
      <c r="AH70" s="224"/>
      <c r="AI70" s="224"/>
      <c r="AJ70" s="224"/>
      <c r="AK70" s="224"/>
    </row>
    <row r="71" customFormat="false" ht="12.75" hidden="false" customHeight="false" outlineLevel="0" collapsed="false"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  <c r="P71" s="224"/>
      <c r="Q71" s="224"/>
      <c r="R71" s="224"/>
      <c r="S71" s="224"/>
      <c r="T71" s="224"/>
      <c r="U71" s="224"/>
      <c r="V71" s="224"/>
      <c r="W71" s="224"/>
      <c r="X71" s="224"/>
      <c r="Y71" s="224"/>
      <c r="Z71" s="224"/>
      <c r="AA71" s="224"/>
      <c r="AB71" s="224"/>
      <c r="AC71" s="224"/>
      <c r="AD71" s="224"/>
      <c r="AE71" s="224"/>
      <c r="AF71" s="224"/>
      <c r="AG71" s="224"/>
      <c r="AH71" s="224"/>
      <c r="AI71" s="224"/>
      <c r="AJ71" s="224"/>
      <c r="AK71" s="224"/>
    </row>
    <row r="72" customFormat="false" ht="12.75" hidden="false" customHeight="false" outlineLevel="0" collapsed="false">
      <c r="D72" s="224"/>
      <c r="E72" s="224"/>
      <c r="L72" s="224"/>
      <c r="M72" s="224"/>
      <c r="N72" s="224"/>
      <c r="O72" s="224"/>
      <c r="P72" s="224"/>
      <c r="Q72" s="224"/>
      <c r="R72" s="224"/>
      <c r="S72" s="224"/>
      <c r="T72" s="224"/>
      <c r="U72" s="224"/>
      <c r="V72" s="224"/>
      <c r="W72" s="224"/>
      <c r="X72" s="224"/>
      <c r="Y72" s="224"/>
      <c r="Z72" s="224"/>
      <c r="AA72" s="224"/>
      <c r="AB72" s="224"/>
      <c r="AC72" s="224"/>
      <c r="AD72" s="224"/>
      <c r="AE72" s="224"/>
      <c r="AF72" s="224"/>
      <c r="AG72" s="224"/>
      <c r="AH72" s="224"/>
      <c r="AI72" s="224"/>
      <c r="AJ72" s="224"/>
      <c r="AK72" s="224"/>
    </row>
    <row r="73" customFormat="false" ht="12.75" hidden="false" customHeight="false" outlineLevel="0" collapsed="false">
      <c r="D73" s="224"/>
      <c r="E73" s="224"/>
      <c r="L73" s="224"/>
      <c r="M73" s="224"/>
      <c r="N73" s="224"/>
      <c r="O73" s="224"/>
      <c r="P73" s="224"/>
      <c r="Q73" s="224"/>
      <c r="R73" s="224"/>
      <c r="S73" s="224"/>
      <c r="T73" s="224"/>
      <c r="U73" s="224"/>
      <c r="V73" s="224"/>
      <c r="W73" s="224"/>
      <c r="X73" s="224"/>
      <c r="Y73" s="224"/>
      <c r="Z73" s="224"/>
      <c r="AA73" s="224"/>
      <c r="AB73" s="224"/>
      <c r="AC73" s="224"/>
      <c r="AD73" s="224"/>
      <c r="AE73" s="224"/>
      <c r="AF73" s="224"/>
      <c r="AG73" s="224"/>
      <c r="AH73" s="224"/>
      <c r="AI73" s="224"/>
      <c r="AJ73" s="224"/>
      <c r="AK73" s="224"/>
    </row>
    <row r="74" customFormat="false" ht="12.75" hidden="false" customHeight="false" outlineLevel="0" collapsed="false">
      <c r="D74" s="224"/>
      <c r="E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</row>
    <row r="75" customFormat="false" ht="12.75" hidden="false" customHeight="false" outlineLevel="0" collapsed="false">
      <c r="D75" s="224"/>
      <c r="E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24"/>
    </row>
    <row r="76" customFormat="false" ht="12.75" hidden="false" customHeight="false" outlineLevel="0" collapsed="false">
      <c r="D76" s="224"/>
      <c r="E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</row>
    <row r="77" customFormat="false" ht="12.75" hidden="false" customHeight="false" outlineLevel="0" collapsed="false">
      <c r="D77" s="224"/>
      <c r="E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</row>
    <row r="78" customFormat="false" ht="12.75" hidden="false" customHeight="false" outlineLevel="0" collapsed="false"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</row>
    <row r="79" customFormat="false" ht="12.75" hidden="false" customHeight="false" outlineLevel="0" collapsed="false">
      <c r="A79" s="224"/>
      <c r="B79" s="224"/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</row>
    <row r="80" customFormat="false" ht="12.75" hidden="false" customHeight="false" outlineLevel="0" collapsed="false">
      <c r="A80" s="224"/>
      <c r="B80" s="224"/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</row>
    <row r="81" customFormat="false" ht="12.75" hidden="false" customHeight="false" outlineLevel="0" collapsed="false">
      <c r="A81" s="224"/>
      <c r="B81" s="224"/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</row>
    <row r="82" customFormat="false" ht="12.75" hidden="false" customHeight="false" outlineLevel="0" collapsed="false">
      <c r="A82" s="224"/>
      <c r="B82" s="224"/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</row>
    <row r="83" customFormat="false" ht="12.75" hidden="false" customHeight="false" outlineLevel="0" collapsed="false">
      <c r="A83" s="224"/>
      <c r="B83" s="224"/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</row>
    <row r="84" customFormat="false" ht="12.75" hidden="false" customHeight="false" outlineLevel="0" collapsed="false">
      <c r="A84" s="224"/>
      <c r="B84" s="224"/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</row>
    <row r="85" customFormat="false" ht="12.75" hidden="false" customHeight="false" outlineLevel="0" collapsed="false"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</row>
    <row r="86" customFormat="false" ht="12.75" hidden="false" customHeight="false" outlineLevel="0" collapsed="false"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</row>
    <row r="87" customFormat="false" ht="12.75" hidden="false" customHeight="false" outlineLevel="0" collapsed="false"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</row>
    <row r="88" customFormat="false" ht="12.75" hidden="false" customHeight="false" outlineLevel="0" collapsed="false"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</row>
    <row r="89" customFormat="false" ht="12.75" hidden="false" customHeight="false" outlineLevel="0" collapsed="false"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</row>
    <row r="90" customFormat="false" ht="12.75" hidden="false" customHeight="false" outlineLevel="0" collapsed="false"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</row>
    <row r="91" customFormat="false" ht="12.75" hidden="false" customHeight="false" outlineLevel="0" collapsed="false"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</row>
    <row r="92" customFormat="false" ht="12.75" hidden="false" customHeight="false" outlineLevel="0" collapsed="false"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</row>
    <row r="93" customFormat="false" ht="12.75" hidden="false" customHeight="false" outlineLevel="0" collapsed="false"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</row>
    <row r="94" customFormat="false" ht="12.75" hidden="false" customHeight="false" outlineLevel="0" collapsed="false"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</row>
    <row r="95" customFormat="false" ht="12.75" hidden="false" customHeight="false" outlineLevel="0" collapsed="false"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</row>
    <row r="96" customFormat="false" ht="12.75" hidden="false" customHeight="false" outlineLevel="0" collapsed="false"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</row>
    <row r="97" customFormat="false" ht="12.75" hidden="false" customHeight="false" outlineLevel="0" collapsed="false"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</row>
    <row r="98" customFormat="false" ht="12.75" hidden="false" customHeight="false" outlineLevel="0" collapsed="false"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</row>
    <row r="99" customFormat="false" ht="12.75" hidden="false" customHeight="false" outlineLevel="0" collapsed="false"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</row>
    <row r="100" customFormat="false" ht="12.75" hidden="false" customHeight="false" outlineLevel="0" collapsed="false"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</row>
    <row r="101" customFormat="false" ht="12.75" hidden="false" customHeight="false" outlineLevel="0" collapsed="false"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</row>
    <row r="102" customFormat="false" ht="12.75" hidden="false" customHeight="false" outlineLevel="0" collapsed="false"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</row>
    <row r="103" customFormat="false" ht="12.75" hidden="false" customHeight="false" outlineLevel="0" collapsed="false"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</row>
    <row r="104" customFormat="false" ht="12.75" hidden="false" customHeight="false" outlineLevel="0" collapsed="false"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</row>
    <row r="105" customFormat="false" ht="12.75" hidden="false" customHeight="false" outlineLevel="0" collapsed="false"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</row>
    <row r="106" customFormat="false" ht="12.75" hidden="false" customHeight="false" outlineLevel="0" collapsed="false"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</row>
    <row r="107" customFormat="false" ht="12.75" hidden="false" customHeight="false" outlineLevel="0" collapsed="false"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</row>
    <row r="108" customFormat="false" ht="12.75" hidden="false" customHeight="false" outlineLevel="0" collapsed="false"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</row>
    <row r="109" customFormat="false" ht="12.75" hidden="false" customHeight="false" outlineLevel="0" collapsed="false"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</row>
    <row r="110" customFormat="false" ht="12.75" hidden="false" customHeight="false" outlineLevel="0" collapsed="false"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</row>
    <row r="111" customFormat="false" ht="12.75" hidden="false" customHeight="false" outlineLevel="0" collapsed="false"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</row>
    <row r="112" customFormat="false" ht="12.75" hidden="false" customHeight="false" outlineLevel="0" collapsed="false"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</row>
    <row r="113" customFormat="false" ht="12.75" hidden="false" customHeight="false" outlineLevel="0" collapsed="false"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</row>
    <row r="114" customFormat="false" ht="12.75" hidden="false" customHeight="false" outlineLevel="0" collapsed="false"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</row>
    <row r="115" customFormat="false" ht="12.75" hidden="false" customHeight="false" outlineLevel="0" collapsed="false"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</row>
    <row r="116" customFormat="false" ht="12.75" hidden="false" customHeight="false" outlineLevel="0" collapsed="false"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</row>
    <row r="117" customFormat="false" ht="12.75" hidden="false" customHeight="false" outlineLevel="0" collapsed="false"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</row>
    <row r="118" customFormat="false" ht="12.75" hidden="false" customHeight="false" outlineLevel="0" collapsed="false"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</row>
    <row r="119" customFormat="false" ht="12.75" hidden="false" customHeight="false" outlineLevel="0" collapsed="false"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</row>
    <row r="120" customFormat="false" ht="12.75" hidden="false" customHeight="false" outlineLevel="0" collapsed="false"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</row>
    <row r="121" customFormat="false" ht="12.75" hidden="false" customHeight="false" outlineLevel="0" collapsed="false"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</row>
    <row r="122" customFormat="false" ht="12.75" hidden="false" customHeight="false" outlineLevel="0" collapsed="false"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</row>
    <row r="123" customFormat="false" ht="12.75" hidden="false" customHeight="false" outlineLevel="0" collapsed="false"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</row>
    <row r="124" customFormat="false" ht="12.75" hidden="false" customHeight="false" outlineLevel="0" collapsed="false"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</row>
    <row r="125" customFormat="false" ht="12.75" hidden="false" customHeight="false" outlineLevel="0" collapsed="false"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</row>
    <row r="126" customFormat="false" ht="12.75" hidden="false" customHeight="false" outlineLevel="0" collapsed="false"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</row>
    <row r="127" customFormat="false" ht="12.75" hidden="false" customHeight="false" outlineLevel="0" collapsed="false"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</row>
    <row r="128" customFormat="false" ht="12.75" hidden="false" customHeight="false" outlineLevel="0" collapsed="false"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</row>
    <row r="129" customFormat="false" ht="12.75" hidden="false" customHeight="false" outlineLevel="0" collapsed="false"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</row>
    <row r="130" customFormat="false" ht="12.75" hidden="false" customHeight="false" outlineLevel="0" collapsed="false"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</row>
    <row r="131" customFormat="false" ht="12.75" hidden="false" customHeight="false" outlineLevel="0" collapsed="false"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</row>
    <row r="132" customFormat="false" ht="12.75" hidden="false" customHeight="false" outlineLevel="0" collapsed="false"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</row>
    <row r="133" customFormat="false" ht="12.75" hidden="false" customHeight="false" outlineLevel="0" collapsed="false"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</row>
    <row r="134" customFormat="false" ht="12.75" hidden="false" customHeight="false" outlineLevel="0" collapsed="false"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</row>
    <row r="135" customFormat="false" ht="12.75" hidden="false" customHeight="false" outlineLevel="0" collapsed="false"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</row>
    <row r="136" customFormat="false" ht="12.75" hidden="false" customHeight="false" outlineLevel="0" collapsed="false"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</row>
    <row r="137" customFormat="false" ht="12.75" hidden="false" customHeight="false" outlineLevel="0" collapsed="false"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</row>
    <row r="138" customFormat="false" ht="12.75" hidden="false" customHeight="false" outlineLevel="0" collapsed="false"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</row>
    <row r="139" customFormat="false" ht="12.75" hidden="false" customHeight="false" outlineLevel="0" collapsed="false"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</row>
    <row r="140" customFormat="false" ht="12.75" hidden="false" customHeight="false" outlineLevel="0" collapsed="false"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</row>
    <row r="141" customFormat="false" ht="12.75" hidden="false" customHeight="false" outlineLevel="0" collapsed="false"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</row>
    <row r="142" customFormat="false" ht="12.75" hidden="false" customHeight="false" outlineLevel="0" collapsed="false"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</row>
    <row r="143" customFormat="false" ht="12.75" hidden="false" customHeight="false" outlineLevel="0" collapsed="false"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</row>
    <row r="144" customFormat="false" ht="12.75" hidden="false" customHeight="false" outlineLevel="0" collapsed="false"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</row>
    <row r="145" customFormat="false" ht="12.75" hidden="false" customHeight="false" outlineLevel="0" collapsed="false"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</row>
    <row r="146" customFormat="false" ht="12.75" hidden="false" customHeight="false" outlineLevel="0" collapsed="false"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</row>
    <row r="147" customFormat="false" ht="12.75" hidden="false" customHeight="false" outlineLevel="0" collapsed="false"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</row>
    <row r="148" customFormat="false" ht="12.75" hidden="false" customHeight="false" outlineLevel="0" collapsed="false"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</row>
    <row r="149" customFormat="false" ht="12.75" hidden="false" customHeight="false" outlineLevel="0" collapsed="false"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</row>
    <row r="150" customFormat="false" ht="12.75" hidden="false" customHeight="false" outlineLevel="0" collapsed="false"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</row>
    <row r="151" customFormat="false" ht="12.75" hidden="false" customHeight="false" outlineLevel="0" collapsed="false"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</row>
    <row r="152" customFormat="false" ht="12.75" hidden="false" customHeight="false" outlineLevel="0" collapsed="false"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</row>
    <row r="153" customFormat="false" ht="12.75" hidden="false" customHeight="false" outlineLevel="0" collapsed="false"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</row>
    <row r="154" customFormat="false" ht="12.75" hidden="false" customHeight="false" outlineLevel="0" collapsed="false"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</row>
    <row r="155" customFormat="false" ht="12.75" hidden="false" customHeight="false" outlineLevel="0" collapsed="false"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</row>
    <row r="156" customFormat="false" ht="12.75" hidden="false" customHeight="false" outlineLevel="0" collapsed="false"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</row>
  </sheetData>
  <mergeCells count="7">
    <mergeCell ref="B2:K2"/>
    <mergeCell ref="B3:K3"/>
    <mergeCell ref="B4:K4"/>
    <mergeCell ref="D6:F6"/>
    <mergeCell ref="H7:K7"/>
    <mergeCell ref="D56:F56"/>
    <mergeCell ref="H57:K57"/>
  </mergeCells>
  <printOptions headings="false" gridLines="false" gridLinesSet="true" horizontalCentered="true" verticalCentered="true"/>
  <pageMargins left="0.170138888888889" right="0.170138888888889" top="0.220138888888889" bottom="0.17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9" topLeftCell="D10" activePane="bottomRight" state="frozen"/>
      <selection pane="topLeft" activeCell="A1" activeCellId="0" sqref="A1"/>
      <selection pane="topRight" activeCell="D1" activeCellId="0" sqref="D1"/>
      <selection pane="bottomLeft" activeCell="A10" activeCellId="0" sqref="A10"/>
      <selection pane="bottomRight" activeCell="C16" activeCellId="0" sqref="C16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217" width="16.84"/>
    <col collapsed="false" customWidth="true" hidden="false" outlineLevel="0" max="2" min="2" style="0" width="27.7"/>
    <col collapsed="false" customWidth="true" hidden="false" outlineLevel="0" max="3" min="3" style="0" width="1.7"/>
    <col collapsed="false" customWidth="true" hidden="false" outlineLevel="0" max="6" min="4" style="0" width="8.7"/>
    <col collapsed="false" customWidth="true" hidden="false" outlineLevel="0" max="8" min="7" style="0" width="7.7"/>
    <col collapsed="false" customWidth="true" hidden="false" outlineLevel="0" max="9" min="9" style="0" width="8.56"/>
    <col collapsed="false" customWidth="true" hidden="false" outlineLevel="0" max="10" min="10" style="0" width="1.85"/>
    <col collapsed="false" customWidth="true" hidden="false" outlineLevel="0" max="13" min="11" style="0" width="8.7"/>
    <col collapsed="false" customWidth="true" hidden="false" outlineLevel="0" max="16" min="14" style="0" width="7.7"/>
  </cols>
  <sheetData>
    <row r="1" customFormat="false" ht="12.75" hidden="false" customHeight="false" outlineLevel="0" collapsed="false">
      <c r="A1" s="217" t="s">
        <v>182</v>
      </c>
    </row>
    <row r="2" customFormat="false" ht="15.75" hidden="false" customHeight="false" outlineLevel="0" collapsed="false">
      <c r="A2" s="217" t="s">
        <v>184</v>
      </c>
      <c r="B2" s="218" t="s">
        <v>77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0" t="s">
        <v>237</v>
      </c>
    </row>
    <row r="3" customFormat="false" ht="15" hidden="false" customHeight="false" outlineLevel="0" collapsed="false">
      <c r="A3" s="217" t="s">
        <v>186</v>
      </c>
      <c r="B3" s="220" t="s">
        <v>288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</row>
    <row r="4" customFormat="false" ht="12.75" hidden="false" customHeight="false" outlineLevel="0" collapsed="false">
      <c r="A4" s="219" t="n">
        <v>36678</v>
      </c>
      <c r="B4" s="221" t="str">
        <f aca="false">'Old Mgmt Summary'!A3</f>
        <v>Results based on Activity through June 15, 2000</v>
      </c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</row>
    <row r="5" customFormat="false" ht="3" hidden="false" customHeight="true" outlineLevel="0" collapsed="false">
      <c r="A5" s="217" t="s">
        <v>250</v>
      </c>
    </row>
    <row r="6" customFormat="false" ht="12.75" hidden="false" customHeight="false" outlineLevel="0" collapsed="false">
      <c r="A6" s="217" t="s">
        <v>190</v>
      </c>
      <c r="B6" s="222"/>
      <c r="D6" s="225"/>
      <c r="E6" s="226"/>
      <c r="F6" s="226"/>
      <c r="G6" s="226"/>
      <c r="H6" s="226"/>
      <c r="I6" s="227"/>
      <c r="J6" s="224"/>
      <c r="K6" s="225"/>
      <c r="L6" s="226"/>
      <c r="M6" s="226"/>
      <c r="N6" s="226"/>
      <c r="O6" s="226"/>
      <c r="P6" s="227"/>
      <c r="Q6" s="224"/>
      <c r="R6" s="224"/>
      <c r="S6" s="224"/>
      <c r="T6" s="224"/>
    </row>
    <row r="7" customFormat="false" ht="12.75" hidden="false" customHeight="false" outlineLevel="0" collapsed="false">
      <c r="B7" s="233"/>
      <c r="D7" s="232" t="s">
        <v>289</v>
      </c>
      <c r="E7" s="232"/>
      <c r="F7" s="232"/>
      <c r="G7" s="232"/>
      <c r="H7" s="232"/>
      <c r="I7" s="232"/>
      <c r="J7" s="224"/>
      <c r="K7" s="232" t="s">
        <v>290</v>
      </c>
      <c r="L7" s="232"/>
      <c r="M7" s="232"/>
      <c r="N7" s="232"/>
      <c r="O7" s="232"/>
      <c r="P7" s="232"/>
      <c r="Q7" s="224"/>
      <c r="R7" s="224"/>
      <c r="S7" s="224"/>
      <c r="T7" s="224"/>
    </row>
    <row r="8" customFormat="false" ht="12.75" hidden="false" customHeight="false" outlineLevel="0" collapsed="false">
      <c r="B8" s="228" t="s">
        <v>5</v>
      </c>
      <c r="D8" s="229" t="s">
        <v>9</v>
      </c>
      <c r="E8" s="230" t="s">
        <v>7</v>
      </c>
      <c r="F8" s="231" t="s">
        <v>8</v>
      </c>
      <c r="G8" s="223" t="s">
        <v>291</v>
      </c>
      <c r="H8" s="223"/>
      <c r="I8" s="223"/>
      <c r="J8" s="224"/>
      <c r="K8" s="229" t="s">
        <v>9</v>
      </c>
      <c r="L8" s="230" t="s">
        <v>7</v>
      </c>
      <c r="M8" s="231" t="s">
        <v>8</v>
      </c>
      <c r="N8" s="223" t="s">
        <v>291</v>
      </c>
      <c r="O8" s="223"/>
      <c r="P8" s="223"/>
      <c r="Q8" s="224"/>
      <c r="R8" s="224"/>
      <c r="S8" s="224"/>
      <c r="T8" s="224"/>
    </row>
    <row r="9" customFormat="false" ht="3" hidden="false" customHeight="true" outlineLevel="0" collapsed="false">
      <c r="B9" s="222"/>
      <c r="D9" s="225"/>
      <c r="E9" s="226"/>
      <c r="F9" s="226"/>
      <c r="G9" s="226"/>
      <c r="H9" s="226"/>
      <c r="I9" s="227"/>
      <c r="J9" s="224"/>
      <c r="K9" s="225"/>
      <c r="L9" s="226"/>
      <c r="M9" s="226"/>
      <c r="N9" s="226"/>
      <c r="O9" s="226"/>
      <c r="P9" s="227"/>
      <c r="Q9" s="224"/>
      <c r="R9" s="224"/>
      <c r="S9" s="224"/>
      <c r="T9" s="224"/>
    </row>
    <row r="10" customFormat="false" ht="11.25" hidden="false" customHeight="true" outlineLevel="0" collapsed="false">
      <c r="A10" s="217" t="s">
        <v>265</v>
      </c>
      <c r="B10" s="233" t="s">
        <v>13</v>
      </c>
      <c r="D10" s="234" t="n">
        <v>0</v>
      </c>
      <c r="E10" s="235" t="e">
        <f aca="false">ROUND(HPVAL($A10,$A$1,$A$2,$A$4,$A$5,$A$6)/1000,0)</f>
        <v>#NAME?</v>
      </c>
      <c r="F10" s="283" t="e">
        <f aca="false">E10-D10</f>
        <v>#NAME?</v>
      </c>
      <c r="G10" s="239"/>
      <c r="H10" s="239"/>
      <c r="I10" s="240"/>
      <c r="J10" s="224"/>
      <c r="K10" s="234" t="e">
        <f aca="false">L10</f>
        <v>#NAME?</v>
      </c>
      <c r="L10" s="235" t="e">
        <f aca="false">ROUND(HPVAL($A10,$A$1,$A$3,$A$4,$A$5,$A$6)/1000,0)</f>
        <v>#NAME?</v>
      </c>
      <c r="M10" s="283" t="e">
        <f aca="false">ROUND(L10-K10,0)</f>
        <v>#NAME?</v>
      </c>
      <c r="N10" s="239"/>
      <c r="O10" s="239"/>
      <c r="P10" s="240"/>
      <c r="Q10" s="224"/>
      <c r="R10" s="224"/>
      <c r="S10" s="224"/>
      <c r="T10" s="224"/>
    </row>
    <row r="11" customFormat="false" ht="11.25" hidden="false" customHeight="true" outlineLevel="0" collapsed="false">
      <c r="A11" s="217" t="s">
        <v>216</v>
      </c>
      <c r="B11" s="143" t="s">
        <v>54</v>
      </c>
      <c r="C11" s="242"/>
      <c r="D11" s="243" t="e">
        <f aca="false">E11</f>
        <v>#NAME?</v>
      </c>
      <c r="E11" s="237" t="e">
        <f aca="false">ROUND(HPVAL($A11,$A$1,$A$2,$A$4,$A$5,$A$6)/1000,0)</f>
        <v>#NAME?</v>
      </c>
      <c r="F11" s="284" t="e">
        <f aca="false">E11-D11</f>
        <v>#NAME?</v>
      </c>
      <c r="G11" s="239"/>
      <c r="H11" s="239"/>
      <c r="I11" s="240"/>
      <c r="J11" s="224"/>
      <c r="K11" s="243" t="e">
        <f aca="false">L11</f>
        <v>#NAME?</v>
      </c>
      <c r="L11" s="237" t="e">
        <f aca="false">ROUND(HPVAL($A11,$A$1,$A$3,$A$4,$A$5,$A$6)/1000,0)</f>
        <v>#NAME?</v>
      </c>
      <c r="M11" s="284" t="e">
        <f aca="false">ROUND(L11-K11,0)</f>
        <v>#NAME?</v>
      </c>
      <c r="N11" s="239"/>
      <c r="O11" s="239"/>
      <c r="P11" s="240"/>
      <c r="Q11" s="224"/>
      <c r="R11" s="224"/>
      <c r="S11" s="224"/>
      <c r="T11" s="224"/>
    </row>
    <row r="12" customFormat="false" ht="11.25" hidden="false" customHeight="true" outlineLevel="0" collapsed="false">
      <c r="A12" s="217" t="s">
        <v>193</v>
      </c>
      <c r="B12" s="233" t="s">
        <v>15</v>
      </c>
      <c r="D12" s="243" t="n">
        <v>7803</v>
      </c>
      <c r="E12" s="237" t="e">
        <f aca="false">ROUND(HPVAL($A12,$A$1,$A$2,$A$4,$A$5,$A$6)/1000,0)</f>
        <v>#NAME?</v>
      </c>
      <c r="F12" s="284" t="e">
        <f aca="false">E12-D12</f>
        <v>#NAME?</v>
      </c>
      <c r="G12" s="239"/>
      <c r="H12" s="239"/>
      <c r="I12" s="240"/>
      <c r="J12" s="224"/>
      <c r="K12" s="243" t="e">
        <f aca="false">L12</f>
        <v>#NAME?</v>
      </c>
      <c r="L12" s="237" t="e">
        <f aca="false">ROUND(HPVAL($A12,$A$1,$A$3,$A$4,$A$5,$A$6)/1000,0)</f>
        <v>#NAME?</v>
      </c>
      <c r="M12" s="284" t="e">
        <f aca="false">ROUND(L12-K12,0)</f>
        <v>#NAME?</v>
      </c>
      <c r="N12" s="239"/>
      <c r="O12" s="239"/>
      <c r="P12" s="240"/>
      <c r="Q12" s="224"/>
      <c r="R12" s="224"/>
      <c r="S12" s="224"/>
      <c r="T12" s="224"/>
    </row>
    <row r="13" customFormat="false" ht="11.25" hidden="false" customHeight="true" outlineLevel="0" collapsed="false">
      <c r="A13" s="217" t="s">
        <v>194</v>
      </c>
      <c r="B13" s="233" t="s">
        <v>16</v>
      </c>
      <c r="D13" s="243" t="e">
        <f aca="false">E13</f>
        <v>#NAME?</v>
      </c>
      <c r="E13" s="237" t="e">
        <f aca="false">ROUND(HPVAL($A13,$A$1,$A$2,$A$4,$A$5,$A$6)/1000,0)</f>
        <v>#NAME?</v>
      </c>
      <c r="F13" s="284" t="e">
        <f aca="false">E13-D13</f>
        <v>#NAME?</v>
      </c>
      <c r="G13" s="239"/>
      <c r="H13" s="239"/>
      <c r="I13" s="240"/>
      <c r="J13" s="224"/>
      <c r="K13" s="243" t="e">
        <f aca="false">L13</f>
        <v>#NAME?</v>
      </c>
      <c r="L13" s="237" t="e">
        <f aca="false">ROUND(HPVAL($A13,$A$1,$A$3,$A$4,$A$5,$A$6)*0.8577/1000,0)</f>
        <v>#NAME?</v>
      </c>
      <c r="M13" s="284" t="e">
        <f aca="false">ROUND(L13-K13,0)</f>
        <v>#NAME?</v>
      </c>
      <c r="N13" s="239"/>
      <c r="O13" s="239"/>
      <c r="P13" s="240"/>
      <c r="Q13" s="224"/>
      <c r="R13" s="224"/>
      <c r="S13" s="224"/>
      <c r="T13" s="224"/>
    </row>
    <row r="14" customFormat="false" ht="11.25" hidden="false" customHeight="true" outlineLevel="0" collapsed="false">
      <c r="A14" s="217" t="s">
        <v>195</v>
      </c>
      <c r="B14" s="233" t="s">
        <v>17</v>
      </c>
      <c r="D14" s="243" t="e">
        <f aca="false">E14</f>
        <v>#NAME?</v>
      </c>
      <c r="E14" s="237" t="e">
        <f aca="false">ROUND(HPVAL($A14,$A$1,$A$2,$A$4,$A$5,$A$6)/1000,0)</f>
        <v>#NAME?</v>
      </c>
      <c r="F14" s="284" t="e">
        <f aca="false">E14-D14</f>
        <v>#NAME?</v>
      </c>
      <c r="G14" s="239"/>
      <c r="H14" s="239"/>
      <c r="I14" s="240"/>
      <c r="J14" s="224"/>
      <c r="K14" s="243" t="e">
        <f aca="false">L14</f>
        <v>#NAME?</v>
      </c>
      <c r="L14" s="237" t="e">
        <f aca="false">ROUND(HPVAL("ECT_INV_IRFX",$A$1,$A$3,$A$4,$A$5,$A$6)/1000,0)-L13</f>
        <v>#NAME?</v>
      </c>
      <c r="M14" s="284" t="e">
        <f aca="false">ROUND(L14-K14,0)</f>
        <v>#NAME?</v>
      </c>
      <c r="N14" s="239"/>
      <c r="O14" s="239"/>
      <c r="P14" s="240"/>
      <c r="Q14" s="224"/>
      <c r="R14" s="224"/>
      <c r="S14" s="224"/>
      <c r="T14" s="224"/>
    </row>
    <row r="15" customFormat="false" ht="11.25" hidden="false" customHeight="true" outlineLevel="0" collapsed="false">
      <c r="A15" s="217" t="s">
        <v>196</v>
      </c>
      <c r="B15" s="233" t="s">
        <v>18</v>
      </c>
      <c r="C15" s="242"/>
      <c r="D15" s="243" t="n">
        <v>0</v>
      </c>
      <c r="E15" s="237" t="n">
        <v>0</v>
      </c>
      <c r="F15" s="284" t="n">
        <f aca="false">E15-D15</f>
        <v>0</v>
      </c>
      <c r="G15" s="239"/>
      <c r="H15" s="239"/>
      <c r="I15" s="240"/>
      <c r="J15" s="224"/>
      <c r="K15" s="243" t="e">
        <f aca="false">L15</f>
        <v>#NAME?</v>
      </c>
      <c r="L15" s="237" t="e">
        <f aca="false">ROUND(HPVAL($A15,$A$1,$A$3,$A$4,$A$5,$A$6)/1000,0)/2</f>
        <v>#NAME?</v>
      </c>
      <c r="M15" s="284" t="e">
        <f aca="false">ROUND(L15-K15,0)</f>
        <v>#NAME?</v>
      </c>
      <c r="N15" s="239"/>
      <c r="O15" s="239"/>
      <c r="P15" s="240"/>
      <c r="Q15" s="224"/>
      <c r="R15" s="224"/>
      <c r="S15" s="224"/>
      <c r="T15" s="224"/>
    </row>
    <row r="16" customFormat="false" ht="11.25" hidden="false" customHeight="true" outlineLevel="0" collapsed="false">
      <c r="A16" s="217" t="s">
        <v>197</v>
      </c>
      <c r="B16" s="233" t="s">
        <v>19</v>
      </c>
      <c r="D16" s="243" t="n">
        <v>0</v>
      </c>
      <c r="E16" s="237" t="n">
        <v>0</v>
      </c>
      <c r="F16" s="284" t="n">
        <f aca="false">E16-D16</f>
        <v>0</v>
      </c>
      <c r="G16" s="239"/>
      <c r="H16" s="239"/>
      <c r="I16" s="240"/>
      <c r="J16" s="224"/>
      <c r="K16" s="243" t="n">
        <v>1127</v>
      </c>
      <c r="L16" s="237" t="e">
        <f aca="false">ROUND(HPVAL($A16,$A$1,$A$3,$A$4,$A$5,$A$6)/1000,0)/2</f>
        <v>#NAME?</v>
      </c>
      <c r="M16" s="284" t="e">
        <f aca="false">ROUND(L16-K16,0)</f>
        <v>#NAME?</v>
      </c>
      <c r="N16" s="239"/>
      <c r="O16" s="239"/>
      <c r="P16" s="240"/>
      <c r="Q16" s="224"/>
      <c r="R16" s="224"/>
      <c r="S16" s="224"/>
      <c r="T16" s="224"/>
    </row>
    <row r="17" customFormat="false" ht="11.25" hidden="false" customHeight="true" outlineLevel="0" collapsed="false">
      <c r="A17" s="217" t="s">
        <v>198</v>
      </c>
      <c r="B17" s="233" t="s">
        <v>20</v>
      </c>
      <c r="D17" s="243" t="e">
        <f aca="false">E17</f>
        <v>#NAME?</v>
      </c>
      <c r="E17" s="237" t="e">
        <f aca="false">ROUND(HPVAL($A17,$A$1,$A$2,$A$4,$A$5,$A$6)/1000,0)</f>
        <v>#NAME?</v>
      </c>
      <c r="F17" s="284" t="e">
        <f aca="false">E17-D17</f>
        <v>#NAME?</v>
      </c>
      <c r="G17" s="239"/>
      <c r="H17" s="239"/>
      <c r="I17" s="240"/>
      <c r="J17" s="224"/>
      <c r="K17" s="243" t="n">
        <v>919</v>
      </c>
      <c r="L17" s="237" t="e">
        <f aca="false">ROUND(HPVAL($A17,$A$1,$A$3,$A$4,$A$5,$A$6)/1000,0)</f>
        <v>#NAME?</v>
      </c>
      <c r="M17" s="284" t="e">
        <f aca="false">ROUND(L17-K17,0)</f>
        <v>#NAME?</v>
      </c>
      <c r="N17" s="239"/>
      <c r="O17" s="239"/>
      <c r="P17" s="240"/>
      <c r="Q17" s="224"/>
      <c r="R17" s="224"/>
      <c r="S17" s="224"/>
      <c r="T17" s="224"/>
    </row>
    <row r="18" customFormat="false" ht="11.25" hidden="false" customHeight="true" outlineLevel="0" collapsed="false">
      <c r="A18" s="217" t="s">
        <v>200</v>
      </c>
      <c r="B18" s="233" t="s">
        <v>21</v>
      </c>
      <c r="D18" s="243" t="e">
        <f aca="false">E18</f>
        <v>#NAME?</v>
      </c>
      <c r="E18" s="237" t="e">
        <f aca="false">ROUND(HPVAL($A18,$A$1,$A$2,$A$4,$A$5,$A$6)/1000,0)</f>
        <v>#NAME?</v>
      </c>
      <c r="F18" s="284" t="e">
        <f aca="false">E18-D18</f>
        <v>#NAME?</v>
      </c>
      <c r="G18" s="239"/>
      <c r="H18" s="239"/>
      <c r="I18" s="240"/>
      <c r="J18" s="224"/>
      <c r="K18" s="243" t="e">
        <f aca="false">L18</f>
        <v>#NAME?</v>
      </c>
      <c r="L18" s="237" t="e">
        <f aca="false">ROUND(HPVAL($A18,$A$1,$A$3,$A$4,$A$5,$A$6)/1000,0)</f>
        <v>#NAME?</v>
      </c>
      <c r="M18" s="284" t="e">
        <f aca="false">ROUND(L18-K18,0)</f>
        <v>#NAME?</v>
      </c>
      <c r="N18" s="239"/>
      <c r="O18" s="239"/>
      <c r="P18" s="240"/>
      <c r="Q18" s="224"/>
      <c r="R18" s="224"/>
      <c r="S18" s="224"/>
      <c r="T18" s="224"/>
    </row>
    <row r="19" customFormat="false" ht="11.25" hidden="false" customHeight="true" outlineLevel="0" collapsed="false">
      <c r="B19" s="246" t="s">
        <v>292</v>
      </c>
      <c r="C19" s="247"/>
      <c r="D19" s="248" t="e">
        <f aca="false">SUM(D10:D18)</f>
        <v>#NAME?</v>
      </c>
      <c r="E19" s="249" t="e">
        <f aca="false">SUM(E10:E18)</f>
        <v>#NAME?</v>
      </c>
      <c r="F19" s="249" t="e">
        <f aca="false">SUM(F10:F18)</f>
        <v>#NAME?</v>
      </c>
      <c r="G19" s="253"/>
      <c r="H19" s="253"/>
      <c r="I19" s="254"/>
      <c r="J19" s="247"/>
      <c r="K19" s="248" t="e">
        <f aca="false">SUM(K10:K18)</f>
        <v>#NAME?</v>
      </c>
      <c r="L19" s="249" t="e">
        <f aca="false">SUM(L10:L18)</f>
        <v>#NAME?</v>
      </c>
      <c r="M19" s="249" t="e">
        <f aca="false">SUM(M10:M18)</f>
        <v>#NAME?</v>
      </c>
      <c r="N19" s="253"/>
      <c r="O19" s="253"/>
      <c r="P19" s="254"/>
      <c r="Q19" s="224"/>
      <c r="R19" s="224"/>
      <c r="S19" s="224"/>
      <c r="T19" s="224"/>
    </row>
    <row r="20" customFormat="false" ht="3" hidden="false" customHeight="true" outlineLevel="0" collapsed="false">
      <c r="B20" s="233"/>
      <c r="D20" s="243"/>
      <c r="E20" s="237"/>
      <c r="F20" s="284"/>
      <c r="G20" s="239"/>
      <c r="H20" s="239"/>
      <c r="I20" s="240"/>
      <c r="J20" s="224"/>
      <c r="K20" s="243"/>
      <c r="L20" s="237"/>
      <c r="M20" s="284"/>
      <c r="N20" s="239"/>
      <c r="O20" s="239"/>
      <c r="P20" s="240"/>
      <c r="Q20" s="224"/>
      <c r="R20" s="224"/>
      <c r="S20" s="224"/>
      <c r="T20" s="224"/>
    </row>
    <row r="21" customFormat="false" ht="11.25" hidden="false" customHeight="true" outlineLevel="0" collapsed="false">
      <c r="A21" s="217" t="s">
        <v>204</v>
      </c>
      <c r="B21" s="233" t="s">
        <v>23</v>
      </c>
      <c r="D21" s="243" t="e">
        <f aca="false">E21</f>
        <v>#NAME?</v>
      </c>
      <c r="E21" s="237" t="e">
        <f aca="false">ROUND(HPVAL($A21,$A$1,$A$2,$A$4,$A$5,$A$6)/1000,0)</f>
        <v>#NAME?</v>
      </c>
      <c r="F21" s="284" t="e">
        <f aca="false">E21-D21</f>
        <v>#NAME?</v>
      </c>
      <c r="G21" s="239"/>
      <c r="H21" s="239"/>
      <c r="I21" s="240"/>
      <c r="J21" s="224"/>
      <c r="K21" s="243" t="e">
        <f aca="false">L21</f>
        <v>#NAME?</v>
      </c>
      <c r="L21" s="237" t="e">
        <f aca="false">ROUND(HPVAL($A21,$A$1,$A$3,$A$4,$A$5,$A$6)/1000,0)</f>
        <v>#NAME?</v>
      </c>
      <c r="M21" s="284" t="e">
        <f aca="false">ROUND(L21-K21,0)</f>
        <v>#NAME?</v>
      </c>
      <c r="N21" s="239"/>
      <c r="O21" s="239"/>
      <c r="P21" s="240"/>
      <c r="Q21" s="224"/>
      <c r="R21" s="224"/>
      <c r="S21" s="224"/>
      <c r="T21" s="224"/>
    </row>
    <row r="22" customFormat="false" ht="11.25" hidden="false" customHeight="true" outlineLevel="0" collapsed="false">
      <c r="A22" s="217" t="s">
        <v>205</v>
      </c>
      <c r="B22" s="233" t="s">
        <v>24</v>
      </c>
      <c r="D22" s="243" t="n">
        <v>938</v>
      </c>
      <c r="E22" s="237" t="e">
        <f aca="false">ROUND(HPVAL($A22,$A$1,$A$2,$A$4,$A$5,$A$6)/1000,0)</f>
        <v>#NAME?</v>
      </c>
      <c r="F22" s="284" t="e">
        <f aca="false">E22-D22</f>
        <v>#NAME?</v>
      </c>
      <c r="G22" s="239" t="s">
        <v>293</v>
      </c>
      <c r="H22" s="239"/>
      <c r="I22" s="240"/>
      <c r="J22" s="224"/>
      <c r="K22" s="243" t="e">
        <f aca="false">L22</f>
        <v>#NAME?</v>
      </c>
      <c r="L22" s="237" t="e">
        <f aca="false">ROUND(HPVAL($A22,$A$1,$A$3,$A$4,$A$5,$A$6)/1000,0)</f>
        <v>#NAME?</v>
      </c>
      <c r="M22" s="284" t="e">
        <f aca="false">ROUND(L22-K22,0)</f>
        <v>#NAME?</v>
      </c>
      <c r="N22" s="239"/>
      <c r="O22" s="239"/>
      <c r="P22" s="240"/>
      <c r="Q22" s="224"/>
      <c r="R22" s="224"/>
      <c r="S22" s="224"/>
      <c r="T22" s="224"/>
    </row>
    <row r="23" customFormat="false" ht="11.25" hidden="false" customHeight="true" outlineLevel="0" collapsed="false">
      <c r="A23" s="217" t="s">
        <v>257</v>
      </c>
      <c r="B23" s="233" t="s">
        <v>243</v>
      </c>
      <c r="D23" s="243" t="n">
        <f aca="false">93+16</f>
        <v>109</v>
      </c>
      <c r="E23" s="237" t="e">
        <f aca="false">ROUND(HPVAL($A23,$A$1,$A$2,$A$4,$A$5,$A$6)/1000,0)</f>
        <v>#NAME?</v>
      </c>
      <c r="F23" s="284" t="e">
        <f aca="false">E23-D23</f>
        <v>#NAME?</v>
      </c>
      <c r="G23" s="239" t="s">
        <v>294</v>
      </c>
      <c r="H23" s="239"/>
      <c r="I23" s="240"/>
      <c r="J23" s="224"/>
      <c r="K23" s="243" t="n">
        <v>2620</v>
      </c>
      <c r="L23" s="237" t="e">
        <f aca="false">ROUND(HPVAL($A23,$A$1,$A$3,$A$4,$A$5,$A$6)/1000,0)</f>
        <v>#NAME?</v>
      </c>
      <c r="M23" s="284" t="e">
        <f aca="false">ROUND(L23-K23,0)</f>
        <v>#NAME?</v>
      </c>
      <c r="N23" s="239"/>
      <c r="O23" s="239"/>
      <c r="P23" s="240"/>
      <c r="Q23" s="224"/>
      <c r="R23" s="224"/>
      <c r="S23" s="224"/>
      <c r="T23" s="224"/>
    </row>
    <row r="24" customFormat="false" ht="12" hidden="false" customHeight="true" outlineLevel="0" collapsed="false">
      <c r="A24" s="217" t="s">
        <v>213</v>
      </c>
      <c r="B24" s="233" t="s">
        <v>58</v>
      </c>
      <c r="D24" s="243" t="n">
        <v>6057</v>
      </c>
      <c r="E24" s="237" t="e">
        <f aca="false">ROUND(HPVAL($A24,$A$1,$A$2,$A$4,$A$5,$A$6)/1000,0)</f>
        <v>#NAME?</v>
      </c>
      <c r="F24" s="284" t="e">
        <f aca="false">E24-D24</f>
        <v>#NAME?</v>
      </c>
      <c r="G24" s="239" t="s">
        <v>295</v>
      </c>
      <c r="H24" s="239"/>
      <c r="I24" s="240"/>
      <c r="J24" s="224"/>
      <c r="K24" s="243" t="e">
        <f aca="false">L24</f>
        <v>#NAME?</v>
      </c>
      <c r="L24" s="237" t="e">
        <f aca="false">ROUND(HPVAL($A24,$A$1,$A$3,$A$4,$A$5,$A$6)/1000,0)</f>
        <v>#NAME?</v>
      </c>
      <c r="M24" s="284" t="e">
        <f aca="false">ROUND(L24-K24,0)</f>
        <v>#NAME?</v>
      </c>
      <c r="N24" s="239"/>
      <c r="O24" s="239"/>
      <c r="P24" s="240"/>
      <c r="Q24" s="224"/>
      <c r="R24" s="224"/>
      <c r="S24" s="224"/>
      <c r="T24" s="224"/>
    </row>
    <row r="25" customFormat="false" ht="11.25" hidden="false" customHeight="true" outlineLevel="0" collapsed="false">
      <c r="B25" s="233" t="s">
        <v>27</v>
      </c>
      <c r="D25" s="243" t="n">
        <v>640</v>
      </c>
      <c r="E25" s="237" t="n">
        <v>717</v>
      </c>
      <c r="F25" s="284" t="n">
        <f aca="false">E25-D25</f>
        <v>77</v>
      </c>
      <c r="G25" s="239"/>
      <c r="H25" s="239"/>
      <c r="I25" s="240"/>
      <c r="J25" s="224"/>
      <c r="K25" s="243" t="n">
        <v>1127</v>
      </c>
      <c r="L25" s="237" t="n">
        <v>814</v>
      </c>
      <c r="M25" s="284" t="n">
        <f aca="false">ROUND(L25-K25,0)</f>
        <v>-313</v>
      </c>
      <c r="N25" s="239"/>
      <c r="O25" s="239"/>
      <c r="P25" s="240"/>
      <c r="Q25" s="224"/>
      <c r="R25" s="224"/>
      <c r="S25" s="224"/>
      <c r="T25" s="224"/>
    </row>
    <row r="26" customFormat="false" ht="11.25" hidden="false" customHeight="true" outlineLevel="0" collapsed="false">
      <c r="B26" s="233" t="s">
        <v>28</v>
      </c>
      <c r="D26" s="243" t="n">
        <v>159</v>
      </c>
      <c r="E26" s="237" t="n">
        <v>376</v>
      </c>
      <c r="F26" s="284" t="n">
        <f aca="false">E26-D26</f>
        <v>217</v>
      </c>
      <c r="G26" s="239"/>
      <c r="H26" s="239"/>
      <c r="I26" s="240"/>
      <c r="J26" s="224"/>
      <c r="K26" s="243" t="n">
        <f aca="false">L26</f>
        <v>1195</v>
      </c>
      <c r="L26" s="237" t="n">
        <v>1195</v>
      </c>
      <c r="M26" s="284" t="n">
        <f aca="false">ROUND(L26-K26,0)</f>
        <v>0</v>
      </c>
      <c r="N26" s="239"/>
      <c r="O26" s="239"/>
      <c r="P26" s="240"/>
      <c r="Q26" s="224"/>
      <c r="R26" s="224"/>
      <c r="S26" s="224"/>
      <c r="T26" s="224"/>
    </row>
    <row r="27" customFormat="false" ht="11.25" hidden="false" customHeight="true" outlineLevel="0" collapsed="false">
      <c r="A27" s="217" t="s">
        <v>214</v>
      </c>
      <c r="B27" s="233" t="s">
        <v>59</v>
      </c>
      <c r="C27" s="242"/>
      <c r="D27" s="243" t="n">
        <v>1006</v>
      </c>
      <c r="E27" s="237" t="e">
        <f aca="false">ROUND(HPVAL($A27,$A$1,$A$2,$A$4,$A$5,$A$6)/1000,0)-E28-E29</f>
        <v>#NAME?</v>
      </c>
      <c r="F27" s="284" t="e">
        <f aca="false">E27-D27</f>
        <v>#NAME?</v>
      </c>
      <c r="G27" s="239"/>
      <c r="H27" s="239"/>
      <c r="I27" s="240"/>
      <c r="J27" s="224"/>
      <c r="K27" s="243" t="e">
        <f aca="false">L27</f>
        <v>#NAME?</v>
      </c>
      <c r="L27" s="237" t="e">
        <f aca="false">ROUND(HPVAL($A27,$A$1,$A$3,$A$4,$A$5,$A$6)/1000,0)/2</f>
        <v>#NAME?</v>
      </c>
      <c r="M27" s="284" t="e">
        <f aca="false">ROUND(L27-K27,0)</f>
        <v>#NAME?</v>
      </c>
      <c r="N27" s="239"/>
      <c r="O27" s="239"/>
      <c r="P27" s="240"/>
      <c r="Q27" s="224"/>
      <c r="R27" s="224"/>
      <c r="S27" s="224"/>
      <c r="T27" s="224"/>
    </row>
    <row r="28" customFormat="false" ht="11.25" hidden="false" customHeight="true" outlineLevel="0" collapsed="false">
      <c r="A28" s="217" t="s">
        <v>296</v>
      </c>
      <c r="B28" s="233" t="s">
        <v>30</v>
      </c>
      <c r="C28" s="242"/>
      <c r="D28" s="243" t="n">
        <v>7707</v>
      </c>
      <c r="E28" s="237" t="n">
        <v>7104</v>
      </c>
      <c r="F28" s="284" t="n">
        <f aca="false">E28-D28</f>
        <v>-603</v>
      </c>
      <c r="G28" s="239"/>
      <c r="H28" s="239"/>
      <c r="I28" s="240"/>
      <c r="J28" s="224"/>
      <c r="K28" s="243" t="e">
        <f aca="false">L28</f>
        <v>#NAME?</v>
      </c>
      <c r="L28" s="237" t="e">
        <f aca="false">L27</f>
        <v>#NAME?</v>
      </c>
      <c r="M28" s="284" t="e">
        <f aca="false">ROUND(L28-K28,0)</f>
        <v>#NAME?</v>
      </c>
      <c r="N28" s="239"/>
      <c r="O28" s="239"/>
      <c r="P28" s="240"/>
      <c r="Q28" s="224"/>
      <c r="R28" s="224"/>
      <c r="S28" s="224"/>
      <c r="T28" s="224"/>
    </row>
    <row r="29" customFormat="false" ht="11.25" hidden="false" customHeight="true" outlineLevel="0" collapsed="false">
      <c r="A29" s="217" t="s">
        <v>297</v>
      </c>
      <c r="B29" s="233" t="s">
        <v>31</v>
      </c>
      <c r="C29" s="242"/>
      <c r="D29" s="243" t="n">
        <v>3295</v>
      </c>
      <c r="E29" s="237" t="n">
        <v>3494</v>
      </c>
      <c r="F29" s="284" t="n">
        <f aca="false">E29-D29</f>
        <v>199</v>
      </c>
      <c r="G29" s="239"/>
      <c r="H29" s="239"/>
      <c r="I29" s="240"/>
      <c r="J29" s="224"/>
      <c r="K29" s="243" t="e">
        <f aca="false">L29</f>
        <v>#NAME?</v>
      </c>
      <c r="L29" s="237" t="e">
        <f aca="false">ROUND(HPVAL($A29,$A$1,$A$3,$A$4,$A$5,$A$6)/1000,0)</f>
        <v>#NAME?</v>
      </c>
      <c r="M29" s="284" t="e">
        <f aca="false">ROUND(L29-K29,0)</f>
        <v>#NAME?</v>
      </c>
      <c r="N29" s="239"/>
      <c r="O29" s="239"/>
      <c r="P29" s="240"/>
      <c r="Q29" s="224"/>
      <c r="R29" s="224"/>
      <c r="S29" s="224"/>
      <c r="T29" s="224"/>
    </row>
    <row r="30" customFormat="false" ht="11.25" hidden="false" customHeight="true" outlineLevel="0" collapsed="false">
      <c r="A30" s="217" t="s">
        <v>201</v>
      </c>
      <c r="B30" s="233" t="s">
        <v>32</v>
      </c>
      <c r="D30" s="243" t="n">
        <v>-655</v>
      </c>
      <c r="E30" s="237" t="e">
        <f aca="false">ROUND(HPVAL($A30,$A$1,$A$2,$A$4,$A$5,$A$6)/1000,0)</f>
        <v>#NAME?</v>
      </c>
      <c r="F30" s="284" t="e">
        <f aca="false">E30-D30</f>
        <v>#NAME?</v>
      </c>
      <c r="G30" s="239"/>
      <c r="H30" s="239"/>
      <c r="I30" s="240"/>
      <c r="J30" s="224"/>
      <c r="K30" s="243" t="n">
        <v>418</v>
      </c>
      <c r="L30" s="237" t="e">
        <f aca="false">ROUND(HPVAL($A30,$A$1,$A$3,$A$4,$A$5,$A$6)/1000,0)</f>
        <v>#NAME?</v>
      </c>
      <c r="M30" s="284" t="e">
        <f aca="false">ROUND(L30-K30,0)</f>
        <v>#NAME?</v>
      </c>
      <c r="N30" s="239"/>
      <c r="O30" s="239"/>
      <c r="P30" s="240"/>
      <c r="Q30" s="224"/>
      <c r="R30" s="224"/>
      <c r="S30" s="224"/>
      <c r="T30" s="224"/>
    </row>
    <row r="31" customFormat="false" ht="11.25" hidden="false" customHeight="true" outlineLevel="0" collapsed="false">
      <c r="A31" s="217" t="s">
        <v>210</v>
      </c>
      <c r="B31" s="233" t="s">
        <v>33</v>
      </c>
      <c r="D31" s="243" t="e">
        <f aca="false">E31</f>
        <v>#NAME?</v>
      </c>
      <c r="E31" s="237" t="e">
        <f aca="false">ROUND(HPVAL($A31,$A$1,$A$2,$A$4,$A$5,$A$6)/1000,0)</f>
        <v>#NAME?</v>
      </c>
      <c r="F31" s="284" t="e">
        <f aca="false">E31-D31</f>
        <v>#NAME?</v>
      </c>
      <c r="G31" s="239"/>
      <c r="H31" s="239"/>
      <c r="I31" s="240"/>
      <c r="J31" s="224"/>
      <c r="K31" s="243" t="e">
        <f aca="false">L31</f>
        <v>#NAME?</v>
      </c>
      <c r="L31" s="237" t="e">
        <f aca="false">ROUND(HPVAL($A31,$A$1,$A$3,$A$4,$A$5,$A$6)/1000,0)</f>
        <v>#NAME?</v>
      </c>
      <c r="M31" s="284" t="e">
        <f aca="false">ROUND(L31-K31,0)</f>
        <v>#NAME?</v>
      </c>
      <c r="N31" s="239"/>
      <c r="O31" s="239"/>
      <c r="P31" s="240"/>
      <c r="Q31" s="224"/>
      <c r="R31" s="224"/>
      <c r="S31" s="224"/>
      <c r="T31" s="224"/>
    </row>
    <row r="32" customFormat="false" ht="11.25" hidden="false" customHeight="true" outlineLevel="0" collapsed="false">
      <c r="B32" s="246" t="s">
        <v>34</v>
      </c>
      <c r="C32" s="247"/>
      <c r="D32" s="248" t="e">
        <f aca="false">D21+D22+D23+D24+D25+D26+D31+D30+D27+D28+D29</f>
        <v>#NAME?</v>
      </c>
      <c r="E32" s="249" t="e">
        <f aca="false">E21+E22+E23+E24+E25+E26+E31+E30+E27+E28+E29</f>
        <v>#NAME?</v>
      </c>
      <c r="F32" s="249" t="e">
        <f aca="false">F21+F22+F23+F24+F25+F26+F31+F30+F27+F28+F29</f>
        <v>#NAME?</v>
      </c>
      <c r="G32" s="253"/>
      <c r="H32" s="253"/>
      <c r="I32" s="254"/>
      <c r="J32" s="247"/>
      <c r="K32" s="248" t="e">
        <f aca="false">K21+K22+K23+K24+K25+K26+K31+K30+K27+K28+K29</f>
        <v>#NAME?</v>
      </c>
      <c r="L32" s="249" t="e">
        <f aca="false">L21+L22+L23+L24+L25+L26+L31+L30+L27+L28+L29</f>
        <v>#NAME?</v>
      </c>
      <c r="M32" s="249" t="e">
        <f aca="false">M21+M22+M23+M24+M25+M26+M31+M30+M27+M28+M29</f>
        <v>#NAME?</v>
      </c>
      <c r="N32" s="253"/>
      <c r="O32" s="253"/>
      <c r="P32" s="254"/>
      <c r="Q32" s="224"/>
      <c r="R32" s="224"/>
      <c r="S32" s="224"/>
      <c r="T32" s="224"/>
    </row>
    <row r="33" customFormat="false" ht="3" hidden="false" customHeight="true" outlineLevel="0" collapsed="false">
      <c r="B33" s="233"/>
      <c r="D33" s="243"/>
      <c r="E33" s="237"/>
      <c r="F33" s="284"/>
      <c r="G33" s="239"/>
      <c r="H33" s="239"/>
      <c r="I33" s="240"/>
      <c r="J33" s="224"/>
      <c r="K33" s="243"/>
      <c r="L33" s="237"/>
      <c r="M33" s="284"/>
      <c r="N33" s="239"/>
      <c r="O33" s="239"/>
      <c r="P33" s="240"/>
      <c r="Q33" s="224"/>
      <c r="R33" s="224"/>
      <c r="S33" s="224"/>
      <c r="T33" s="224"/>
    </row>
    <row r="34" customFormat="false" ht="3" hidden="false" customHeight="true" outlineLevel="0" collapsed="false">
      <c r="B34" s="233"/>
      <c r="D34" s="243"/>
      <c r="E34" s="237"/>
      <c r="F34" s="284"/>
      <c r="G34" s="239"/>
      <c r="H34" s="239"/>
      <c r="I34" s="240"/>
      <c r="J34" s="224"/>
      <c r="K34" s="243"/>
      <c r="L34" s="237"/>
      <c r="M34" s="284"/>
      <c r="N34" s="239"/>
      <c r="O34" s="239"/>
      <c r="P34" s="240"/>
      <c r="Q34" s="224"/>
      <c r="R34" s="224"/>
      <c r="S34" s="224"/>
      <c r="T34" s="224"/>
    </row>
    <row r="35" customFormat="false" ht="11.25" hidden="false" customHeight="true" outlineLevel="0" collapsed="false">
      <c r="A35" s="217" t="s">
        <v>218</v>
      </c>
      <c r="B35" s="233" t="s">
        <v>35</v>
      </c>
      <c r="D35" s="243" t="n">
        <v>655</v>
      </c>
      <c r="E35" s="237" t="e">
        <f aca="false">ROUND(HPVAL($A35,$A$1,$A$2,$A$4,$A$5,$A$6)/1000,0)</f>
        <v>#NAME?</v>
      </c>
      <c r="F35" s="284" t="e">
        <f aca="false">E35-D35</f>
        <v>#NAME?</v>
      </c>
      <c r="G35" s="239" t="s">
        <v>298</v>
      </c>
      <c r="H35" s="239"/>
      <c r="I35" s="240"/>
      <c r="J35" s="224"/>
      <c r="K35" s="243" t="e">
        <f aca="false">L35</f>
        <v>#NAME?</v>
      </c>
      <c r="L35" s="237" t="e">
        <f aca="false">ROUND(HPVAL($A35,$A$1,$A$3,$A$4,$A$5,$A$6)/1000,0)</f>
        <v>#NAME?</v>
      </c>
      <c r="M35" s="284" t="e">
        <f aca="false">ROUND(L35-K35,0)</f>
        <v>#NAME?</v>
      </c>
      <c r="N35" s="239"/>
      <c r="O35" s="239"/>
      <c r="P35" s="240"/>
      <c r="Q35" s="224"/>
      <c r="R35" s="224"/>
      <c r="S35" s="224"/>
      <c r="T35" s="224"/>
    </row>
    <row r="36" customFormat="false" ht="10.5" hidden="false" customHeight="true" outlineLevel="0" collapsed="false">
      <c r="A36" s="217" t="s">
        <v>219</v>
      </c>
      <c r="B36" s="233" t="s">
        <v>60</v>
      </c>
      <c r="D36" s="243" t="n">
        <v>2462</v>
      </c>
      <c r="E36" s="237" t="e">
        <f aca="false">ROUND(HPVAL($A36,$A$1,$A$2,$A$4,$A$5,$A$6)/1000,0)</f>
        <v>#NAME?</v>
      </c>
      <c r="F36" s="284" t="e">
        <f aca="false">E36-D36</f>
        <v>#NAME?</v>
      </c>
      <c r="G36" s="285" t="s">
        <v>299</v>
      </c>
      <c r="H36" s="239"/>
      <c r="I36" s="240"/>
      <c r="J36" s="224"/>
      <c r="K36" s="243" t="e">
        <f aca="false">L36</f>
        <v>#NAME?</v>
      </c>
      <c r="L36" s="237" t="e">
        <f aca="false">ROUND(HPVAL($A36,$A$1,$A$3,$A$4,$A$5,$A$6)/1000,0)</f>
        <v>#NAME?</v>
      </c>
      <c r="M36" s="284" t="e">
        <f aca="false">ROUND(L36-K36,0)</f>
        <v>#NAME?</v>
      </c>
      <c r="N36" s="239"/>
      <c r="O36" s="239"/>
      <c r="P36" s="240"/>
      <c r="Q36" s="224"/>
      <c r="R36" s="224"/>
      <c r="S36" s="224"/>
      <c r="T36" s="224"/>
    </row>
    <row r="37" customFormat="false" ht="11.25" hidden="true" customHeight="true" outlineLevel="0" collapsed="false">
      <c r="A37" s="217" t="s">
        <v>220</v>
      </c>
      <c r="B37" s="256" t="s">
        <v>145</v>
      </c>
      <c r="D37" s="243" t="n">
        <f aca="false">2251+1125</f>
        <v>3376</v>
      </c>
      <c r="E37" s="237" t="e">
        <f aca="false">ROUND(HPVAL($A37,$A$1,$A$2,$A$4,$A$5,$A$6)/1000,0)</f>
        <v>#NAME?</v>
      </c>
      <c r="F37" s="284" t="e">
        <f aca="false">E37-D37</f>
        <v>#NAME?</v>
      </c>
      <c r="G37" s="255" t="s">
        <v>300</v>
      </c>
      <c r="H37" s="239"/>
      <c r="I37" s="240"/>
      <c r="J37" s="224"/>
      <c r="K37" s="243" t="e">
        <f aca="false">L37</f>
        <v>#NAME?</v>
      </c>
      <c r="L37" s="237" t="e">
        <f aca="false">ROUND(HPVAL($A37,$A$1,$A$3,$A$4,$A$5,$A$6)/1000,0)</f>
        <v>#NAME?</v>
      </c>
      <c r="M37" s="284" t="e">
        <f aca="false">ROUND(L37-K37,0)</f>
        <v>#NAME?</v>
      </c>
      <c r="N37" s="239"/>
      <c r="O37" s="239"/>
      <c r="P37" s="240"/>
      <c r="Q37" s="224"/>
      <c r="R37" s="224"/>
      <c r="S37" s="224"/>
      <c r="T37" s="224"/>
    </row>
    <row r="38" customFormat="false" ht="11.25" hidden="true" customHeight="true" outlineLevel="0" collapsed="false">
      <c r="A38" s="217" t="s">
        <v>221</v>
      </c>
      <c r="B38" s="256" t="s">
        <v>37</v>
      </c>
      <c r="D38" s="243" t="n">
        <v>5712</v>
      </c>
      <c r="E38" s="237" t="e">
        <f aca="false">ROUND(HPVAL($A38,$A$1,$A$2,$A$4,$A$5,$A$6)/1000,0)</f>
        <v>#NAME?</v>
      </c>
      <c r="F38" s="284" t="e">
        <f aca="false">E38-D38</f>
        <v>#NAME?</v>
      </c>
      <c r="G38" s="239" t="s">
        <v>301</v>
      </c>
      <c r="H38" s="239"/>
      <c r="I38" s="240"/>
      <c r="J38" s="224"/>
      <c r="K38" s="243" t="e">
        <f aca="false">L38</f>
        <v>#NAME?</v>
      </c>
      <c r="L38" s="237" t="e">
        <f aca="false">ROUND(HPVAL($A38,$A$1,$A$3,$A$4,$A$5,$A$6)/1000,0)</f>
        <v>#NAME?</v>
      </c>
      <c r="M38" s="284" t="e">
        <f aca="false">ROUND(L38-K38,0)</f>
        <v>#NAME?</v>
      </c>
      <c r="N38" s="239"/>
      <c r="O38" s="239"/>
      <c r="P38" s="240"/>
      <c r="Q38" s="224"/>
      <c r="R38" s="224"/>
      <c r="S38" s="224"/>
      <c r="T38" s="224"/>
    </row>
    <row r="39" customFormat="false" ht="11.25" hidden="false" customHeight="true" outlineLevel="0" collapsed="false">
      <c r="B39" s="233" t="s">
        <v>37</v>
      </c>
      <c r="D39" s="243" t="n">
        <f aca="false">SUM(D37:D38)</f>
        <v>9088</v>
      </c>
      <c r="E39" s="237" t="e">
        <f aca="false">SUM(E37:E38)</f>
        <v>#NAME?</v>
      </c>
      <c r="F39" s="284" t="e">
        <f aca="false">SUM(F37:F38)</f>
        <v>#NAME?</v>
      </c>
      <c r="G39" s="239"/>
      <c r="H39" s="239"/>
      <c r="I39" s="240"/>
      <c r="J39" s="224"/>
      <c r="K39" s="243" t="e">
        <f aca="false">SUM(K37:K38)</f>
        <v>#NAME?</v>
      </c>
      <c r="L39" s="237" t="e">
        <f aca="false">SUM(L37:L38)</f>
        <v>#NAME?</v>
      </c>
      <c r="M39" s="284" t="e">
        <f aca="false">ROUND(L39-K39,0)</f>
        <v>#NAME?</v>
      </c>
      <c r="N39" s="239"/>
      <c r="O39" s="239"/>
      <c r="P39" s="240"/>
      <c r="Q39" s="224"/>
      <c r="R39" s="224"/>
      <c r="S39" s="224"/>
      <c r="T39" s="224"/>
    </row>
    <row r="40" customFormat="false" ht="11.25" hidden="false" customHeight="true" outlineLevel="0" collapsed="false">
      <c r="B40" s="246" t="s">
        <v>38</v>
      </c>
      <c r="C40" s="247"/>
      <c r="D40" s="248" t="n">
        <f aca="false">SUM(D35:D38)</f>
        <v>12205</v>
      </c>
      <c r="E40" s="249" t="e">
        <f aca="false">SUM(E35:E38)</f>
        <v>#NAME?</v>
      </c>
      <c r="F40" s="249" t="e">
        <f aca="false">SUM(F35:F38)</f>
        <v>#NAME?</v>
      </c>
      <c r="G40" s="253"/>
      <c r="H40" s="253"/>
      <c r="I40" s="254"/>
      <c r="J40" s="247"/>
      <c r="K40" s="248" t="e">
        <f aca="false">SUM(K35:K38)</f>
        <v>#NAME?</v>
      </c>
      <c r="L40" s="249" t="e">
        <f aca="false">SUM(L35:L38)</f>
        <v>#NAME?</v>
      </c>
      <c r="M40" s="249" t="e">
        <f aca="false">SUM(M35:M39)</f>
        <v>#NAME?</v>
      </c>
      <c r="N40" s="253"/>
      <c r="O40" s="253"/>
      <c r="P40" s="254"/>
      <c r="Q40" s="224"/>
      <c r="R40" s="224"/>
      <c r="S40" s="224"/>
      <c r="T40" s="224"/>
    </row>
    <row r="41" customFormat="false" ht="3" hidden="false" customHeight="true" outlineLevel="0" collapsed="false">
      <c r="B41" s="233"/>
      <c r="D41" s="243"/>
      <c r="E41" s="237"/>
      <c r="F41" s="284"/>
      <c r="G41" s="239"/>
      <c r="H41" s="239"/>
      <c r="I41" s="240"/>
      <c r="J41" s="224"/>
      <c r="K41" s="243"/>
      <c r="L41" s="237"/>
      <c r="M41" s="284"/>
      <c r="N41" s="239"/>
      <c r="O41" s="239"/>
      <c r="P41" s="240"/>
      <c r="Q41" s="224"/>
      <c r="R41" s="224"/>
      <c r="S41" s="224"/>
      <c r="T41" s="224"/>
    </row>
    <row r="42" customFormat="false" ht="11.25" hidden="false" customHeight="true" outlineLevel="0" collapsed="false">
      <c r="A42" s="217" t="s">
        <v>222</v>
      </c>
      <c r="B42" s="233" t="s">
        <v>39</v>
      </c>
      <c r="C42" s="242"/>
      <c r="D42" s="243" t="e">
        <f aca="false">E42</f>
        <v>#NAME?</v>
      </c>
      <c r="E42" s="237" t="e">
        <f aca="false">ROUND(HPVAL($A42,$A$1,$A$2,$A$4,$A$5,$A$6)/1000,0)</f>
        <v>#NAME?</v>
      </c>
      <c r="F42" s="284" t="e">
        <f aca="false">E42-D42</f>
        <v>#NAME?</v>
      </c>
      <c r="G42" s="239"/>
      <c r="H42" s="239"/>
      <c r="I42" s="240"/>
      <c r="J42" s="224"/>
      <c r="K42" s="243" t="e">
        <f aca="false">L42</f>
        <v>#NAME?</v>
      </c>
      <c r="L42" s="237" t="e">
        <f aca="false">ROUND(HPVAL($A42,$A$1,$A$3,$A$4,$A$5,$A$6)/1000,0)</f>
        <v>#NAME?</v>
      </c>
      <c r="M42" s="284" t="e">
        <f aca="false">ROUND(L42-K42,0)</f>
        <v>#NAME?</v>
      </c>
      <c r="N42" s="239"/>
      <c r="O42" s="239"/>
      <c r="P42" s="240"/>
      <c r="Q42" s="224"/>
      <c r="R42" s="224"/>
      <c r="S42" s="224"/>
      <c r="T42" s="224"/>
    </row>
    <row r="43" customFormat="false" ht="3" hidden="false" customHeight="true" outlineLevel="0" collapsed="false">
      <c r="B43" s="233"/>
      <c r="C43" s="242"/>
      <c r="D43" s="243"/>
      <c r="E43" s="237"/>
      <c r="F43" s="284"/>
      <c r="G43" s="239"/>
      <c r="H43" s="239"/>
      <c r="I43" s="240"/>
      <c r="J43" s="224"/>
      <c r="K43" s="243"/>
      <c r="L43" s="237"/>
      <c r="M43" s="284"/>
      <c r="N43" s="239"/>
      <c r="O43" s="239"/>
      <c r="P43" s="240"/>
      <c r="Q43" s="224"/>
      <c r="R43" s="224"/>
      <c r="S43" s="224"/>
      <c r="T43" s="224"/>
    </row>
    <row r="44" customFormat="false" ht="11.25" hidden="false" customHeight="true" outlineLevel="0" collapsed="false">
      <c r="A44" s="217" t="s">
        <v>223</v>
      </c>
      <c r="B44" s="233" t="s">
        <v>40</v>
      </c>
      <c r="C44" s="242"/>
      <c r="D44" s="243" t="e">
        <f aca="false">E44</f>
        <v>#NAME?</v>
      </c>
      <c r="E44" s="237" t="e">
        <f aca="false">ROUND(HPVAL($A44,$A$1,$A$2,$A$4,$A$5,$A$6)/1000,0)</f>
        <v>#NAME?</v>
      </c>
      <c r="F44" s="284" t="e">
        <f aca="false">E44-D44</f>
        <v>#NAME?</v>
      </c>
      <c r="G44" s="239"/>
      <c r="H44" s="239"/>
      <c r="I44" s="240"/>
      <c r="J44" s="224"/>
      <c r="K44" s="243" t="n">
        <v>4286</v>
      </c>
      <c r="L44" s="237" t="e">
        <f aca="false">ROUND(HPVAL($A44,$A$1,$A$3,$A$4,$A$5,$A$6)/1000,0)</f>
        <v>#NAME?</v>
      </c>
      <c r="M44" s="284" t="e">
        <f aca="false">ROUND(L44-K44,0)</f>
        <v>#NAME?</v>
      </c>
      <c r="N44" s="239"/>
      <c r="O44" s="239"/>
      <c r="P44" s="240"/>
      <c r="Q44" s="224"/>
      <c r="R44" s="224"/>
      <c r="S44" s="224"/>
      <c r="T44" s="224"/>
    </row>
    <row r="45" customFormat="false" ht="3" hidden="false" customHeight="true" outlineLevel="0" collapsed="false">
      <c r="B45" s="233"/>
      <c r="C45" s="242"/>
      <c r="D45" s="243"/>
      <c r="E45" s="237"/>
      <c r="F45" s="284"/>
      <c r="G45" s="239"/>
      <c r="H45" s="239"/>
      <c r="I45" s="240"/>
      <c r="J45" s="224"/>
      <c r="K45" s="243"/>
      <c r="L45" s="237"/>
      <c r="M45" s="284"/>
      <c r="N45" s="239"/>
      <c r="O45" s="239"/>
      <c r="P45" s="240"/>
      <c r="Q45" s="224"/>
      <c r="R45" s="224"/>
      <c r="S45" s="224"/>
      <c r="T45" s="224"/>
    </row>
    <row r="46" customFormat="false" ht="11.25" hidden="false" customHeight="true" outlineLevel="0" collapsed="false">
      <c r="B46" s="233" t="s">
        <v>46</v>
      </c>
      <c r="C46" s="242"/>
      <c r="D46" s="243" t="e">
        <f aca="false">-SUM(D40:D44,D19,D32)</f>
        <v>#NAME?</v>
      </c>
      <c r="E46" s="237" t="e">
        <f aca="false">-SUM(E40:E44,E19,E32)</f>
        <v>#NAME?</v>
      </c>
      <c r="F46" s="284" t="e">
        <f aca="false">E46-D46</f>
        <v>#NAME?</v>
      </c>
      <c r="G46" s="239"/>
      <c r="H46" s="239"/>
      <c r="I46" s="240"/>
      <c r="J46" s="224"/>
      <c r="K46" s="243" t="n">
        <f aca="false">L46</f>
        <v>0</v>
      </c>
      <c r="L46" s="237"/>
      <c r="M46" s="284"/>
      <c r="N46" s="239"/>
      <c r="O46" s="239"/>
      <c r="P46" s="240"/>
      <c r="Q46" s="224"/>
      <c r="R46" s="224"/>
      <c r="S46" s="224"/>
      <c r="T46" s="224"/>
    </row>
    <row r="47" customFormat="false" ht="3" hidden="false" customHeight="true" outlineLevel="0" collapsed="false">
      <c r="B47" s="233"/>
      <c r="D47" s="243"/>
      <c r="E47" s="237"/>
      <c r="F47" s="284"/>
      <c r="G47" s="239"/>
      <c r="H47" s="239"/>
      <c r="I47" s="240"/>
      <c r="J47" s="224"/>
      <c r="K47" s="243"/>
      <c r="L47" s="237"/>
      <c r="M47" s="284"/>
      <c r="N47" s="239"/>
      <c r="O47" s="239"/>
      <c r="P47" s="240"/>
      <c r="Q47" s="224"/>
      <c r="R47" s="224"/>
      <c r="S47" s="224"/>
      <c r="T47" s="224"/>
    </row>
    <row r="48" customFormat="false" ht="11.25" hidden="false" customHeight="true" outlineLevel="0" collapsed="false">
      <c r="A48" s="247"/>
      <c r="B48" s="246" t="s">
        <v>42</v>
      </c>
      <c r="C48" s="247"/>
      <c r="D48" s="248" t="e">
        <f aca="false">SUM(D40:D46)+D32+D19</f>
        <v>#NAME?</v>
      </c>
      <c r="E48" s="249" t="e">
        <f aca="false">SUM(E40:E46)+E32+E19</f>
        <v>#NAME?</v>
      </c>
      <c r="F48" s="249" t="e">
        <f aca="false">SUM(F40:F46)+F32+F19</f>
        <v>#NAME?</v>
      </c>
      <c r="G48" s="253"/>
      <c r="H48" s="253"/>
      <c r="I48" s="254"/>
      <c r="J48" s="247"/>
      <c r="K48" s="248" t="e">
        <f aca="false">SUM(K40:K46)+K32+K19</f>
        <v>#NAME?</v>
      </c>
      <c r="L48" s="249" t="e">
        <f aca="false">SUM(L40:L46)+L32+L19</f>
        <v>#NAME?</v>
      </c>
      <c r="M48" s="249" t="e">
        <f aca="false">SUM(M40:M46)+M32+M19</f>
        <v>#NAME?</v>
      </c>
      <c r="N48" s="253"/>
      <c r="O48" s="253"/>
      <c r="P48" s="254"/>
    </row>
    <row r="49" customFormat="false" ht="3" hidden="false" customHeight="true" outlineLevel="0" collapsed="false">
      <c r="B49" s="233"/>
      <c r="D49" s="243"/>
      <c r="E49" s="237"/>
      <c r="F49" s="284"/>
      <c r="G49" s="239"/>
      <c r="H49" s="239"/>
      <c r="I49" s="240"/>
      <c r="J49" s="224"/>
      <c r="K49" s="243"/>
      <c r="L49" s="237"/>
      <c r="M49" s="284"/>
      <c r="N49" s="239"/>
      <c r="O49" s="239"/>
      <c r="P49" s="240"/>
      <c r="Q49" s="224"/>
      <c r="R49" s="224"/>
      <c r="S49" s="224"/>
      <c r="T49" s="224"/>
    </row>
    <row r="50" customFormat="false" ht="11.25" hidden="false" customHeight="true" outlineLevel="0" collapsed="false">
      <c r="A50" s="217" t="s">
        <v>224</v>
      </c>
      <c r="B50" s="233" t="s">
        <v>179</v>
      </c>
      <c r="C50" s="242"/>
      <c r="D50" s="243" t="e">
        <f aca="false">E50</f>
        <v>#NAME?</v>
      </c>
      <c r="E50" s="237" t="e">
        <f aca="false">HPVAL($A50,$A$1,$A$2,$A$4,$A$5,$A$6)/1000</f>
        <v>#NAME?</v>
      </c>
      <c r="F50" s="284" t="e">
        <f aca="false">E50-D50</f>
        <v>#NAME?</v>
      </c>
      <c r="G50" s="239"/>
      <c r="H50" s="239"/>
      <c r="I50" s="240"/>
      <c r="J50" s="224"/>
      <c r="K50" s="243" t="e">
        <f aca="false">-K48+13343</f>
        <v>#NAME?</v>
      </c>
      <c r="L50" s="237" t="e">
        <f aca="false">-L48+13343</f>
        <v>#NAME?</v>
      </c>
      <c r="M50" s="284" t="e">
        <f aca="false">ROUND(L50-K50,0)</f>
        <v>#NAME?</v>
      </c>
      <c r="N50" s="239"/>
      <c r="O50" s="239"/>
      <c r="P50" s="240"/>
      <c r="Q50" s="224"/>
      <c r="R50" s="224"/>
      <c r="S50" s="224"/>
      <c r="T50" s="224"/>
    </row>
    <row r="51" customFormat="false" ht="3" hidden="false" customHeight="true" outlineLevel="0" collapsed="false">
      <c r="B51" s="233"/>
      <c r="C51" s="242"/>
      <c r="D51" s="243"/>
      <c r="E51" s="237"/>
      <c r="F51" s="284"/>
      <c r="G51" s="239"/>
      <c r="H51" s="239"/>
      <c r="I51" s="240"/>
      <c r="J51" s="224"/>
      <c r="K51" s="243"/>
      <c r="L51" s="237"/>
      <c r="M51" s="284"/>
      <c r="N51" s="239"/>
      <c r="O51" s="239"/>
      <c r="P51" s="240"/>
      <c r="Q51" s="224"/>
      <c r="R51" s="224"/>
      <c r="S51" s="224"/>
      <c r="T51" s="224"/>
    </row>
    <row r="52" customFormat="false" ht="11.25" hidden="false" customHeight="true" outlineLevel="0" collapsed="false">
      <c r="B52" s="233" t="s">
        <v>61</v>
      </c>
      <c r="C52" s="242"/>
      <c r="D52" s="243" t="n">
        <v>0</v>
      </c>
      <c r="E52" s="237" t="n">
        <v>0</v>
      </c>
      <c r="F52" s="284" t="n">
        <v>0</v>
      </c>
      <c r="G52" s="239"/>
      <c r="H52" s="239"/>
      <c r="I52" s="240"/>
      <c r="J52" s="224"/>
      <c r="K52" s="243" t="n">
        <v>-13343</v>
      </c>
      <c r="L52" s="237" t="n">
        <v>-13343</v>
      </c>
      <c r="M52" s="284" t="n">
        <f aca="false">ROUND(L52-K52,0)</f>
        <v>0</v>
      </c>
      <c r="N52" s="239"/>
      <c r="O52" s="239"/>
      <c r="P52" s="240"/>
      <c r="Q52" s="224"/>
      <c r="R52" s="224"/>
      <c r="S52" s="224"/>
      <c r="T52" s="224"/>
    </row>
    <row r="53" customFormat="false" ht="3" hidden="false" customHeight="true" outlineLevel="0" collapsed="false">
      <c r="B53" s="233"/>
      <c r="D53" s="243"/>
      <c r="E53" s="237"/>
      <c r="F53" s="284"/>
      <c r="G53" s="239"/>
      <c r="H53" s="239"/>
      <c r="I53" s="240"/>
      <c r="J53" s="224"/>
      <c r="K53" s="243"/>
      <c r="L53" s="237"/>
      <c r="M53" s="284"/>
      <c r="N53" s="239"/>
      <c r="O53" s="239"/>
      <c r="P53" s="240"/>
      <c r="Q53" s="224"/>
      <c r="R53" s="224"/>
      <c r="S53" s="224"/>
      <c r="T53" s="224"/>
    </row>
    <row r="54" customFormat="false" ht="11.25" hidden="false" customHeight="true" outlineLevel="0" collapsed="false">
      <c r="A54" s="247"/>
      <c r="B54" s="246" t="s">
        <v>84</v>
      </c>
      <c r="C54" s="247"/>
      <c r="D54" s="262" t="e">
        <f aca="false">D50+D48</f>
        <v>#NAME?</v>
      </c>
      <c r="E54" s="263" t="e">
        <f aca="false">E50+E48</f>
        <v>#NAME?</v>
      </c>
      <c r="F54" s="263" t="e">
        <f aca="false">F50+F48</f>
        <v>#NAME?</v>
      </c>
      <c r="G54" s="253"/>
      <c r="H54" s="253"/>
      <c r="I54" s="254"/>
      <c r="J54" s="247"/>
      <c r="K54" s="262" t="e">
        <f aca="false">K50+K48+K52</f>
        <v>#NAME?</v>
      </c>
      <c r="L54" s="263" t="e">
        <f aca="false">L50+L48+L52</f>
        <v>#NAME?</v>
      </c>
      <c r="M54" s="263" t="e">
        <f aca="false">M50+M48+M52</f>
        <v>#NAME?</v>
      </c>
      <c r="N54" s="253"/>
      <c r="O54" s="253"/>
      <c r="P54" s="254"/>
    </row>
    <row r="55" customFormat="false" ht="3" hidden="false" customHeight="true" outlineLevel="0" collapsed="false">
      <c r="B55" s="265"/>
      <c r="D55" s="273"/>
      <c r="E55" s="274"/>
      <c r="F55" s="274"/>
      <c r="G55" s="267"/>
      <c r="H55" s="267"/>
      <c r="I55" s="268"/>
      <c r="J55" s="224"/>
      <c r="K55" s="273"/>
      <c r="L55" s="274"/>
      <c r="M55" s="274"/>
      <c r="N55" s="267"/>
      <c r="O55" s="267"/>
      <c r="P55" s="268"/>
      <c r="Q55" s="224"/>
      <c r="R55" s="224"/>
      <c r="S55" s="224"/>
      <c r="T55" s="224"/>
    </row>
    <row r="56" customFormat="false" ht="12.75" hidden="false" customHeight="false" outlineLevel="0" collapsed="false">
      <c r="D56" s="237"/>
      <c r="E56" s="237"/>
      <c r="F56" s="237"/>
      <c r="G56" s="224"/>
      <c r="H56" s="224"/>
      <c r="I56" s="224"/>
      <c r="J56" s="224"/>
      <c r="K56" s="237"/>
      <c r="L56" s="237"/>
      <c r="M56" s="237"/>
      <c r="N56" s="224"/>
      <c r="O56" s="224"/>
      <c r="P56" s="224"/>
      <c r="Q56" s="224"/>
      <c r="R56" s="224"/>
      <c r="S56" s="224"/>
      <c r="T56" s="224"/>
    </row>
    <row r="57" customFormat="false" ht="12.75" hidden="false" customHeight="false" outlineLevel="0" collapsed="false">
      <c r="D57" s="237"/>
      <c r="E57" s="237"/>
      <c r="F57" s="237"/>
      <c r="G57" s="224"/>
      <c r="H57" s="224"/>
      <c r="I57" s="224"/>
      <c r="J57" s="224"/>
      <c r="K57" s="237"/>
      <c r="L57" s="237"/>
      <c r="M57" s="237"/>
      <c r="N57" s="224"/>
      <c r="O57" s="224"/>
      <c r="P57" s="224"/>
      <c r="Q57" s="224"/>
      <c r="R57" s="224"/>
      <c r="S57" s="224"/>
      <c r="T57" s="224"/>
    </row>
    <row r="58" customFormat="false" ht="12.75" hidden="false" customHeight="false" outlineLevel="0" collapsed="false">
      <c r="D58" s="237"/>
      <c r="E58" s="237"/>
      <c r="F58" s="237"/>
      <c r="G58" s="224"/>
      <c r="H58" s="224"/>
      <c r="I58" s="224"/>
      <c r="J58" s="224"/>
      <c r="K58" s="237"/>
      <c r="L58" s="237"/>
      <c r="M58" s="237"/>
      <c r="N58" s="224"/>
      <c r="O58" s="224"/>
      <c r="P58" s="224"/>
      <c r="Q58" s="224"/>
      <c r="R58" s="224"/>
      <c r="S58" s="224"/>
      <c r="T58" s="224"/>
    </row>
    <row r="59" customFormat="false" ht="12.75" hidden="false" customHeight="false" outlineLevel="0" collapsed="false">
      <c r="D59" s="237"/>
      <c r="E59" s="237"/>
      <c r="F59" s="237"/>
      <c r="G59" s="224"/>
      <c r="H59" s="224"/>
      <c r="I59" s="224"/>
      <c r="J59" s="224"/>
      <c r="K59" s="237"/>
      <c r="L59" s="237"/>
      <c r="M59" s="237"/>
      <c r="N59" s="224"/>
      <c r="O59" s="224"/>
      <c r="P59" s="224"/>
      <c r="Q59" s="224"/>
      <c r="R59" s="224"/>
      <c r="S59" s="224"/>
      <c r="T59" s="224"/>
    </row>
    <row r="60" customFormat="false" ht="12.75" hidden="false" customHeight="false" outlineLevel="0" collapsed="false">
      <c r="D60" s="237"/>
      <c r="E60" s="237"/>
      <c r="F60" s="237"/>
      <c r="G60" s="224"/>
      <c r="H60" s="224"/>
      <c r="I60" s="224"/>
      <c r="J60" s="224"/>
      <c r="K60" s="237"/>
      <c r="L60" s="237"/>
      <c r="M60" s="237" t="s">
        <v>73</v>
      </c>
      <c r="N60" s="224"/>
      <c r="O60" s="224"/>
      <c r="P60" s="224"/>
      <c r="Q60" s="224"/>
      <c r="R60" s="224"/>
      <c r="S60" s="224"/>
      <c r="T60" s="224"/>
    </row>
    <row r="61" customFormat="false" ht="12.75" hidden="false" customHeight="false" outlineLevel="0" collapsed="false">
      <c r="D61" s="237"/>
      <c r="E61" s="237"/>
      <c r="F61" s="237"/>
      <c r="G61" s="224"/>
      <c r="H61" s="224"/>
      <c r="I61" s="224"/>
      <c r="J61" s="224"/>
      <c r="K61" s="237"/>
      <c r="L61" s="237"/>
      <c r="M61" s="237"/>
      <c r="N61" s="224"/>
      <c r="O61" s="224"/>
      <c r="P61" s="224"/>
      <c r="Q61" s="224"/>
      <c r="R61" s="224"/>
      <c r="S61" s="224"/>
      <c r="T61" s="224"/>
    </row>
    <row r="62" customFormat="false" ht="12.75" hidden="false" customHeight="false" outlineLevel="0" collapsed="false">
      <c r="D62" s="237"/>
      <c r="E62" s="237"/>
      <c r="F62" s="237"/>
      <c r="G62" s="224"/>
      <c r="H62" s="224"/>
      <c r="I62" s="224"/>
      <c r="J62" s="224"/>
      <c r="K62" s="237"/>
      <c r="L62" s="237"/>
      <c r="M62" s="237"/>
      <c r="N62" s="224"/>
      <c r="O62" s="224"/>
      <c r="P62" s="224"/>
      <c r="Q62" s="224"/>
      <c r="R62" s="224"/>
      <c r="S62" s="224"/>
      <c r="T62" s="224"/>
    </row>
    <row r="63" customFormat="false" ht="12.75" hidden="false" customHeight="false" outlineLevel="0" collapsed="false">
      <c r="D63" s="237"/>
      <c r="E63" s="237"/>
      <c r="F63" s="237"/>
      <c r="G63" s="224"/>
      <c r="H63" s="224"/>
      <c r="I63" s="224"/>
      <c r="J63" s="224"/>
      <c r="K63" s="237"/>
      <c r="L63" s="237"/>
      <c r="M63" s="237"/>
      <c r="N63" s="224"/>
      <c r="O63" s="224"/>
      <c r="P63" s="224"/>
      <c r="Q63" s="224"/>
      <c r="R63" s="224"/>
      <c r="S63" s="224"/>
      <c r="T63" s="224"/>
    </row>
    <row r="64" customFormat="false" ht="12.75" hidden="false" customHeight="false" outlineLevel="0" collapsed="false">
      <c r="D64" s="237"/>
      <c r="E64" s="237"/>
      <c r="F64" s="237"/>
      <c r="G64" s="224"/>
      <c r="H64" s="224"/>
      <c r="I64" s="224"/>
      <c r="J64" s="224"/>
      <c r="K64" s="237"/>
      <c r="L64" s="237"/>
      <c r="M64" s="237"/>
      <c r="N64" s="224"/>
      <c r="O64" s="224"/>
      <c r="P64" s="224"/>
      <c r="Q64" s="224"/>
      <c r="R64" s="224"/>
      <c r="S64" s="224"/>
      <c r="T64" s="224"/>
    </row>
    <row r="65" customFormat="false" ht="12.75" hidden="false" customHeight="false" outlineLevel="0" collapsed="false">
      <c r="D65" s="237"/>
      <c r="E65" s="237"/>
      <c r="F65" s="237"/>
      <c r="G65" s="224"/>
      <c r="H65" s="224"/>
      <c r="I65" s="224"/>
      <c r="J65" s="224"/>
      <c r="K65" s="237"/>
      <c r="L65" s="237"/>
      <c r="M65" s="237"/>
      <c r="N65" s="224"/>
      <c r="O65" s="224"/>
      <c r="P65" s="224"/>
      <c r="Q65" s="224"/>
      <c r="R65" s="224"/>
      <c r="S65" s="224"/>
      <c r="T65" s="224"/>
    </row>
    <row r="66" customFormat="false" ht="12.75" hidden="false" customHeight="false" outlineLevel="0" collapsed="false">
      <c r="D66" s="237"/>
      <c r="E66" s="237"/>
      <c r="F66" s="237"/>
      <c r="G66" s="224"/>
      <c r="H66" s="224"/>
      <c r="I66" s="224"/>
      <c r="J66" s="224"/>
      <c r="K66" s="237"/>
      <c r="L66" s="237"/>
      <c r="M66" s="237"/>
      <c r="N66" s="224"/>
      <c r="O66" s="224"/>
      <c r="P66" s="224"/>
      <c r="Q66" s="224"/>
      <c r="R66" s="224"/>
      <c r="S66" s="224"/>
      <c r="T66" s="224"/>
    </row>
    <row r="67" customFormat="false" ht="12.75" hidden="false" customHeight="false" outlineLevel="0" collapsed="false">
      <c r="D67" s="237"/>
      <c r="E67" s="237"/>
      <c r="F67" s="237"/>
      <c r="G67" s="224"/>
      <c r="H67" s="224"/>
      <c r="I67" s="224"/>
      <c r="J67" s="224"/>
      <c r="K67" s="237"/>
      <c r="L67" s="237"/>
      <c r="M67" s="237"/>
      <c r="N67" s="224"/>
      <c r="O67" s="224"/>
      <c r="P67" s="224"/>
      <c r="Q67" s="224"/>
      <c r="R67" s="224"/>
      <c r="S67" s="224"/>
      <c r="T67" s="224"/>
    </row>
    <row r="68" customFormat="false" ht="12.75" hidden="false" customHeight="false" outlineLevel="0" collapsed="false">
      <c r="D68" s="237"/>
      <c r="E68" s="237"/>
      <c r="F68" s="237"/>
      <c r="G68" s="224"/>
      <c r="H68" s="224"/>
      <c r="I68" s="224"/>
      <c r="J68" s="224"/>
      <c r="K68" s="237"/>
      <c r="L68" s="237"/>
      <c r="M68" s="237"/>
      <c r="N68" s="224"/>
      <c r="O68" s="224"/>
      <c r="P68" s="224"/>
      <c r="Q68" s="224"/>
      <c r="R68" s="224"/>
      <c r="S68" s="224"/>
      <c r="T68" s="224"/>
    </row>
    <row r="69" customFormat="false" ht="12.75" hidden="false" customHeight="false" outlineLevel="0" collapsed="false">
      <c r="D69" s="237"/>
      <c r="E69" s="237"/>
      <c r="F69" s="237"/>
      <c r="G69" s="224"/>
      <c r="H69" s="224"/>
      <c r="I69" s="224"/>
      <c r="J69" s="224"/>
      <c r="K69" s="237"/>
      <c r="L69" s="237"/>
      <c r="M69" s="237"/>
      <c r="N69" s="224"/>
      <c r="O69" s="224"/>
      <c r="P69" s="224"/>
      <c r="Q69" s="224"/>
      <c r="R69" s="224"/>
      <c r="S69" s="224"/>
      <c r="T69" s="224"/>
    </row>
    <row r="70" customFormat="false" ht="12.75" hidden="false" customHeight="false" outlineLevel="0" collapsed="false">
      <c r="D70" s="237"/>
      <c r="E70" s="237"/>
      <c r="F70" s="237"/>
      <c r="G70" s="224"/>
      <c r="H70" s="224"/>
      <c r="I70" s="224"/>
      <c r="J70" s="224"/>
      <c r="K70" s="237"/>
      <c r="L70" s="237"/>
      <c r="M70" s="237"/>
      <c r="N70" s="224"/>
      <c r="O70" s="224"/>
      <c r="P70" s="224"/>
      <c r="Q70" s="224"/>
      <c r="R70" s="224"/>
      <c r="S70" s="224"/>
      <c r="T70" s="224"/>
    </row>
    <row r="71" customFormat="false" ht="12.75" hidden="false" customHeight="false" outlineLevel="0" collapsed="false">
      <c r="D71" s="237"/>
      <c r="E71" s="237"/>
      <c r="L71" s="237"/>
      <c r="M71" s="237"/>
      <c r="N71" s="224"/>
      <c r="O71" s="224"/>
      <c r="P71" s="224"/>
      <c r="Q71" s="224"/>
      <c r="R71" s="224"/>
      <c r="S71" s="224"/>
      <c r="T71" s="224"/>
    </row>
    <row r="72" customFormat="false" ht="12.75" hidden="false" customHeight="false" outlineLevel="0" collapsed="false">
      <c r="D72" s="237"/>
      <c r="E72" s="237"/>
      <c r="L72" s="237"/>
      <c r="M72" s="237"/>
      <c r="N72" s="224"/>
      <c r="O72" s="224"/>
      <c r="P72" s="224"/>
      <c r="Q72" s="224"/>
      <c r="R72" s="224"/>
      <c r="S72" s="224"/>
      <c r="T72" s="224"/>
    </row>
    <row r="73" customFormat="false" ht="12.75" hidden="false" customHeight="false" outlineLevel="0" collapsed="false">
      <c r="D73" s="237"/>
      <c r="E73" s="237"/>
      <c r="L73" s="237"/>
      <c r="M73" s="237"/>
      <c r="N73" s="224"/>
      <c r="O73" s="224"/>
      <c r="P73" s="224"/>
      <c r="Q73" s="224"/>
      <c r="R73" s="224"/>
      <c r="S73" s="224"/>
      <c r="T73" s="224"/>
    </row>
    <row r="74" customFormat="false" ht="12.75" hidden="false" customHeight="false" outlineLevel="0" collapsed="false">
      <c r="D74" s="237"/>
      <c r="E74" s="237"/>
      <c r="L74" s="237"/>
      <c r="M74" s="237"/>
      <c r="N74" s="224"/>
      <c r="O74" s="224"/>
      <c r="P74" s="224"/>
      <c r="Q74" s="224"/>
      <c r="R74" s="224"/>
      <c r="S74" s="224"/>
      <c r="T74" s="224"/>
    </row>
    <row r="75" customFormat="false" ht="12.75" hidden="false" customHeight="false" outlineLevel="0" collapsed="false">
      <c r="D75" s="237"/>
      <c r="E75" s="237"/>
      <c r="L75" s="237"/>
      <c r="M75" s="237"/>
      <c r="N75" s="224"/>
      <c r="O75" s="224"/>
      <c r="P75" s="224"/>
      <c r="Q75" s="224"/>
      <c r="R75" s="224"/>
      <c r="S75" s="224"/>
      <c r="T75" s="224"/>
    </row>
    <row r="76" customFormat="false" ht="12.75" hidden="false" customHeight="false" outlineLevel="0" collapsed="false">
      <c r="D76" s="237"/>
      <c r="E76" s="237"/>
      <c r="L76" s="237"/>
      <c r="M76" s="237"/>
      <c r="N76" s="224"/>
      <c r="O76" s="224"/>
      <c r="P76" s="224"/>
      <c r="Q76" s="224"/>
      <c r="R76" s="224"/>
      <c r="S76" s="224"/>
      <c r="T76" s="224"/>
    </row>
    <row r="77" customFormat="false" ht="12.75" hidden="true" customHeight="false" outlineLevel="0" collapsed="false">
      <c r="D77" s="237"/>
      <c r="E77" s="237"/>
      <c r="F77" s="237"/>
      <c r="G77" s="224"/>
      <c r="H77" s="224"/>
      <c r="I77" s="224"/>
      <c r="J77" s="224"/>
      <c r="K77" s="237"/>
      <c r="L77" s="237"/>
      <c r="M77" s="237"/>
      <c r="N77" s="224"/>
      <c r="O77" s="224"/>
      <c r="P77" s="224"/>
      <c r="Q77" s="224"/>
      <c r="R77" s="224"/>
      <c r="S77" s="224"/>
      <c r="T77" s="224"/>
    </row>
    <row r="78" customFormat="false" ht="12.75" hidden="true" customHeight="false" outlineLevel="0" collapsed="false">
      <c r="A78" s="237"/>
      <c r="B78" s="224"/>
      <c r="C78" s="224"/>
      <c r="D78" s="224"/>
      <c r="E78" s="224"/>
      <c r="F78" s="237"/>
      <c r="G78" s="224"/>
      <c r="H78" s="224"/>
      <c r="I78" s="224"/>
      <c r="J78" s="224"/>
      <c r="K78" s="237"/>
      <c r="L78" s="237"/>
      <c r="M78" s="237"/>
      <c r="N78" s="224"/>
      <c r="O78" s="224"/>
      <c r="P78" s="224"/>
      <c r="Q78" s="224"/>
      <c r="R78" s="224"/>
      <c r="S78" s="224"/>
      <c r="T78" s="224"/>
    </row>
    <row r="79" customFormat="false" ht="12.75" hidden="true" customHeight="false" outlineLevel="0" collapsed="false">
      <c r="A79" s="237"/>
      <c r="B79" s="224"/>
      <c r="C79" s="224"/>
      <c r="D79" s="224"/>
      <c r="E79" s="224"/>
      <c r="F79" s="237"/>
      <c r="G79" s="224"/>
      <c r="H79" s="224"/>
      <c r="I79" s="224"/>
      <c r="J79" s="224"/>
      <c r="K79" s="237"/>
      <c r="L79" s="237"/>
      <c r="M79" s="237"/>
      <c r="N79" s="224"/>
      <c r="O79" s="224"/>
      <c r="P79" s="224"/>
      <c r="Q79" s="224"/>
      <c r="R79" s="224"/>
      <c r="S79" s="224"/>
      <c r="T79" s="224"/>
    </row>
    <row r="80" customFormat="false" ht="12.75" hidden="true" customHeight="false" outlineLevel="0" collapsed="false">
      <c r="A80" s="237"/>
      <c r="B80" s="224"/>
      <c r="C80" s="224"/>
      <c r="D80" s="224"/>
      <c r="E80" s="224"/>
      <c r="F80" s="237"/>
      <c r="G80" s="224"/>
      <c r="H80" s="224"/>
      <c r="I80" s="224"/>
      <c r="J80" s="224"/>
      <c r="K80" s="237"/>
      <c r="L80" s="237"/>
      <c r="M80" s="237"/>
      <c r="N80" s="224"/>
      <c r="O80" s="224"/>
      <c r="P80" s="224"/>
      <c r="Q80" s="224"/>
      <c r="R80" s="224"/>
      <c r="S80" s="224"/>
      <c r="T80" s="224"/>
    </row>
    <row r="81" customFormat="false" ht="12.75" hidden="true" customHeight="false" outlineLevel="0" collapsed="false">
      <c r="A81" s="237"/>
      <c r="B81" s="224"/>
      <c r="C81" s="224"/>
      <c r="D81" s="224"/>
      <c r="E81" s="224"/>
      <c r="F81" s="237"/>
      <c r="G81" s="224"/>
      <c r="H81" s="224"/>
      <c r="I81" s="224"/>
      <c r="J81" s="224"/>
      <c r="K81" s="237"/>
      <c r="L81" s="237"/>
      <c r="M81" s="237"/>
      <c r="N81" s="224"/>
      <c r="O81" s="224"/>
      <c r="P81" s="224"/>
      <c r="Q81" s="224"/>
      <c r="R81" s="224"/>
      <c r="S81" s="224"/>
      <c r="T81" s="224"/>
    </row>
    <row r="82" customFormat="false" ht="12.75" hidden="true" customHeight="false" outlineLevel="0" collapsed="false">
      <c r="A82" s="237"/>
      <c r="B82" s="224"/>
      <c r="C82" s="224"/>
      <c r="D82" s="224"/>
      <c r="E82" s="224"/>
      <c r="F82" s="237"/>
      <c r="G82" s="224"/>
      <c r="H82" s="224"/>
      <c r="I82" s="224"/>
      <c r="J82" s="224"/>
      <c r="K82" s="237"/>
      <c r="L82" s="237"/>
      <c r="M82" s="237"/>
      <c r="N82" s="224"/>
      <c r="O82" s="224"/>
      <c r="P82" s="224"/>
      <c r="Q82" s="224"/>
      <c r="R82" s="224"/>
      <c r="S82" s="224"/>
      <c r="T82" s="224"/>
    </row>
    <row r="83" customFormat="false" ht="12.75" hidden="true" customHeight="false" outlineLevel="0" collapsed="false">
      <c r="A83" s="237"/>
      <c r="B83" s="224"/>
      <c r="C83" s="224"/>
      <c r="D83" s="224"/>
      <c r="E83" s="224"/>
      <c r="F83" s="237"/>
      <c r="G83" s="224"/>
      <c r="H83" s="224"/>
      <c r="I83" s="224"/>
      <c r="J83" s="224"/>
      <c r="K83" s="237"/>
      <c r="L83" s="237"/>
      <c r="M83" s="237"/>
      <c r="N83" s="224"/>
      <c r="O83" s="224"/>
      <c r="P83" s="224"/>
      <c r="Q83" s="224"/>
      <c r="R83" s="224"/>
      <c r="S83" s="224"/>
      <c r="T83" s="224"/>
    </row>
    <row r="84" customFormat="false" ht="12.75" hidden="true" customHeight="false" outlineLevel="0" collapsed="false">
      <c r="D84" s="224"/>
      <c r="E84" s="224"/>
      <c r="F84" s="224"/>
      <c r="G84" s="224"/>
      <c r="H84" s="224"/>
      <c r="I84" s="224"/>
      <c r="J84" s="224"/>
      <c r="K84" s="237"/>
      <c r="L84" s="237"/>
      <c r="M84" s="237"/>
      <c r="N84" s="224"/>
      <c r="O84" s="224"/>
      <c r="P84" s="224"/>
      <c r="Q84" s="224"/>
      <c r="R84" s="224"/>
      <c r="S84" s="224"/>
      <c r="T84" s="224"/>
    </row>
    <row r="85" customFormat="false" ht="12.75" hidden="true" customHeight="false" outlineLevel="0" collapsed="false">
      <c r="D85" s="224"/>
      <c r="E85" s="224"/>
      <c r="F85" s="224"/>
      <c r="G85" s="224"/>
      <c r="H85" s="224"/>
      <c r="I85" s="224"/>
      <c r="J85" s="224"/>
      <c r="K85" s="237"/>
      <c r="L85" s="237"/>
      <c r="M85" s="237"/>
      <c r="N85" s="224"/>
      <c r="O85" s="224"/>
      <c r="P85" s="224"/>
      <c r="Q85" s="224"/>
      <c r="R85" s="224"/>
      <c r="S85" s="224"/>
      <c r="T85" s="224"/>
    </row>
    <row r="86" customFormat="false" ht="12.75" hidden="true" customHeight="false" outlineLevel="0" collapsed="false">
      <c r="D86" s="224"/>
      <c r="E86" s="224"/>
      <c r="F86" s="224"/>
      <c r="G86" s="224"/>
      <c r="H86" s="224"/>
      <c r="I86" s="224"/>
      <c r="J86" s="224"/>
      <c r="K86" s="237"/>
      <c r="L86" s="237"/>
      <c r="M86" s="237"/>
      <c r="N86" s="224"/>
      <c r="O86" s="224"/>
      <c r="P86" s="224"/>
      <c r="Q86" s="224"/>
      <c r="R86" s="224"/>
      <c r="S86" s="224"/>
      <c r="T86" s="224"/>
    </row>
    <row r="87" customFormat="false" ht="12.75" hidden="true" customHeight="false" outlineLevel="0" collapsed="false">
      <c r="D87" s="224"/>
      <c r="E87" s="224"/>
      <c r="F87" s="224"/>
      <c r="G87" s="224"/>
      <c r="H87" s="224"/>
      <c r="I87" s="224"/>
      <c r="J87" s="224"/>
      <c r="K87" s="237"/>
      <c r="L87" s="237"/>
      <c r="M87" s="237"/>
      <c r="N87" s="224"/>
      <c r="O87" s="224"/>
      <c r="P87" s="224"/>
      <c r="Q87" s="224"/>
      <c r="R87" s="224"/>
      <c r="S87" s="224"/>
      <c r="T87" s="224"/>
    </row>
    <row r="88" customFormat="false" ht="12.75" hidden="true" customHeight="false" outlineLevel="0" collapsed="false">
      <c r="D88" s="224"/>
      <c r="E88" s="224"/>
      <c r="F88" s="224"/>
      <c r="G88" s="224"/>
      <c r="H88" s="224"/>
      <c r="I88" s="224"/>
      <c r="J88" s="224"/>
      <c r="K88" s="237"/>
      <c r="L88" s="237"/>
      <c r="M88" s="237"/>
      <c r="N88" s="224"/>
      <c r="O88" s="224"/>
      <c r="P88" s="224"/>
      <c r="Q88" s="224"/>
      <c r="R88" s="224"/>
      <c r="S88" s="224"/>
      <c r="T88" s="224"/>
    </row>
    <row r="89" customFormat="false" ht="12.75" hidden="true" customHeight="false" outlineLevel="0" collapsed="false">
      <c r="D89" s="224"/>
      <c r="E89" s="224"/>
      <c r="F89" s="224"/>
      <c r="G89" s="224"/>
      <c r="H89" s="224"/>
      <c r="I89" s="224"/>
      <c r="J89" s="224"/>
      <c r="K89" s="237"/>
      <c r="L89" s="237"/>
      <c r="M89" s="237"/>
      <c r="N89" s="224"/>
      <c r="O89" s="224"/>
      <c r="P89" s="224"/>
      <c r="Q89" s="224"/>
      <c r="R89" s="224"/>
      <c r="S89" s="224"/>
      <c r="T89" s="224"/>
    </row>
    <row r="90" customFormat="false" ht="12.75" hidden="false" customHeight="false" outlineLevel="0" collapsed="false">
      <c r="D90" s="224"/>
      <c r="E90" s="224"/>
      <c r="F90" s="224"/>
      <c r="G90" s="224"/>
      <c r="H90" s="224"/>
      <c r="I90" s="224"/>
      <c r="J90" s="224"/>
      <c r="K90" s="237"/>
      <c r="L90" s="237"/>
      <c r="M90" s="237"/>
      <c r="N90" s="224"/>
      <c r="O90" s="224"/>
      <c r="P90" s="224"/>
      <c r="Q90" s="224"/>
      <c r="R90" s="224"/>
      <c r="S90" s="224"/>
      <c r="T90" s="224"/>
    </row>
    <row r="91" customFormat="false" ht="12.75" hidden="false" customHeight="false" outlineLevel="0" collapsed="false">
      <c r="D91" s="224"/>
      <c r="E91" s="224"/>
      <c r="F91" s="224"/>
      <c r="G91" s="224"/>
      <c r="H91" s="224"/>
      <c r="I91" s="224"/>
      <c r="J91" s="224"/>
      <c r="K91" s="237"/>
      <c r="L91" s="237"/>
      <c r="M91" s="237"/>
      <c r="N91" s="224"/>
      <c r="O91" s="224"/>
      <c r="P91" s="224"/>
      <c r="Q91" s="224"/>
      <c r="R91" s="224"/>
      <c r="S91" s="224"/>
      <c r="T91" s="224"/>
    </row>
    <row r="92" customFormat="false" ht="12.75" hidden="false" customHeight="false" outlineLevel="0" collapsed="false">
      <c r="D92" s="224"/>
      <c r="E92" s="224"/>
      <c r="F92" s="224"/>
      <c r="G92" s="224"/>
      <c r="H92" s="224"/>
      <c r="I92" s="224"/>
      <c r="J92" s="224"/>
      <c r="K92" s="237"/>
      <c r="L92" s="237"/>
      <c r="M92" s="237"/>
      <c r="N92" s="224"/>
      <c r="O92" s="224"/>
      <c r="P92" s="224"/>
      <c r="Q92" s="224"/>
      <c r="R92" s="224"/>
      <c r="S92" s="224"/>
      <c r="T92" s="224"/>
    </row>
    <row r="93" customFormat="false" ht="12.75" hidden="false" customHeight="false" outlineLevel="0" collapsed="false">
      <c r="D93" s="224"/>
      <c r="E93" s="224"/>
      <c r="F93" s="224"/>
      <c r="G93" s="224"/>
      <c r="H93" s="224"/>
      <c r="I93" s="224"/>
      <c r="J93" s="224"/>
      <c r="K93" s="237"/>
      <c r="L93" s="237"/>
      <c r="M93" s="237"/>
      <c r="N93" s="224"/>
      <c r="O93" s="224"/>
      <c r="P93" s="224"/>
      <c r="Q93" s="224"/>
      <c r="R93" s="224"/>
      <c r="S93" s="224"/>
      <c r="T93" s="224"/>
    </row>
    <row r="94" customFormat="false" ht="12.75" hidden="false" customHeight="false" outlineLevel="0" collapsed="false">
      <c r="D94" s="224"/>
      <c r="E94" s="224"/>
      <c r="F94" s="224"/>
      <c r="G94" s="224"/>
      <c r="H94" s="224"/>
      <c r="I94" s="224"/>
      <c r="J94" s="224"/>
      <c r="K94" s="237"/>
      <c r="L94" s="237"/>
      <c r="M94" s="237"/>
      <c r="N94" s="224"/>
      <c r="O94" s="224"/>
      <c r="P94" s="224"/>
      <c r="Q94" s="224"/>
      <c r="R94" s="224"/>
      <c r="S94" s="224"/>
      <c r="T94" s="224"/>
    </row>
    <row r="95" customFormat="false" ht="12.75" hidden="false" customHeight="false" outlineLevel="0" collapsed="false">
      <c r="D95" s="224"/>
      <c r="E95" s="224"/>
      <c r="F95" s="224"/>
      <c r="G95" s="224"/>
      <c r="H95" s="224"/>
      <c r="I95" s="224"/>
      <c r="J95" s="224"/>
      <c r="K95" s="237"/>
      <c r="L95" s="237"/>
      <c r="M95" s="237"/>
      <c r="N95" s="224"/>
      <c r="O95" s="224"/>
      <c r="P95" s="224"/>
      <c r="Q95" s="224"/>
      <c r="R95" s="224"/>
      <c r="S95" s="224"/>
      <c r="T95" s="224"/>
    </row>
    <row r="96" customFormat="false" ht="12.75" hidden="false" customHeight="false" outlineLevel="0" collapsed="false">
      <c r="D96" s="224"/>
      <c r="E96" s="224"/>
      <c r="F96" s="224"/>
      <c r="G96" s="224"/>
      <c r="H96" s="224"/>
      <c r="I96" s="224"/>
      <c r="J96" s="224"/>
      <c r="K96" s="237"/>
      <c r="L96" s="237"/>
      <c r="M96" s="237"/>
      <c r="N96" s="224"/>
      <c r="O96" s="224"/>
      <c r="P96" s="224"/>
      <c r="Q96" s="224"/>
      <c r="R96" s="224"/>
      <c r="S96" s="224"/>
      <c r="T96" s="224"/>
    </row>
    <row r="97" customFormat="false" ht="12.75" hidden="false" customHeight="false" outlineLevel="0" collapsed="false">
      <c r="D97" s="224"/>
      <c r="E97" s="224"/>
      <c r="F97" s="224"/>
      <c r="G97" s="224"/>
      <c r="H97" s="224"/>
      <c r="I97" s="224"/>
      <c r="J97" s="224"/>
      <c r="K97" s="237"/>
      <c r="L97" s="237"/>
      <c r="M97" s="237"/>
      <c r="N97" s="224"/>
      <c r="O97" s="224"/>
      <c r="P97" s="224"/>
      <c r="Q97" s="224"/>
      <c r="R97" s="224"/>
      <c r="S97" s="224"/>
      <c r="T97" s="224"/>
    </row>
    <row r="98" customFormat="false" ht="12.75" hidden="false" customHeight="false" outlineLevel="0" collapsed="false">
      <c r="D98" s="224"/>
      <c r="E98" s="224"/>
      <c r="F98" s="224"/>
      <c r="G98" s="224"/>
      <c r="H98" s="224"/>
      <c r="I98" s="224"/>
      <c r="J98" s="224"/>
      <c r="K98" s="237"/>
      <c r="L98" s="237"/>
      <c r="M98" s="237"/>
      <c r="N98" s="224"/>
      <c r="O98" s="224"/>
      <c r="P98" s="224"/>
      <c r="Q98" s="224"/>
      <c r="R98" s="224"/>
      <c r="S98" s="224"/>
      <c r="T98" s="224"/>
    </row>
    <row r="99" customFormat="false" ht="12.75" hidden="false" customHeight="false" outlineLevel="0" collapsed="false">
      <c r="D99" s="224"/>
      <c r="E99" s="224"/>
      <c r="F99" s="224"/>
      <c r="G99" s="224"/>
      <c r="H99" s="224"/>
      <c r="I99" s="224"/>
      <c r="J99" s="224"/>
      <c r="K99" s="237"/>
      <c r="L99" s="237"/>
      <c r="M99" s="237"/>
      <c r="N99" s="224"/>
      <c r="O99" s="224"/>
      <c r="P99" s="224"/>
      <c r="Q99" s="224"/>
      <c r="R99" s="224"/>
      <c r="S99" s="224"/>
      <c r="T99" s="224"/>
    </row>
    <row r="100" customFormat="false" ht="12.75" hidden="false" customHeight="false" outlineLevel="0" collapsed="false">
      <c r="D100" s="224"/>
      <c r="E100" s="224"/>
      <c r="F100" s="224"/>
      <c r="G100" s="224"/>
      <c r="H100" s="224"/>
      <c r="I100" s="224"/>
      <c r="J100" s="224"/>
      <c r="K100" s="237"/>
      <c r="L100" s="237"/>
      <c r="M100" s="237"/>
      <c r="N100" s="224"/>
      <c r="O100" s="224"/>
      <c r="P100" s="224"/>
      <c r="Q100" s="224"/>
      <c r="R100" s="224"/>
      <c r="S100" s="224"/>
      <c r="T100" s="224"/>
    </row>
    <row r="101" customFormat="false" ht="12.75" hidden="false" customHeight="false" outlineLevel="0" collapsed="false">
      <c r="D101" s="224"/>
      <c r="E101" s="224"/>
      <c r="F101" s="224"/>
      <c r="G101" s="224"/>
      <c r="H101" s="224"/>
      <c r="I101" s="224"/>
      <c r="J101" s="224"/>
      <c r="K101" s="237"/>
      <c r="L101" s="237"/>
      <c r="M101" s="237"/>
      <c r="N101" s="224"/>
      <c r="O101" s="224"/>
      <c r="P101" s="224"/>
      <c r="Q101" s="224"/>
      <c r="R101" s="224"/>
      <c r="S101" s="224"/>
      <c r="T101" s="224"/>
    </row>
    <row r="102" customFormat="false" ht="12.75" hidden="false" customHeight="false" outlineLevel="0" collapsed="false">
      <c r="D102" s="224"/>
      <c r="E102" s="224"/>
      <c r="F102" s="224"/>
      <c r="G102" s="224"/>
      <c r="H102" s="224"/>
      <c r="I102" s="224"/>
      <c r="J102" s="224"/>
      <c r="K102" s="237"/>
      <c r="L102" s="237"/>
      <c r="M102" s="237"/>
      <c r="N102" s="224"/>
      <c r="O102" s="224"/>
      <c r="P102" s="224"/>
      <c r="Q102" s="224"/>
      <c r="R102" s="224"/>
      <c r="S102" s="224"/>
      <c r="T102" s="224"/>
    </row>
    <row r="103" customFormat="false" ht="12.75" hidden="false" customHeight="false" outlineLevel="0" collapsed="false">
      <c r="D103" s="224"/>
      <c r="E103" s="224"/>
      <c r="F103" s="224"/>
      <c r="G103" s="224"/>
      <c r="H103" s="224"/>
      <c r="I103" s="224"/>
      <c r="J103" s="224"/>
      <c r="K103" s="237"/>
      <c r="L103" s="237"/>
      <c r="M103" s="237"/>
      <c r="N103" s="224"/>
      <c r="O103" s="224"/>
      <c r="P103" s="224"/>
      <c r="Q103" s="224"/>
      <c r="R103" s="224"/>
      <c r="S103" s="224"/>
      <c r="T103" s="224"/>
    </row>
    <row r="104" customFormat="false" ht="12.75" hidden="false" customHeight="false" outlineLevel="0" collapsed="false">
      <c r="D104" s="224"/>
      <c r="E104" s="224"/>
      <c r="F104" s="224"/>
      <c r="G104" s="224"/>
      <c r="H104" s="224"/>
      <c r="I104" s="224"/>
      <c r="J104" s="224"/>
      <c r="K104" s="237"/>
      <c r="L104" s="237"/>
      <c r="M104" s="237"/>
      <c r="N104" s="224"/>
      <c r="O104" s="224"/>
      <c r="P104" s="224"/>
      <c r="Q104" s="224"/>
      <c r="R104" s="224"/>
      <c r="S104" s="224"/>
      <c r="T104" s="224"/>
    </row>
    <row r="105" customFormat="false" ht="12.75" hidden="false" customHeight="false" outlineLevel="0" collapsed="false">
      <c r="D105" s="224"/>
      <c r="E105" s="224"/>
      <c r="F105" s="224"/>
      <c r="G105" s="224"/>
      <c r="H105" s="224"/>
      <c r="I105" s="224"/>
      <c r="J105" s="224"/>
      <c r="K105" s="237"/>
      <c r="L105" s="237"/>
      <c r="M105" s="237"/>
      <c r="N105" s="224"/>
      <c r="O105" s="224"/>
      <c r="P105" s="224"/>
      <c r="Q105" s="224"/>
      <c r="R105" s="224"/>
      <c r="S105" s="224"/>
      <c r="T105" s="224"/>
    </row>
    <row r="106" customFormat="false" ht="12.75" hidden="false" customHeight="false" outlineLevel="0" collapsed="false">
      <c r="D106" s="224"/>
      <c r="E106" s="224"/>
      <c r="F106" s="224"/>
      <c r="G106" s="224"/>
      <c r="H106" s="224"/>
      <c r="I106" s="224"/>
      <c r="J106" s="224"/>
      <c r="K106" s="237"/>
      <c r="L106" s="237"/>
      <c r="M106" s="237"/>
      <c r="N106" s="224"/>
      <c r="O106" s="224"/>
      <c r="P106" s="224"/>
      <c r="Q106" s="224"/>
      <c r="R106" s="224"/>
      <c r="S106" s="224"/>
      <c r="T106" s="224"/>
    </row>
    <row r="107" customFormat="false" ht="12.75" hidden="false" customHeight="false" outlineLevel="0" collapsed="false">
      <c r="D107" s="224"/>
      <c r="E107" s="224"/>
      <c r="F107" s="224"/>
      <c r="G107" s="224"/>
      <c r="H107" s="224"/>
      <c r="I107" s="224"/>
      <c r="J107" s="224"/>
      <c r="K107" s="237"/>
      <c r="L107" s="237"/>
      <c r="M107" s="237"/>
      <c r="N107" s="224"/>
      <c r="O107" s="224"/>
      <c r="P107" s="224"/>
      <c r="Q107" s="224"/>
      <c r="R107" s="224"/>
      <c r="S107" s="224"/>
      <c r="T107" s="224"/>
    </row>
    <row r="108" customFormat="false" ht="12.75" hidden="false" customHeight="false" outlineLevel="0" collapsed="false">
      <c r="D108" s="224"/>
      <c r="E108" s="224"/>
      <c r="F108" s="224"/>
      <c r="G108" s="224"/>
      <c r="H108" s="224"/>
      <c r="I108" s="224"/>
      <c r="J108" s="224"/>
      <c r="K108" s="237"/>
      <c r="L108" s="237"/>
      <c r="M108" s="237"/>
      <c r="N108" s="224"/>
      <c r="O108" s="224"/>
      <c r="P108" s="224"/>
      <c r="Q108" s="224"/>
      <c r="R108" s="224"/>
      <c r="S108" s="224"/>
      <c r="T108" s="224"/>
    </row>
    <row r="109" customFormat="false" ht="12.75" hidden="false" customHeight="false" outlineLevel="0" collapsed="false">
      <c r="D109" s="224"/>
      <c r="E109" s="224"/>
      <c r="F109" s="224"/>
      <c r="G109" s="224"/>
      <c r="H109" s="224"/>
      <c r="I109" s="224"/>
      <c r="J109" s="224"/>
      <c r="K109" s="237"/>
      <c r="L109" s="237"/>
      <c r="M109" s="237"/>
      <c r="N109" s="224"/>
      <c r="O109" s="224"/>
      <c r="P109" s="224"/>
      <c r="Q109" s="224"/>
      <c r="R109" s="224"/>
      <c r="S109" s="224"/>
      <c r="T109" s="224"/>
    </row>
    <row r="110" customFormat="false" ht="12.75" hidden="false" customHeight="false" outlineLevel="0" collapsed="false">
      <c r="D110" s="224"/>
      <c r="E110" s="224"/>
      <c r="F110" s="224"/>
      <c r="G110" s="224"/>
      <c r="H110" s="224"/>
      <c r="I110" s="224"/>
      <c r="J110" s="224"/>
      <c r="K110" s="237"/>
      <c r="L110" s="237"/>
      <c r="M110" s="237"/>
      <c r="N110" s="224"/>
      <c r="O110" s="224"/>
      <c r="P110" s="224"/>
      <c r="Q110" s="224"/>
      <c r="R110" s="224"/>
      <c r="S110" s="224"/>
      <c r="T110" s="224"/>
    </row>
    <row r="111" customFormat="false" ht="12.75" hidden="false" customHeight="false" outlineLevel="0" collapsed="false">
      <c r="D111" s="224"/>
      <c r="E111" s="224"/>
      <c r="F111" s="224"/>
      <c r="G111" s="224"/>
      <c r="H111" s="224"/>
      <c r="I111" s="224"/>
      <c r="J111" s="224"/>
      <c r="K111" s="237"/>
      <c r="L111" s="237"/>
      <c r="M111" s="237"/>
      <c r="N111" s="224"/>
      <c r="O111" s="224"/>
      <c r="P111" s="224"/>
      <c r="Q111" s="224"/>
      <c r="R111" s="224"/>
      <c r="S111" s="224"/>
      <c r="T111" s="224"/>
    </row>
    <row r="112" customFormat="false" ht="12.75" hidden="false" customHeight="false" outlineLevel="0" collapsed="false">
      <c r="D112" s="224"/>
      <c r="E112" s="224"/>
      <c r="F112" s="224"/>
      <c r="G112" s="224"/>
      <c r="H112" s="224"/>
      <c r="I112" s="224"/>
      <c r="J112" s="224"/>
      <c r="K112" s="237"/>
      <c r="L112" s="237"/>
      <c r="M112" s="237"/>
      <c r="N112" s="224"/>
      <c r="O112" s="224"/>
      <c r="P112" s="224"/>
      <c r="Q112" s="224"/>
      <c r="R112" s="224"/>
      <c r="S112" s="224"/>
      <c r="T112" s="224"/>
    </row>
    <row r="113" customFormat="false" ht="12.75" hidden="false" customHeight="false" outlineLevel="0" collapsed="false">
      <c r="D113" s="224"/>
      <c r="E113" s="224"/>
      <c r="F113" s="224"/>
      <c r="G113" s="224"/>
      <c r="H113" s="224"/>
      <c r="I113" s="224"/>
      <c r="J113" s="224"/>
      <c r="K113" s="237"/>
      <c r="L113" s="237"/>
      <c r="M113" s="237"/>
      <c r="N113" s="224"/>
      <c r="O113" s="224"/>
      <c r="P113" s="224"/>
      <c r="Q113" s="224"/>
      <c r="R113" s="224"/>
      <c r="S113" s="224"/>
      <c r="T113" s="224"/>
    </row>
    <row r="114" customFormat="false" ht="12.75" hidden="false" customHeight="false" outlineLevel="0" collapsed="false">
      <c r="D114" s="224"/>
      <c r="E114" s="224"/>
      <c r="F114" s="224"/>
      <c r="G114" s="224"/>
      <c r="H114" s="224"/>
      <c r="I114" s="224"/>
      <c r="J114" s="224"/>
      <c r="K114" s="237"/>
      <c r="L114" s="237"/>
      <c r="M114" s="237"/>
      <c r="N114" s="224"/>
      <c r="O114" s="224"/>
      <c r="P114" s="224"/>
      <c r="Q114" s="224"/>
      <c r="R114" s="224"/>
      <c r="S114" s="224"/>
      <c r="T114" s="224"/>
    </row>
    <row r="115" customFormat="false" ht="12.75" hidden="false" customHeight="false" outlineLevel="0" collapsed="false">
      <c r="D115" s="224"/>
      <c r="E115" s="224"/>
      <c r="F115" s="224"/>
      <c r="G115" s="224"/>
      <c r="H115" s="224"/>
      <c r="I115" s="224"/>
      <c r="J115" s="224"/>
      <c r="K115" s="237"/>
      <c r="L115" s="237"/>
      <c r="M115" s="237"/>
      <c r="N115" s="224"/>
      <c r="O115" s="224"/>
      <c r="P115" s="224"/>
      <c r="Q115" s="224"/>
      <c r="R115" s="224"/>
      <c r="S115" s="224"/>
      <c r="T115" s="224"/>
    </row>
    <row r="116" customFormat="false" ht="12.75" hidden="false" customHeight="false" outlineLevel="0" collapsed="false">
      <c r="D116" s="224"/>
      <c r="E116" s="224"/>
      <c r="F116" s="224"/>
      <c r="G116" s="224"/>
      <c r="H116" s="224"/>
      <c r="I116" s="224"/>
      <c r="J116" s="224"/>
      <c r="K116" s="237"/>
      <c r="L116" s="237"/>
      <c r="M116" s="237"/>
      <c r="N116" s="224"/>
      <c r="O116" s="224"/>
      <c r="P116" s="224"/>
      <c r="Q116" s="224"/>
      <c r="R116" s="224"/>
      <c r="S116" s="224"/>
      <c r="T116" s="224"/>
    </row>
    <row r="117" customFormat="false" ht="12.75" hidden="false" customHeight="false" outlineLevel="0" collapsed="false">
      <c r="D117" s="224"/>
      <c r="E117" s="224"/>
      <c r="F117" s="224"/>
      <c r="G117" s="224"/>
      <c r="H117" s="224"/>
      <c r="I117" s="224"/>
      <c r="J117" s="224"/>
      <c r="K117" s="237"/>
      <c r="L117" s="237"/>
      <c r="M117" s="237"/>
      <c r="N117" s="224"/>
      <c r="O117" s="224"/>
      <c r="P117" s="224"/>
      <c r="Q117" s="224"/>
      <c r="R117" s="224"/>
      <c r="S117" s="224"/>
      <c r="T117" s="224"/>
    </row>
    <row r="118" customFormat="false" ht="12.75" hidden="false" customHeight="false" outlineLevel="0" collapsed="false">
      <c r="D118" s="224"/>
      <c r="E118" s="224"/>
      <c r="F118" s="224"/>
      <c r="G118" s="224"/>
      <c r="H118" s="224"/>
      <c r="I118" s="224"/>
      <c r="J118" s="224"/>
      <c r="K118" s="237"/>
      <c r="L118" s="237"/>
      <c r="M118" s="237"/>
      <c r="N118" s="224"/>
      <c r="O118" s="224"/>
      <c r="P118" s="224"/>
      <c r="Q118" s="224"/>
      <c r="R118" s="224"/>
      <c r="S118" s="224"/>
      <c r="T118" s="224"/>
    </row>
    <row r="119" customFormat="false" ht="12.75" hidden="false" customHeight="false" outlineLevel="0" collapsed="false">
      <c r="D119" s="224"/>
      <c r="E119" s="224"/>
      <c r="F119" s="224"/>
      <c r="G119" s="224"/>
      <c r="H119" s="224"/>
      <c r="I119" s="224"/>
      <c r="J119" s="224"/>
      <c r="K119" s="237"/>
      <c r="L119" s="237"/>
      <c r="M119" s="237"/>
      <c r="N119" s="224"/>
      <c r="O119" s="224"/>
      <c r="P119" s="224"/>
      <c r="Q119" s="224"/>
      <c r="R119" s="224"/>
      <c r="S119" s="224"/>
      <c r="T119" s="224"/>
    </row>
    <row r="120" customFormat="false" ht="12.75" hidden="false" customHeight="false" outlineLevel="0" collapsed="false">
      <c r="D120" s="224"/>
      <c r="E120" s="224"/>
      <c r="F120" s="224"/>
      <c r="G120" s="224"/>
      <c r="H120" s="224"/>
      <c r="I120" s="224"/>
      <c r="J120" s="224"/>
      <c r="K120" s="237"/>
      <c r="L120" s="237"/>
      <c r="M120" s="237"/>
      <c r="N120" s="224"/>
      <c r="O120" s="224"/>
      <c r="P120" s="224"/>
      <c r="Q120" s="224"/>
      <c r="R120" s="224"/>
      <c r="S120" s="224"/>
      <c r="T120" s="224"/>
    </row>
    <row r="121" customFormat="false" ht="12.75" hidden="false" customHeight="false" outlineLevel="0" collapsed="false">
      <c r="D121" s="224"/>
      <c r="E121" s="224"/>
      <c r="F121" s="224"/>
      <c r="G121" s="224"/>
      <c r="H121" s="224"/>
      <c r="I121" s="224"/>
      <c r="J121" s="224"/>
      <c r="K121" s="237"/>
      <c r="L121" s="237"/>
      <c r="M121" s="237"/>
      <c r="N121" s="224"/>
      <c r="O121" s="224"/>
      <c r="P121" s="224"/>
      <c r="Q121" s="224"/>
      <c r="R121" s="224"/>
      <c r="S121" s="224"/>
      <c r="T121" s="224"/>
    </row>
    <row r="122" customFormat="false" ht="12.75" hidden="false" customHeight="false" outlineLevel="0" collapsed="false">
      <c r="D122" s="224"/>
      <c r="E122" s="224"/>
      <c r="F122" s="224"/>
      <c r="G122" s="224"/>
      <c r="H122" s="224"/>
      <c r="I122" s="224"/>
      <c r="J122" s="224"/>
      <c r="K122" s="237"/>
      <c r="L122" s="237"/>
      <c r="M122" s="237"/>
      <c r="N122" s="224"/>
      <c r="O122" s="224"/>
      <c r="P122" s="224"/>
      <c r="Q122" s="224"/>
      <c r="R122" s="224"/>
      <c r="S122" s="224"/>
      <c r="T122" s="224"/>
    </row>
    <row r="123" customFormat="false" ht="12.75" hidden="false" customHeight="false" outlineLevel="0" collapsed="false">
      <c r="D123" s="224"/>
      <c r="E123" s="224"/>
      <c r="F123" s="224"/>
      <c r="G123" s="224"/>
      <c r="H123" s="224"/>
      <c r="I123" s="224"/>
      <c r="J123" s="224"/>
      <c r="K123" s="237"/>
      <c r="L123" s="237"/>
      <c r="M123" s="237"/>
      <c r="N123" s="224"/>
      <c r="O123" s="224"/>
      <c r="P123" s="224"/>
      <c r="Q123" s="224"/>
      <c r="R123" s="224"/>
      <c r="S123" s="224"/>
      <c r="T123" s="224"/>
    </row>
    <row r="124" customFormat="false" ht="12.75" hidden="false" customHeight="false" outlineLevel="0" collapsed="false">
      <c r="D124" s="224"/>
      <c r="E124" s="224"/>
      <c r="F124" s="224"/>
      <c r="G124" s="224"/>
      <c r="H124" s="224"/>
      <c r="I124" s="224"/>
      <c r="J124" s="224"/>
      <c r="K124" s="237"/>
      <c r="L124" s="237"/>
      <c r="M124" s="237"/>
      <c r="N124" s="224"/>
      <c r="O124" s="224"/>
      <c r="P124" s="224"/>
      <c r="Q124" s="224"/>
      <c r="R124" s="224"/>
      <c r="S124" s="224"/>
      <c r="T124" s="224"/>
    </row>
    <row r="125" customFormat="false" ht="12.75" hidden="false" customHeight="false" outlineLevel="0" collapsed="false">
      <c r="D125" s="224"/>
      <c r="E125" s="224"/>
      <c r="F125" s="224"/>
      <c r="G125" s="224"/>
      <c r="H125" s="224"/>
      <c r="I125" s="224"/>
      <c r="J125" s="224"/>
      <c r="K125" s="237"/>
      <c r="L125" s="237"/>
      <c r="M125" s="237"/>
      <c r="N125" s="224"/>
      <c r="O125" s="224"/>
      <c r="P125" s="224"/>
      <c r="Q125" s="224"/>
      <c r="R125" s="224"/>
      <c r="S125" s="224"/>
      <c r="T125" s="224"/>
    </row>
    <row r="126" customFormat="false" ht="12.75" hidden="false" customHeight="false" outlineLevel="0" collapsed="false">
      <c r="D126" s="224"/>
      <c r="E126" s="224"/>
      <c r="F126" s="224"/>
      <c r="G126" s="224"/>
      <c r="H126" s="224"/>
      <c r="I126" s="224"/>
      <c r="J126" s="224"/>
      <c r="K126" s="237"/>
      <c r="L126" s="237"/>
      <c r="M126" s="237"/>
      <c r="N126" s="224"/>
      <c r="O126" s="224"/>
      <c r="P126" s="224"/>
      <c r="Q126" s="224"/>
      <c r="R126" s="224"/>
      <c r="S126" s="224"/>
      <c r="T126" s="224"/>
    </row>
    <row r="127" customFormat="false" ht="12.75" hidden="false" customHeight="false" outlineLevel="0" collapsed="false">
      <c r="D127" s="224"/>
      <c r="E127" s="224"/>
      <c r="F127" s="224"/>
      <c r="G127" s="224"/>
      <c r="H127" s="224"/>
      <c r="I127" s="224"/>
      <c r="J127" s="224"/>
      <c r="K127" s="237"/>
      <c r="L127" s="237"/>
      <c r="M127" s="237"/>
      <c r="N127" s="224"/>
      <c r="O127" s="224"/>
      <c r="P127" s="224"/>
      <c r="Q127" s="224"/>
      <c r="R127" s="224"/>
      <c r="S127" s="224"/>
      <c r="T127" s="224"/>
    </row>
    <row r="128" customFormat="false" ht="12.75" hidden="false" customHeight="false" outlineLevel="0" collapsed="false">
      <c r="D128" s="224"/>
      <c r="E128" s="224"/>
      <c r="F128" s="224"/>
      <c r="G128" s="224"/>
      <c r="H128" s="224"/>
      <c r="I128" s="224"/>
      <c r="J128" s="224"/>
      <c r="K128" s="237"/>
      <c r="L128" s="237"/>
      <c r="M128" s="237"/>
      <c r="N128" s="224"/>
      <c r="O128" s="224"/>
      <c r="P128" s="224"/>
      <c r="Q128" s="224"/>
      <c r="R128" s="224"/>
      <c r="S128" s="224"/>
      <c r="T128" s="224"/>
    </row>
    <row r="129" customFormat="false" ht="12.75" hidden="false" customHeight="false" outlineLevel="0" collapsed="false">
      <c r="D129" s="224"/>
      <c r="E129" s="224"/>
      <c r="F129" s="224"/>
      <c r="G129" s="224"/>
      <c r="H129" s="224"/>
      <c r="I129" s="224"/>
      <c r="J129" s="224"/>
      <c r="K129" s="237"/>
      <c r="L129" s="237"/>
      <c r="M129" s="237"/>
      <c r="N129" s="224"/>
      <c r="O129" s="224"/>
      <c r="P129" s="224"/>
      <c r="Q129" s="224"/>
      <c r="R129" s="224"/>
      <c r="S129" s="224"/>
      <c r="T129" s="224"/>
    </row>
    <row r="130" customFormat="false" ht="12.75" hidden="false" customHeight="false" outlineLevel="0" collapsed="false">
      <c r="D130" s="224"/>
      <c r="E130" s="224"/>
      <c r="F130" s="224"/>
      <c r="G130" s="224"/>
      <c r="H130" s="224"/>
      <c r="I130" s="224"/>
      <c r="J130" s="224"/>
      <c r="K130" s="237"/>
      <c r="L130" s="237"/>
      <c r="M130" s="237"/>
      <c r="N130" s="224"/>
      <c r="O130" s="224"/>
      <c r="P130" s="224"/>
      <c r="Q130" s="224"/>
      <c r="R130" s="224"/>
      <c r="S130" s="224"/>
      <c r="T130" s="224"/>
    </row>
    <row r="131" customFormat="false" ht="12.75" hidden="false" customHeight="false" outlineLevel="0" collapsed="false">
      <c r="D131" s="224"/>
      <c r="E131" s="224"/>
      <c r="F131" s="224"/>
      <c r="G131" s="224"/>
      <c r="H131" s="224"/>
      <c r="I131" s="224"/>
      <c r="J131" s="224"/>
      <c r="K131" s="237"/>
      <c r="L131" s="237"/>
      <c r="M131" s="237"/>
      <c r="N131" s="224"/>
      <c r="O131" s="224"/>
      <c r="P131" s="224"/>
      <c r="Q131" s="224"/>
      <c r="R131" s="224"/>
      <c r="S131" s="224"/>
      <c r="T131" s="224"/>
    </row>
    <row r="132" customFormat="false" ht="12.75" hidden="false" customHeight="false" outlineLevel="0" collapsed="false">
      <c r="D132" s="224"/>
      <c r="E132" s="224"/>
      <c r="F132" s="224"/>
      <c r="G132" s="224"/>
      <c r="H132" s="224"/>
      <c r="I132" s="224"/>
      <c r="J132" s="224"/>
      <c r="K132" s="237"/>
      <c r="L132" s="237"/>
      <c r="M132" s="237"/>
      <c r="N132" s="224"/>
      <c r="O132" s="224"/>
      <c r="P132" s="224"/>
      <c r="Q132" s="224"/>
      <c r="R132" s="224"/>
      <c r="S132" s="224"/>
      <c r="T132" s="224"/>
    </row>
    <row r="133" customFormat="false" ht="12.75" hidden="false" customHeight="false" outlineLevel="0" collapsed="false">
      <c r="D133" s="224"/>
      <c r="E133" s="224"/>
      <c r="F133" s="224"/>
      <c r="G133" s="224"/>
      <c r="H133" s="224"/>
      <c r="I133" s="224"/>
      <c r="J133" s="224"/>
      <c r="K133" s="237"/>
      <c r="L133" s="237"/>
      <c r="M133" s="237"/>
      <c r="N133" s="224"/>
      <c r="O133" s="224"/>
      <c r="P133" s="224"/>
      <c r="Q133" s="224"/>
      <c r="R133" s="224"/>
      <c r="S133" s="224"/>
      <c r="T133" s="224"/>
    </row>
    <row r="134" customFormat="false" ht="12.75" hidden="false" customHeight="false" outlineLevel="0" collapsed="false">
      <c r="D134" s="224"/>
      <c r="E134" s="224"/>
      <c r="F134" s="224"/>
      <c r="G134" s="224"/>
      <c r="H134" s="224"/>
      <c r="I134" s="224"/>
      <c r="J134" s="224"/>
      <c r="K134" s="237"/>
      <c r="L134" s="237"/>
      <c r="M134" s="237"/>
      <c r="N134" s="224"/>
      <c r="O134" s="224"/>
      <c r="P134" s="224"/>
      <c r="Q134" s="224"/>
      <c r="R134" s="224"/>
      <c r="S134" s="224"/>
      <c r="T134" s="224"/>
    </row>
    <row r="135" customFormat="false" ht="12.75" hidden="false" customHeight="false" outlineLevel="0" collapsed="false">
      <c r="D135" s="224"/>
      <c r="E135" s="224"/>
      <c r="F135" s="224"/>
      <c r="G135" s="224"/>
      <c r="H135" s="224"/>
      <c r="I135" s="224"/>
      <c r="J135" s="224"/>
      <c r="K135" s="237"/>
      <c r="L135" s="237"/>
      <c r="M135" s="237"/>
      <c r="N135" s="224"/>
      <c r="O135" s="224"/>
      <c r="P135" s="224"/>
      <c r="Q135" s="224"/>
      <c r="R135" s="224"/>
      <c r="S135" s="224"/>
      <c r="T135" s="224"/>
    </row>
    <row r="136" customFormat="false" ht="12.75" hidden="false" customHeight="false" outlineLevel="0" collapsed="false">
      <c r="D136" s="224"/>
      <c r="E136" s="224"/>
      <c r="F136" s="224"/>
      <c r="G136" s="224"/>
      <c r="H136" s="224"/>
      <c r="I136" s="224"/>
      <c r="J136" s="224"/>
      <c r="K136" s="237"/>
      <c r="L136" s="237"/>
      <c r="M136" s="237"/>
      <c r="N136" s="224"/>
      <c r="O136" s="224"/>
      <c r="P136" s="224"/>
      <c r="Q136" s="224"/>
      <c r="R136" s="224"/>
      <c r="S136" s="224"/>
      <c r="T136" s="224"/>
    </row>
    <row r="137" customFormat="false" ht="12.75" hidden="false" customHeight="false" outlineLevel="0" collapsed="false">
      <c r="D137" s="224"/>
      <c r="E137" s="224"/>
      <c r="F137" s="224"/>
      <c r="G137" s="224"/>
      <c r="H137" s="224"/>
      <c r="I137" s="224"/>
      <c r="J137" s="224"/>
      <c r="K137" s="237"/>
      <c r="L137" s="237"/>
      <c r="M137" s="237"/>
      <c r="N137" s="224"/>
      <c r="O137" s="224"/>
      <c r="P137" s="224"/>
      <c r="Q137" s="224"/>
      <c r="R137" s="224"/>
      <c r="S137" s="224"/>
      <c r="T137" s="224"/>
    </row>
    <row r="138" customFormat="false" ht="12.75" hidden="false" customHeight="false" outlineLevel="0" collapsed="false">
      <c r="D138" s="224"/>
      <c r="E138" s="224"/>
      <c r="F138" s="224"/>
      <c r="G138" s="224"/>
      <c r="H138" s="224"/>
      <c r="I138" s="224"/>
      <c r="J138" s="224"/>
      <c r="K138" s="237"/>
      <c r="L138" s="237"/>
      <c r="M138" s="237"/>
      <c r="N138" s="224"/>
      <c r="O138" s="224"/>
      <c r="P138" s="224"/>
      <c r="Q138" s="224"/>
      <c r="R138" s="224"/>
      <c r="S138" s="224"/>
      <c r="T138" s="224"/>
    </row>
    <row r="139" customFormat="false" ht="12.75" hidden="false" customHeight="false" outlineLevel="0" collapsed="false">
      <c r="D139" s="224"/>
      <c r="E139" s="224"/>
      <c r="F139" s="224"/>
      <c r="G139" s="224"/>
      <c r="H139" s="224"/>
      <c r="I139" s="224"/>
      <c r="J139" s="224"/>
      <c r="K139" s="237"/>
      <c r="L139" s="237"/>
      <c r="M139" s="237"/>
      <c r="N139" s="224"/>
      <c r="O139" s="224"/>
      <c r="P139" s="224"/>
      <c r="Q139" s="224"/>
      <c r="R139" s="224"/>
      <c r="S139" s="224"/>
      <c r="T139" s="224"/>
    </row>
    <row r="140" customFormat="false" ht="12.75" hidden="false" customHeight="false" outlineLevel="0" collapsed="false">
      <c r="D140" s="224"/>
      <c r="E140" s="224"/>
      <c r="F140" s="224"/>
      <c r="G140" s="224"/>
      <c r="H140" s="224"/>
      <c r="I140" s="224"/>
      <c r="J140" s="224"/>
      <c r="K140" s="237"/>
      <c r="L140" s="237"/>
      <c r="M140" s="237"/>
      <c r="N140" s="224"/>
      <c r="O140" s="224"/>
      <c r="P140" s="224"/>
      <c r="Q140" s="224"/>
      <c r="R140" s="224"/>
      <c r="S140" s="224"/>
      <c r="T140" s="224"/>
    </row>
    <row r="141" customFormat="false" ht="12.75" hidden="false" customHeight="false" outlineLevel="0" collapsed="false">
      <c r="D141" s="224"/>
      <c r="E141" s="224"/>
      <c r="F141" s="224"/>
      <c r="G141" s="224"/>
      <c r="H141" s="224"/>
      <c r="I141" s="224"/>
      <c r="J141" s="224"/>
      <c r="K141" s="237"/>
      <c r="L141" s="237"/>
      <c r="M141" s="237"/>
      <c r="N141" s="224"/>
      <c r="O141" s="224"/>
      <c r="P141" s="224"/>
      <c r="Q141" s="224"/>
      <c r="R141" s="224"/>
      <c r="S141" s="224"/>
      <c r="T141" s="224"/>
    </row>
    <row r="142" customFormat="false" ht="12.75" hidden="false" customHeight="false" outlineLevel="0" collapsed="false">
      <c r="D142" s="224"/>
      <c r="E142" s="224"/>
      <c r="F142" s="224"/>
      <c r="G142" s="224"/>
      <c r="H142" s="224"/>
      <c r="I142" s="224"/>
      <c r="J142" s="224"/>
      <c r="K142" s="237"/>
      <c r="L142" s="237"/>
      <c r="M142" s="237"/>
      <c r="N142" s="224"/>
      <c r="O142" s="224"/>
      <c r="P142" s="224"/>
      <c r="Q142" s="224"/>
      <c r="R142" s="224"/>
      <c r="S142" s="224"/>
      <c r="T142" s="224"/>
    </row>
    <row r="143" customFormat="false" ht="12.75" hidden="false" customHeight="false" outlineLevel="0" collapsed="false"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</row>
    <row r="144" customFormat="false" ht="12.75" hidden="false" customHeight="false" outlineLevel="0" collapsed="false"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</row>
    <row r="145" customFormat="false" ht="12.75" hidden="false" customHeight="false" outlineLevel="0" collapsed="false"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</row>
    <row r="146" customFormat="false" ht="12.75" hidden="false" customHeight="false" outlineLevel="0" collapsed="false"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</row>
    <row r="147" customFormat="false" ht="12.75" hidden="false" customHeight="false" outlineLevel="0" collapsed="false"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</row>
    <row r="148" customFormat="false" ht="12.75" hidden="false" customHeight="false" outlineLevel="0" collapsed="false"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</row>
    <row r="149" customFormat="false" ht="12.75" hidden="false" customHeight="false" outlineLevel="0" collapsed="false"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</row>
    <row r="150" customFormat="false" ht="12.75" hidden="false" customHeight="false" outlineLevel="0" collapsed="false"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</row>
    <row r="151" customFormat="false" ht="12.75" hidden="false" customHeight="false" outlineLevel="0" collapsed="false"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</row>
    <row r="152" customFormat="false" ht="12.75" hidden="false" customHeight="false" outlineLevel="0" collapsed="false"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</row>
    <row r="153" customFormat="false" ht="12.75" hidden="false" customHeight="false" outlineLevel="0" collapsed="false"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</row>
    <row r="154" customFormat="false" ht="12.75" hidden="false" customHeight="false" outlineLevel="0" collapsed="false"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</row>
    <row r="155" customFormat="false" ht="12.75" hidden="false" customHeight="false" outlineLevel="0" collapsed="false"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</row>
    <row r="156" customFormat="false" ht="12.75" hidden="false" customHeight="false" outlineLevel="0" collapsed="false"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</row>
    <row r="157" customFormat="false" ht="12.75" hidden="false" customHeight="false" outlineLevel="0" collapsed="false"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</row>
    <row r="158" customFormat="false" ht="12.75" hidden="false" customHeight="false" outlineLevel="0" collapsed="false"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</row>
    <row r="159" customFormat="false" ht="12.75" hidden="false" customHeight="false" outlineLevel="0" collapsed="false"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</row>
    <row r="160" customFormat="false" ht="12.75" hidden="false" customHeight="false" outlineLevel="0" collapsed="false"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</row>
    <row r="161" customFormat="false" ht="12.75" hidden="false" customHeight="false" outlineLevel="0" collapsed="false"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</row>
    <row r="162" customFormat="false" ht="12.75" hidden="false" customHeight="false" outlineLevel="0" collapsed="false"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</row>
    <row r="163" customFormat="false" ht="12.75" hidden="false" customHeight="false" outlineLevel="0" collapsed="false"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</row>
    <row r="164" customFormat="false" ht="12.75" hidden="false" customHeight="false" outlineLevel="0" collapsed="false"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</row>
    <row r="165" customFormat="false" ht="12.75" hidden="false" customHeight="false" outlineLevel="0" collapsed="false"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</row>
    <row r="166" customFormat="false" ht="12.75" hidden="false" customHeight="false" outlineLevel="0" collapsed="false">
      <c r="D166" s="224"/>
      <c r="E166" s="224"/>
      <c r="F166" s="224"/>
      <c r="G166" s="224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</row>
    <row r="167" customFormat="false" ht="12.75" hidden="false" customHeight="false" outlineLevel="0" collapsed="false">
      <c r="D167" s="224"/>
      <c r="E167" s="224"/>
      <c r="F167" s="224"/>
      <c r="G167" s="224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</row>
    <row r="168" customFormat="false" ht="12.75" hidden="false" customHeight="false" outlineLevel="0" collapsed="false">
      <c r="D168" s="224"/>
      <c r="E168" s="224"/>
      <c r="F168" s="224"/>
      <c r="G168" s="224"/>
      <c r="H168" s="224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</row>
    <row r="169" customFormat="false" ht="12.75" hidden="false" customHeight="false" outlineLevel="0" collapsed="false">
      <c r="D169" s="224"/>
      <c r="E169" s="224"/>
      <c r="F169" s="224"/>
      <c r="G169" s="224"/>
      <c r="H169" s="224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</row>
    <row r="170" customFormat="false" ht="12.75" hidden="false" customHeight="false" outlineLevel="0" collapsed="false">
      <c r="D170" s="224"/>
      <c r="E170" s="224"/>
      <c r="F170" s="224"/>
      <c r="G170" s="224"/>
      <c r="H170" s="224"/>
      <c r="I170" s="224"/>
      <c r="J170" s="224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</row>
    <row r="171" customFormat="false" ht="12.75" hidden="false" customHeight="false" outlineLevel="0" collapsed="false">
      <c r="D171" s="224"/>
      <c r="E171" s="224"/>
      <c r="F171" s="224"/>
      <c r="G171" s="224"/>
      <c r="H171" s="224"/>
      <c r="I171" s="224"/>
      <c r="J171" s="224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</row>
    <row r="172" customFormat="false" ht="12.75" hidden="false" customHeight="false" outlineLevel="0" collapsed="false">
      <c r="D172" s="224"/>
      <c r="E172" s="224"/>
      <c r="F172" s="224"/>
      <c r="G172" s="224"/>
      <c r="H172" s="224"/>
      <c r="I172" s="224"/>
      <c r="J172" s="224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</row>
    <row r="173" customFormat="false" ht="12.75" hidden="false" customHeight="false" outlineLevel="0" collapsed="false">
      <c r="D173" s="224"/>
      <c r="E173" s="224"/>
      <c r="F173" s="224"/>
      <c r="G173" s="224"/>
      <c r="H173" s="224"/>
      <c r="I173" s="224"/>
      <c r="J173" s="224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</row>
    <row r="174" customFormat="false" ht="12.75" hidden="false" customHeight="false" outlineLevel="0" collapsed="false">
      <c r="D174" s="224"/>
      <c r="E174" s="224"/>
      <c r="F174" s="224"/>
      <c r="G174" s="224"/>
      <c r="H174" s="224"/>
      <c r="I174" s="224"/>
      <c r="J174" s="224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</row>
    <row r="175" customFormat="false" ht="12.75" hidden="false" customHeight="false" outlineLevel="0" collapsed="false">
      <c r="D175" s="224"/>
      <c r="E175" s="224"/>
      <c r="F175" s="224"/>
      <c r="G175" s="224"/>
      <c r="H175" s="224"/>
      <c r="I175" s="224"/>
      <c r="J175" s="224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</row>
    <row r="176" customFormat="false" ht="12.75" hidden="false" customHeight="false" outlineLevel="0" collapsed="false">
      <c r="D176" s="224"/>
      <c r="E176" s="224"/>
      <c r="F176" s="224"/>
      <c r="G176" s="224"/>
      <c r="H176" s="224"/>
      <c r="I176" s="224"/>
      <c r="J176" s="224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</row>
    <row r="177" customFormat="false" ht="12.75" hidden="false" customHeight="false" outlineLevel="0" collapsed="false">
      <c r="D177" s="224"/>
      <c r="E177" s="224"/>
      <c r="F177" s="224"/>
      <c r="G177" s="224"/>
      <c r="H177" s="224"/>
      <c r="I177" s="224"/>
      <c r="J177" s="224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</row>
    <row r="178" customFormat="false" ht="12.75" hidden="false" customHeight="false" outlineLevel="0" collapsed="false">
      <c r="D178" s="224"/>
      <c r="E178" s="224"/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</row>
    <row r="179" customFormat="false" ht="12.75" hidden="false" customHeight="false" outlineLevel="0" collapsed="false">
      <c r="D179" s="224"/>
      <c r="E179" s="224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</row>
    <row r="180" customFormat="false" ht="12.75" hidden="false" customHeight="false" outlineLevel="0" collapsed="false">
      <c r="D180" s="224"/>
      <c r="E180" s="224"/>
      <c r="F180" s="224"/>
      <c r="G180" s="224"/>
      <c r="H180" s="224"/>
      <c r="I180" s="224"/>
      <c r="J180" s="224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</row>
    <row r="181" customFormat="false" ht="12.75" hidden="false" customHeight="false" outlineLevel="0" collapsed="false">
      <c r="D181" s="224"/>
      <c r="E181" s="224"/>
      <c r="F181" s="224"/>
      <c r="G181" s="224"/>
      <c r="H181" s="224"/>
      <c r="I181" s="224"/>
      <c r="J181" s="224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</row>
    <row r="182" customFormat="false" ht="12.75" hidden="false" customHeight="false" outlineLevel="0" collapsed="false">
      <c r="D182" s="224"/>
      <c r="E182" s="224"/>
      <c r="F182" s="224"/>
      <c r="G182" s="224"/>
      <c r="H182" s="224"/>
      <c r="I182" s="224"/>
      <c r="J182" s="224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</row>
    <row r="183" customFormat="false" ht="12.75" hidden="false" customHeight="false" outlineLevel="0" collapsed="false">
      <c r="D183" s="224"/>
      <c r="E183" s="224"/>
      <c r="F183" s="224"/>
      <c r="G183" s="224"/>
      <c r="H183" s="224"/>
      <c r="I183" s="224"/>
      <c r="J183" s="224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</row>
    <row r="184" customFormat="false" ht="12.75" hidden="false" customHeight="false" outlineLevel="0" collapsed="false">
      <c r="D184" s="224"/>
      <c r="E184" s="224"/>
      <c r="F184" s="224"/>
      <c r="G184" s="224"/>
      <c r="H184" s="224"/>
      <c r="I184" s="224"/>
      <c r="J184" s="224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</row>
    <row r="185" customFormat="false" ht="12.75" hidden="false" customHeight="false" outlineLevel="0" collapsed="false">
      <c r="D185" s="224"/>
      <c r="E185" s="224"/>
      <c r="F185" s="224"/>
      <c r="G185" s="224"/>
      <c r="H185" s="224"/>
      <c r="I185" s="224"/>
      <c r="J185" s="224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</row>
    <row r="186" customFormat="false" ht="12.75" hidden="false" customHeight="false" outlineLevel="0" collapsed="false">
      <c r="D186" s="224"/>
      <c r="E186" s="224"/>
      <c r="F186" s="224"/>
      <c r="G186" s="224"/>
      <c r="H186" s="224"/>
      <c r="I186" s="224"/>
      <c r="J186" s="224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</row>
    <row r="187" customFormat="false" ht="12.75" hidden="false" customHeight="false" outlineLevel="0" collapsed="false">
      <c r="D187" s="224"/>
      <c r="E187" s="224"/>
      <c r="F187" s="224"/>
      <c r="G187" s="224"/>
      <c r="H187" s="224"/>
      <c r="I187" s="224"/>
      <c r="J187" s="224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</row>
    <row r="188" customFormat="false" ht="12.75" hidden="false" customHeight="false" outlineLevel="0" collapsed="false">
      <c r="D188" s="224"/>
      <c r="E188" s="224"/>
      <c r="F188" s="224"/>
      <c r="G188" s="224"/>
      <c r="H188" s="224"/>
      <c r="I188" s="224"/>
      <c r="J188" s="224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</row>
    <row r="189" customFormat="false" ht="12.75" hidden="false" customHeight="false" outlineLevel="0" collapsed="false">
      <c r="D189" s="224"/>
      <c r="E189" s="224"/>
      <c r="F189" s="224"/>
      <c r="G189" s="224"/>
      <c r="H189" s="224"/>
      <c r="I189" s="224"/>
      <c r="J189" s="224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</row>
    <row r="190" customFormat="false" ht="12.75" hidden="false" customHeight="false" outlineLevel="0" collapsed="false">
      <c r="D190" s="224"/>
      <c r="E190" s="224"/>
      <c r="F190" s="224"/>
      <c r="G190" s="224"/>
      <c r="H190" s="224"/>
      <c r="I190" s="224"/>
      <c r="J190" s="224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</row>
    <row r="191" customFormat="false" ht="12.75" hidden="false" customHeight="false" outlineLevel="0" collapsed="false">
      <c r="D191" s="224"/>
      <c r="E191" s="224"/>
      <c r="F191" s="224"/>
      <c r="G191" s="224"/>
      <c r="H191" s="224"/>
      <c r="I191" s="224"/>
      <c r="J191" s="224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</row>
    <row r="192" customFormat="false" ht="12.75" hidden="false" customHeight="false" outlineLevel="0" collapsed="false">
      <c r="D192" s="224"/>
      <c r="E192" s="224"/>
      <c r="F192" s="224"/>
      <c r="G192" s="224"/>
      <c r="H192" s="224"/>
      <c r="I192" s="224"/>
      <c r="J192" s="224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</row>
    <row r="193" customFormat="false" ht="12.75" hidden="false" customHeight="false" outlineLevel="0" collapsed="false">
      <c r="D193" s="224"/>
      <c r="E193" s="224"/>
      <c r="F193" s="224"/>
      <c r="G193" s="224"/>
      <c r="H193" s="224"/>
      <c r="I193" s="224"/>
      <c r="J193" s="224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</row>
    <row r="194" customFormat="false" ht="12.75" hidden="false" customHeight="false" outlineLevel="0" collapsed="false">
      <c r="D194" s="224"/>
      <c r="E194" s="224"/>
      <c r="F194" s="224"/>
      <c r="G194" s="224"/>
      <c r="H194" s="224"/>
      <c r="I194" s="224"/>
      <c r="J194" s="224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</row>
    <row r="195" customFormat="false" ht="12.75" hidden="false" customHeight="false" outlineLevel="0" collapsed="false">
      <c r="D195" s="224"/>
      <c r="E195" s="224"/>
      <c r="F195" s="224"/>
      <c r="G195" s="224"/>
      <c r="H195" s="224"/>
      <c r="I195" s="224"/>
      <c r="J195" s="224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</row>
    <row r="196" customFormat="false" ht="12.75" hidden="false" customHeight="false" outlineLevel="0" collapsed="false">
      <c r="D196" s="224"/>
      <c r="E196" s="224"/>
      <c r="F196" s="224"/>
      <c r="G196" s="224"/>
      <c r="H196" s="224"/>
      <c r="I196" s="224"/>
      <c r="J196" s="224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</row>
    <row r="197" customFormat="false" ht="12.75" hidden="false" customHeight="false" outlineLevel="0" collapsed="false">
      <c r="D197" s="224"/>
      <c r="E197" s="224"/>
      <c r="F197" s="224"/>
      <c r="G197" s="224"/>
      <c r="H197" s="224"/>
      <c r="I197" s="224"/>
      <c r="J197" s="224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</row>
    <row r="198" customFormat="false" ht="12.75" hidden="false" customHeight="false" outlineLevel="0" collapsed="false">
      <c r="D198" s="224"/>
      <c r="E198" s="224"/>
      <c r="F198" s="224"/>
      <c r="G198" s="224"/>
      <c r="H198" s="224"/>
      <c r="I198" s="224"/>
      <c r="J198" s="224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</row>
    <row r="199" customFormat="false" ht="12.75" hidden="false" customHeight="false" outlineLevel="0" collapsed="false">
      <c r="D199" s="224"/>
      <c r="E199" s="224"/>
      <c r="F199" s="224"/>
      <c r="G199" s="224"/>
      <c r="H199" s="224"/>
      <c r="I199" s="224"/>
      <c r="J199" s="224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</row>
    <row r="200" customFormat="false" ht="12.75" hidden="false" customHeight="false" outlineLevel="0" collapsed="false">
      <c r="D200" s="224"/>
      <c r="E200" s="224"/>
      <c r="F200" s="224"/>
      <c r="G200" s="224"/>
      <c r="H200" s="224"/>
      <c r="I200" s="224"/>
      <c r="J200" s="224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</row>
    <row r="201" customFormat="false" ht="12.75" hidden="false" customHeight="false" outlineLevel="0" collapsed="false">
      <c r="D201" s="224"/>
      <c r="E201" s="224"/>
      <c r="F201" s="224"/>
      <c r="G201" s="224"/>
      <c r="H201" s="224"/>
      <c r="I201" s="224"/>
      <c r="J201" s="224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</row>
    <row r="202" customFormat="false" ht="12.75" hidden="false" customHeight="false" outlineLevel="0" collapsed="false">
      <c r="D202" s="224"/>
      <c r="E202" s="224"/>
      <c r="F202" s="224"/>
      <c r="G202" s="224"/>
      <c r="H202" s="224"/>
      <c r="I202" s="224"/>
      <c r="J202" s="224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</row>
    <row r="203" customFormat="false" ht="12.75" hidden="false" customHeight="false" outlineLevel="0" collapsed="false">
      <c r="D203" s="224"/>
      <c r="E203" s="224"/>
      <c r="F203" s="224"/>
      <c r="G203" s="224"/>
      <c r="H203" s="224"/>
      <c r="I203" s="224"/>
      <c r="J203" s="224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</row>
    <row r="204" customFormat="false" ht="12.75" hidden="false" customHeight="false" outlineLevel="0" collapsed="false">
      <c r="D204" s="224"/>
      <c r="E204" s="224"/>
      <c r="F204" s="224"/>
      <c r="G204" s="224"/>
      <c r="H204" s="224"/>
      <c r="I204" s="224"/>
      <c r="J204" s="224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</row>
    <row r="205" customFormat="false" ht="12.75" hidden="false" customHeight="false" outlineLevel="0" collapsed="false">
      <c r="D205" s="224"/>
      <c r="E205" s="224"/>
      <c r="F205" s="224"/>
      <c r="G205" s="224"/>
      <c r="H205" s="224"/>
      <c r="I205" s="224"/>
      <c r="J205" s="224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</row>
    <row r="206" customFormat="false" ht="12.75" hidden="false" customHeight="false" outlineLevel="0" collapsed="false">
      <c r="D206" s="224"/>
      <c r="E206" s="224"/>
      <c r="F206" s="224"/>
      <c r="G206" s="224"/>
      <c r="H206" s="224"/>
      <c r="I206" s="224"/>
      <c r="J206" s="224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</row>
    <row r="207" customFormat="false" ht="12.75" hidden="false" customHeight="false" outlineLevel="0" collapsed="false">
      <c r="D207" s="224"/>
      <c r="E207" s="224"/>
      <c r="F207" s="224"/>
      <c r="G207" s="224"/>
      <c r="H207" s="224"/>
      <c r="I207" s="224"/>
      <c r="J207" s="224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</row>
    <row r="208" customFormat="false" ht="12.75" hidden="false" customHeight="false" outlineLevel="0" collapsed="false">
      <c r="D208" s="224"/>
      <c r="E208" s="224"/>
      <c r="F208" s="224"/>
      <c r="G208" s="224"/>
      <c r="H208" s="224"/>
      <c r="I208" s="224"/>
      <c r="J208" s="224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</row>
    <row r="209" customFormat="false" ht="12.75" hidden="false" customHeight="false" outlineLevel="0" collapsed="false">
      <c r="D209" s="224"/>
      <c r="E209" s="224"/>
      <c r="F209" s="224"/>
      <c r="G209" s="224"/>
      <c r="H209" s="224"/>
      <c r="I209" s="224"/>
      <c r="J209" s="224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</row>
    <row r="210" customFormat="false" ht="12.75" hidden="false" customHeight="false" outlineLevel="0" collapsed="false">
      <c r="D210" s="224"/>
      <c r="E210" s="224"/>
      <c r="F210" s="224"/>
      <c r="G210" s="224"/>
      <c r="H210" s="224"/>
      <c r="I210" s="224"/>
      <c r="J210" s="224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</row>
    <row r="211" customFormat="false" ht="12.75" hidden="false" customHeight="false" outlineLevel="0" collapsed="false">
      <c r="D211" s="224"/>
      <c r="E211" s="224"/>
      <c r="F211" s="224"/>
      <c r="G211" s="224"/>
      <c r="H211" s="224"/>
      <c r="I211" s="224"/>
      <c r="J211" s="224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</row>
    <row r="212" customFormat="false" ht="12.75" hidden="false" customHeight="false" outlineLevel="0" collapsed="false">
      <c r="D212" s="224"/>
      <c r="E212" s="224"/>
      <c r="F212" s="224"/>
      <c r="G212" s="224"/>
      <c r="H212" s="224"/>
      <c r="I212" s="224"/>
      <c r="J212" s="224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</row>
    <row r="213" customFormat="false" ht="12.75" hidden="false" customHeight="false" outlineLevel="0" collapsed="false">
      <c r="D213" s="224"/>
      <c r="E213" s="224"/>
      <c r="F213" s="224"/>
      <c r="G213" s="224"/>
      <c r="H213" s="224"/>
      <c r="I213" s="224"/>
      <c r="J213" s="224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</row>
    <row r="214" customFormat="false" ht="12.75" hidden="false" customHeight="false" outlineLevel="0" collapsed="false">
      <c r="D214" s="224"/>
      <c r="E214" s="224"/>
      <c r="F214" s="224"/>
      <c r="G214" s="224"/>
      <c r="H214" s="224"/>
      <c r="I214" s="224"/>
      <c r="J214" s="224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</row>
    <row r="215" customFormat="false" ht="12.75" hidden="false" customHeight="false" outlineLevel="0" collapsed="false">
      <c r="D215" s="224"/>
      <c r="E215" s="224"/>
      <c r="F215" s="224"/>
      <c r="G215" s="224"/>
      <c r="H215" s="224"/>
      <c r="I215" s="224"/>
      <c r="J215" s="224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</row>
    <row r="216" customFormat="false" ht="12.75" hidden="false" customHeight="false" outlineLevel="0" collapsed="false">
      <c r="D216" s="224"/>
      <c r="E216" s="224"/>
      <c r="F216" s="224"/>
      <c r="G216" s="224"/>
      <c r="H216" s="224"/>
      <c r="I216" s="224"/>
      <c r="J216" s="224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</row>
    <row r="217" customFormat="false" ht="12.75" hidden="false" customHeight="false" outlineLevel="0" collapsed="false">
      <c r="D217" s="224"/>
      <c r="E217" s="224"/>
      <c r="F217" s="224"/>
      <c r="G217" s="224"/>
      <c r="H217" s="224"/>
      <c r="I217" s="224"/>
      <c r="J217" s="224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</row>
    <row r="218" customFormat="false" ht="12.75" hidden="false" customHeight="false" outlineLevel="0" collapsed="false">
      <c r="D218" s="224"/>
      <c r="E218" s="224"/>
      <c r="F218" s="224"/>
      <c r="G218" s="224"/>
      <c r="H218" s="224"/>
      <c r="I218" s="224"/>
      <c r="J218" s="224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</row>
    <row r="219" customFormat="false" ht="12.75" hidden="false" customHeight="false" outlineLevel="0" collapsed="false">
      <c r="D219" s="224"/>
      <c r="E219" s="224"/>
      <c r="F219" s="224"/>
      <c r="G219" s="224"/>
      <c r="H219" s="224"/>
      <c r="I219" s="224"/>
      <c r="J219" s="224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</row>
    <row r="220" customFormat="false" ht="12.75" hidden="false" customHeight="false" outlineLevel="0" collapsed="false">
      <c r="D220" s="224"/>
      <c r="E220" s="224"/>
      <c r="F220" s="224"/>
      <c r="G220" s="224"/>
      <c r="H220" s="224"/>
      <c r="I220" s="224"/>
      <c r="J220" s="224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</row>
    <row r="221" customFormat="false" ht="12.75" hidden="false" customHeight="false" outlineLevel="0" collapsed="false">
      <c r="D221" s="224"/>
      <c r="E221" s="224"/>
      <c r="F221" s="224"/>
      <c r="G221" s="224"/>
      <c r="H221" s="224"/>
      <c r="I221" s="224"/>
      <c r="J221" s="224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</row>
    <row r="222" customFormat="false" ht="12.75" hidden="false" customHeight="false" outlineLevel="0" collapsed="false">
      <c r="D222" s="224"/>
      <c r="E222" s="224"/>
      <c r="F222" s="224"/>
      <c r="G222" s="224"/>
      <c r="H222" s="224"/>
      <c r="I222" s="224"/>
      <c r="J222" s="224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</row>
    <row r="223" customFormat="false" ht="12.75" hidden="false" customHeight="false" outlineLevel="0" collapsed="false">
      <c r="D223" s="224"/>
      <c r="E223" s="224"/>
      <c r="F223" s="224"/>
      <c r="G223" s="224"/>
      <c r="H223" s="224"/>
      <c r="I223" s="224"/>
      <c r="J223" s="224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</row>
    <row r="224" customFormat="false" ht="12.75" hidden="false" customHeight="false" outlineLevel="0" collapsed="false">
      <c r="D224" s="224"/>
      <c r="E224" s="224"/>
      <c r="F224" s="224"/>
      <c r="G224" s="224"/>
      <c r="H224" s="224"/>
      <c r="I224" s="224"/>
      <c r="J224" s="224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</row>
  </sheetData>
  <mergeCells count="7">
    <mergeCell ref="B2:P2"/>
    <mergeCell ref="B3:P3"/>
    <mergeCell ref="B4:P4"/>
    <mergeCell ref="D7:I7"/>
    <mergeCell ref="K7:P7"/>
    <mergeCell ref="G8:I8"/>
    <mergeCell ref="N8:P8"/>
  </mergeCells>
  <printOptions headings="false" gridLines="false" gridLinesSet="true" horizontalCentered="true" verticalCentered="false"/>
  <pageMargins left="0.1" right="0.1" top="0.5" bottom="0.5" header="0.511811023622047" footer="0.25"/>
  <pageSetup paperSize="1" scale="10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&amp;L&amp;8Capital Charge / Allocated Expenses
&amp;D &amp;T&amp;R&amp;8&amp;F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50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17" width="16.8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6" min="4" style="0" width="10.71"/>
    <col collapsed="false" customWidth="true" hidden="false" outlineLevel="0" max="7" min="7" style="0" width="1.7"/>
    <col collapsed="false" customWidth="true" hidden="false" outlineLevel="0" max="10" min="8" style="0" width="10.71"/>
    <col collapsed="false" customWidth="true" hidden="false" outlineLevel="0" max="11" min="11" style="0" width="1.7"/>
    <col collapsed="false" customWidth="true" hidden="false" outlineLevel="0" max="14" min="12" style="0" width="10.71"/>
  </cols>
  <sheetData>
    <row r="1" customFormat="false" ht="15.75" hidden="false" customHeight="false" outlineLevel="0" collapsed="false">
      <c r="A1" s="217" t="s">
        <v>182</v>
      </c>
      <c r="B1" s="218" t="s">
        <v>77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</row>
    <row r="2" customFormat="false" ht="15" hidden="false" customHeight="false" outlineLevel="0" collapsed="false">
      <c r="A2" s="217" t="s">
        <v>302</v>
      </c>
      <c r="B2" s="220" t="s">
        <v>303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</row>
    <row r="3" customFormat="false" ht="12.75" hidden="false" customHeight="false" outlineLevel="0" collapsed="false">
      <c r="A3" s="217" t="s">
        <v>304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</row>
    <row r="4" customFormat="false" ht="3" hidden="false" customHeight="true" outlineLevel="0" collapsed="false">
      <c r="A4" s="219" t="n">
        <v>36586</v>
      </c>
    </row>
    <row r="5" customFormat="false" ht="12.75" hidden="false" customHeight="false" outlineLevel="0" collapsed="false">
      <c r="A5" s="219" t="n">
        <v>36617</v>
      </c>
      <c r="B5" s="222"/>
      <c r="D5" s="225"/>
      <c r="E5" s="226"/>
      <c r="F5" s="227"/>
      <c r="G5" s="224"/>
      <c r="H5" s="225"/>
      <c r="I5" s="226"/>
      <c r="J5" s="227"/>
      <c r="K5" s="224"/>
      <c r="L5" s="225"/>
      <c r="M5" s="226"/>
      <c r="N5" s="227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</row>
    <row r="6" customFormat="false" ht="12.75" hidden="false" customHeight="false" outlineLevel="0" collapsed="false">
      <c r="A6" s="217" t="s">
        <v>250</v>
      </c>
      <c r="B6" s="233"/>
      <c r="D6" s="232" t="s">
        <v>305</v>
      </c>
      <c r="E6" s="232"/>
      <c r="F6" s="232"/>
      <c r="G6" s="224"/>
      <c r="H6" s="232" t="s">
        <v>306</v>
      </c>
      <c r="I6" s="232"/>
      <c r="J6" s="232"/>
      <c r="K6" s="224"/>
      <c r="L6" s="232" t="s">
        <v>307</v>
      </c>
      <c r="M6" s="232"/>
      <c r="N6" s="232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4"/>
      <c r="AL6" s="224"/>
      <c r="AM6" s="224"/>
      <c r="AN6" s="224"/>
    </row>
    <row r="7" customFormat="false" ht="12.75" hidden="false" customHeight="false" outlineLevel="0" collapsed="false">
      <c r="A7" s="217" t="s">
        <v>190</v>
      </c>
      <c r="B7" s="228" t="s">
        <v>5</v>
      </c>
      <c r="D7" s="223" t="s">
        <v>308</v>
      </c>
      <c r="E7" s="223" t="s">
        <v>71</v>
      </c>
      <c r="F7" s="223" t="s">
        <v>84</v>
      </c>
      <c r="G7" s="224"/>
      <c r="H7" s="223" t="s">
        <v>308</v>
      </c>
      <c r="I7" s="223" t="s">
        <v>71</v>
      </c>
      <c r="J7" s="223" t="s">
        <v>84</v>
      </c>
      <c r="K7" s="224"/>
      <c r="L7" s="223" t="s">
        <v>308</v>
      </c>
      <c r="M7" s="223" t="s">
        <v>71</v>
      </c>
      <c r="N7" s="223" t="s">
        <v>84</v>
      </c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</row>
    <row r="8" customFormat="false" ht="3" hidden="false" customHeight="true" outlineLevel="0" collapsed="false">
      <c r="B8" s="222"/>
      <c r="D8" s="225"/>
      <c r="E8" s="226"/>
      <c r="F8" s="227"/>
      <c r="G8" s="224"/>
      <c r="H8" s="225"/>
      <c r="I8" s="226"/>
      <c r="J8" s="227"/>
      <c r="K8" s="224"/>
      <c r="L8" s="225"/>
      <c r="M8" s="226"/>
      <c r="N8" s="227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24"/>
      <c r="AN8" s="224"/>
    </row>
    <row r="9" customFormat="false" ht="11.25" hidden="false" customHeight="true" outlineLevel="0" collapsed="false">
      <c r="A9" s="217" t="s">
        <v>265</v>
      </c>
      <c r="B9" s="233" t="s">
        <v>13</v>
      </c>
      <c r="D9" s="286" t="e">
        <f aca="false">HPVAL($A9,$A$49,$A$2,$A$5,$A$6,$A$7)</f>
        <v>#NAME?</v>
      </c>
      <c r="E9" s="287" t="e">
        <f aca="false">HPVAL($A9,$A$49,$A$3,$A$5,$A$6,$A$7)</f>
        <v>#NAME?</v>
      </c>
      <c r="F9" s="288" t="e">
        <f aca="false">+D9+E9</f>
        <v>#NAME?</v>
      </c>
      <c r="G9" s="237"/>
      <c r="H9" s="286" t="e">
        <f aca="false">HPVAL($A9,$A$1,$A$2,$A$5,$A$6,$A$7)</f>
        <v>#NAME?</v>
      </c>
      <c r="I9" s="287" t="e">
        <f aca="false">HPVAL($A9,$A$1,$A$3,$A$5,$A$6,$A$7)</f>
        <v>#NAME?</v>
      </c>
      <c r="J9" s="288" t="e">
        <f aca="false">+H9+I9</f>
        <v>#NAME?</v>
      </c>
      <c r="K9" s="224"/>
      <c r="L9" s="286" t="e">
        <f aca="false">+D9-H9</f>
        <v>#NAME?</v>
      </c>
      <c r="M9" s="287" t="e">
        <f aca="false">+E9-I9</f>
        <v>#NAME?</v>
      </c>
      <c r="N9" s="288" t="e">
        <f aca="false">+L9+M9</f>
        <v>#NAME?</v>
      </c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  <c r="AA9" s="224"/>
      <c r="AB9" s="224"/>
      <c r="AC9" s="224"/>
      <c r="AD9" s="224"/>
      <c r="AE9" s="224"/>
      <c r="AF9" s="224"/>
      <c r="AG9" s="224"/>
      <c r="AH9" s="224"/>
      <c r="AI9" s="224"/>
      <c r="AJ9" s="224"/>
      <c r="AK9" s="224"/>
      <c r="AL9" s="224"/>
      <c r="AM9" s="224"/>
      <c r="AN9" s="224"/>
    </row>
    <row r="10" customFormat="false" ht="11.25" hidden="false" customHeight="true" outlineLevel="0" collapsed="false">
      <c r="A10" s="217" t="s">
        <v>193</v>
      </c>
      <c r="B10" s="233" t="s">
        <v>15</v>
      </c>
      <c r="D10" s="286" t="e">
        <f aca="false">HPVAL($A10,$A$49,$A$2,$A$5,$A$6,$A$7)</f>
        <v>#NAME?</v>
      </c>
      <c r="E10" s="287" t="e">
        <f aca="false">HPVAL($A10,$A$49,$A$3,$A$5,$A$6,$A$7)</f>
        <v>#NAME?</v>
      </c>
      <c r="F10" s="288" t="e">
        <f aca="false">+D10+E10</f>
        <v>#NAME?</v>
      </c>
      <c r="G10" s="237"/>
      <c r="H10" s="286" t="e">
        <f aca="false">HPVAL($A10,$A$1,$A$2,$A$5,$A$6,$A$7)</f>
        <v>#NAME?</v>
      </c>
      <c r="I10" s="287" t="e">
        <f aca="false">HPVAL($A10,$A$1,$A$3,$A$5,$A$6,$A$7)</f>
        <v>#NAME?</v>
      </c>
      <c r="J10" s="288" t="e">
        <f aca="false">+H10+I10</f>
        <v>#NAME?</v>
      </c>
      <c r="K10" s="224"/>
      <c r="L10" s="286" t="e">
        <f aca="false">+D10-H10</f>
        <v>#NAME?</v>
      </c>
      <c r="M10" s="287" t="e">
        <f aca="false">+E10-I10</f>
        <v>#NAME?</v>
      </c>
      <c r="N10" s="288" t="e">
        <f aca="false">+L10+M10</f>
        <v>#NAME?</v>
      </c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24"/>
      <c r="Z10" s="224"/>
      <c r="AA10" s="224"/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  <c r="AL10" s="224"/>
      <c r="AM10" s="224"/>
      <c r="AN10" s="224"/>
    </row>
    <row r="11" customFormat="false" ht="11.25" hidden="false" customHeight="true" outlineLevel="0" collapsed="false">
      <c r="A11" s="217" t="s">
        <v>194</v>
      </c>
      <c r="B11" s="233" t="s">
        <v>16</v>
      </c>
      <c r="D11" s="286" t="e">
        <f aca="false">HPVAL($A11,$A$49,$A$2,$A$5,$A$6,$A$7)</f>
        <v>#NAME?</v>
      </c>
      <c r="E11" s="287" t="e">
        <f aca="false">HPVAL($A11,$A$49,$A$3,$A$5,$A$6,$A$7)</f>
        <v>#NAME?</v>
      </c>
      <c r="F11" s="288" t="e">
        <f aca="false">+D11+E11</f>
        <v>#NAME?</v>
      </c>
      <c r="G11" s="237"/>
      <c r="H11" s="286" t="e">
        <f aca="false">HPVAL($A11,$A$1,$A$2,$A$5,$A$6,$A$7)</f>
        <v>#NAME?</v>
      </c>
      <c r="I11" s="287" t="e">
        <f aca="false">HPVAL($A11,$A$1,$A$3,$A$5,$A$6,$A$7)</f>
        <v>#NAME?</v>
      </c>
      <c r="J11" s="288" t="e">
        <f aca="false">+H11+I11</f>
        <v>#NAME?</v>
      </c>
      <c r="K11" s="224"/>
      <c r="L11" s="286" t="e">
        <f aca="false">+D11-H11</f>
        <v>#NAME?</v>
      </c>
      <c r="M11" s="287" t="e">
        <f aca="false">+E11-I11</f>
        <v>#NAME?</v>
      </c>
      <c r="N11" s="288" t="e">
        <f aca="false">+L11+M11</f>
        <v>#NAME?</v>
      </c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4"/>
      <c r="AE11" s="224"/>
      <c r="AF11" s="224"/>
      <c r="AG11" s="224"/>
      <c r="AH11" s="224"/>
      <c r="AI11" s="224"/>
      <c r="AJ11" s="224"/>
      <c r="AK11" s="224"/>
      <c r="AL11" s="224"/>
      <c r="AM11" s="224"/>
      <c r="AN11" s="224"/>
    </row>
    <row r="12" customFormat="false" ht="11.25" hidden="false" customHeight="true" outlineLevel="0" collapsed="false">
      <c r="A12" s="217" t="s">
        <v>309</v>
      </c>
      <c r="B12" s="233" t="s">
        <v>17</v>
      </c>
      <c r="D12" s="286" t="e">
        <f aca="false">HPVAL($A12,$A$49,$A$2,$A$5,$A$6,$A$7)</f>
        <v>#NAME?</v>
      </c>
      <c r="E12" s="287" t="e">
        <f aca="false">HPVAL($A12,$A$49,$A$3,$A$5,$A$6,$A$7)</f>
        <v>#NAME?</v>
      </c>
      <c r="F12" s="288" t="e">
        <f aca="false">+D12+E12</f>
        <v>#NAME?</v>
      </c>
      <c r="G12" s="237"/>
      <c r="H12" s="286" t="e">
        <f aca="false">HPVAL($A12,$A$1,$A$2,$A$5,$A$6,$A$7)</f>
        <v>#NAME?</v>
      </c>
      <c r="I12" s="287" t="e">
        <f aca="false">HPVAL($A12,$A$1,$A$3,$A$5,$A$6,$A$7)</f>
        <v>#NAME?</v>
      </c>
      <c r="J12" s="288" t="e">
        <f aca="false">+H12+I12</f>
        <v>#NAME?</v>
      </c>
      <c r="K12" s="224"/>
      <c r="L12" s="286" t="e">
        <f aca="false">+D12-H12</f>
        <v>#NAME?</v>
      </c>
      <c r="M12" s="287" t="e">
        <f aca="false">+E12-I12</f>
        <v>#NAME?</v>
      </c>
      <c r="N12" s="288" t="e">
        <f aca="false">+L12+M12</f>
        <v>#NAME?</v>
      </c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24"/>
    </row>
    <row r="13" customFormat="false" ht="11.25" hidden="false" customHeight="true" outlineLevel="0" collapsed="false">
      <c r="A13" s="177" t="s">
        <v>196</v>
      </c>
      <c r="B13" s="233" t="s">
        <v>18</v>
      </c>
      <c r="C13" s="242"/>
      <c r="D13" s="286" t="e">
        <f aca="false">HPVAL($A13,$A$49,$A$2,$A$5,$A$6,$A$7)</f>
        <v>#NAME?</v>
      </c>
      <c r="E13" s="287" t="e">
        <f aca="false">HPVAL($A13,$A$49,$A$3,$A$5,$A$6,$A$7)</f>
        <v>#NAME?</v>
      </c>
      <c r="F13" s="288" t="e">
        <f aca="false">+D13+E13</f>
        <v>#NAME?</v>
      </c>
      <c r="G13" s="237"/>
      <c r="H13" s="286" t="e">
        <f aca="false">HPVAL($A13,$A$1,$A$2,$A$5,$A$6,$A$7)</f>
        <v>#NAME?</v>
      </c>
      <c r="I13" s="287" t="e">
        <f aca="false">HPVAL($A13,$A$1,$A$3,$A$5,$A$6,$A$7)</f>
        <v>#NAME?</v>
      </c>
      <c r="J13" s="288" t="e">
        <f aca="false">+H13+I13</f>
        <v>#NAME?</v>
      </c>
      <c r="K13" s="224"/>
      <c r="L13" s="286" t="e">
        <f aca="false">+D13-H13</f>
        <v>#NAME?</v>
      </c>
      <c r="M13" s="287" t="e">
        <f aca="false">+E13-I13</f>
        <v>#NAME?</v>
      </c>
      <c r="N13" s="288" t="e">
        <f aca="false">+L13+M13</f>
        <v>#NAME?</v>
      </c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</row>
    <row r="14" customFormat="false" ht="11.25" hidden="false" customHeight="true" outlineLevel="0" collapsed="false">
      <c r="A14" s="217" t="s">
        <v>197</v>
      </c>
      <c r="B14" s="233" t="s">
        <v>19</v>
      </c>
      <c r="D14" s="286" t="e">
        <f aca="false">HPVAL($A14,$A$49,$A$2,$A$5,$A$6,$A$7)</f>
        <v>#NAME?</v>
      </c>
      <c r="E14" s="287" t="e">
        <f aca="false">HPVAL($A14,$A$49,$A$3,$A$5,$A$6,$A$7)</f>
        <v>#NAME?</v>
      </c>
      <c r="F14" s="288" t="e">
        <f aca="false">+D14+E14</f>
        <v>#NAME?</v>
      </c>
      <c r="G14" s="237"/>
      <c r="H14" s="286" t="e">
        <f aca="false">HPVAL($A14,$A$1,$A$2,$A$5,$A$6,$A$7)</f>
        <v>#NAME?</v>
      </c>
      <c r="I14" s="287" t="e">
        <f aca="false">HPVAL($A14,$A$1,$A$3,$A$5,$A$6,$A$7)</f>
        <v>#NAME?</v>
      </c>
      <c r="J14" s="288" t="e">
        <f aca="false">+H14+I14</f>
        <v>#NAME?</v>
      </c>
      <c r="K14" s="224"/>
      <c r="L14" s="286" t="e">
        <f aca="false">+D14-H14</f>
        <v>#NAME?</v>
      </c>
      <c r="M14" s="287" t="e">
        <f aca="false">+E14-I14</f>
        <v>#NAME?</v>
      </c>
      <c r="N14" s="288" t="e">
        <f aca="false">+L14+M14</f>
        <v>#NAME?</v>
      </c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</row>
    <row r="15" customFormat="false" ht="11.25" hidden="false" customHeight="true" outlineLevel="0" collapsed="false">
      <c r="A15" s="217" t="s">
        <v>198</v>
      </c>
      <c r="B15" s="233" t="s">
        <v>20</v>
      </c>
      <c r="D15" s="286" t="e">
        <f aca="false">HPVAL($A15,$A$49,$A$2,$A$5,$A$6,$A$7)</f>
        <v>#NAME?</v>
      </c>
      <c r="E15" s="287" t="e">
        <f aca="false">HPVAL($A15,$A$49,$A$3,$A$5,$A$6,$A$7)</f>
        <v>#NAME?</v>
      </c>
      <c r="F15" s="288" t="e">
        <f aca="false">+D15+E15</f>
        <v>#NAME?</v>
      </c>
      <c r="G15" s="237"/>
      <c r="H15" s="286" t="e">
        <f aca="false">HPVAL($A15,$A$1,$A$2,$A$5,$A$6,$A$7)</f>
        <v>#NAME?</v>
      </c>
      <c r="I15" s="287" t="e">
        <f aca="false">HPVAL($A15,$A$1,$A$3,$A$5,$A$6,$A$7)</f>
        <v>#NAME?</v>
      </c>
      <c r="J15" s="288" t="e">
        <f aca="false">+H15+I15</f>
        <v>#NAME?</v>
      </c>
      <c r="K15" s="224"/>
      <c r="L15" s="286" t="e">
        <f aca="false">+D15-H15</f>
        <v>#NAME?</v>
      </c>
      <c r="M15" s="287" t="e">
        <f aca="false">+E15-I15</f>
        <v>#NAME?</v>
      </c>
      <c r="N15" s="288" t="e">
        <f aca="false">+L15+M15</f>
        <v>#NAME?</v>
      </c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  <c r="AL15" s="224"/>
      <c r="AM15" s="224"/>
      <c r="AN15" s="224"/>
    </row>
    <row r="16" customFormat="false" ht="11.25" hidden="false" customHeight="true" outlineLevel="0" collapsed="false">
      <c r="A16" s="217" t="s">
        <v>200</v>
      </c>
      <c r="B16" s="233" t="s">
        <v>199</v>
      </c>
      <c r="D16" s="286" t="e">
        <f aca="false">HPVAL($A16,$A$49,$A$2,$A$5,$A$6,$A$7)</f>
        <v>#NAME?</v>
      </c>
      <c r="E16" s="287" t="e">
        <f aca="false">HPVAL($A16,$A$49,$A$3,$A$5,$A$6,$A$7)</f>
        <v>#NAME?</v>
      </c>
      <c r="F16" s="288" t="e">
        <f aca="false">+D16+E16</f>
        <v>#NAME?</v>
      </c>
      <c r="G16" s="237"/>
      <c r="H16" s="286" t="e">
        <f aca="false">HPVAL($A16,$A$1,$A$2,$A$5,$A$6,$A$7)</f>
        <v>#NAME?</v>
      </c>
      <c r="I16" s="287" t="e">
        <f aca="false">HPVAL($A16,$A$1,$A$3,$A$5,$A$6,$A$7)</f>
        <v>#NAME?</v>
      </c>
      <c r="J16" s="288" t="e">
        <f aca="false">+H16+I16</f>
        <v>#NAME?</v>
      </c>
      <c r="K16" s="224"/>
      <c r="L16" s="286" t="e">
        <f aca="false">+D16-H16</f>
        <v>#NAME?</v>
      </c>
      <c r="M16" s="287" t="e">
        <f aca="false">+E16-I16</f>
        <v>#NAME?</v>
      </c>
      <c r="N16" s="288" t="e">
        <f aca="false">+L16+M16</f>
        <v>#NAME?</v>
      </c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</row>
    <row r="17" customFormat="false" ht="11.25" hidden="false" customHeight="true" outlineLevel="0" collapsed="false">
      <c r="A17" s="217" t="s">
        <v>201</v>
      </c>
      <c r="B17" s="233" t="s">
        <v>32</v>
      </c>
      <c r="D17" s="286" t="e">
        <f aca="false">HPVAL($A17,$A$49,$A$2,$A$5,$A$6,$A$7)</f>
        <v>#NAME?</v>
      </c>
      <c r="E17" s="287" t="e">
        <f aca="false">HPVAL($A17,$A$49,$A$3,$A$5,$A$6,$A$7)</f>
        <v>#NAME?</v>
      </c>
      <c r="F17" s="288" t="e">
        <f aca="false">+D17+E17</f>
        <v>#NAME?</v>
      </c>
      <c r="G17" s="237"/>
      <c r="H17" s="286" t="e">
        <f aca="false">HPVAL($A17,$A$1,$A$2,$A$5,$A$6,$A$7)</f>
        <v>#NAME?</v>
      </c>
      <c r="I17" s="287" t="e">
        <f aca="false">HPVAL($A17,$A$1,$A$3,$A$5,$A$6,$A$7)</f>
        <v>#NAME?</v>
      </c>
      <c r="J17" s="288" t="e">
        <f aca="false">+H17+I17</f>
        <v>#NAME?</v>
      </c>
      <c r="K17" s="224"/>
      <c r="L17" s="286" t="e">
        <f aca="false">+D17-H17</f>
        <v>#NAME?</v>
      </c>
      <c r="M17" s="287" t="e">
        <f aca="false">+E17-I17</f>
        <v>#NAME?</v>
      </c>
      <c r="N17" s="288" t="e">
        <f aca="false">+L17+M17</f>
        <v>#NAME?</v>
      </c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4"/>
      <c r="AG17" s="224"/>
      <c r="AH17" s="224"/>
      <c r="AI17" s="224"/>
      <c r="AJ17" s="224"/>
      <c r="AK17" s="224"/>
      <c r="AL17" s="224"/>
      <c r="AM17" s="224"/>
      <c r="AN17" s="224"/>
    </row>
    <row r="18" customFormat="false" ht="11.25" hidden="false" customHeight="true" outlineLevel="0" collapsed="false">
      <c r="B18" s="246" t="s">
        <v>234</v>
      </c>
      <c r="C18" s="247"/>
      <c r="D18" s="289" t="e">
        <f aca="false">SUM(D9:D17)</f>
        <v>#NAME?</v>
      </c>
      <c r="E18" s="290" t="e">
        <f aca="false">SUM(E9:E17)</f>
        <v>#NAME?</v>
      </c>
      <c r="F18" s="291" t="e">
        <f aca="false">SUM(F9:F17)</f>
        <v>#NAME?</v>
      </c>
      <c r="G18" s="251"/>
      <c r="H18" s="289" t="e">
        <f aca="false">SUM(H9:H17)</f>
        <v>#NAME?</v>
      </c>
      <c r="I18" s="290" t="e">
        <f aca="false">SUM(I9:I17)</f>
        <v>#NAME?</v>
      </c>
      <c r="J18" s="291" t="e">
        <f aca="false">SUM(J9:J17)</f>
        <v>#NAME?</v>
      </c>
      <c r="K18" s="247"/>
      <c r="L18" s="289" t="e">
        <f aca="false">SUM(L9:L17)</f>
        <v>#NAME?</v>
      </c>
      <c r="M18" s="290" t="e">
        <f aca="false">SUM(M9:M17)</f>
        <v>#NAME?</v>
      </c>
      <c r="N18" s="291" t="e">
        <f aca="false">SUM(N9:N17)</f>
        <v>#NAME?</v>
      </c>
      <c r="O18" s="224"/>
      <c r="P18" s="224"/>
      <c r="Q18" s="224"/>
      <c r="R18" s="224"/>
      <c r="S18" s="224"/>
      <c r="T18" s="224"/>
      <c r="U18" s="224"/>
      <c r="V18" s="224"/>
      <c r="W18" s="224"/>
      <c r="X18" s="224"/>
      <c r="Y18" s="224"/>
      <c r="Z18" s="224"/>
      <c r="AA18" s="224"/>
      <c r="AB18" s="224"/>
      <c r="AC18" s="224"/>
      <c r="AD18" s="224"/>
      <c r="AE18" s="224"/>
      <c r="AF18" s="224"/>
      <c r="AG18" s="224"/>
      <c r="AH18" s="224"/>
      <c r="AI18" s="224"/>
      <c r="AJ18" s="224"/>
      <c r="AK18" s="224"/>
      <c r="AL18" s="224"/>
      <c r="AM18" s="224"/>
      <c r="AN18" s="224"/>
    </row>
    <row r="19" customFormat="false" ht="3" hidden="false" customHeight="true" outlineLevel="0" collapsed="false">
      <c r="B19" s="233"/>
      <c r="D19" s="286"/>
      <c r="E19" s="287"/>
      <c r="F19" s="288"/>
      <c r="G19" s="237"/>
      <c r="H19" s="286"/>
      <c r="I19" s="287"/>
      <c r="J19" s="288"/>
      <c r="K19" s="224"/>
      <c r="L19" s="286"/>
      <c r="M19" s="287"/>
      <c r="N19" s="288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24"/>
      <c r="Z19" s="224"/>
      <c r="AA19" s="224"/>
      <c r="AB19" s="224"/>
      <c r="AC19" s="224"/>
      <c r="AD19" s="224"/>
      <c r="AE19" s="224"/>
      <c r="AF19" s="224"/>
      <c r="AG19" s="224"/>
      <c r="AH19" s="224"/>
      <c r="AI19" s="224"/>
      <c r="AJ19" s="224"/>
      <c r="AK19" s="224"/>
      <c r="AL19" s="224"/>
      <c r="AM19" s="224"/>
      <c r="AN19" s="224"/>
    </row>
    <row r="20" customFormat="false" ht="11.25" hidden="false" customHeight="true" outlineLevel="0" collapsed="false">
      <c r="A20" s="217" t="s">
        <v>204</v>
      </c>
      <c r="B20" s="233" t="s">
        <v>23</v>
      </c>
      <c r="D20" s="286" t="e">
        <f aca="false">HPVAL($A20,$A$49,$A$2,$A$5,$A$6,$A$7)</f>
        <v>#NAME?</v>
      </c>
      <c r="E20" s="287" t="e">
        <f aca="false">HPVAL($A20,$A$49,$A$3,$A$5,$A$6,$A$7)</f>
        <v>#NAME?</v>
      </c>
      <c r="F20" s="288" t="e">
        <f aca="false">+D20+E20</f>
        <v>#NAME?</v>
      </c>
      <c r="G20" s="237"/>
      <c r="H20" s="286" t="e">
        <f aca="false">HPVAL($A20,$A$1,$A$2,$A$5,$A$6,$A$7)</f>
        <v>#NAME?</v>
      </c>
      <c r="I20" s="287" t="e">
        <f aca="false">HPVAL($A20,$A$1,$A$3,$A$5,$A$6,$A$7)</f>
        <v>#NAME?</v>
      </c>
      <c r="J20" s="288" t="e">
        <f aca="false">+H20+I20</f>
        <v>#NAME?</v>
      </c>
      <c r="K20" s="224"/>
      <c r="L20" s="286" t="e">
        <f aca="false">+D20-H20</f>
        <v>#NAME?</v>
      </c>
      <c r="M20" s="287" t="e">
        <f aca="false">+E20-I20</f>
        <v>#NAME?</v>
      </c>
      <c r="N20" s="288" t="e">
        <f aca="false">+L20+M20</f>
        <v>#NAME?</v>
      </c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24"/>
      <c r="AF20" s="224"/>
      <c r="AG20" s="224"/>
      <c r="AH20" s="224"/>
      <c r="AI20" s="224"/>
      <c r="AJ20" s="224"/>
      <c r="AK20" s="224"/>
      <c r="AL20" s="224"/>
      <c r="AM20" s="224"/>
      <c r="AN20" s="224"/>
    </row>
    <row r="21" customFormat="false" ht="11.25" hidden="false" customHeight="true" outlineLevel="0" collapsed="false">
      <c r="A21" s="217" t="s">
        <v>205</v>
      </c>
      <c r="B21" s="233" t="s">
        <v>24</v>
      </c>
      <c r="D21" s="286" t="e">
        <f aca="false">HPVAL($A21,$A$49,$A$2,$A$5,$A$6,$A$7)</f>
        <v>#NAME?</v>
      </c>
      <c r="E21" s="287" t="e">
        <f aca="false">HPVAL($A21,$A$49,$A$3,$A$5,$A$6,$A$7)</f>
        <v>#NAME?</v>
      </c>
      <c r="F21" s="288" t="e">
        <f aca="false">+D21+E21</f>
        <v>#NAME?</v>
      </c>
      <c r="G21" s="237"/>
      <c r="H21" s="286" t="e">
        <f aca="false">HPVAL($A21,$A$1,$A$2,$A$5,$A$6,$A$7)</f>
        <v>#NAME?</v>
      </c>
      <c r="I21" s="287" t="e">
        <f aca="false">HPVAL($A21,$A$1,$A$3,$A$5,$A$6,$A$7)</f>
        <v>#NAME?</v>
      </c>
      <c r="J21" s="288" t="e">
        <f aca="false">+H21+I21</f>
        <v>#NAME?</v>
      </c>
      <c r="K21" s="224"/>
      <c r="L21" s="286" t="e">
        <f aca="false">+D21-H21</f>
        <v>#NAME?</v>
      </c>
      <c r="M21" s="287" t="e">
        <f aca="false">+E21-I21</f>
        <v>#NAME?</v>
      </c>
      <c r="N21" s="288" t="e">
        <f aca="false">+L21+M21</f>
        <v>#NAME?</v>
      </c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  <c r="AB21" s="224"/>
      <c r="AC21" s="224"/>
      <c r="AD21" s="224"/>
      <c r="AE21" s="224"/>
      <c r="AF21" s="224"/>
      <c r="AG21" s="224"/>
      <c r="AH21" s="224"/>
      <c r="AI21" s="224"/>
      <c r="AJ21" s="224"/>
      <c r="AK21" s="224"/>
      <c r="AL21" s="224"/>
      <c r="AM21" s="224"/>
      <c r="AN21" s="224"/>
    </row>
    <row r="22" customFormat="false" ht="11.25" hidden="false" customHeight="true" outlineLevel="0" collapsed="false">
      <c r="A22" s="217" t="s">
        <v>257</v>
      </c>
      <c r="B22" s="233" t="s">
        <v>102</v>
      </c>
      <c r="D22" s="286" t="e">
        <f aca="false">HPVAL($A22,$A$49,$A$2,$A$5,$A$6,$A$7)</f>
        <v>#NAME?</v>
      </c>
      <c r="E22" s="287" t="e">
        <f aca="false">HPVAL($A22,$A$49,$A$3,$A$5,$A$6,$A$7)</f>
        <v>#NAME?</v>
      </c>
      <c r="F22" s="288" t="e">
        <f aca="false">+D22+E22</f>
        <v>#NAME?</v>
      </c>
      <c r="G22" s="237"/>
      <c r="H22" s="286" t="e">
        <f aca="false">HPVAL($A22,$A$1,$A$2,$A$5,$A$6,$A$7)</f>
        <v>#NAME?</v>
      </c>
      <c r="I22" s="287" t="e">
        <f aca="false">HPVAL($A22,$A$1,$A$3,$A$5,$A$6,$A$7)</f>
        <v>#NAME?</v>
      </c>
      <c r="J22" s="288" t="e">
        <f aca="false">+H22+I22</f>
        <v>#NAME?</v>
      </c>
      <c r="K22" s="224"/>
      <c r="L22" s="286" t="e">
        <f aca="false">+D22-H22</f>
        <v>#NAME?</v>
      </c>
      <c r="M22" s="287" t="e">
        <f aca="false">+E22-I22</f>
        <v>#NAME?</v>
      </c>
      <c r="N22" s="288" t="e">
        <f aca="false">+L22+M22</f>
        <v>#NAME?</v>
      </c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4"/>
      <c r="Z22" s="224"/>
      <c r="AA22" s="224"/>
      <c r="AB22" s="224"/>
      <c r="AC22" s="224"/>
      <c r="AD22" s="224"/>
      <c r="AE22" s="224"/>
      <c r="AF22" s="224"/>
      <c r="AG22" s="224"/>
      <c r="AH22" s="224"/>
      <c r="AI22" s="224"/>
      <c r="AJ22" s="224"/>
      <c r="AK22" s="224"/>
      <c r="AL22" s="224"/>
      <c r="AM22" s="224"/>
      <c r="AN22" s="224"/>
    </row>
    <row r="23" customFormat="false" ht="11.25" hidden="false" customHeight="true" outlineLevel="0" collapsed="false">
      <c r="A23" s="217" t="s">
        <v>209</v>
      </c>
      <c r="B23" s="233" t="s">
        <v>112</v>
      </c>
      <c r="D23" s="286" t="e">
        <f aca="false">HPVAL($A23,$A$49,$A$2,$A$5,$A$6,$A$7)</f>
        <v>#NAME?</v>
      </c>
      <c r="E23" s="287" t="e">
        <f aca="false">HPVAL($A23,$A$49,$A$3,$A$5,$A$6,$A$7)</f>
        <v>#NAME?</v>
      </c>
      <c r="F23" s="288" t="e">
        <f aca="false">+D23+E23</f>
        <v>#NAME?</v>
      </c>
      <c r="G23" s="237"/>
      <c r="H23" s="286" t="e">
        <f aca="false">HPVAL($A23,$A$1,$A$2,$A$5,$A$6,$A$7)</f>
        <v>#NAME?</v>
      </c>
      <c r="I23" s="287" t="e">
        <f aca="false">HPVAL($A23,$A$1,$A$3,$A$5,$A$6,$A$7)</f>
        <v>#NAME?</v>
      </c>
      <c r="J23" s="288" t="e">
        <f aca="false">+H23+I23</f>
        <v>#NAME?</v>
      </c>
      <c r="K23" s="224"/>
      <c r="L23" s="286" t="e">
        <f aca="false">+D23-H23</f>
        <v>#NAME?</v>
      </c>
      <c r="M23" s="287" t="e">
        <f aca="false">+E23-I23</f>
        <v>#NAME?</v>
      </c>
      <c r="N23" s="288" t="e">
        <f aca="false">+L23+M23</f>
        <v>#NAME?</v>
      </c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224"/>
      <c r="AC23" s="224"/>
      <c r="AD23" s="224"/>
      <c r="AE23" s="224"/>
      <c r="AF23" s="224"/>
      <c r="AG23" s="224"/>
      <c r="AH23" s="224"/>
      <c r="AI23" s="224"/>
      <c r="AJ23" s="224"/>
      <c r="AK23" s="224"/>
      <c r="AL23" s="224"/>
      <c r="AM23" s="224"/>
      <c r="AN23" s="224"/>
    </row>
    <row r="24" customFormat="false" ht="11.25" hidden="false" customHeight="true" outlineLevel="0" collapsed="false">
      <c r="B24" s="233" t="s">
        <v>310</v>
      </c>
      <c r="D24" s="286"/>
      <c r="E24" s="287"/>
      <c r="F24" s="288"/>
      <c r="G24" s="237"/>
      <c r="H24" s="286"/>
      <c r="I24" s="287"/>
      <c r="J24" s="288"/>
      <c r="K24" s="224"/>
      <c r="L24" s="286"/>
      <c r="M24" s="287"/>
      <c r="N24" s="288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  <c r="AD24" s="224"/>
      <c r="AE24" s="224"/>
      <c r="AF24" s="224"/>
      <c r="AG24" s="224"/>
      <c r="AH24" s="224"/>
      <c r="AI24" s="224"/>
      <c r="AJ24" s="224"/>
      <c r="AK24" s="224"/>
      <c r="AL24" s="224"/>
      <c r="AM24" s="224"/>
      <c r="AN24" s="224"/>
    </row>
    <row r="25" customFormat="false" ht="11.25" hidden="false" customHeight="true" outlineLevel="0" collapsed="false">
      <c r="B25" s="233" t="s">
        <v>28</v>
      </c>
      <c r="D25" s="286"/>
      <c r="E25" s="287"/>
      <c r="F25" s="288"/>
      <c r="G25" s="237"/>
      <c r="H25" s="286" t="n">
        <v>0</v>
      </c>
      <c r="I25" s="287" t="n">
        <v>0</v>
      </c>
      <c r="J25" s="288" t="n">
        <v>0</v>
      </c>
      <c r="K25" s="224"/>
      <c r="L25" s="286" t="n">
        <v>0</v>
      </c>
      <c r="M25" s="287" t="n">
        <v>0</v>
      </c>
      <c r="N25" s="288" t="n">
        <v>0</v>
      </c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</row>
    <row r="26" customFormat="false" ht="11.25" hidden="false" customHeight="true" outlineLevel="0" collapsed="false">
      <c r="A26" s="217" t="s">
        <v>210</v>
      </c>
      <c r="B26" s="233" t="s">
        <v>33</v>
      </c>
      <c r="D26" s="286" t="e">
        <f aca="false">HPVAL($A26,$A$49,$A$2,$A$5,$A$6,$A$7)</f>
        <v>#NAME?</v>
      </c>
      <c r="E26" s="287" t="e">
        <f aca="false">HPVAL($A26,$A$49,$A$3,$A$5,$A$6,$A$7)</f>
        <v>#NAME?</v>
      </c>
      <c r="F26" s="288" t="e">
        <f aca="false">+D26+E26</f>
        <v>#NAME?</v>
      </c>
      <c r="G26" s="237"/>
      <c r="H26" s="286" t="e">
        <f aca="false">HPVAL($A26,$A$1,$A$2,$A$5,$A$6,$A$7)</f>
        <v>#NAME?</v>
      </c>
      <c r="I26" s="287" t="e">
        <f aca="false">HPVAL($A26,$A$1,$A$3,$A$5,$A$6,$A$7)</f>
        <v>#NAME?</v>
      </c>
      <c r="J26" s="288" t="e">
        <f aca="false">+H26+I26</f>
        <v>#NAME?</v>
      </c>
      <c r="K26" s="224"/>
      <c r="L26" s="286" t="e">
        <f aca="false">+D26-H26</f>
        <v>#NAME?</v>
      </c>
      <c r="M26" s="287" t="e">
        <f aca="false">+E26-I26</f>
        <v>#NAME?</v>
      </c>
      <c r="N26" s="288" t="e">
        <f aca="false">+L26+M26</f>
        <v>#NAME?</v>
      </c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  <c r="AF26" s="224"/>
      <c r="AG26" s="224"/>
      <c r="AH26" s="224"/>
      <c r="AI26" s="224"/>
      <c r="AJ26" s="224"/>
      <c r="AK26" s="224"/>
      <c r="AL26" s="224"/>
      <c r="AM26" s="224"/>
      <c r="AN26" s="224"/>
    </row>
    <row r="27" customFormat="false" ht="11.25" hidden="false" customHeight="true" outlineLevel="0" collapsed="false">
      <c r="B27" s="246" t="s">
        <v>34</v>
      </c>
      <c r="C27" s="247"/>
      <c r="D27" s="289" t="e">
        <f aca="false">SUM(D20:D26)</f>
        <v>#NAME?</v>
      </c>
      <c r="E27" s="290" t="e">
        <f aca="false">SUM(E20:E26)</f>
        <v>#NAME?</v>
      </c>
      <c r="F27" s="291" t="e">
        <f aca="false">SUM(F20:F26)</f>
        <v>#NAME?</v>
      </c>
      <c r="G27" s="251"/>
      <c r="H27" s="289" t="e">
        <f aca="false">SUM(H20:H26)</f>
        <v>#NAME?</v>
      </c>
      <c r="I27" s="290" t="e">
        <f aca="false">SUM(I20:I26)</f>
        <v>#NAME?</v>
      </c>
      <c r="J27" s="291" t="e">
        <f aca="false">SUM(J20:J26)</f>
        <v>#NAME?</v>
      </c>
      <c r="K27" s="247"/>
      <c r="L27" s="289" t="e">
        <f aca="false">SUM(L20:L26)</f>
        <v>#NAME?</v>
      </c>
      <c r="M27" s="290" t="e">
        <f aca="false">SUM(M20:M26)</f>
        <v>#NAME?</v>
      </c>
      <c r="N27" s="291" t="e">
        <f aca="false">SUM(N20:N26)</f>
        <v>#NAME?</v>
      </c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4"/>
      <c r="AG27" s="224"/>
      <c r="AH27" s="224"/>
      <c r="AI27" s="224"/>
      <c r="AJ27" s="224"/>
      <c r="AK27" s="224"/>
      <c r="AL27" s="224"/>
      <c r="AM27" s="224"/>
      <c r="AN27" s="224"/>
    </row>
    <row r="28" customFormat="false" ht="3" hidden="false" customHeight="true" outlineLevel="0" collapsed="false">
      <c r="B28" s="233"/>
      <c r="D28" s="286"/>
      <c r="E28" s="287"/>
      <c r="F28" s="288"/>
      <c r="G28" s="237"/>
      <c r="H28" s="286"/>
      <c r="I28" s="287"/>
      <c r="J28" s="288"/>
      <c r="K28" s="224"/>
      <c r="L28" s="286"/>
      <c r="M28" s="287"/>
      <c r="N28" s="288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24"/>
      <c r="AB28" s="224"/>
      <c r="AC28" s="224"/>
      <c r="AD28" s="224"/>
      <c r="AE28" s="224"/>
      <c r="AF28" s="224"/>
      <c r="AG28" s="224"/>
      <c r="AH28" s="224"/>
      <c r="AI28" s="224"/>
      <c r="AJ28" s="224"/>
      <c r="AK28" s="224"/>
      <c r="AL28" s="224"/>
      <c r="AM28" s="224"/>
      <c r="AN28" s="224"/>
    </row>
    <row r="29" customFormat="false" ht="11.25" hidden="false" customHeight="true" outlineLevel="0" collapsed="false">
      <c r="A29" s="217" t="s">
        <v>213</v>
      </c>
      <c r="B29" s="233" t="s">
        <v>58</v>
      </c>
      <c r="D29" s="286" t="e">
        <f aca="false">HPVAL($A29,$A$49,$A$2,$A$5,$A$6,$A$7)</f>
        <v>#NAME?</v>
      </c>
      <c r="E29" s="287" t="e">
        <f aca="false">HPVAL($A29,$A$49,$A$3,$A$5,$A$6,$A$7)</f>
        <v>#NAME?</v>
      </c>
      <c r="F29" s="288" t="e">
        <f aca="false">+D29+E29</f>
        <v>#NAME?</v>
      </c>
      <c r="G29" s="237"/>
      <c r="H29" s="286" t="e">
        <f aca="false">HPVAL($A29,$A$1,$A$2,$A$5,$A$6,$A$7)</f>
        <v>#NAME?</v>
      </c>
      <c r="I29" s="287" t="e">
        <f aca="false">HPVAL($A29,$A$1,$A$3,$A$5,$A$6,$A$7)</f>
        <v>#NAME?</v>
      </c>
      <c r="J29" s="288" t="e">
        <f aca="false">+H29+I29</f>
        <v>#NAME?</v>
      </c>
      <c r="K29" s="224"/>
      <c r="L29" s="286" t="e">
        <f aca="false">+D29-H29</f>
        <v>#NAME?</v>
      </c>
      <c r="M29" s="287" t="e">
        <f aca="false">+E29-I29</f>
        <v>#NAME?</v>
      </c>
      <c r="N29" s="288" t="e">
        <f aca="false">+L29+M29</f>
        <v>#NAME?</v>
      </c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4"/>
      <c r="Z29" s="224"/>
      <c r="AA29" s="224"/>
      <c r="AB29" s="224"/>
      <c r="AC29" s="224"/>
      <c r="AD29" s="224"/>
      <c r="AE29" s="224"/>
      <c r="AF29" s="224"/>
      <c r="AG29" s="224"/>
      <c r="AH29" s="224"/>
      <c r="AI29" s="224"/>
      <c r="AJ29" s="224"/>
      <c r="AK29" s="224"/>
      <c r="AL29" s="224"/>
      <c r="AM29" s="224"/>
      <c r="AN29" s="224"/>
    </row>
    <row r="30" customFormat="false" ht="11.25" hidden="false" customHeight="true" outlineLevel="0" collapsed="false">
      <c r="A30" s="217" t="s">
        <v>214</v>
      </c>
      <c r="B30" s="292" t="s">
        <v>29</v>
      </c>
      <c r="C30" s="242"/>
      <c r="D30" s="286" t="e">
        <f aca="false">HPVAL($A30,$A$49,$A$2,$A$5,$A$6,$A$7)</f>
        <v>#NAME?</v>
      </c>
      <c r="E30" s="287" t="e">
        <f aca="false">HPVAL($A30,$A$49,$A$3,$A$5,$A$6,$A$7)</f>
        <v>#NAME?</v>
      </c>
      <c r="F30" s="288" t="e">
        <f aca="false">+D30+E30</f>
        <v>#NAME?</v>
      </c>
      <c r="G30" s="237"/>
      <c r="H30" s="286" t="e">
        <f aca="false">HPVAL($A30,$A$1,$A$2,$A$5,$A$6,$A$7)</f>
        <v>#NAME?</v>
      </c>
      <c r="I30" s="287" t="e">
        <f aca="false">HPVAL($A30,$A$1,$A$3,$A$5,$A$6,$A$7)</f>
        <v>#NAME?</v>
      </c>
      <c r="J30" s="288" t="e">
        <f aca="false">+H30+I30</f>
        <v>#NAME?</v>
      </c>
      <c r="K30" s="224"/>
      <c r="L30" s="286" t="e">
        <f aca="false">+D30-H30</f>
        <v>#NAME?</v>
      </c>
      <c r="M30" s="287" t="e">
        <f aca="false">+E30-I30</f>
        <v>#NAME?</v>
      </c>
      <c r="N30" s="288" t="e">
        <f aca="false">+L30+M30</f>
        <v>#NAME?</v>
      </c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24"/>
      <c r="Z30" s="224"/>
      <c r="AA30" s="224"/>
      <c r="AB30" s="224"/>
      <c r="AC30" s="224"/>
      <c r="AD30" s="224"/>
      <c r="AE30" s="224"/>
      <c r="AF30" s="224"/>
      <c r="AG30" s="224"/>
      <c r="AH30" s="224"/>
      <c r="AI30" s="224"/>
      <c r="AJ30" s="224"/>
      <c r="AK30" s="224"/>
      <c r="AL30" s="224"/>
      <c r="AM30" s="224"/>
      <c r="AN30" s="224"/>
    </row>
    <row r="31" customFormat="false" ht="11.25" hidden="false" customHeight="true" outlineLevel="0" collapsed="false">
      <c r="A31" s="217" t="s">
        <v>216</v>
      </c>
      <c r="B31" s="292" t="s">
        <v>311</v>
      </c>
      <c r="C31" s="242"/>
      <c r="D31" s="286" t="e">
        <f aca="false">HPVAL($A31,$A$49,$A$2,$A$5,$A$6,$A$7)</f>
        <v>#NAME?</v>
      </c>
      <c r="E31" s="287" t="e">
        <f aca="false">HPVAL($A31,$A$49,$A$3,$A$5,$A$6,$A$7)</f>
        <v>#NAME?</v>
      </c>
      <c r="F31" s="288" t="e">
        <f aca="false">+D31+E31</f>
        <v>#NAME?</v>
      </c>
      <c r="G31" s="237"/>
      <c r="H31" s="286" t="e">
        <f aca="false">HPVAL($A31,$A$1,$A$2,$A$5,$A$6,$A$7)</f>
        <v>#NAME?</v>
      </c>
      <c r="I31" s="287" t="e">
        <f aca="false">HPVAL($A31,$A$1,$A$3,$A$5,$A$6,$A$7)</f>
        <v>#NAME?</v>
      </c>
      <c r="J31" s="288" t="e">
        <f aca="false">+H31+I31</f>
        <v>#NAME?</v>
      </c>
      <c r="K31" s="224"/>
      <c r="L31" s="286" t="e">
        <f aca="false">+D31-H31</f>
        <v>#NAME?</v>
      </c>
      <c r="M31" s="287" t="e">
        <f aca="false">+E31-I31</f>
        <v>#NAME?</v>
      </c>
      <c r="N31" s="288" t="e">
        <f aca="false">+L31+M31</f>
        <v>#NAME?</v>
      </c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224"/>
      <c r="AB31" s="224"/>
      <c r="AC31" s="224"/>
      <c r="AD31" s="224"/>
      <c r="AE31" s="224"/>
      <c r="AF31" s="224"/>
      <c r="AG31" s="224"/>
      <c r="AH31" s="224"/>
      <c r="AI31" s="224"/>
      <c r="AJ31" s="224"/>
      <c r="AK31" s="224"/>
      <c r="AL31" s="224"/>
      <c r="AM31" s="224"/>
      <c r="AN31" s="224"/>
    </row>
    <row r="32" customFormat="false" ht="11.25" hidden="false" customHeight="true" outlineLevel="0" collapsed="false">
      <c r="B32" s="246" t="s">
        <v>217</v>
      </c>
      <c r="C32" s="247"/>
      <c r="D32" s="289" t="e">
        <f aca="false">SUM(D29:D31)</f>
        <v>#NAME?</v>
      </c>
      <c r="E32" s="290" t="e">
        <f aca="false">SUM(E29:E31)</f>
        <v>#NAME?</v>
      </c>
      <c r="F32" s="291" t="e">
        <f aca="false">SUM(F29:F31)</f>
        <v>#NAME?</v>
      </c>
      <c r="G32" s="251"/>
      <c r="H32" s="289" t="e">
        <f aca="false">SUM(H29:H31)</f>
        <v>#NAME?</v>
      </c>
      <c r="I32" s="290" t="e">
        <f aca="false">SUM(I29:I31)</f>
        <v>#NAME?</v>
      </c>
      <c r="J32" s="291" t="e">
        <f aca="false">SUM(J29:J31)</f>
        <v>#NAME?</v>
      </c>
      <c r="K32" s="247"/>
      <c r="L32" s="289" t="e">
        <f aca="false">SUM(L29:L31)</f>
        <v>#NAME?</v>
      </c>
      <c r="M32" s="290" t="s">
        <v>178</v>
      </c>
      <c r="N32" s="291" t="n">
        <v>5000</v>
      </c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4"/>
      <c r="AK32" s="224"/>
      <c r="AL32" s="224"/>
      <c r="AM32" s="224"/>
      <c r="AN32" s="224"/>
    </row>
    <row r="33" customFormat="false" ht="3" hidden="false" customHeight="true" outlineLevel="0" collapsed="false">
      <c r="B33" s="233"/>
      <c r="D33" s="286"/>
      <c r="E33" s="287"/>
      <c r="F33" s="288"/>
      <c r="G33" s="237"/>
      <c r="H33" s="286"/>
      <c r="I33" s="287"/>
      <c r="J33" s="288"/>
      <c r="K33" s="224"/>
      <c r="L33" s="286"/>
      <c r="M33" s="287"/>
      <c r="N33" s="288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4"/>
      <c r="AG33" s="224"/>
      <c r="AH33" s="224"/>
      <c r="AI33" s="224"/>
      <c r="AJ33" s="224"/>
      <c r="AK33" s="224"/>
      <c r="AL33" s="224"/>
      <c r="AM33" s="224"/>
      <c r="AN33" s="224"/>
    </row>
    <row r="34" customFormat="false" ht="11.25" hidden="false" customHeight="true" outlineLevel="0" collapsed="false">
      <c r="A34" s="217" t="s">
        <v>218</v>
      </c>
      <c r="B34" s="233" t="s">
        <v>35</v>
      </c>
      <c r="D34" s="286" t="e">
        <f aca="false">HPVAL($A34,$A$49,$A$2,$A$5,$A$6,$A$7)</f>
        <v>#NAME?</v>
      </c>
      <c r="E34" s="287" t="e">
        <f aca="false">HPVAL($A34,$A$49,$A$3,$A$5,$A$6,$A$7)</f>
        <v>#NAME?</v>
      </c>
      <c r="F34" s="288" t="e">
        <f aca="false">+D34+E34</f>
        <v>#NAME?</v>
      </c>
      <c r="G34" s="237"/>
      <c r="H34" s="286" t="e">
        <f aca="false">HPVAL($A34,$A$1,$A$2,$A$5,$A$6,$A$7)</f>
        <v>#NAME?</v>
      </c>
      <c r="I34" s="287" t="e">
        <f aca="false">HPVAL($A34,$A$1,$A$3,$A$5,$A$6,$A$7)</f>
        <v>#NAME?</v>
      </c>
      <c r="J34" s="288" t="e">
        <f aca="false">+H34+I34</f>
        <v>#NAME?</v>
      </c>
      <c r="K34" s="224"/>
      <c r="L34" s="286" t="e">
        <f aca="false">+D34-H34</f>
        <v>#NAME?</v>
      </c>
      <c r="M34" s="287" t="e">
        <f aca="false">+E34-I34</f>
        <v>#NAME?</v>
      </c>
      <c r="N34" s="288" t="e">
        <f aca="false">+L34+M34</f>
        <v>#NAME?</v>
      </c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/>
      <c r="AN34" s="224"/>
    </row>
    <row r="35" customFormat="false" ht="11.25" hidden="false" customHeight="true" outlineLevel="0" collapsed="false">
      <c r="A35" s="217" t="s">
        <v>219</v>
      </c>
      <c r="B35" s="233" t="s">
        <v>60</v>
      </c>
      <c r="D35" s="286" t="e">
        <f aca="false">HPVAL($A35,$A$49,$A$2,$A$5,$A$6,$A$7)</f>
        <v>#NAME?</v>
      </c>
      <c r="E35" s="287" t="e">
        <f aca="false">HPVAL($A35,$A$49,$A$3,$A$5,$A$6,$A$7)</f>
        <v>#NAME?</v>
      </c>
      <c r="F35" s="288" t="e">
        <f aca="false">+D35+E35</f>
        <v>#NAME?</v>
      </c>
      <c r="G35" s="237"/>
      <c r="H35" s="286" t="e">
        <f aca="false">HPVAL($A35,$A$1,$A$2,$A$5,$A$6,$A$7)</f>
        <v>#NAME?</v>
      </c>
      <c r="I35" s="287" t="e">
        <f aca="false">HPVAL($A35,$A$1,$A$3,$A$5,$A$6,$A$7)</f>
        <v>#NAME?</v>
      </c>
      <c r="J35" s="288" t="e">
        <f aca="false">+H35+I35</f>
        <v>#NAME?</v>
      </c>
      <c r="K35" s="224"/>
      <c r="L35" s="286" t="e">
        <f aca="false">+D35-H35</f>
        <v>#NAME?</v>
      </c>
      <c r="M35" s="287" t="e">
        <f aca="false">+E35-I35</f>
        <v>#NAME?</v>
      </c>
      <c r="N35" s="288" t="e">
        <f aca="false">+L35+M35</f>
        <v>#NAME?</v>
      </c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4"/>
      <c r="AG35" s="224"/>
      <c r="AH35" s="224"/>
      <c r="AI35" s="224"/>
      <c r="AJ35" s="224"/>
      <c r="AK35" s="224"/>
      <c r="AL35" s="224"/>
      <c r="AM35" s="224"/>
      <c r="AN35" s="224"/>
    </row>
    <row r="36" customFormat="false" ht="11.25" hidden="false" customHeight="true" outlineLevel="0" collapsed="false">
      <c r="A36" s="217" t="s">
        <v>220</v>
      </c>
      <c r="B36" s="256" t="s">
        <v>145</v>
      </c>
      <c r="D36" s="286" t="e">
        <f aca="false">HPVAL($A36,$A$49,$A$2,$A$5,$A$6,$A$7)</f>
        <v>#NAME?</v>
      </c>
      <c r="E36" s="287" t="e">
        <f aca="false">HPVAL($A36,$A$49,$A$3,$A$5,$A$6,$A$7)</f>
        <v>#NAME?</v>
      </c>
      <c r="F36" s="288" t="e">
        <f aca="false">+D36+E36</f>
        <v>#NAME?</v>
      </c>
      <c r="G36" s="237"/>
      <c r="H36" s="286" t="e">
        <f aca="false">HPVAL($A36,$A$1,$A$2,$A$5,$A$6,$A$7)</f>
        <v>#NAME?</v>
      </c>
      <c r="I36" s="287" t="e">
        <f aca="false">HPVAL($A36,$A$1,$A$3,$A$5,$A$6,$A$7)</f>
        <v>#NAME?</v>
      </c>
      <c r="J36" s="288" t="e">
        <f aca="false">+H36+I36</f>
        <v>#NAME?</v>
      </c>
      <c r="K36" s="224"/>
      <c r="L36" s="286" t="e">
        <f aca="false">+D36-H36</f>
        <v>#NAME?</v>
      </c>
      <c r="M36" s="287" t="e">
        <f aca="false">+E36-I36</f>
        <v>#NAME?</v>
      </c>
      <c r="N36" s="288" t="e">
        <f aca="false">+L36+M36</f>
        <v>#NAME?</v>
      </c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4"/>
      <c r="AK36" s="224"/>
      <c r="AL36" s="224"/>
      <c r="AM36" s="224"/>
      <c r="AN36" s="224"/>
    </row>
    <row r="37" customFormat="false" ht="11.25" hidden="false" customHeight="true" outlineLevel="0" collapsed="false">
      <c r="A37" s="217" t="s">
        <v>221</v>
      </c>
      <c r="B37" s="256" t="s">
        <v>37</v>
      </c>
      <c r="D37" s="286" t="e">
        <f aca="false">HPVAL($A37,$A$49,$A$2,$A$5,$A$6,$A$7)</f>
        <v>#NAME?</v>
      </c>
      <c r="E37" s="287" t="e">
        <f aca="false">HPVAL($A37,$A$49,$A$3,$A$5,$A$6,$A$7)</f>
        <v>#NAME?</v>
      </c>
      <c r="F37" s="288" t="e">
        <f aca="false">+D37+E37</f>
        <v>#NAME?</v>
      </c>
      <c r="G37" s="237"/>
      <c r="H37" s="286" t="e">
        <f aca="false">HPVAL($A37,$A$1,$A$2,$A$5,$A$6,$A$7)</f>
        <v>#NAME?</v>
      </c>
      <c r="I37" s="287" t="e">
        <f aca="false">HPVAL($A37,$A$1,$A$3,$A$5,$A$6,$A$7)</f>
        <v>#NAME?</v>
      </c>
      <c r="J37" s="288" t="e">
        <f aca="false">+H37+I37</f>
        <v>#NAME?</v>
      </c>
      <c r="K37" s="224"/>
      <c r="L37" s="286" t="e">
        <f aca="false">+D37-H37</f>
        <v>#NAME?</v>
      </c>
      <c r="M37" s="287" t="e">
        <f aca="false">+E37-I37</f>
        <v>#NAME?</v>
      </c>
      <c r="N37" s="288" t="e">
        <f aca="false">+L37+M37</f>
        <v>#NAME?</v>
      </c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4"/>
      <c r="AN37" s="224"/>
    </row>
    <row r="38" customFormat="false" ht="11.25" hidden="false" customHeight="true" outlineLevel="0" collapsed="false">
      <c r="B38" s="233" t="s">
        <v>37</v>
      </c>
      <c r="D38" s="286" t="e">
        <f aca="false">SUM(D36:D37)</f>
        <v>#NAME?</v>
      </c>
      <c r="E38" s="287" t="e">
        <f aca="false">SUM(E36:E37)</f>
        <v>#NAME?</v>
      </c>
      <c r="F38" s="288" t="e">
        <f aca="false">SUM(F36:F37)</f>
        <v>#NAME?</v>
      </c>
      <c r="G38" s="237"/>
      <c r="H38" s="286" t="e">
        <f aca="false">SUM(H36:H37)</f>
        <v>#NAME?</v>
      </c>
      <c r="I38" s="287" t="e">
        <f aca="false">SUM(I36:I37)</f>
        <v>#NAME?</v>
      </c>
      <c r="J38" s="288" t="e">
        <f aca="false">SUM(J36:J37)</f>
        <v>#NAME?</v>
      </c>
      <c r="K38" s="224"/>
      <c r="L38" s="286" t="e">
        <f aca="false">SUM(L36:L37)</f>
        <v>#NAME?</v>
      </c>
      <c r="M38" s="287" t="e">
        <f aca="false">SUM(M36:M37)</f>
        <v>#NAME?</v>
      </c>
      <c r="N38" s="288" t="e">
        <f aca="false">SUM(N36:N37)</f>
        <v>#NAME?</v>
      </c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  <c r="AK38" s="224"/>
      <c r="AL38" s="224"/>
      <c r="AM38" s="224"/>
      <c r="AN38" s="224"/>
    </row>
    <row r="39" customFormat="false" ht="11.25" hidden="false" customHeight="true" outlineLevel="0" collapsed="false">
      <c r="B39" s="246" t="s">
        <v>38</v>
      </c>
      <c r="C39" s="247"/>
      <c r="D39" s="289" t="e">
        <f aca="false">SUM(D34:D37)</f>
        <v>#NAME?</v>
      </c>
      <c r="E39" s="290" t="e">
        <f aca="false">SUM(E34:E37)</f>
        <v>#NAME?</v>
      </c>
      <c r="F39" s="291" t="e">
        <f aca="false">SUM(F34:F37)</f>
        <v>#NAME?</v>
      </c>
      <c r="G39" s="251"/>
      <c r="H39" s="289" t="e">
        <f aca="false">SUM(H34:H37)</f>
        <v>#NAME?</v>
      </c>
      <c r="I39" s="290" t="e">
        <f aca="false">SUM(I34:I37)</f>
        <v>#NAME?</v>
      </c>
      <c r="J39" s="291" t="e">
        <f aca="false">SUM(J34:J37)</f>
        <v>#NAME?</v>
      </c>
      <c r="K39" s="247"/>
      <c r="L39" s="289" t="e">
        <f aca="false">SUM(L34:L37)</f>
        <v>#NAME?</v>
      </c>
      <c r="M39" s="290" t="e">
        <f aca="false">SUM(M34:M37)</f>
        <v>#NAME?</v>
      </c>
      <c r="N39" s="291" t="e">
        <f aca="false">SUM(N34:N37)</f>
        <v>#NAME?</v>
      </c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  <c r="AK39" s="224"/>
      <c r="AL39" s="224"/>
      <c r="AM39" s="224"/>
      <c r="AN39" s="224"/>
    </row>
    <row r="40" customFormat="false" ht="3" hidden="false" customHeight="true" outlineLevel="0" collapsed="false">
      <c r="B40" s="233"/>
      <c r="D40" s="286"/>
      <c r="E40" s="287"/>
      <c r="F40" s="288"/>
      <c r="G40" s="237"/>
      <c r="H40" s="286"/>
      <c r="I40" s="287"/>
      <c r="J40" s="288"/>
      <c r="K40" s="224"/>
      <c r="L40" s="286"/>
      <c r="M40" s="287"/>
      <c r="N40" s="288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24"/>
      <c r="Z40" s="224"/>
      <c r="AA40" s="224"/>
      <c r="AB40" s="224"/>
      <c r="AC40" s="224"/>
      <c r="AD40" s="224"/>
      <c r="AE40" s="224"/>
      <c r="AF40" s="224"/>
      <c r="AG40" s="224"/>
      <c r="AH40" s="224"/>
      <c r="AI40" s="224"/>
      <c r="AJ40" s="224"/>
      <c r="AK40" s="224"/>
      <c r="AL40" s="224"/>
      <c r="AM40" s="224"/>
      <c r="AN40" s="224"/>
    </row>
    <row r="41" customFormat="false" ht="11.25" hidden="false" customHeight="true" outlineLevel="0" collapsed="false">
      <c r="A41" s="217" t="s">
        <v>222</v>
      </c>
      <c r="B41" s="233" t="s">
        <v>39</v>
      </c>
      <c r="C41" s="242"/>
      <c r="D41" s="286" t="e">
        <f aca="false">HPVAL($A41,$A$49,$A$2,$A$5,$A$6,$A$7)</f>
        <v>#NAME?</v>
      </c>
      <c r="E41" s="287" t="e">
        <f aca="false">HPVAL($A41,$A$49,$A$3,$A$5,$A$6,$A$7)</f>
        <v>#NAME?</v>
      </c>
      <c r="F41" s="288" t="e">
        <f aca="false">+D41+E41</f>
        <v>#NAME?</v>
      </c>
      <c r="G41" s="237"/>
      <c r="H41" s="286" t="e">
        <f aca="false">HPVAL($A41,$A$1,$A$2,$A$5,$A$6,$A$7)</f>
        <v>#NAME?</v>
      </c>
      <c r="I41" s="287" t="e">
        <f aca="false">HPVAL($A41,$A$1,$A$3,$A$5,$A$6,$A$7)</f>
        <v>#NAME?</v>
      </c>
      <c r="J41" s="288" t="e">
        <f aca="false">+H41+I41</f>
        <v>#NAME?</v>
      </c>
      <c r="K41" s="224"/>
      <c r="L41" s="286" t="e">
        <f aca="false">+D41-H41</f>
        <v>#NAME?</v>
      </c>
      <c r="M41" s="287" t="e">
        <f aca="false">+E41-I41</f>
        <v>#NAME?</v>
      </c>
      <c r="N41" s="288" t="e">
        <f aca="false">+L41+M41</f>
        <v>#NAME?</v>
      </c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24"/>
      <c r="Z41" s="224"/>
      <c r="AA41" s="224"/>
      <c r="AB41" s="224"/>
      <c r="AC41" s="224"/>
      <c r="AD41" s="224"/>
      <c r="AE41" s="224"/>
      <c r="AF41" s="224"/>
      <c r="AG41" s="224"/>
      <c r="AH41" s="224"/>
      <c r="AI41" s="224"/>
      <c r="AJ41" s="224"/>
      <c r="AK41" s="224"/>
      <c r="AL41" s="224"/>
      <c r="AM41" s="224"/>
      <c r="AN41" s="224"/>
    </row>
    <row r="42" customFormat="false" ht="3" hidden="false" customHeight="true" outlineLevel="0" collapsed="false">
      <c r="B42" s="233"/>
      <c r="C42" s="242"/>
      <c r="D42" s="286"/>
      <c r="E42" s="287"/>
      <c r="F42" s="288" t="n">
        <f aca="false">+D42+E42</f>
        <v>0</v>
      </c>
      <c r="G42" s="237"/>
      <c r="H42" s="286"/>
      <c r="I42" s="287"/>
      <c r="J42" s="288" t="n">
        <f aca="false">+H42+I42</f>
        <v>0</v>
      </c>
      <c r="K42" s="224"/>
      <c r="L42" s="286"/>
      <c r="M42" s="287"/>
      <c r="N42" s="288" t="n">
        <f aca="false">+L42+M42</f>
        <v>0</v>
      </c>
      <c r="O42" s="224"/>
      <c r="P42" s="224"/>
      <c r="Q42" s="224"/>
      <c r="R42" s="224"/>
      <c r="S42" s="224"/>
      <c r="T42" s="224"/>
      <c r="U42" s="224"/>
      <c r="V42" s="224"/>
      <c r="W42" s="224"/>
      <c r="X42" s="224"/>
      <c r="Y42" s="224"/>
      <c r="Z42" s="224"/>
      <c r="AA42" s="224"/>
      <c r="AB42" s="224"/>
      <c r="AC42" s="224"/>
      <c r="AD42" s="224"/>
      <c r="AE42" s="224"/>
      <c r="AF42" s="224"/>
      <c r="AG42" s="224"/>
      <c r="AH42" s="224"/>
      <c r="AI42" s="224"/>
      <c r="AJ42" s="224"/>
      <c r="AK42" s="224"/>
      <c r="AL42" s="224"/>
      <c r="AM42" s="224"/>
      <c r="AN42" s="224"/>
    </row>
    <row r="43" customFormat="false" ht="11.25" hidden="false" customHeight="true" outlineLevel="0" collapsed="false">
      <c r="A43" s="177" t="s">
        <v>223</v>
      </c>
      <c r="B43" s="233" t="s">
        <v>40</v>
      </c>
      <c r="C43" s="242"/>
      <c r="D43" s="286" t="e">
        <f aca="false">HPVAL($A43,$A$49,$A$2,$A$5,$A$6,$A$7)</f>
        <v>#NAME?</v>
      </c>
      <c r="E43" s="287" t="e">
        <f aca="false">HPVAL($A43,$A$49,$A$3,$A$5,$A$6,$A$7)</f>
        <v>#NAME?</v>
      </c>
      <c r="F43" s="288" t="e">
        <f aca="false">+D43+E43</f>
        <v>#NAME?</v>
      </c>
      <c r="G43" s="237"/>
      <c r="H43" s="286" t="e">
        <f aca="false">HPVAL($A43,$A$1,$A$2,$A$5,$A$6,$A$7)</f>
        <v>#NAME?</v>
      </c>
      <c r="I43" s="287" t="e">
        <f aca="false">HPVAL($A43,$A$1,$A$3,$A$5,$A$6,$A$7)</f>
        <v>#NAME?</v>
      </c>
      <c r="J43" s="288" t="e">
        <f aca="false">+H43+I43</f>
        <v>#NAME?</v>
      </c>
      <c r="K43" s="224"/>
      <c r="L43" s="286" t="e">
        <f aca="false">+D43-H43</f>
        <v>#NAME?</v>
      </c>
      <c r="M43" s="287" t="e">
        <f aca="false">+E43-I43</f>
        <v>#NAME?</v>
      </c>
      <c r="N43" s="288" t="e">
        <f aca="false">+L43+M43</f>
        <v>#NAME?</v>
      </c>
      <c r="O43" s="224"/>
      <c r="P43" s="224"/>
      <c r="Q43" s="224"/>
      <c r="R43" s="224"/>
      <c r="S43" s="224"/>
      <c r="T43" s="224"/>
      <c r="U43" s="224"/>
      <c r="V43" s="224"/>
      <c r="W43" s="224"/>
      <c r="X43" s="224"/>
      <c r="Y43" s="224"/>
      <c r="Z43" s="224"/>
      <c r="AA43" s="224"/>
      <c r="AB43" s="224"/>
      <c r="AC43" s="224"/>
      <c r="AD43" s="224"/>
      <c r="AE43" s="224"/>
      <c r="AF43" s="224"/>
      <c r="AG43" s="224"/>
      <c r="AH43" s="224"/>
      <c r="AI43" s="224"/>
      <c r="AJ43" s="224"/>
      <c r="AK43" s="224"/>
      <c r="AL43" s="224"/>
      <c r="AM43" s="224"/>
      <c r="AN43" s="224"/>
    </row>
    <row r="44" customFormat="false" ht="3" hidden="false" customHeight="true" outlineLevel="0" collapsed="false">
      <c r="B44" s="233"/>
      <c r="D44" s="286"/>
      <c r="E44" s="287"/>
      <c r="F44" s="288"/>
      <c r="G44" s="237"/>
      <c r="H44" s="286"/>
      <c r="I44" s="287"/>
      <c r="J44" s="288"/>
      <c r="K44" s="224"/>
      <c r="L44" s="286"/>
      <c r="M44" s="287"/>
      <c r="N44" s="288"/>
      <c r="O44" s="224"/>
      <c r="P44" s="224"/>
      <c r="Q44" s="224"/>
      <c r="R44" s="224"/>
      <c r="S44" s="224"/>
      <c r="T44" s="224"/>
      <c r="U44" s="224"/>
      <c r="V44" s="224"/>
      <c r="W44" s="224"/>
      <c r="X44" s="224"/>
      <c r="Y44" s="224"/>
      <c r="Z44" s="224"/>
      <c r="AA44" s="224"/>
      <c r="AB44" s="224"/>
      <c r="AC44" s="224"/>
      <c r="AD44" s="224"/>
      <c r="AE44" s="224"/>
      <c r="AF44" s="224"/>
      <c r="AG44" s="224"/>
      <c r="AH44" s="224"/>
      <c r="AI44" s="224"/>
      <c r="AJ44" s="224"/>
      <c r="AK44" s="224"/>
      <c r="AL44" s="224"/>
      <c r="AM44" s="224"/>
      <c r="AN44" s="224"/>
    </row>
    <row r="45" customFormat="false" ht="11.25" hidden="false" customHeight="true" outlineLevel="0" collapsed="false">
      <c r="B45" s="246" t="s">
        <v>42</v>
      </c>
      <c r="C45" s="247"/>
      <c r="D45" s="289" t="e">
        <f aca="false">SUM(D39:D43)+D18+D27+D32</f>
        <v>#NAME?</v>
      </c>
      <c r="E45" s="290" t="e">
        <f aca="false">SUM(E39:E43)+E18+E27+E32</f>
        <v>#NAME?</v>
      </c>
      <c r="F45" s="291" t="e">
        <f aca="false">SUM(F39:F43)+F18+F27+F32</f>
        <v>#NAME?</v>
      </c>
      <c r="G45" s="251"/>
      <c r="H45" s="289" t="e">
        <f aca="false">SUM(H39:H43)+H18+H27+H32</f>
        <v>#NAME?</v>
      </c>
      <c r="I45" s="290" t="e">
        <f aca="false">SUM(I39:I43)+I18+I27+I32</f>
        <v>#NAME?</v>
      </c>
      <c r="J45" s="291" t="e">
        <f aca="false">SUM(J39:J43)+J18+J27+J32</f>
        <v>#NAME?</v>
      </c>
      <c r="K45" s="247"/>
      <c r="L45" s="289" t="e">
        <f aca="false">SUM(L39:L43)+L18+L27+L32</f>
        <v>#NAME?</v>
      </c>
      <c r="M45" s="290" t="e">
        <f aca="false">SUM(M39:M43)+M18+M27+M32</f>
        <v>#NAME?</v>
      </c>
      <c r="N45" s="291" t="e">
        <f aca="false">SUM(N39:N43)+N18+N27+N32</f>
        <v>#NAME?</v>
      </c>
    </row>
    <row r="46" customFormat="false" ht="3" hidden="false" customHeight="true" outlineLevel="0" collapsed="false">
      <c r="A46" s="247"/>
      <c r="B46" s="233"/>
      <c r="D46" s="286"/>
      <c r="E46" s="287"/>
      <c r="F46" s="288"/>
      <c r="G46" s="237"/>
      <c r="H46" s="286"/>
      <c r="I46" s="287"/>
      <c r="J46" s="288"/>
      <c r="K46" s="224"/>
      <c r="L46" s="286"/>
      <c r="M46" s="287"/>
      <c r="N46" s="288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24"/>
      <c r="Z46" s="224"/>
      <c r="AA46" s="224"/>
      <c r="AB46" s="224"/>
      <c r="AC46" s="224"/>
      <c r="AD46" s="224"/>
      <c r="AE46" s="224"/>
      <c r="AF46" s="224"/>
      <c r="AG46" s="224"/>
      <c r="AH46" s="224"/>
      <c r="AI46" s="224"/>
      <c r="AJ46" s="224"/>
      <c r="AK46" s="224"/>
      <c r="AL46" s="224"/>
      <c r="AM46" s="224"/>
      <c r="AN46" s="224"/>
    </row>
    <row r="47" customFormat="false" ht="11.25" hidden="false" customHeight="true" outlineLevel="0" collapsed="false">
      <c r="A47" s="217" t="s">
        <v>224</v>
      </c>
      <c r="B47" s="233" t="s">
        <v>179</v>
      </c>
      <c r="C47" s="242"/>
      <c r="D47" s="286"/>
      <c r="E47" s="287" t="e">
        <f aca="false">HPVAL($A47,$A$49,"total_headcount",$A$5,$A$6,$A$7)</f>
        <v>#NAME?</v>
      </c>
      <c r="F47" s="288" t="e">
        <f aca="false">+D47+E47</f>
        <v>#NAME?</v>
      </c>
      <c r="G47" s="237"/>
      <c r="H47" s="286"/>
      <c r="I47" s="287" t="e">
        <f aca="false">HPVAL($A47,$A$1,"total_headcount",$A$5,$A$6,$A$7)</f>
        <v>#NAME?</v>
      </c>
      <c r="J47" s="288" t="e">
        <f aca="false">+H47+I47</f>
        <v>#NAME?</v>
      </c>
      <c r="K47" s="224"/>
      <c r="L47" s="286" t="n">
        <f aca="false">+D47-H47</f>
        <v>0</v>
      </c>
      <c r="M47" s="287" t="e">
        <f aca="false">+E47-I47</f>
        <v>#NAME?</v>
      </c>
      <c r="N47" s="288" t="e">
        <f aca="false">+L47+M47</f>
        <v>#NAME?</v>
      </c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24"/>
      <c r="Z47" s="224"/>
      <c r="AA47" s="224"/>
      <c r="AB47" s="224"/>
      <c r="AC47" s="224"/>
      <c r="AD47" s="224"/>
      <c r="AE47" s="224"/>
      <c r="AF47" s="224"/>
      <c r="AG47" s="224"/>
      <c r="AH47" s="224"/>
      <c r="AI47" s="224"/>
      <c r="AJ47" s="224"/>
      <c r="AK47" s="224"/>
      <c r="AL47" s="224"/>
      <c r="AM47" s="224"/>
      <c r="AN47" s="224"/>
    </row>
    <row r="48" customFormat="false" ht="3" hidden="false" customHeight="true" outlineLevel="0" collapsed="false">
      <c r="A48" s="217" t="s">
        <v>224</v>
      </c>
      <c r="B48" s="233"/>
      <c r="D48" s="286"/>
      <c r="E48" s="287"/>
      <c r="F48" s="288"/>
      <c r="G48" s="237"/>
      <c r="H48" s="286"/>
      <c r="I48" s="287"/>
      <c r="J48" s="288"/>
      <c r="K48" s="224"/>
      <c r="L48" s="286"/>
      <c r="M48" s="287"/>
      <c r="N48" s="288"/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24"/>
      <c r="Z48" s="224"/>
      <c r="AA48" s="224"/>
      <c r="AB48" s="224"/>
      <c r="AC48" s="224"/>
      <c r="AD48" s="224"/>
      <c r="AE48" s="224"/>
      <c r="AF48" s="224"/>
      <c r="AG48" s="224"/>
      <c r="AH48" s="224"/>
      <c r="AI48" s="224"/>
      <c r="AJ48" s="224"/>
      <c r="AK48" s="224"/>
      <c r="AL48" s="224"/>
      <c r="AM48" s="224"/>
      <c r="AN48" s="224"/>
    </row>
    <row r="49" customFormat="false" ht="11.25" hidden="false" customHeight="true" outlineLevel="0" collapsed="false">
      <c r="A49" s="217" t="s">
        <v>187</v>
      </c>
      <c r="B49" s="293" t="s">
        <v>84</v>
      </c>
      <c r="C49" s="242"/>
      <c r="D49" s="289" t="e">
        <f aca="false">D45+D47</f>
        <v>#NAME?</v>
      </c>
      <c r="E49" s="290" t="e">
        <f aca="false">E45+E47</f>
        <v>#NAME?</v>
      </c>
      <c r="F49" s="291" t="e">
        <f aca="false">F45+F47</f>
        <v>#NAME?</v>
      </c>
      <c r="G49" s="237"/>
      <c r="H49" s="289" t="e">
        <f aca="false">H45+H47</f>
        <v>#NAME?</v>
      </c>
      <c r="I49" s="290" t="e">
        <f aca="false">I45+I47</f>
        <v>#NAME?</v>
      </c>
      <c r="J49" s="291" t="e">
        <f aca="false">J45+J47</f>
        <v>#NAME?</v>
      </c>
      <c r="K49" s="224"/>
      <c r="L49" s="289" t="e">
        <f aca="false">L45+L47</f>
        <v>#NAME?</v>
      </c>
      <c r="M49" s="290" t="e">
        <f aca="false">M45+M47</f>
        <v>#NAME?</v>
      </c>
      <c r="N49" s="291" t="e">
        <f aca="false">N45+N47</f>
        <v>#NAME?</v>
      </c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4"/>
      <c r="Z49" s="224"/>
      <c r="AA49" s="224"/>
      <c r="AB49" s="224"/>
      <c r="AC49" s="224"/>
      <c r="AD49" s="224"/>
      <c r="AE49" s="224"/>
      <c r="AF49" s="224"/>
      <c r="AG49" s="224"/>
      <c r="AH49" s="224"/>
      <c r="AI49" s="224"/>
      <c r="AJ49" s="224"/>
      <c r="AK49" s="224"/>
      <c r="AL49" s="224"/>
      <c r="AM49" s="224"/>
      <c r="AN49" s="224"/>
    </row>
    <row r="50" customFormat="false" ht="3" hidden="false" customHeight="true" outlineLevel="0" collapsed="false">
      <c r="A50" s="247"/>
      <c r="B50" s="265"/>
      <c r="D50" s="266"/>
      <c r="E50" s="267"/>
      <c r="F50" s="268"/>
      <c r="G50" s="224"/>
      <c r="H50" s="266"/>
      <c r="I50" s="267"/>
      <c r="J50" s="268"/>
      <c r="K50" s="224"/>
      <c r="L50" s="266"/>
      <c r="M50" s="267"/>
      <c r="N50" s="268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224"/>
      <c r="Z50" s="224"/>
      <c r="AA50" s="224"/>
      <c r="AB50" s="224"/>
      <c r="AC50" s="224"/>
      <c r="AD50" s="224"/>
      <c r="AE50" s="224"/>
      <c r="AF50" s="224"/>
      <c r="AG50" s="224"/>
      <c r="AH50" s="224"/>
      <c r="AI50" s="224"/>
      <c r="AJ50" s="224"/>
      <c r="AK50" s="224"/>
      <c r="AL50" s="224"/>
      <c r="AM50" s="224"/>
      <c r="AN50" s="224"/>
    </row>
    <row r="51" customFormat="false" ht="12.75" hidden="false" customHeight="false" outlineLevel="0" collapsed="false">
      <c r="D51" s="224"/>
      <c r="E51" s="224"/>
      <c r="F51" s="224"/>
      <c r="G51" s="224"/>
      <c r="H51" s="224"/>
      <c r="I51" s="224"/>
      <c r="J51" s="224"/>
      <c r="K51" s="224"/>
      <c r="L51" s="224"/>
      <c r="M51" s="224"/>
      <c r="N51" s="224"/>
      <c r="O51" s="224"/>
      <c r="P51" s="224"/>
      <c r="Q51" s="224"/>
      <c r="R51" s="224"/>
      <c r="S51" s="224"/>
      <c r="T51" s="224"/>
      <c r="U51" s="224"/>
      <c r="V51" s="224"/>
      <c r="W51" s="224"/>
      <c r="X51" s="224"/>
      <c r="Y51" s="224"/>
      <c r="Z51" s="224"/>
      <c r="AA51" s="224"/>
      <c r="AB51" s="224"/>
      <c r="AC51" s="224"/>
      <c r="AD51" s="224"/>
      <c r="AE51" s="224"/>
      <c r="AF51" s="224"/>
      <c r="AG51" s="224"/>
      <c r="AH51" s="224"/>
      <c r="AI51" s="224"/>
      <c r="AJ51" s="224"/>
      <c r="AK51" s="224"/>
      <c r="AL51" s="224"/>
      <c r="AM51" s="224"/>
      <c r="AN51" s="224"/>
    </row>
    <row r="52" customFormat="false" ht="12.75" hidden="false" customHeight="false" outlineLevel="0" collapsed="false">
      <c r="D52" s="224"/>
      <c r="E52" s="224"/>
      <c r="F52" s="224"/>
      <c r="G52" s="224"/>
      <c r="H52" s="224"/>
      <c r="I52" s="224"/>
      <c r="J52" s="224"/>
      <c r="K52" s="224"/>
      <c r="L52" s="224"/>
      <c r="M52" s="224"/>
      <c r="N52" s="224"/>
      <c r="O52" s="224"/>
      <c r="P52" s="224"/>
      <c r="Q52" s="224"/>
      <c r="R52" s="224"/>
      <c r="S52" s="224"/>
      <c r="T52" s="224"/>
      <c r="U52" s="224"/>
      <c r="V52" s="224"/>
      <c r="W52" s="224"/>
      <c r="X52" s="224"/>
      <c r="Y52" s="224"/>
      <c r="Z52" s="224"/>
      <c r="AA52" s="224"/>
      <c r="AB52" s="224"/>
      <c r="AC52" s="224"/>
      <c r="AD52" s="224"/>
      <c r="AE52" s="224"/>
      <c r="AF52" s="224"/>
      <c r="AG52" s="224"/>
      <c r="AH52" s="224"/>
      <c r="AI52" s="224"/>
      <c r="AJ52" s="224"/>
      <c r="AK52" s="224"/>
      <c r="AL52" s="224"/>
      <c r="AM52" s="224"/>
      <c r="AN52" s="224"/>
    </row>
    <row r="53" customFormat="false" ht="12.75" hidden="false" customHeight="false" outlineLevel="0" collapsed="false">
      <c r="D53" s="224"/>
      <c r="E53" s="224"/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24"/>
      <c r="Z53" s="224"/>
      <c r="AA53" s="224"/>
      <c r="AB53" s="224"/>
      <c r="AC53" s="224"/>
      <c r="AD53" s="224"/>
      <c r="AE53" s="224"/>
      <c r="AF53" s="224"/>
      <c r="AG53" s="224"/>
      <c r="AH53" s="224"/>
      <c r="AI53" s="224"/>
      <c r="AJ53" s="224"/>
      <c r="AK53" s="224"/>
      <c r="AL53" s="224"/>
      <c r="AM53" s="224"/>
      <c r="AN53" s="224"/>
    </row>
    <row r="54" customFormat="false" ht="12.75" hidden="false" customHeight="false" outlineLevel="0" collapsed="false">
      <c r="D54" s="224"/>
      <c r="E54" s="224"/>
      <c r="F54" s="224"/>
      <c r="G54" s="224"/>
      <c r="H54" s="224"/>
      <c r="I54" s="224"/>
      <c r="J54" s="224"/>
      <c r="K54" s="224"/>
      <c r="L54" s="224"/>
      <c r="M54" s="224"/>
      <c r="N54" s="224"/>
      <c r="O54" s="224"/>
      <c r="P54" s="224"/>
      <c r="Q54" s="224"/>
      <c r="R54" s="224"/>
      <c r="S54" s="224"/>
      <c r="T54" s="224"/>
      <c r="U54" s="224"/>
      <c r="V54" s="224"/>
      <c r="W54" s="224"/>
      <c r="X54" s="224"/>
      <c r="Y54" s="224"/>
      <c r="Z54" s="224"/>
      <c r="AA54" s="224"/>
      <c r="AB54" s="224"/>
      <c r="AC54" s="224"/>
      <c r="AD54" s="224"/>
      <c r="AE54" s="224"/>
      <c r="AF54" s="224"/>
      <c r="AG54" s="224"/>
      <c r="AH54" s="224"/>
      <c r="AI54" s="224"/>
      <c r="AJ54" s="224"/>
      <c r="AK54" s="224"/>
      <c r="AL54" s="224"/>
      <c r="AM54" s="224"/>
      <c r="AN54" s="224"/>
    </row>
    <row r="55" customFormat="false" ht="12.75" hidden="false" customHeight="false" outlineLevel="0" collapsed="false">
      <c r="D55" s="224"/>
      <c r="E55" s="224"/>
      <c r="F55" s="224"/>
      <c r="G55" s="224"/>
      <c r="H55" s="224"/>
      <c r="I55" s="224"/>
      <c r="J55" s="224"/>
      <c r="K55" s="224"/>
      <c r="L55" s="224"/>
      <c r="M55" s="224"/>
      <c r="N55" s="224"/>
      <c r="O55" s="224"/>
      <c r="P55" s="224"/>
      <c r="Q55" s="224"/>
      <c r="R55" s="224"/>
      <c r="S55" s="224"/>
      <c r="T55" s="224"/>
      <c r="U55" s="224"/>
      <c r="V55" s="224"/>
      <c r="W55" s="224"/>
      <c r="X55" s="224"/>
      <c r="Y55" s="224"/>
      <c r="Z55" s="224"/>
      <c r="AA55" s="224"/>
      <c r="AB55" s="224"/>
      <c r="AC55" s="224"/>
      <c r="AD55" s="224"/>
      <c r="AE55" s="224"/>
      <c r="AF55" s="224"/>
      <c r="AG55" s="224"/>
      <c r="AH55" s="224"/>
      <c r="AI55" s="224"/>
      <c r="AJ55" s="224"/>
      <c r="AK55" s="224"/>
      <c r="AL55" s="224"/>
      <c r="AM55" s="224"/>
      <c r="AN55" s="224"/>
    </row>
    <row r="56" customFormat="false" ht="12.75" hidden="false" customHeight="false" outlineLevel="0" collapsed="false">
      <c r="D56" s="224"/>
      <c r="E56" s="224"/>
      <c r="F56" s="224"/>
      <c r="G56" s="224"/>
      <c r="H56" s="224"/>
      <c r="I56" s="224"/>
      <c r="J56" s="224"/>
      <c r="K56" s="224"/>
      <c r="L56" s="224"/>
      <c r="M56" s="224"/>
      <c r="N56" s="224"/>
      <c r="O56" s="224"/>
      <c r="P56" s="224"/>
      <c r="Q56" s="224"/>
      <c r="R56" s="224"/>
      <c r="S56" s="224"/>
      <c r="T56" s="224"/>
      <c r="U56" s="224"/>
      <c r="V56" s="224"/>
      <c r="W56" s="224"/>
      <c r="X56" s="224"/>
      <c r="Y56" s="224"/>
      <c r="Z56" s="224"/>
      <c r="AA56" s="224"/>
      <c r="AB56" s="224"/>
      <c r="AC56" s="224"/>
      <c r="AD56" s="224"/>
      <c r="AE56" s="224"/>
      <c r="AF56" s="224"/>
      <c r="AG56" s="224"/>
      <c r="AH56" s="224"/>
      <c r="AI56" s="224"/>
      <c r="AJ56" s="224"/>
      <c r="AK56" s="224"/>
      <c r="AL56" s="224"/>
      <c r="AM56" s="224"/>
      <c r="AN56" s="224"/>
    </row>
    <row r="57" customFormat="false" ht="12.75" hidden="false" customHeight="false" outlineLevel="0" collapsed="false">
      <c r="D57" s="224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  <c r="S57" s="224"/>
      <c r="T57" s="224"/>
      <c r="U57" s="224"/>
      <c r="V57" s="224"/>
      <c r="W57" s="224"/>
      <c r="X57" s="224"/>
      <c r="Y57" s="224"/>
      <c r="Z57" s="224"/>
      <c r="AA57" s="224"/>
      <c r="AB57" s="224"/>
      <c r="AC57" s="224"/>
      <c r="AD57" s="224"/>
      <c r="AE57" s="224"/>
      <c r="AF57" s="224"/>
      <c r="AG57" s="224"/>
      <c r="AH57" s="224"/>
      <c r="AI57" s="224"/>
      <c r="AJ57" s="224"/>
      <c r="AK57" s="224"/>
      <c r="AL57" s="224"/>
      <c r="AM57" s="224"/>
      <c r="AN57" s="224"/>
    </row>
    <row r="58" customFormat="false" ht="12.75" hidden="false" customHeight="false" outlineLevel="0" collapsed="false">
      <c r="D58" s="224"/>
      <c r="E58" s="224"/>
      <c r="F58" s="224"/>
      <c r="G58" s="224"/>
      <c r="H58" s="224"/>
      <c r="I58" s="224"/>
      <c r="J58" s="224"/>
      <c r="K58" s="224"/>
      <c r="L58" s="224"/>
      <c r="M58" s="224"/>
      <c r="N58" s="224"/>
      <c r="O58" s="224"/>
      <c r="P58" s="224"/>
      <c r="Q58" s="224"/>
      <c r="R58" s="224"/>
      <c r="S58" s="224"/>
      <c r="T58" s="224"/>
      <c r="U58" s="224"/>
      <c r="V58" s="224"/>
      <c r="W58" s="224"/>
      <c r="X58" s="224"/>
      <c r="Y58" s="224"/>
      <c r="Z58" s="224"/>
      <c r="AA58" s="224"/>
      <c r="AB58" s="224"/>
      <c r="AC58" s="224"/>
      <c r="AD58" s="224"/>
      <c r="AE58" s="224"/>
      <c r="AF58" s="224"/>
      <c r="AG58" s="224"/>
      <c r="AH58" s="224"/>
      <c r="AI58" s="224"/>
      <c r="AJ58" s="224"/>
      <c r="AK58" s="224"/>
      <c r="AL58" s="224"/>
      <c r="AM58" s="224"/>
      <c r="AN58" s="224"/>
    </row>
    <row r="59" customFormat="false" ht="12.75" hidden="false" customHeight="false" outlineLevel="0" collapsed="false">
      <c r="D59" s="224"/>
      <c r="E59" s="224"/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224"/>
      <c r="Q59" s="224"/>
      <c r="R59" s="224"/>
      <c r="S59" s="224"/>
      <c r="T59" s="224"/>
      <c r="U59" s="224"/>
      <c r="V59" s="224"/>
      <c r="W59" s="224"/>
      <c r="X59" s="224"/>
      <c r="Y59" s="224"/>
      <c r="Z59" s="224"/>
      <c r="AA59" s="224"/>
      <c r="AB59" s="224"/>
      <c r="AC59" s="224"/>
      <c r="AD59" s="224"/>
      <c r="AE59" s="224"/>
      <c r="AF59" s="224"/>
      <c r="AG59" s="224"/>
      <c r="AH59" s="224"/>
      <c r="AI59" s="224"/>
      <c r="AJ59" s="224"/>
      <c r="AK59" s="224"/>
      <c r="AL59" s="224"/>
      <c r="AM59" s="224"/>
      <c r="AN59" s="224"/>
    </row>
    <row r="60" customFormat="false" ht="12.75" hidden="false" customHeight="false" outlineLevel="0" collapsed="false">
      <c r="D60" s="224"/>
      <c r="E60" s="224"/>
      <c r="F60" s="224"/>
      <c r="G60" s="224"/>
      <c r="H60" s="224"/>
      <c r="I60" s="224"/>
      <c r="J60" s="224"/>
      <c r="K60" s="224"/>
      <c r="L60" s="224"/>
      <c r="M60" s="224"/>
      <c r="N60" s="224"/>
      <c r="O60" s="224"/>
      <c r="P60" s="224"/>
      <c r="Q60" s="224"/>
      <c r="R60" s="224"/>
      <c r="S60" s="224"/>
      <c r="T60" s="224"/>
      <c r="U60" s="224"/>
      <c r="V60" s="224"/>
      <c r="W60" s="224"/>
      <c r="X60" s="224"/>
      <c r="Y60" s="224"/>
      <c r="Z60" s="224"/>
      <c r="AA60" s="224"/>
      <c r="AB60" s="224"/>
      <c r="AC60" s="224"/>
      <c r="AD60" s="224"/>
      <c r="AE60" s="224"/>
      <c r="AF60" s="224"/>
      <c r="AG60" s="224"/>
      <c r="AH60" s="224"/>
      <c r="AI60" s="224"/>
      <c r="AJ60" s="224"/>
      <c r="AK60" s="224"/>
      <c r="AL60" s="224"/>
      <c r="AM60" s="224"/>
      <c r="AN60" s="224"/>
    </row>
    <row r="61" customFormat="false" ht="12.75" hidden="false" customHeight="false" outlineLevel="0" collapsed="false"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4"/>
      <c r="U61" s="224"/>
      <c r="V61" s="224"/>
      <c r="W61" s="224"/>
      <c r="X61" s="224"/>
      <c r="Y61" s="224"/>
      <c r="Z61" s="224"/>
      <c r="AA61" s="224"/>
      <c r="AB61" s="224"/>
      <c r="AC61" s="224"/>
      <c r="AD61" s="224"/>
      <c r="AE61" s="224"/>
      <c r="AF61" s="224"/>
      <c r="AG61" s="224"/>
      <c r="AH61" s="224"/>
      <c r="AI61" s="224"/>
      <c r="AJ61" s="224"/>
      <c r="AK61" s="224"/>
      <c r="AL61" s="224"/>
      <c r="AM61" s="224"/>
      <c r="AN61" s="224"/>
    </row>
    <row r="62" customFormat="false" ht="12.75" hidden="false" customHeight="false" outlineLevel="0" collapsed="false"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24"/>
      <c r="V62" s="224"/>
      <c r="W62" s="224"/>
      <c r="X62" s="224"/>
      <c r="Y62" s="224"/>
      <c r="Z62" s="224"/>
      <c r="AA62" s="224"/>
      <c r="AB62" s="224"/>
      <c r="AC62" s="224"/>
      <c r="AD62" s="224"/>
      <c r="AE62" s="224"/>
      <c r="AF62" s="224"/>
      <c r="AG62" s="224"/>
      <c r="AH62" s="224"/>
      <c r="AI62" s="224"/>
      <c r="AJ62" s="224"/>
      <c r="AK62" s="224"/>
      <c r="AL62" s="224"/>
      <c r="AM62" s="224"/>
      <c r="AN62" s="224"/>
    </row>
    <row r="63" customFormat="false" ht="12.75" hidden="false" customHeight="false" outlineLevel="0" collapsed="false"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24"/>
      <c r="Q63" s="224"/>
      <c r="R63" s="224"/>
      <c r="S63" s="224"/>
      <c r="T63" s="224"/>
      <c r="U63" s="224"/>
      <c r="V63" s="224"/>
      <c r="W63" s="224"/>
      <c r="X63" s="224"/>
      <c r="Y63" s="224"/>
      <c r="Z63" s="224"/>
      <c r="AA63" s="224"/>
      <c r="AB63" s="224"/>
      <c r="AC63" s="224"/>
      <c r="AD63" s="224"/>
      <c r="AE63" s="224"/>
      <c r="AF63" s="224"/>
      <c r="AG63" s="224"/>
      <c r="AH63" s="224"/>
      <c r="AI63" s="224"/>
      <c r="AJ63" s="224"/>
      <c r="AK63" s="224"/>
      <c r="AL63" s="224"/>
      <c r="AM63" s="224"/>
      <c r="AN63" s="224"/>
    </row>
    <row r="64" customFormat="false" ht="12.75" hidden="false" customHeight="false" outlineLevel="0" collapsed="false"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24"/>
      <c r="V64" s="224"/>
      <c r="W64" s="224"/>
      <c r="X64" s="224"/>
      <c r="Y64" s="224"/>
      <c r="Z64" s="224"/>
      <c r="AA64" s="224"/>
      <c r="AB64" s="224"/>
      <c r="AC64" s="224"/>
      <c r="AD64" s="224"/>
      <c r="AE64" s="224"/>
      <c r="AF64" s="224"/>
      <c r="AG64" s="224"/>
      <c r="AH64" s="224"/>
      <c r="AI64" s="224"/>
      <c r="AJ64" s="224"/>
      <c r="AK64" s="224"/>
      <c r="AL64" s="224"/>
      <c r="AM64" s="224"/>
      <c r="AN64" s="224"/>
    </row>
    <row r="65" customFormat="false" ht="12.75" hidden="false" customHeight="false" outlineLevel="0" collapsed="false">
      <c r="D65" s="224"/>
      <c r="E65" s="224"/>
      <c r="F65" s="224"/>
      <c r="G65" s="224"/>
      <c r="H65" s="224"/>
      <c r="I65" s="224"/>
      <c r="J65" s="224"/>
      <c r="K65" s="224"/>
      <c r="L65" s="224"/>
      <c r="M65" s="224"/>
      <c r="N65" s="224"/>
      <c r="O65" s="224"/>
      <c r="P65" s="224"/>
      <c r="Q65" s="224"/>
      <c r="R65" s="224"/>
      <c r="S65" s="224"/>
      <c r="T65" s="224"/>
      <c r="U65" s="224"/>
      <c r="V65" s="224"/>
      <c r="W65" s="224"/>
      <c r="X65" s="224"/>
      <c r="Y65" s="224"/>
      <c r="Z65" s="224"/>
      <c r="AA65" s="224"/>
      <c r="AB65" s="224"/>
      <c r="AC65" s="224"/>
      <c r="AD65" s="224"/>
      <c r="AE65" s="224"/>
      <c r="AF65" s="224"/>
      <c r="AG65" s="224"/>
      <c r="AH65" s="224"/>
      <c r="AI65" s="224"/>
      <c r="AJ65" s="224"/>
      <c r="AK65" s="224"/>
      <c r="AL65" s="224"/>
      <c r="AM65" s="224"/>
      <c r="AN65" s="224"/>
    </row>
    <row r="66" customFormat="false" ht="12.75" hidden="false" customHeight="false" outlineLevel="0" collapsed="false">
      <c r="D66" s="224"/>
      <c r="E66" s="224"/>
      <c r="F66" s="224"/>
      <c r="G66" s="224"/>
      <c r="H66" s="224"/>
      <c r="I66" s="224"/>
      <c r="J66" s="224"/>
      <c r="K66" s="224"/>
      <c r="L66" s="224"/>
      <c r="M66" s="224"/>
      <c r="N66" s="224"/>
      <c r="O66" s="224"/>
      <c r="P66" s="224"/>
      <c r="Q66" s="224"/>
      <c r="R66" s="224"/>
      <c r="S66" s="224"/>
      <c r="T66" s="224"/>
      <c r="U66" s="224"/>
      <c r="V66" s="224"/>
      <c r="W66" s="224"/>
      <c r="X66" s="224"/>
      <c r="Y66" s="224"/>
      <c r="Z66" s="224"/>
      <c r="AA66" s="224"/>
      <c r="AB66" s="224"/>
      <c r="AC66" s="224"/>
      <c r="AD66" s="224"/>
      <c r="AE66" s="224"/>
      <c r="AF66" s="224"/>
      <c r="AG66" s="224"/>
      <c r="AH66" s="224"/>
      <c r="AI66" s="224"/>
      <c r="AJ66" s="224"/>
      <c r="AK66" s="224"/>
      <c r="AL66" s="224"/>
      <c r="AM66" s="224"/>
      <c r="AN66" s="224"/>
    </row>
    <row r="67" customFormat="false" ht="12.75" hidden="false" customHeight="false" outlineLevel="0" collapsed="false"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24"/>
      <c r="V67" s="224"/>
      <c r="W67" s="224"/>
      <c r="X67" s="224"/>
      <c r="Y67" s="224"/>
      <c r="Z67" s="224"/>
      <c r="AA67" s="224"/>
      <c r="AB67" s="224"/>
      <c r="AC67" s="224"/>
      <c r="AD67" s="224"/>
      <c r="AE67" s="224"/>
      <c r="AF67" s="224"/>
      <c r="AG67" s="224"/>
      <c r="AH67" s="224"/>
      <c r="AI67" s="224"/>
      <c r="AJ67" s="224"/>
      <c r="AK67" s="224"/>
      <c r="AL67" s="224"/>
      <c r="AM67" s="224"/>
      <c r="AN67" s="224"/>
    </row>
    <row r="68" customFormat="false" ht="12.75" hidden="false" customHeight="false" outlineLevel="0" collapsed="false">
      <c r="D68" s="224"/>
      <c r="E68" s="224"/>
      <c r="F68" s="224"/>
      <c r="G68" s="224"/>
      <c r="H68" s="224"/>
      <c r="I68" s="224"/>
      <c r="J68" s="224"/>
      <c r="K68" s="224"/>
      <c r="L68" s="224"/>
      <c r="M68" s="224"/>
      <c r="N68" s="224"/>
      <c r="O68" s="224"/>
      <c r="P68" s="224"/>
      <c r="Q68" s="224"/>
      <c r="R68" s="224"/>
      <c r="S68" s="224"/>
      <c r="T68" s="224"/>
      <c r="U68" s="224"/>
      <c r="V68" s="224"/>
      <c r="W68" s="224"/>
      <c r="X68" s="224"/>
      <c r="Y68" s="224"/>
      <c r="Z68" s="224"/>
      <c r="AA68" s="224"/>
      <c r="AB68" s="224"/>
      <c r="AC68" s="224"/>
      <c r="AD68" s="224"/>
      <c r="AE68" s="224"/>
      <c r="AF68" s="224"/>
      <c r="AG68" s="224"/>
      <c r="AH68" s="224"/>
      <c r="AI68" s="224"/>
      <c r="AJ68" s="224"/>
      <c r="AK68" s="224"/>
      <c r="AL68" s="224"/>
      <c r="AM68" s="224"/>
      <c r="AN68" s="224"/>
    </row>
    <row r="69" customFormat="false" ht="12.75" hidden="false" customHeight="false" outlineLevel="0" collapsed="false"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224"/>
      <c r="AB69" s="224"/>
      <c r="AC69" s="224"/>
      <c r="AD69" s="224"/>
      <c r="AE69" s="224"/>
      <c r="AF69" s="224"/>
      <c r="AG69" s="224"/>
      <c r="AH69" s="224"/>
      <c r="AI69" s="224"/>
      <c r="AJ69" s="224"/>
      <c r="AK69" s="224"/>
      <c r="AL69" s="224"/>
      <c r="AM69" s="224"/>
      <c r="AN69" s="224"/>
    </row>
    <row r="70" customFormat="false" ht="12.75" hidden="false" customHeight="false" outlineLevel="0" collapsed="false"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  <c r="P70" s="224"/>
      <c r="Q70" s="224"/>
      <c r="R70" s="224"/>
      <c r="S70" s="224"/>
      <c r="T70" s="224"/>
      <c r="U70" s="224"/>
      <c r="V70" s="224"/>
      <c r="W70" s="224"/>
      <c r="X70" s="224"/>
      <c r="Y70" s="224"/>
      <c r="Z70" s="224"/>
      <c r="AA70" s="224"/>
      <c r="AB70" s="224"/>
      <c r="AC70" s="224"/>
      <c r="AD70" s="224"/>
      <c r="AE70" s="224"/>
      <c r="AF70" s="224"/>
      <c r="AG70" s="224"/>
      <c r="AH70" s="224"/>
      <c r="AI70" s="224"/>
      <c r="AJ70" s="224"/>
      <c r="AK70" s="224"/>
      <c r="AL70" s="224"/>
      <c r="AM70" s="224"/>
      <c r="AN70" s="224"/>
    </row>
    <row r="71" customFormat="false" ht="12.75" hidden="false" customHeight="false" outlineLevel="0" collapsed="false"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  <c r="P71" s="224"/>
      <c r="Q71" s="224"/>
      <c r="R71" s="224"/>
      <c r="S71" s="224"/>
      <c r="T71" s="224"/>
      <c r="U71" s="224"/>
      <c r="V71" s="224"/>
      <c r="W71" s="224"/>
      <c r="X71" s="224"/>
      <c r="Y71" s="224"/>
      <c r="Z71" s="224"/>
      <c r="AA71" s="224"/>
      <c r="AB71" s="224"/>
      <c r="AC71" s="224"/>
      <c r="AD71" s="224"/>
      <c r="AE71" s="224"/>
      <c r="AF71" s="224"/>
      <c r="AG71" s="224"/>
      <c r="AH71" s="224"/>
      <c r="AI71" s="224"/>
      <c r="AJ71" s="224"/>
      <c r="AK71" s="224"/>
      <c r="AL71" s="224"/>
      <c r="AM71" s="224"/>
      <c r="AN71" s="224"/>
    </row>
    <row r="72" customFormat="false" ht="12.75" hidden="false" customHeight="false" outlineLevel="0" collapsed="false"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4"/>
      <c r="P72" s="224"/>
      <c r="Q72" s="224"/>
      <c r="R72" s="224"/>
      <c r="S72" s="224"/>
      <c r="T72" s="224"/>
      <c r="U72" s="224"/>
      <c r="V72" s="224"/>
      <c r="W72" s="224"/>
      <c r="X72" s="224"/>
      <c r="Y72" s="224"/>
      <c r="Z72" s="224"/>
      <c r="AA72" s="224"/>
      <c r="AB72" s="224"/>
      <c r="AC72" s="224"/>
      <c r="AD72" s="224"/>
      <c r="AE72" s="224"/>
      <c r="AF72" s="224"/>
      <c r="AG72" s="224"/>
      <c r="AH72" s="224"/>
      <c r="AI72" s="224"/>
      <c r="AJ72" s="224"/>
      <c r="AK72" s="224"/>
      <c r="AL72" s="224"/>
      <c r="AM72" s="224"/>
      <c r="AN72" s="224"/>
    </row>
    <row r="73" customFormat="false" ht="12.75" hidden="false" customHeight="false" outlineLevel="0" collapsed="false"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24"/>
      <c r="O73" s="224"/>
      <c r="P73" s="224"/>
      <c r="Q73" s="224"/>
      <c r="R73" s="224"/>
      <c r="S73" s="224"/>
      <c r="T73" s="224"/>
      <c r="U73" s="224"/>
      <c r="V73" s="224"/>
      <c r="W73" s="224"/>
      <c r="X73" s="224"/>
      <c r="Y73" s="224"/>
      <c r="Z73" s="224"/>
      <c r="AA73" s="224"/>
      <c r="AB73" s="224"/>
      <c r="AC73" s="224"/>
      <c r="AD73" s="224"/>
      <c r="AE73" s="224"/>
      <c r="AF73" s="224"/>
      <c r="AG73" s="224"/>
      <c r="AH73" s="224"/>
      <c r="AI73" s="224"/>
      <c r="AJ73" s="224"/>
      <c r="AK73" s="224"/>
      <c r="AL73" s="224"/>
      <c r="AM73" s="224"/>
      <c r="AN73" s="224"/>
    </row>
    <row r="74" customFormat="false" ht="12.75" hidden="false" customHeight="false" outlineLevel="0" collapsed="false"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  <c r="AL74" s="224"/>
      <c r="AM74" s="224"/>
      <c r="AN74" s="224"/>
    </row>
    <row r="75" customFormat="false" ht="12.75" hidden="false" customHeight="false" outlineLevel="0" collapsed="false"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24"/>
      <c r="AL75" s="224"/>
      <c r="AM75" s="224"/>
      <c r="AN75" s="224"/>
    </row>
    <row r="76" customFormat="false" ht="12.75" hidden="false" customHeight="false" outlineLevel="0" collapsed="false"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</row>
    <row r="77" customFormat="false" ht="12.75" hidden="false" customHeight="false" outlineLevel="0" collapsed="false"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</row>
    <row r="78" customFormat="false" ht="12.75" hidden="false" customHeight="false" outlineLevel="0" collapsed="false"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</row>
    <row r="79" customFormat="false" ht="12.75" hidden="false" customHeight="false" outlineLevel="0" collapsed="false"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</row>
    <row r="80" customFormat="false" ht="12.75" hidden="false" customHeight="false" outlineLevel="0" collapsed="false"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</row>
    <row r="81" customFormat="false" ht="12.75" hidden="false" customHeight="false" outlineLevel="0" collapsed="false"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</row>
    <row r="82" customFormat="false" ht="12.75" hidden="false" customHeight="false" outlineLevel="0" collapsed="false"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</row>
    <row r="83" customFormat="false" ht="12.75" hidden="false" customHeight="false" outlineLevel="0" collapsed="false"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</row>
    <row r="84" customFormat="false" ht="12.75" hidden="false" customHeight="false" outlineLevel="0" collapsed="false"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</row>
    <row r="85" customFormat="false" ht="12.75" hidden="false" customHeight="false" outlineLevel="0" collapsed="false"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</row>
    <row r="86" customFormat="false" ht="12.75" hidden="false" customHeight="false" outlineLevel="0" collapsed="false"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</row>
    <row r="87" customFormat="false" ht="12.75" hidden="false" customHeight="false" outlineLevel="0" collapsed="false"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</row>
    <row r="88" customFormat="false" ht="12.75" hidden="false" customHeight="false" outlineLevel="0" collapsed="false"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</row>
    <row r="89" customFormat="false" ht="12.75" hidden="false" customHeight="false" outlineLevel="0" collapsed="false"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</row>
    <row r="90" customFormat="false" ht="12.75" hidden="false" customHeight="false" outlineLevel="0" collapsed="false"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</row>
    <row r="91" customFormat="false" ht="12.75" hidden="false" customHeight="false" outlineLevel="0" collapsed="false"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</row>
    <row r="92" customFormat="false" ht="12.75" hidden="false" customHeight="false" outlineLevel="0" collapsed="false"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</row>
    <row r="93" customFormat="false" ht="12.75" hidden="false" customHeight="false" outlineLevel="0" collapsed="false"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</row>
    <row r="94" customFormat="false" ht="12.75" hidden="false" customHeight="false" outlineLevel="0" collapsed="false"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</row>
    <row r="95" customFormat="false" ht="12.75" hidden="false" customHeight="false" outlineLevel="0" collapsed="false"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</row>
    <row r="96" customFormat="false" ht="12.75" hidden="false" customHeight="false" outlineLevel="0" collapsed="false"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</row>
    <row r="97" customFormat="false" ht="12.75" hidden="false" customHeight="false" outlineLevel="0" collapsed="false"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</row>
    <row r="98" customFormat="false" ht="12.75" hidden="false" customHeight="false" outlineLevel="0" collapsed="false"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</row>
    <row r="99" customFormat="false" ht="12.75" hidden="false" customHeight="false" outlineLevel="0" collapsed="false"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</row>
    <row r="100" customFormat="false" ht="12.75" hidden="false" customHeight="false" outlineLevel="0" collapsed="false"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</row>
    <row r="101" customFormat="false" ht="12.75" hidden="false" customHeight="false" outlineLevel="0" collapsed="false"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</row>
    <row r="102" customFormat="false" ht="12.75" hidden="false" customHeight="false" outlineLevel="0" collapsed="false"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</row>
    <row r="103" customFormat="false" ht="12.75" hidden="false" customHeight="false" outlineLevel="0" collapsed="false"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</row>
    <row r="104" customFormat="false" ht="12.75" hidden="false" customHeight="false" outlineLevel="0" collapsed="false"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</row>
    <row r="105" customFormat="false" ht="12.75" hidden="false" customHeight="false" outlineLevel="0" collapsed="false"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</row>
    <row r="106" customFormat="false" ht="12.75" hidden="false" customHeight="false" outlineLevel="0" collapsed="false"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</row>
    <row r="107" customFormat="false" ht="12.75" hidden="false" customHeight="false" outlineLevel="0" collapsed="false"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</row>
    <row r="108" customFormat="false" ht="12.75" hidden="false" customHeight="false" outlineLevel="0" collapsed="false"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</row>
    <row r="109" customFormat="false" ht="12.75" hidden="false" customHeight="false" outlineLevel="0" collapsed="false"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</row>
    <row r="110" customFormat="false" ht="12.75" hidden="false" customHeight="false" outlineLevel="0" collapsed="false"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</row>
    <row r="111" customFormat="false" ht="12.75" hidden="false" customHeight="false" outlineLevel="0" collapsed="false"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</row>
    <row r="112" customFormat="false" ht="12.75" hidden="false" customHeight="false" outlineLevel="0" collapsed="false"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</row>
    <row r="113" customFormat="false" ht="12.75" hidden="false" customHeight="false" outlineLevel="0" collapsed="false"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</row>
    <row r="114" customFormat="false" ht="12.75" hidden="false" customHeight="false" outlineLevel="0" collapsed="false"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</row>
    <row r="115" customFormat="false" ht="12.75" hidden="false" customHeight="false" outlineLevel="0" collapsed="false"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</row>
    <row r="116" customFormat="false" ht="12.75" hidden="false" customHeight="false" outlineLevel="0" collapsed="false"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</row>
    <row r="117" customFormat="false" ht="12.75" hidden="false" customHeight="false" outlineLevel="0" collapsed="false"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</row>
    <row r="118" customFormat="false" ht="12.75" hidden="false" customHeight="false" outlineLevel="0" collapsed="false"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</row>
    <row r="119" customFormat="false" ht="12.75" hidden="false" customHeight="false" outlineLevel="0" collapsed="false"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</row>
    <row r="120" customFormat="false" ht="12.75" hidden="false" customHeight="false" outlineLevel="0" collapsed="false"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</row>
    <row r="121" customFormat="false" ht="12.75" hidden="false" customHeight="false" outlineLevel="0" collapsed="false"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</row>
    <row r="122" customFormat="false" ht="12.75" hidden="false" customHeight="false" outlineLevel="0" collapsed="false"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</row>
    <row r="123" customFormat="false" ht="12.75" hidden="false" customHeight="false" outlineLevel="0" collapsed="false"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</row>
    <row r="124" customFormat="false" ht="12.75" hidden="false" customHeight="false" outlineLevel="0" collapsed="false"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</row>
    <row r="125" customFormat="false" ht="12.75" hidden="false" customHeight="false" outlineLevel="0" collapsed="false"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</row>
    <row r="126" customFormat="false" ht="12.75" hidden="false" customHeight="false" outlineLevel="0" collapsed="false"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</row>
    <row r="127" customFormat="false" ht="12.75" hidden="false" customHeight="false" outlineLevel="0" collapsed="false"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</row>
    <row r="128" customFormat="false" ht="12.75" hidden="false" customHeight="false" outlineLevel="0" collapsed="false"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</row>
    <row r="129" customFormat="false" ht="12.75" hidden="false" customHeight="false" outlineLevel="0" collapsed="false"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</row>
    <row r="130" customFormat="false" ht="12.75" hidden="false" customHeight="false" outlineLevel="0" collapsed="false"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</row>
    <row r="131" customFormat="false" ht="12.75" hidden="false" customHeight="false" outlineLevel="0" collapsed="false"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</row>
    <row r="132" customFormat="false" ht="12.75" hidden="false" customHeight="false" outlineLevel="0" collapsed="false"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</row>
    <row r="133" customFormat="false" ht="12.75" hidden="false" customHeight="false" outlineLevel="0" collapsed="false"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</row>
    <row r="134" customFormat="false" ht="12.75" hidden="false" customHeight="false" outlineLevel="0" collapsed="false"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</row>
    <row r="135" customFormat="false" ht="12.75" hidden="false" customHeight="false" outlineLevel="0" collapsed="false"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</row>
    <row r="136" customFormat="false" ht="12.75" hidden="false" customHeight="false" outlineLevel="0" collapsed="false"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</row>
    <row r="137" customFormat="false" ht="12.75" hidden="false" customHeight="false" outlineLevel="0" collapsed="false"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</row>
    <row r="138" customFormat="false" ht="12.75" hidden="false" customHeight="false" outlineLevel="0" collapsed="false"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</row>
    <row r="139" customFormat="false" ht="12.75" hidden="false" customHeight="false" outlineLevel="0" collapsed="false"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</row>
    <row r="140" customFormat="false" ht="12.75" hidden="false" customHeight="false" outlineLevel="0" collapsed="false"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</row>
    <row r="141" customFormat="false" ht="12.75" hidden="false" customHeight="false" outlineLevel="0" collapsed="false"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</row>
    <row r="142" customFormat="false" ht="12.75" hidden="false" customHeight="false" outlineLevel="0" collapsed="false"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</row>
    <row r="143" customFormat="false" ht="12.75" hidden="false" customHeight="false" outlineLevel="0" collapsed="false"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</row>
    <row r="144" customFormat="false" ht="12.75" hidden="false" customHeight="false" outlineLevel="0" collapsed="false"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</row>
    <row r="145" customFormat="false" ht="12.75" hidden="false" customHeight="false" outlineLevel="0" collapsed="false"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</row>
    <row r="146" customFormat="false" ht="12.75" hidden="false" customHeight="false" outlineLevel="0" collapsed="false"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</row>
    <row r="147" customFormat="false" ht="12.75" hidden="false" customHeight="false" outlineLevel="0" collapsed="false"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</row>
    <row r="148" customFormat="false" ht="12.75" hidden="false" customHeight="false" outlineLevel="0" collapsed="false"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</row>
    <row r="149" customFormat="false" ht="12.75" hidden="false" customHeight="false" outlineLevel="0" collapsed="false"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</row>
    <row r="150" customFormat="false" ht="12.75" hidden="false" customHeight="false" outlineLevel="0" collapsed="false"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</row>
  </sheetData>
  <mergeCells count="6">
    <mergeCell ref="B1:N1"/>
    <mergeCell ref="B2:N2"/>
    <mergeCell ref="B3:N3"/>
    <mergeCell ref="D6:F6"/>
    <mergeCell ref="H6:J6"/>
    <mergeCell ref="L6:N6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5" activeCellId="0" sqref="A2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1.7"/>
    <col collapsed="false" customWidth="true" hidden="false" outlineLevel="0" max="2" min="2" style="1" width="0.85"/>
    <col collapsed="false" customWidth="true" hidden="false" outlineLevel="0" max="3" min="3" style="1" width="8.28"/>
    <col collapsed="false" customWidth="true" hidden="false" outlineLevel="0" max="5" min="4" style="1" width="8.7"/>
    <col collapsed="false" customWidth="true" hidden="false" outlineLevel="0" max="6" min="6" style="1" width="0.85"/>
    <col collapsed="false" customWidth="true" hidden="false" outlineLevel="0" max="8" min="7" style="1" width="7.7"/>
    <col collapsed="false" customWidth="true" hidden="false" outlineLevel="0" max="9" min="9" style="1" width="8.7"/>
    <col collapsed="false" customWidth="true" hidden="false" outlineLevel="0" max="10" min="10" style="1" width="8.56"/>
    <col collapsed="false" customWidth="true" hidden="false" outlineLevel="0" max="11" min="11" style="1" width="0.85"/>
    <col collapsed="false" customWidth="true" hidden="false" outlineLevel="0" max="14" min="12" style="1" width="8.7"/>
    <col collapsed="false" customWidth="true" hidden="false" outlineLevel="0" max="15" min="15" style="1" width="0.85"/>
    <col collapsed="false" customWidth="true" hidden="false" outlineLevel="0" max="16" min="16" style="1" width="8.7"/>
    <col collapsed="false" customWidth="true" hidden="false" outlineLevel="0" max="20" min="17" style="1" width="7.7"/>
    <col collapsed="false" customWidth="true" hidden="false" outlineLevel="0" max="22" min="21" style="1" width="8.7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2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29.25" hidden="false" customHeight="true" outlineLevel="0" collapsed="false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 t="s">
        <v>51</v>
      </c>
      <c r="O2" s="5"/>
      <c r="P2" s="5"/>
      <c r="Q2" s="5"/>
      <c r="R2" s="5"/>
      <c r="S2" s="5"/>
      <c r="T2" s="5"/>
      <c r="U2" s="5"/>
      <c r="V2" s="7"/>
      <c r="W2" s="8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9" t="s">
        <v>52</v>
      </c>
      <c r="O3" s="0"/>
      <c r="P3" s="0"/>
      <c r="Q3" s="0"/>
      <c r="R3" s="0"/>
      <c r="S3" s="0"/>
      <c r="T3" s="0"/>
      <c r="U3" s="0"/>
      <c r="V3" s="3"/>
      <c r="W3" s="8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10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8" hidden="false" customHeight="true" outlineLevel="0" collapsed="false">
      <c r="A5" s="11"/>
      <c r="B5" s="12"/>
      <c r="C5" s="13" t="s">
        <v>2</v>
      </c>
      <c r="D5" s="13"/>
      <c r="E5" s="13"/>
      <c r="F5" s="14"/>
      <c r="G5" s="13" t="s">
        <v>3</v>
      </c>
      <c r="H5" s="13"/>
      <c r="I5" s="13"/>
      <c r="J5" s="13"/>
      <c r="K5" s="15"/>
      <c r="L5" s="13" t="s">
        <v>4</v>
      </c>
      <c r="M5" s="13"/>
      <c r="N5" s="13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2" hidden="false" customHeight="true" outlineLevel="0" collapsed="false">
      <c r="A6" s="17" t="s">
        <v>5</v>
      </c>
      <c r="B6" s="69"/>
      <c r="C6" s="19" t="s">
        <v>6</v>
      </c>
      <c r="D6" s="20" t="s">
        <v>7</v>
      </c>
      <c r="E6" s="21" t="s">
        <v>8</v>
      </c>
      <c r="F6" s="22"/>
      <c r="G6" s="19" t="s">
        <v>9</v>
      </c>
      <c r="H6" s="20" t="s">
        <v>10</v>
      </c>
      <c r="I6" s="21" t="s">
        <v>8</v>
      </c>
      <c r="J6" s="21"/>
      <c r="K6" s="22"/>
      <c r="L6" s="19" t="s">
        <v>9</v>
      </c>
      <c r="M6" s="20" t="s">
        <v>7</v>
      </c>
      <c r="N6" s="21" t="s">
        <v>8</v>
      </c>
    </row>
    <row r="7" customFormat="false" ht="12" hidden="false" customHeight="true" outlineLevel="0" collapsed="false">
      <c r="A7" s="23"/>
      <c r="B7" s="18"/>
      <c r="C7" s="24"/>
      <c r="D7" s="25"/>
      <c r="E7" s="26"/>
      <c r="F7" s="27"/>
      <c r="G7" s="24"/>
      <c r="H7" s="25"/>
      <c r="I7" s="28" t="s">
        <v>53</v>
      </c>
      <c r="J7" s="29" t="s">
        <v>12</v>
      </c>
      <c r="K7" s="30"/>
      <c r="L7" s="24"/>
      <c r="M7" s="25"/>
      <c r="N7" s="26"/>
    </row>
    <row r="8" customFormat="false" ht="12" hidden="false" customHeight="true" outlineLevel="0" collapsed="false">
      <c r="A8" s="23" t="s">
        <v>13</v>
      </c>
      <c r="B8" s="18"/>
      <c r="C8" s="37" t="n">
        <f aca="false">59009-6286</f>
        <v>52723</v>
      </c>
      <c r="D8" s="37" t="n">
        <v>41592</v>
      </c>
      <c r="E8" s="33" t="n">
        <f aca="false">+C8-D8</f>
        <v>11131</v>
      </c>
      <c r="F8" s="34"/>
      <c r="G8" s="32" t="n">
        <f aca="false">15010+72</f>
        <v>15082</v>
      </c>
      <c r="H8" s="70" t="n">
        <f aca="false">16105+169</f>
        <v>16274</v>
      </c>
      <c r="I8" s="71" t="n">
        <v>0</v>
      </c>
      <c r="J8" s="33" t="n">
        <f aca="false">(H8-G8)-I8</f>
        <v>1192</v>
      </c>
      <c r="K8" s="34"/>
      <c r="L8" s="36" t="n">
        <f aca="false">+C8-G8</f>
        <v>37641</v>
      </c>
      <c r="M8" s="37" t="n">
        <f aca="false">+D8-H8</f>
        <v>25318</v>
      </c>
      <c r="N8" s="33" t="n">
        <f aca="false">+L8-M8</f>
        <v>12323</v>
      </c>
    </row>
    <row r="9" customFormat="false" ht="12" hidden="false" customHeight="true" outlineLevel="0" collapsed="false">
      <c r="A9" s="23" t="s">
        <v>54</v>
      </c>
      <c r="B9" s="72"/>
      <c r="C9" s="52" t="n">
        <v>17193</v>
      </c>
      <c r="D9" s="52" t="n">
        <v>7436</v>
      </c>
      <c r="E9" s="40" t="n">
        <f aca="false">+C9-D9</f>
        <v>9757</v>
      </c>
      <c r="F9" s="34"/>
      <c r="G9" s="52" t="n">
        <v>2875</v>
      </c>
      <c r="H9" s="52" t="n">
        <v>3355</v>
      </c>
      <c r="I9" s="73" t="n">
        <v>0</v>
      </c>
      <c r="J9" s="40" t="n">
        <f aca="false">(H9-G9)-I9</f>
        <v>480</v>
      </c>
      <c r="K9" s="34"/>
      <c r="L9" s="42" t="n">
        <f aca="false">+C9-G9</f>
        <v>14318</v>
      </c>
      <c r="M9" s="43" t="n">
        <f aca="false">+D9-H9</f>
        <v>4081</v>
      </c>
      <c r="N9" s="40" t="n">
        <f aca="false">+L9-M9</f>
        <v>10237</v>
      </c>
    </row>
    <row r="10" customFormat="false" ht="12" hidden="false" customHeight="true" outlineLevel="0" collapsed="false">
      <c r="A10" s="23" t="s">
        <v>15</v>
      </c>
      <c r="B10" s="18"/>
      <c r="C10" s="43" t="n">
        <f aca="false">55253+27841</f>
        <v>83094</v>
      </c>
      <c r="D10" s="43" t="n">
        <f aca="false">31680-1729</f>
        <v>29951</v>
      </c>
      <c r="E10" s="40" t="n">
        <f aca="false">+C10-D10</f>
        <v>53143</v>
      </c>
      <c r="F10" s="34"/>
      <c r="G10" s="66" t="n">
        <f aca="false">10718+13150</f>
        <v>23868</v>
      </c>
      <c r="H10" s="52" t="n">
        <f aca="false">10220+13596</f>
        <v>23816</v>
      </c>
      <c r="I10" s="73" t="n">
        <v>478</v>
      </c>
      <c r="J10" s="40" t="n">
        <f aca="false">(H10-G10)-I10</f>
        <v>-530</v>
      </c>
      <c r="K10" s="34"/>
      <c r="L10" s="42" t="n">
        <f aca="false">+C10-G10</f>
        <v>59226</v>
      </c>
      <c r="M10" s="43" t="n">
        <f aca="false">+D10-H10</f>
        <v>6135</v>
      </c>
      <c r="N10" s="40" t="n">
        <f aca="false">+L10-M10</f>
        <v>53091</v>
      </c>
    </row>
    <row r="11" customFormat="false" ht="12" hidden="false" customHeight="true" outlineLevel="0" collapsed="false">
      <c r="A11" s="23" t="s">
        <v>16</v>
      </c>
      <c r="B11" s="18"/>
      <c r="C11" s="43" t="n">
        <v>25965</v>
      </c>
      <c r="D11" s="43" t="n">
        <v>22402</v>
      </c>
      <c r="E11" s="40" t="n">
        <f aca="false">+C11-D11</f>
        <v>3563</v>
      </c>
      <c r="F11" s="34"/>
      <c r="G11" s="66" t="n">
        <v>1834</v>
      </c>
      <c r="H11" s="52" t="n">
        <v>1630</v>
      </c>
      <c r="I11" s="73" t="n">
        <v>0</v>
      </c>
      <c r="J11" s="40" t="n">
        <f aca="false">(H11-G11)-I11</f>
        <v>-204</v>
      </c>
      <c r="K11" s="34"/>
      <c r="L11" s="42" t="n">
        <f aca="false">+C11-G11</f>
        <v>24131</v>
      </c>
      <c r="M11" s="43" t="n">
        <f aca="false">+D11-H11</f>
        <v>20772</v>
      </c>
      <c r="N11" s="40" t="n">
        <f aca="false">+L11-M11</f>
        <v>3359</v>
      </c>
    </row>
    <row r="12" customFormat="false" ht="12" hidden="false" customHeight="true" outlineLevel="0" collapsed="false">
      <c r="A12" s="23" t="s">
        <v>17</v>
      </c>
      <c r="B12" s="18"/>
      <c r="C12" s="43" t="n">
        <v>35765</v>
      </c>
      <c r="D12" s="43" t="n">
        <v>11447</v>
      </c>
      <c r="E12" s="40" t="n">
        <f aca="false">+C12-D12</f>
        <v>24318</v>
      </c>
      <c r="F12" s="34"/>
      <c r="G12" s="66" t="n">
        <v>1854</v>
      </c>
      <c r="H12" s="52" t="n">
        <v>2436</v>
      </c>
      <c r="I12" s="73" t="n">
        <v>0</v>
      </c>
      <c r="J12" s="40" t="n">
        <f aca="false">(H12-G12)-I12</f>
        <v>582</v>
      </c>
      <c r="K12" s="34"/>
      <c r="L12" s="42" t="n">
        <f aca="false">+C12-G12</f>
        <v>33911</v>
      </c>
      <c r="M12" s="43" t="n">
        <f aca="false">+D12-H12</f>
        <v>9011</v>
      </c>
      <c r="N12" s="40" t="n">
        <f aca="false">+L12-M12</f>
        <v>24900</v>
      </c>
    </row>
    <row r="13" customFormat="false" ht="12" hidden="false" customHeight="true" outlineLevel="0" collapsed="false">
      <c r="A13" s="23" t="s">
        <v>18</v>
      </c>
      <c r="B13" s="18"/>
      <c r="C13" s="43" t="n">
        <f aca="false">22243-815</f>
        <v>21428</v>
      </c>
      <c r="D13" s="43" t="n">
        <v>23112</v>
      </c>
      <c r="E13" s="40" t="n">
        <f aca="false">+C13-D13</f>
        <v>-1684</v>
      </c>
      <c r="F13" s="34"/>
      <c r="G13" s="66" t="n">
        <f aca="false">4814-671-1137</f>
        <v>3006</v>
      </c>
      <c r="H13" s="52" t="n">
        <f aca="false">5562-1210-960</f>
        <v>3392</v>
      </c>
      <c r="I13" s="73" t="n">
        <v>0</v>
      </c>
      <c r="J13" s="40" t="n">
        <f aca="false">(H13-G13)-I13</f>
        <v>386</v>
      </c>
      <c r="K13" s="34"/>
      <c r="L13" s="42" t="n">
        <f aca="false">+C13-G13</f>
        <v>18422</v>
      </c>
      <c r="M13" s="43" t="n">
        <f aca="false">+D13-H13</f>
        <v>19720</v>
      </c>
      <c r="N13" s="40" t="n">
        <f aca="false">+L13-M13</f>
        <v>-1298</v>
      </c>
    </row>
    <row r="14" customFormat="false" ht="12" hidden="false" customHeight="true" outlineLevel="0" collapsed="false">
      <c r="A14" s="23" t="s">
        <v>19</v>
      </c>
      <c r="B14" s="18"/>
      <c r="C14" s="43" t="n">
        <v>3398</v>
      </c>
      <c r="D14" s="43" t="n">
        <v>12747</v>
      </c>
      <c r="E14" s="40" t="n">
        <f aca="false">+C14-D14</f>
        <v>-9349</v>
      </c>
      <c r="F14" s="34"/>
      <c r="G14" s="66" t="n">
        <v>6393</v>
      </c>
      <c r="H14" s="52" t="n">
        <v>4728</v>
      </c>
      <c r="I14" s="73" t="n">
        <v>0</v>
      </c>
      <c r="J14" s="40" t="n">
        <v>-1702</v>
      </c>
      <c r="K14" s="34"/>
      <c r="L14" s="42" t="n">
        <f aca="false">+C14-G14</f>
        <v>-2995</v>
      </c>
      <c r="M14" s="43" t="n">
        <f aca="false">+D14-H14</f>
        <v>8019</v>
      </c>
      <c r="N14" s="40" t="n">
        <f aca="false">+L14-M14</f>
        <v>-11014</v>
      </c>
    </row>
    <row r="15" customFormat="false" ht="12" hidden="false" customHeight="true" outlineLevel="0" collapsed="false">
      <c r="A15" s="23" t="s">
        <v>20</v>
      </c>
      <c r="B15" s="18"/>
      <c r="C15" s="43" t="n">
        <v>5666</v>
      </c>
      <c r="D15" s="43" t="n">
        <v>3215</v>
      </c>
      <c r="E15" s="40" t="n">
        <f aca="false">+C15-D15</f>
        <v>2451</v>
      </c>
      <c r="F15" s="34"/>
      <c r="G15" s="66" t="n">
        <v>2609</v>
      </c>
      <c r="H15" s="52" t="n">
        <v>1722</v>
      </c>
      <c r="I15" s="73" t="n">
        <v>0</v>
      </c>
      <c r="J15" s="40" t="n">
        <f aca="false">(H15-G15)-I15</f>
        <v>-887</v>
      </c>
      <c r="K15" s="34"/>
      <c r="L15" s="42" t="n">
        <f aca="false">+C15-G15</f>
        <v>3057</v>
      </c>
      <c r="M15" s="43" t="n">
        <f aca="false">+D15-H15</f>
        <v>1493</v>
      </c>
      <c r="N15" s="40" t="n">
        <f aca="false">+L15-M15</f>
        <v>1564</v>
      </c>
    </row>
    <row r="16" customFormat="false" ht="12" hidden="false" customHeight="true" outlineLevel="0" collapsed="false">
      <c r="A16" s="23" t="s">
        <v>21</v>
      </c>
      <c r="B16" s="18"/>
      <c r="C16" s="43" t="n">
        <v>3674</v>
      </c>
      <c r="D16" s="43" t="n">
        <v>750</v>
      </c>
      <c r="E16" s="40" t="n">
        <f aca="false">+C16-D16</f>
        <v>2924</v>
      </c>
      <c r="F16" s="34"/>
      <c r="G16" s="66" t="n">
        <v>266</v>
      </c>
      <c r="H16" s="52" t="n">
        <v>342</v>
      </c>
      <c r="I16" s="73" t="n">
        <v>0</v>
      </c>
      <c r="J16" s="40" t="n">
        <f aca="false">(H16-G16)-I16</f>
        <v>76</v>
      </c>
      <c r="K16" s="34"/>
      <c r="L16" s="42" t="n">
        <f aca="false">+C16-G16</f>
        <v>3408</v>
      </c>
      <c r="M16" s="43" t="n">
        <f aca="false">+D16-H16</f>
        <v>408</v>
      </c>
      <c r="N16" s="40" t="n">
        <f aca="false">+L16-M16</f>
        <v>3000</v>
      </c>
    </row>
    <row r="17" customFormat="false" ht="12" hidden="false" customHeight="true" outlineLevel="0" collapsed="false">
      <c r="A17" s="44" t="s">
        <v>22</v>
      </c>
      <c r="B17" s="74"/>
      <c r="C17" s="46" t="n">
        <f aca="false">SUM(C8:C16)</f>
        <v>248906</v>
      </c>
      <c r="D17" s="46" t="n">
        <f aca="false">SUM(D8:D16)</f>
        <v>152652</v>
      </c>
      <c r="E17" s="47" t="n">
        <f aca="false">SUM(E8:E16)</f>
        <v>96254</v>
      </c>
      <c r="F17" s="48" t="n">
        <v>129970</v>
      </c>
      <c r="G17" s="46" t="n">
        <f aca="false">SUM(G8:G16)</f>
        <v>57787</v>
      </c>
      <c r="H17" s="46" t="n">
        <f aca="false">SUM(H8:H16)</f>
        <v>57695</v>
      </c>
      <c r="I17" s="46" t="n">
        <f aca="false">SUM(I8:I16)</f>
        <v>478</v>
      </c>
      <c r="J17" s="47" t="n">
        <f aca="false">SUM(J8:J16)</f>
        <v>-607</v>
      </c>
      <c r="K17" s="48"/>
      <c r="L17" s="49" t="n">
        <f aca="false">SUM(L8:L16)</f>
        <v>191119</v>
      </c>
      <c r="M17" s="50" t="n">
        <f aca="false">SUM(M8:M16)</f>
        <v>94957</v>
      </c>
      <c r="N17" s="47" t="n">
        <f aca="false">SUM(N8:N16)</f>
        <v>96162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  <c r="IU17" s="51"/>
      <c r="IV17" s="51"/>
      <c r="IW17" s="51"/>
    </row>
    <row r="18" customFormat="false" ht="12" hidden="false" customHeight="true" outlineLevel="0" collapsed="false">
      <c r="A18" s="23"/>
      <c r="B18" s="72"/>
      <c r="C18" s="52"/>
      <c r="D18" s="52"/>
      <c r="E18" s="40"/>
      <c r="F18" s="34"/>
      <c r="G18" s="52"/>
      <c r="H18" s="52"/>
      <c r="I18" s="43"/>
      <c r="J18" s="40"/>
      <c r="K18" s="34"/>
      <c r="L18" s="42"/>
      <c r="M18" s="43"/>
      <c r="N18" s="40"/>
    </row>
    <row r="19" customFormat="false" ht="12" hidden="false" customHeight="true" outlineLevel="0" collapsed="false">
      <c r="A19" s="23" t="s">
        <v>23</v>
      </c>
      <c r="B19" s="72"/>
      <c r="C19" s="52" t="n">
        <v>2838</v>
      </c>
      <c r="D19" s="52" t="n">
        <v>14243</v>
      </c>
      <c r="E19" s="40" t="n">
        <f aca="false">+C19-D19</f>
        <v>-11405</v>
      </c>
      <c r="F19" s="34"/>
      <c r="G19" s="52" t="n">
        <v>4815</v>
      </c>
      <c r="H19" s="52" t="n">
        <v>6563</v>
      </c>
      <c r="I19" s="73" t="n">
        <v>0</v>
      </c>
      <c r="J19" s="40" t="n">
        <f aca="false">(H19-G19)-I19</f>
        <v>1748</v>
      </c>
      <c r="K19" s="34"/>
      <c r="L19" s="42" t="n">
        <f aca="false">+C19-G19</f>
        <v>-1977</v>
      </c>
      <c r="M19" s="43" t="n">
        <f aca="false">+D19-H19</f>
        <v>7680</v>
      </c>
      <c r="N19" s="40" t="n">
        <f aca="false">+L19-M19</f>
        <v>-9657</v>
      </c>
    </row>
    <row r="20" customFormat="false" ht="12" hidden="false" customHeight="true" outlineLevel="0" collapsed="false">
      <c r="A20" s="23" t="s">
        <v>24</v>
      </c>
      <c r="B20" s="72"/>
      <c r="C20" s="52" t="n">
        <v>8356</v>
      </c>
      <c r="D20" s="52" t="n">
        <v>13235</v>
      </c>
      <c r="E20" s="40" t="n">
        <f aca="false">+C20-D20</f>
        <v>-4879</v>
      </c>
      <c r="F20" s="34"/>
      <c r="G20" s="52" t="n">
        <v>5047</v>
      </c>
      <c r="H20" s="52" t="n">
        <v>7464</v>
      </c>
      <c r="I20" s="73" t="n">
        <v>-604</v>
      </c>
      <c r="J20" s="40" t="n">
        <f aca="false">(H20-G20)-I20</f>
        <v>3021</v>
      </c>
      <c r="K20" s="34"/>
      <c r="L20" s="42" t="n">
        <f aca="false">+C20-G20</f>
        <v>3309</v>
      </c>
      <c r="M20" s="43" t="n">
        <f aca="false">+D20-H20</f>
        <v>5771</v>
      </c>
      <c r="N20" s="40" t="n">
        <f aca="false">+L20-M20</f>
        <v>-2462</v>
      </c>
    </row>
    <row r="21" customFormat="false" ht="12" hidden="false" customHeight="true" outlineLevel="0" collapsed="false">
      <c r="A21" s="23" t="s">
        <v>25</v>
      </c>
      <c r="B21" s="72"/>
      <c r="C21" s="52" t="n">
        <f aca="false">3230-2912+2912</f>
        <v>3230</v>
      </c>
      <c r="D21" s="52" t="n">
        <f aca="false">16861-3571-49+3620</f>
        <v>16861</v>
      </c>
      <c r="E21" s="40" t="n">
        <f aca="false">+C21-D21</f>
        <v>-13631</v>
      </c>
      <c r="F21" s="34"/>
      <c r="G21" s="52" t="n">
        <f aca="false">4591+1462-1543+1543</f>
        <v>6053</v>
      </c>
      <c r="H21" s="52" t="n">
        <f aca="false">5895+3806-2333+2333</f>
        <v>9701</v>
      </c>
      <c r="I21" s="73" t="n">
        <f aca="false">943+452</f>
        <v>1395</v>
      </c>
      <c r="J21" s="40" t="n">
        <f aca="false">(H21-G21)-I21</f>
        <v>2253</v>
      </c>
      <c r="K21" s="34"/>
      <c r="L21" s="42" t="n">
        <f aca="false">+C21-G21</f>
        <v>-2823</v>
      </c>
      <c r="M21" s="43" t="n">
        <f aca="false">+D21-H21</f>
        <v>7160</v>
      </c>
      <c r="N21" s="40" t="n">
        <f aca="false">+L21-M21</f>
        <v>-9983</v>
      </c>
    </row>
    <row r="22" customFormat="false" ht="12" hidden="false" customHeight="true" outlineLevel="0" collapsed="false">
      <c r="A22" s="23" t="s">
        <v>26</v>
      </c>
      <c r="B22" s="72"/>
      <c r="C22" s="52" t="n">
        <v>7219</v>
      </c>
      <c r="D22" s="52" t="n">
        <f aca="false">12234+6477</f>
        <v>18711</v>
      </c>
      <c r="E22" s="40" t="n">
        <f aca="false">+C22-D22</f>
        <v>-11492</v>
      </c>
      <c r="F22" s="34"/>
      <c r="G22" s="52" t="n">
        <f aca="false">7164+2392</f>
        <v>9556</v>
      </c>
      <c r="H22" s="52" t="n">
        <f aca="false">7910+2694</f>
        <v>10604</v>
      </c>
      <c r="I22" s="73" t="n">
        <f aca="false">405</f>
        <v>405</v>
      </c>
      <c r="J22" s="40" t="n">
        <f aca="false">(H22-G22)-I22</f>
        <v>643</v>
      </c>
      <c r="K22" s="34"/>
      <c r="L22" s="42" t="n">
        <f aca="false">+C22-G22</f>
        <v>-2337</v>
      </c>
      <c r="M22" s="43" t="n">
        <f aca="false">+D22-H22</f>
        <v>8107</v>
      </c>
      <c r="N22" s="40" t="n">
        <f aca="false">+L22-M22</f>
        <v>-10444</v>
      </c>
    </row>
    <row r="23" customFormat="false" ht="12" hidden="false" customHeight="true" outlineLevel="0" collapsed="false">
      <c r="A23" s="23" t="s">
        <v>27</v>
      </c>
      <c r="B23" s="72"/>
      <c r="C23" s="52" t="n">
        <f aca="false">-1206+79</f>
        <v>-1127</v>
      </c>
      <c r="D23" s="52" t="n">
        <v>0</v>
      </c>
      <c r="E23" s="40" t="n">
        <f aca="false">+C23-D23</f>
        <v>-1127</v>
      </c>
      <c r="F23" s="34"/>
      <c r="G23" s="52" t="n">
        <v>0</v>
      </c>
      <c r="H23" s="52" t="n">
        <v>0</v>
      </c>
      <c r="I23" s="73" t="n">
        <v>37</v>
      </c>
      <c r="J23" s="40" t="n">
        <v>0</v>
      </c>
      <c r="K23" s="34"/>
      <c r="L23" s="42" t="n">
        <f aca="false">+C23-G23</f>
        <v>-1127</v>
      </c>
      <c r="M23" s="43" t="n">
        <f aca="false">+D23-H23</f>
        <v>0</v>
      </c>
      <c r="N23" s="40" t="n">
        <f aca="false">+L23-M23</f>
        <v>-1127</v>
      </c>
    </row>
    <row r="24" customFormat="false" ht="12" hidden="false" customHeight="true" outlineLevel="0" collapsed="false">
      <c r="A24" s="23" t="s">
        <v>28</v>
      </c>
      <c r="B24" s="72"/>
      <c r="C24" s="52" t="n">
        <v>815</v>
      </c>
      <c r="D24" s="52" t="n">
        <v>0</v>
      </c>
      <c r="E24" s="40" t="n">
        <f aca="false">+C24-D24</f>
        <v>815</v>
      </c>
      <c r="F24" s="34"/>
      <c r="G24" s="52" t="n">
        <f aca="false">1137+671</f>
        <v>1808</v>
      </c>
      <c r="H24" s="52" t="n">
        <f aca="false">1210+960</f>
        <v>2170</v>
      </c>
      <c r="I24" s="73" t="n">
        <v>183</v>
      </c>
      <c r="J24" s="40" t="n">
        <f aca="false">(H24-G24)-I24</f>
        <v>179</v>
      </c>
      <c r="K24" s="34"/>
      <c r="L24" s="42" t="n">
        <f aca="false">+C24-G24</f>
        <v>-993</v>
      </c>
      <c r="M24" s="43" t="n">
        <f aca="false">+D24-H24</f>
        <v>-2170</v>
      </c>
      <c r="N24" s="40" t="n">
        <f aca="false">+L24-M24</f>
        <v>1177</v>
      </c>
    </row>
    <row r="25" customFormat="false" ht="12" hidden="false" customHeight="true" outlineLevel="0" collapsed="false">
      <c r="A25" s="23" t="s">
        <v>29</v>
      </c>
      <c r="B25" s="72"/>
      <c r="C25" s="52" t="n">
        <v>23078</v>
      </c>
      <c r="D25" s="52" t="n">
        <v>30320</v>
      </c>
      <c r="E25" s="40" t="n">
        <f aca="false">+C25-D25</f>
        <v>-7242</v>
      </c>
      <c r="F25" s="34"/>
      <c r="G25" s="52" t="n">
        <v>62429</v>
      </c>
      <c r="H25" s="52" t="n">
        <v>60693</v>
      </c>
      <c r="I25" s="73" t="n">
        <v>2344</v>
      </c>
      <c r="J25" s="40" t="n">
        <f aca="false">(H25-G25)-I25</f>
        <v>-4080</v>
      </c>
      <c r="K25" s="34"/>
      <c r="L25" s="42" t="n">
        <f aca="false">+C25-G25</f>
        <v>-39351</v>
      </c>
      <c r="M25" s="43" t="n">
        <f aca="false">+D25-H25</f>
        <v>-30373</v>
      </c>
      <c r="N25" s="40" t="n">
        <f aca="false">+L25-M25</f>
        <v>-8978</v>
      </c>
    </row>
    <row r="26" customFormat="false" ht="12" hidden="false" customHeight="true" outlineLevel="0" collapsed="false">
      <c r="A26" s="23" t="s">
        <v>30</v>
      </c>
      <c r="B26" s="75"/>
      <c r="C26" s="43"/>
      <c r="D26" s="43"/>
      <c r="E26" s="40" t="n">
        <f aca="false">+C26-D26</f>
        <v>0</v>
      </c>
      <c r="F26" s="34"/>
      <c r="G26" s="66"/>
      <c r="H26" s="52"/>
      <c r="I26" s="73" t="n">
        <v>0</v>
      </c>
      <c r="J26" s="40" t="n">
        <v>0</v>
      </c>
      <c r="K26" s="34"/>
      <c r="L26" s="42"/>
      <c r="M26" s="43"/>
      <c r="N26" s="40" t="n">
        <f aca="false">+L26-M26</f>
        <v>0</v>
      </c>
    </row>
    <row r="27" customFormat="false" ht="12" hidden="false" customHeight="true" outlineLevel="0" collapsed="false">
      <c r="A27" s="23" t="s">
        <v>31</v>
      </c>
      <c r="B27" s="75"/>
      <c r="C27" s="43"/>
      <c r="D27" s="43"/>
      <c r="E27" s="40" t="n">
        <f aca="false">+C27-D27</f>
        <v>0</v>
      </c>
      <c r="F27" s="34"/>
      <c r="G27" s="66"/>
      <c r="H27" s="52"/>
      <c r="I27" s="73" t="n">
        <v>0</v>
      </c>
      <c r="J27" s="40" t="n">
        <v>0</v>
      </c>
      <c r="K27" s="34"/>
      <c r="L27" s="42"/>
      <c r="M27" s="43"/>
      <c r="N27" s="40" t="n">
        <f aca="false">+L27-M27</f>
        <v>0</v>
      </c>
    </row>
    <row r="28" customFormat="false" ht="12" hidden="false" customHeight="true" outlineLevel="0" collapsed="false">
      <c r="A28" s="23" t="s">
        <v>32</v>
      </c>
      <c r="B28" s="18"/>
      <c r="C28" s="43" t="n">
        <v>0</v>
      </c>
      <c r="D28" s="43" t="n">
        <v>7712</v>
      </c>
      <c r="E28" s="40" t="n">
        <f aca="false">+C28-D28</f>
        <v>-7712</v>
      </c>
      <c r="F28" s="34"/>
      <c r="G28" s="66" t="n">
        <v>1484</v>
      </c>
      <c r="H28" s="76" t="n">
        <v>1217</v>
      </c>
      <c r="I28" s="73" t="n">
        <v>0</v>
      </c>
      <c r="J28" s="40" t="n">
        <f aca="false">(H28-G28)-I28</f>
        <v>-267</v>
      </c>
      <c r="K28" s="34"/>
      <c r="L28" s="42" t="n">
        <f aca="false">+C28-G28</f>
        <v>-1484</v>
      </c>
      <c r="M28" s="43" t="n">
        <f aca="false">+D28-H28</f>
        <v>6495</v>
      </c>
      <c r="N28" s="40" t="n">
        <f aca="false">+L28-M28</f>
        <v>-7979</v>
      </c>
    </row>
    <row r="29" customFormat="false" ht="12" hidden="false" customHeight="true" outlineLevel="0" collapsed="false">
      <c r="A29" s="23" t="s">
        <v>33</v>
      </c>
      <c r="B29" s="72"/>
      <c r="C29" s="52" t="n">
        <v>11</v>
      </c>
      <c r="D29" s="52" t="n">
        <v>4656</v>
      </c>
      <c r="E29" s="40" t="n">
        <f aca="false">+C29-D29</f>
        <v>-4645</v>
      </c>
      <c r="F29" s="34"/>
      <c r="G29" s="52" t="n">
        <v>2218</v>
      </c>
      <c r="H29" s="52" t="n">
        <v>2456</v>
      </c>
      <c r="I29" s="73" t="n">
        <v>0</v>
      </c>
      <c r="J29" s="40" t="n">
        <f aca="false">(H29-G29)-I29</f>
        <v>238</v>
      </c>
      <c r="K29" s="34"/>
      <c r="L29" s="42" t="n">
        <f aca="false">+C29-G29</f>
        <v>-2207</v>
      </c>
      <c r="M29" s="43" t="n">
        <f aca="false">+D29-H29</f>
        <v>2200</v>
      </c>
      <c r="N29" s="40" t="n">
        <f aca="false">+L29-M29</f>
        <v>-4407</v>
      </c>
    </row>
    <row r="30" customFormat="false" ht="12" hidden="false" customHeight="true" outlineLevel="0" collapsed="false">
      <c r="A30" s="44" t="s">
        <v>34</v>
      </c>
      <c r="B30" s="74"/>
      <c r="C30" s="46" t="n">
        <f aca="false">SUM(C19:C29)</f>
        <v>44420</v>
      </c>
      <c r="D30" s="46" t="n">
        <f aca="false">SUM(D19:D29)</f>
        <v>105738</v>
      </c>
      <c r="E30" s="54" t="n">
        <f aca="false">SUM(E19:E29)</f>
        <v>-61318</v>
      </c>
      <c r="F30" s="48" t="n">
        <v>0</v>
      </c>
      <c r="G30" s="46" t="n">
        <f aca="false">SUM(G19:G29)</f>
        <v>93410</v>
      </c>
      <c r="H30" s="46" t="n">
        <f aca="false">SUM(H19:H29)</f>
        <v>100868</v>
      </c>
      <c r="I30" s="46" t="n">
        <f aca="false">SUM(I19:I29)</f>
        <v>3760</v>
      </c>
      <c r="J30" s="54" t="n">
        <f aca="false">SUM(J19:J29)</f>
        <v>3735</v>
      </c>
      <c r="K30" s="48"/>
      <c r="L30" s="49" t="n">
        <f aca="false">SUM(L19:L29)</f>
        <v>-48990</v>
      </c>
      <c r="M30" s="50" t="n">
        <f aca="false">SUM(M19:M29)</f>
        <v>4870</v>
      </c>
      <c r="N30" s="54" t="n">
        <f aca="false">SUM(N19:N29)</f>
        <v>-53860</v>
      </c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  <c r="IV30" s="51"/>
      <c r="IW30" s="51"/>
    </row>
    <row r="31" customFormat="false" ht="12" hidden="false" customHeight="true" outlineLevel="0" collapsed="false">
      <c r="A31" s="23"/>
      <c r="B31" s="72"/>
      <c r="C31" s="52"/>
      <c r="D31" s="52"/>
      <c r="E31" s="40"/>
      <c r="F31" s="34"/>
      <c r="G31" s="52"/>
      <c r="H31" s="52"/>
      <c r="I31" s="43"/>
      <c r="J31" s="40"/>
      <c r="K31" s="34"/>
      <c r="L31" s="42"/>
      <c r="M31" s="43"/>
      <c r="N31" s="40"/>
    </row>
    <row r="32" customFormat="false" ht="12" hidden="false" customHeight="true" outlineLevel="0" collapsed="false">
      <c r="A32" s="23" t="s">
        <v>35</v>
      </c>
      <c r="B32" s="72"/>
      <c r="C32" s="52" t="n">
        <v>93673</v>
      </c>
      <c r="D32" s="52" t="n">
        <v>15379</v>
      </c>
      <c r="E32" s="40" t="n">
        <f aca="false">+C32-D32</f>
        <v>78294</v>
      </c>
      <c r="F32" s="34"/>
      <c r="G32" s="52" t="n">
        <v>2669</v>
      </c>
      <c r="H32" s="52" t="n">
        <v>3204</v>
      </c>
      <c r="I32" s="73" t="n">
        <v>625</v>
      </c>
      <c r="J32" s="40" t="n">
        <f aca="false">(H32-G32)-I32</f>
        <v>-90</v>
      </c>
      <c r="K32" s="34"/>
      <c r="L32" s="42" t="n">
        <f aca="false">+C32-G32</f>
        <v>91004</v>
      </c>
      <c r="M32" s="43" t="n">
        <f aca="false">+D32-H32</f>
        <v>12175</v>
      </c>
      <c r="N32" s="40" t="n">
        <f aca="false">+L32-M32</f>
        <v>78829</v>
      </c>
    </row>
    <row r="33" customFormat="false" ht="12" hidden="false" customHeight="true" outlineLevel="0" collapsed="false">
      <c r="A33" s="23" t="s">
        <v>36</v>
      </c>
      <c r="B33" s="72"/>
      <c r="C33" s="52" t="n">
        <v>858</v>
      </c>
      <c r="D33" s="52" t="n">
        <v>0</v>
      </c>
      <c r="E33" s="40" t="n">
        <f aca="false">+C33-D33</f>
        <v>858</v>
      </c>
      <c r="F33" s="34"/>
      <c r="G33" s="52" t="n">
        <v>6027</v>
      </c>
      <c r="H33" s="52" t="n">
        <v>7138</v>
      </c>
      <c r="I33" s="73" t="n">
        <v>1539</v>
      </c>
      <c r="J33" s="40" t="n">
        <f aca="false">(H33-G33)-I33</f>
        <v>-428</v>
      </c>
      <c r="K33" s="34"/>
      <c r="L33" s="42" t="n">
        <f aca="false">+C33-G33</f>
        <v>-5169</v>
      </c>
      <c r="M33" s="43" t="n">
        <f aca="false">+D33-H33</f>
        <v>-7138</v>
      </c>
      <c r="N33" s="40" t="n">
        <f aca="false">+L33-M33</f>
        <v>1969</v>
      </c>
    </row>
    <row r="34" customFormat="false" ht="12.75" hidden="false" customHeight="false" outlineLevel="0" collapsed="false">
      <c r="A34" s="23" t="s">
        <v>37</v>
      </c>
      <c r="B34" s="72"/>
      <c r="C34" s="52" t="n">
        <f aca="false">26838-27505</f>
        <v>-667</v>
      </c>
      <c r="D34" s="52" t="n">
        <v>14404</v>
      </c>
      <c r="E34" s="40" t="n">
        <f aca="false">+C34-D34</f>
        <v>-15071</v>
      </c>
      <c r="F34" s="30"/>
      <c r="G34" s="52" t="n">
        <f aca="false">3379+6134</f>
        <v>9513</v>
      </c>
      <c r="H34" s="52" t="n">
        <f aca="false">2561+7811</f>
        <v>10372</v>
      </c>
      <c r="I34" s="73" t="n">
        <f aca="false">1549-818</f>
        <v>731</v>
      </c>
      <c r="J34" s="40" t="n">
        <f aca="false">(H34-G34)-I34</f>
        <v>128</v>
      </c>
      <c r="K34" s="30"/>
      <c r="L34" s="42" t="n">
        <f aca="false">+C34-G34</f>
        <v>-10180</v>
      </c>
      <c r="M34" s="43" t="n">
        <f aca="false">+D34-H34</f>
        <v>4032</v>
      </c>
      <c r="N34" s="40" t="n">
        <f aca="false">+L34-M34</f>
        <v>-14212</v>
      </c>
    </row>
    <row r="35" customFormat="false" ht="12" hidden="false" customHeight="true" outlineLevel="0" collapsed="false">
      <c r="A35" s="44" t="s">
        <v>38</v>
      </c>
      <c r="B35" s="74"/>
      <c r="C35" s="46" t="n">
        <f aca="false">SUM(C32:C34)</f>
        <v>93864</v>
      </c>
      <c r="D35" s="46" t="n">
        <f aca="false">SUM(D32:D34)</f>
        <v>29783</v>
      </c>
      <c r="E35" s="54" t="n">
        <f aca="false">SUM(E32:E34)</f>
        <v>64081</v>
      </c>
      <c r="F35" s="48"/>
      <c r="G35" s="46" t="n">
        <f aca="false">SUM(G32:G34)</f>
        <v>18209</v>
      </c>
      <c r="H35" s="46" t="n">
        <f aca="false">SUM(H32:H34)</f>
        <v>20714</v>
      </c>
      <c r="I35" s="46" t="n">
        <f aca="false">SUM(I32:I34)</f>
        <v>2895</v>
      </c>
      <c r="J35" s="54" t="n">
        <f aca="false">SUM(J32:J34)</f>
        <v>-390</v>
      </c>
      <c r="K35" s="48"/>
      <c r="L35" s="49" t="n">
        <f aca="false">SUM(L32:L34)</f>
        <v>75655</v>
      </c>
      <c r="M35" s="50" t="n">
        <f aca="false">SUM(M32:M34)</f>
        <v>9069</v>
      </c>
      <c r="N35" s="54" t="n">
        <f aca="false">SUM(N32:N34)</f>
        <v>66586</v>
      </c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  <c r="IU35" s="51"/>
      <c r="IV35" s="51"/>
      <c r="IW35" s="51"/>
    </row>
    <row r="36" customFormat="false" ht="12" hidden="false" customHeight="true" outlineLevel="0" collapsed="false">
      <c r="A36" s="56"/>
      <c r="B36" s="72"/>
      <c r="C36" s="52"/>
      <c r="D36" s="52"/>
      <c r="E36" s="40"/>
      <c r="F36" s="34"/>
      <c r="G36" s="52"/>
      <c r="H36" s="52"/>
      <c r="I36" s="43"/>
      <c r="J36" s="40"/>
      <c r="K36" s="34"/>
      <c r="L36" s="42"/>
      <c r="M36" s="43"/>
      <c r="N36" s="40"/>
    </row>
    <row r="37" customFormat="false" ht="12" hidden="false" customHeight="true" outlineLevel="0" collapsed="false">
      <c r="A37" s="56" t="s">
        <v>39</v>
      </c>
      <c r="B37" s="72"/>
      <c r="C37" s="52" t="n">
        <v>1400</v>
      </c>
      <c r="D37" s="52" t="n">
        <v>2500</v>
      </c>
      <c r="E37" s="40" t="n">
        <f aca="false">+C37-D37</f>
        <v>-1100</v>
      </c>
      <c r="F37" s="34"/>
      <c r="G37" s="52" t="n">
        <v>8467</v>
      </c>
      <c r="H37" s="52" t="n">
        <v>8514</v>
      </c>
      <c r="I37" s="73" t="n">
        <v>0</v>
      </c>
      <c r="J37" s="40" t="n">
        <f aca="false">(H37-G37)-I37</f>
        <v>47</v>
      </c>
      <c r="K37" s="34"/>
      <c r="L37" s="42" t="n">
        <f aca="false">+C37-G37</f>
        <v>-7067</v>
      </c>
      <c r="M37" s="43" t="n">
        <f aca="false">+D37-H37</f>
        <v>-6014</v>
      </c>
      <c r="N37" s="40" t="n">
        <f aca="false">+L37-M37</f>
        <v>-1053</v>
      </c>
    </row>
    <row r="38" customFormat="false" ht="12" hidden="false" customHeight="true" outlineLevel="0" collapsed="false">
      <c r="A38" s="56" t="s">
        <v>40</v>
      </c>
      <c r="B38" s="72"/>
      <c r="C38" s="52" t="n">
        <v>0</v>
      </c>
      <c r="D38" s="52" t="n">
        <v>0</v>
      </c>
      <c r="E38" s="40" t="n">
        <f aca="false">+C38-D38</f>
        <v>0</v>
      </c>
      <c r="F38" s="34"/>
      <c r="G38" s="52" t="n">
        <v>8285</v>
      </c>
      <c r="H38" s="52" t="n">
        <v>7652</v>
      </c>
      <c r="I38" s="73" t="n">
        <v>0</v>
      </c>
      <c r="J38" s="40" t="n">
        <f aca="false">(H38-G38)-I38</f>
        <v>-633</v>
      </c>
      <c r="K38" s="34"/>
      <c r="L38" s="42" t="n">
        <f aca="false">+C38-G38</f>
        <v>-8285</v>
      </c>
      <c r="M38" s="43" t="n">
        <f aca="false">+D38-H38</f>
        <v>-7652</v>
      </c>
      <c r="N38" s="40" t="n">
        <f aca="false">+L38-M38</f>
        <v>-633</v>
      </c>
    </row>
    <row r="39" customFormat="false" ht="12" hidden="false" customHeight="true" outlineLevel="0" collapsed="false">
      <c r="A39" s="56" t="s">
        <v>41</v>
      </c>
      <c r="B39" s="72"/>
      <c r="C39" s="52" t="n">
        <v>0</v>
      </c>
      <c r="D39" s="52" t="n">
        <v>48693</v>
      </c>
      <c r="E39" s="40" t="n">
        <f aca="false">+C39-D39</f>
        <v>-48693</v>
      </c>
      <c r="F39" s="34"/>
      <c r="G39" s="52" t="n">
        <v>0</v>
      </c>
      <c r="H39" s="52" t="n">
        <v>0</v>
      </c>
      <c r="I39" s="73" t="n">
        <v>0</v>
      </c>
      <c r="J39" s="40" t="n">
        <f aca="false">(H39-G39)-I39</f>
        <v>0</v>
      </c>
      <c r="K39" s="34"/>
      <c r="L39" s="42" t="n">
        <f aca="false">+C39-G39</f>
        <v>0</v>
      </c>
      <c r="M39" s="43" t="n">
        <f aca="false">+D39-H39</f>
        <v>48693</v>
      </c>
      <c r="N39" s="40" t="n">
        <f aca="false">+L39-M39</f>
        <v>-48693</v>
      </c>
    </row>
    <row r="40" customFormat="false" ht="12" hidden="false" customHeight="true" outlineLevel="0" collapsed="false">
      <c r="A40" s="44" t="s">
        <v>42</v>
      </c>
      <c r="B40" s="74"/>
      <c r="C40" s="46" t="n">
        <f aca="false">C39+C38+C37+C35+C30+C17</f>
        <v>388590</v>
      </c>
      <c r="D40" s="46" t="n">
        <f aca="false">D39+D38+D37+D35+D30+D17</f>
        <v>339366</v>
      </c>
      <c r="E40" s="54" t="n">
        <f aca="false">E39+E38+E37+E35+E30+E17</f>
        <v>49224</v>
      </c>
      <c r="F40" s="48"/>
      <c r="G40" s="46" t="n">
        <f aca="false">G39+G38+G37+G35+G30+G17</f>
        <v>186158</v>
      </c>
      <c r="H40" s="46" t="n">
        <f aca="false">H39+H38+H37+H35+H30+H17</f>
        <v>195443</v>
      </c>
      <c r="I40" s="46" t="n">
        <f aca="false">I39+I38+I37+I35+I30+I17</f>
        <v>7133</v>
      </c>
      <c r="J40" s="54" t="n">
        <f aca="false">J39+J38+J37+J35+J30+J17</f>
        <v>2152</v>
      </c>
      <c r="K40" s="48"/>
      <c r="L40" s="46" t="n">
        <f aca="false">L39+L38+L37+L35+L30+L17</f>
        <v>202432</v>
      </c>
      <c r="M40" s="46" t="n">
        <f aca="false">M39+M38+M37+M35+M30+M17</f>
        <v>143923</v>
      </c>
      <c r="N40" s="54" t="n">
        <f aca="false">N39+N38+N37+N35+N30+N17</f>
        <v>58509</v>
      </c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1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1"/>
      <c r="DX40" s="51"/>
      <c r="DY40" s="51"/>
      <c r="DZ40" s="51"/>
      <c r="EA40" s="51"/>
      <c r="EB40" s="51"/>
      <c r="EC40" s="51"/>
      <c r="ED40" s="51"/>
      <c r="EE40" s="51"/>
      <c r="EF40" s="51"/>
      <c r="EG40" s="51"/>
      <c r="EH40" s="51"/>
      <c r="EI40" s="51"/>
      <c r="EJ40" s="51"/>
      <c r="EK40" s="51"/>
      <c r="EL40" s="51"/>
      <c r="EM40" s="51"/>
      <c r="EN40" s="51"/>
      <c r="EO40" s="51"/>
      <c r="EP40" s="51"/>
      <c r="EQ40" s="51"/>
      <c r="ER40" s="51"/>
      <c r="ES40" s="51"/>
      <c r="ET40" s="51"/>
      <c r="EU40" s="51"/>
      <c r="EV40" s="51"/>
      <c r="EW40" s="51"/>
      <c r="EX40" s="51"/>
      <c r="EY40" s="51"/>
      <c r="EZ40" s="51"/>
      <c r="FA40" s="51"/>
      <c r="FB40" s="51"/>
      <c r="FC40" s="51"/>
      <c r="FD40" s="51"/>
      <c r="FE40" s="51"/>
      <c r="FF40" s="51"/>
      <c r="FG40" s="51"/>
      <c r="FH40" s="51"/>
      <c r="FI40" s="51"/>
      <c r="FJ40" s="51"/>
      <c r="FK40" s="51"/>
      <c r="FL40" s="51"/>
      <c r="FM40" s="51"/>
      <c r="FN40" s="51"/>
      <c r="FO40" s="51"/>
      <c r="FP40" s="51"/>
      <c r="FQ40" s="51"/>
      <c r="FR40" s="51"/>
      <c r="FS40" s="51"/>
      <c r="FT40" s="51"/>
      <c r="FU40" s="51"/>
      <c r="FV40" s="51"/>
      <c r="FW40" s="51"/>
      <c r="FX40" s="51"/>
      <c r="FY40" s="51"/>
      <c r="FZ40" s="51"/>
      <c r="GA40" s="51"/>
      <c r="GB40" s="51"/>
      <c r="GC40" s="51"/>
      <c r="GD40" s="51"/>
      <c r="GE40" s="51"/>
      <c r="GF40" s="51"/>
      <c r="GG40" s="51"/>
      <c r="GH40" s="51"/>
      <c r="GI40" s="51"/>
      <c r="GJ40" s="51"/>
      <c r="GK40" s="51"/>
      <c r="GL40" s="51"/>
      <c r="GM40" s="51"/>
      <c r="GN40" s="51"/>
      <c r="GO40" s="51"/>
      <c r="GP40" s="51"/>
      <c r="GQ40" s="51"/>
      <c r="GR40" s="51"/>
      <c r="GS40" s="51"/>
      <c r="GT40" s="51"/>
      <c r="GU40" s="51"/>
      <c r="GV40" s="51"/>
      <c r="GW40" s="51"/>
      <c r="GX40" s="51"/>
      <c r="GY40" s="51"/>
      <c r="GZ40" s="51"/>
      <c r="HA40" s="51"/>
      <c r="HB40" s="51"/>
      <c r="HC40" s="51"/>
      <c r="HD40" s="51"/>
      <c r="HE40" s="51"/>
      <c r="HF40" s="51"/>
      <c r="HG40" s="51"/>
      <c r="HH40" s="51"/>
      <c r="HI40" s="51"/>
      <c r="HJ40" s="51"/>
      <c r="HK40" s="51"/>
      <c r="HL40" s="51"/>
      <c r="HM40" s="51"/>
      <c r="HN40" s="51"/>
      <c r="HO40" s="51"/>
      <c r="HP40" s="51"/>
      <c r="HQ40" s="51"/>
      <c r="HR40" s="51"/>
      <c r="HS40" s="51"/>
      <c r="HT40" s="51"/>
      <c r="HU40" s="51"/>
      <c r="HV40" s="51"/>
      <c r="HW40" s="51"/>
      <c r="HX40" s="51"/>
      <c r="HY40" s="51"/>
      <c r="HZ40" s="51"/>
      <c r="IA40" s="51"/>
      <c r="IB40" s="51"/>
      <c r="IC40" s="51"/>
      <c r="ID40" s="51"/>
      <c r="IE40" s="51"/>
      <c r="IF40" s="51"/>
      <c r="IG40" s="51"/>
      <c r="IH40" s="51"/>
      <c r="II40" s="51"/>
      <c r="IJ40" s="51"/>
      <c r="IK40" s="51"/>
      <c r="IL40" s="51"/>
      <c r="IM40" s="51"/>
      <c r="IN40" s="51"/>
      <c r="IO40" s="51"/>
      <c r="IP40" s="51"/>
      <c r="IQ40" s="51"/>
      <c r="IR40" s="51"/>
      <c r="IS40" s="51"/>
      <c r="IT40" s="51"/>
      <c r="IU40" s="51"/>
      <c r="IV40" s="51"/>
      <c r="IW40" s="51"/>
    </row>
    <row r="41" customFormat="false" ht="12" hidden="false" customHeight="true" outlineLevel="0" collapsed="false">
      <c r="A41" s="56"/>
      <c r="B41" s="72"/>
      <c r="C41" s="52"/>
      <c r="D41" s="52"/>
      <c r="E41" s="40"/>
      <c r="F41" s="34"/>
      <c r="G41" s="52"/>
      <c r="H41" s="52"/>
      <c r="I41" s="43"/>
      <c r="J41" s="40"/>
      <c r="K41" s="34"/>
      <c r="L41" s="42"/>
      <c r="M41" s="43"/>
      <c r="N41" s="40"/>
    </row>
    <row r="42" customFormat="false" ht="12" hidden="false" customHeight="true" outlineLevel="0" collapsed="false">
      <c r="A42" s="56" t="s">
        <v>43</v>
      </c>
      <c r="B42" s="72"/>
      <c r="C42" s="52"/>
      <c r="D42" s="52"/>
      <c r="E42" s="40" t="n">
        <f aca="false">+C42-D42</f>
        <v>0</v>
      </c>
      <c r="F42" s="34"/>
      <c r="G42" s="52" t="n">
        <v>79168</v>
      </c>
      <c r="H42" s="52" t="n">
        <v>63376</v>
      </c>
      <c r="I42" s="73"/>
      <c r="J42" s="40" t="n">
        <f aca="false">(H42-G42)-I42</f>
        <v>-15792</v>
      </c>
      <c r="K42" s="34"/>
      <c r="L42" s="42" t="n">
        <f aca="false">+C42-G42</f>
        <v>-79168</v>
      </c>
      <c r="M42" s="43" t="n">
        <f aca="false">+D42-H42</f>
        <v>-63376</v>
      </c>
      <c r="N42" s="40" t="n">
        <f aca="false">+L42-M42</f>
        <v>-15792</v>
      </c>
    </row>
    <row r="43" customFormat="false" ht="12" hidden="false" customHeight="true" outlineLevel="0" collapsed="false">
      <c r="A43" s="56" t="s">
        <v>44</v>
      </c>
      <c r="B43" s="72"/>
      <c r="C43" s="52" t="n">
        <v>0</v>
      </c>
      <c r="D43" s="52"/>
      <c r="E43" s="40" t="n">
        <f aca="false">+C43-D43</f>
        <v>0</v>
      </c>
      <c r="F43" s="34"/>
      <c r="G43" s="52" t="n">
        <v>-48800</v>
      </c>
      <c r="H43" s="52" t="n">
        <v>-56377</v>
      </c>
      <c r="I43" s="73" t="n">
        <v>0</v>
      </c>
      <c r="J43" s="40" t="n">
        <f aca="false">(H43-G43)-I43</f>
        <v>-7577</v>
      </c>
      <c r="K43" s="34"/>
      <c r="L43" s="42" t="n">
        <f aca="false">+C43-G43</f>
        <v>48800</v>
      </c>
      <c r="M43" s="43" t="n">
        <f aca="false">+D43-H43</f>
        <v>56377</v>
      </c>
      <c r="N43" s="40" t="n">
        <f aca="false">+L43-M43</f>
        <v>-7577</v>
      </c>
    </row>
    <row r="44" customFormat="false" ht="12" hidden="false" customHeight="true" outlineLevel="0" collapsed="false">
      <c r="A44" s="56" t="s">
        <v>45</v>
      </c>
      <c r="B44" s="72"/>
      <c r="C44" s="52" t="n">
        <v>-22158</v>
      </c>
      <c r="D44" s="52" t="n">
        <v>-10795</v>
      </c>
      <c r="E44" s="40" t="n">
        <f aca="false">+C44-D44</f>
        <v>-11363</v>
      </c>
      <c r="F44" s="57"/>
      <c r="G44" s="52" t="n">
        <v>14727</v>
      </c>
      <c r="H44" s="52" t="n">
        <v>22603</v>
      </c>
      <c r="I44" s="73" t="n">
        <v>0</v>
      </c>
      <c r="J44" s="40" t="n">
        <f aca="false">(H44-G44)-I44</f>
        <v>7876</v>
      </c>
      <c r="K44" s="34"/>
      <c r="L44" s="42" t="n">
        <f aca="false">+C44-G44</f>
        <v>-36885</v>
      </c>
      <c r="M44" s="43" t="n">
        <f aca="false">+D44-H44</f>
        <v>-33398</v>
      </c>
      <c r="N44" s="40" t="n">
        <f aca="false">+L44-M44</f>
        <v>-3487</v>
      </c>
    </row>
    <row r="45" customFormat="false" ht="12" hidden="false" customHeight="true" outlineLevel="0" collapsed="false">
      <c r="A45" s="56" t="s">
        <v>46</v>
      </c>
      <c r="B45" s="72"/>
      <c r="C45" s="52" t="n">
        <f aca="false">SUM(C41)</f>
        <v>0</v>
      </c>
      <c r="D45" s="52" t="n">
        <f aca="false">SUM(D41)</f>
        <v>0</v>
      </c>
      <c r="E45" s="40" t="n">
        <f aca="false">+C45-D45</f>
        <v>0</v>
      </c>
      <c r="F45" s="34"/>
      <c r="G45" s="52" t="n">
        <v>-32741</v>
      </c>
      <c r="H45" s="52" t="n">
        <v>-39874</v>
      </c>
      <c r="I45" s="73" t="n">
        <v>-7133</v>
      </c>
      <c r="J45" s="40" t="n">
        <f aca="false">(H45-G45)-I45</f>
        <v>0</v>
      </c>
      <c r="K45" s="34"/>
      <c r="L45" s="42" t="n">
        <f aca="false">+C45-G45</f>
        <v>32741</v>
      </c>
      <c r="M45" s="43" t="n">
        <f aca="false">+D45-H45</f>
        <v>39874</v>
      </c>
      <c r="N45" s="40" t="n">
        <f aca="false">+L45-M45</f>
        <v>-7133</v>
      </c>
    </row>
    <row r="46" customFormat="false" ht="12" hidden="false" customHeight="true" outlineLevel="0" collapsed="false">
      <c r="A46" s="44" t="s">
        <v>47</v>
      </c>
      <c r="B46" s="74"/>
      <c r="C46" s="46" t="n">
        <f aca="false">SUM(C40:C45)</f>
        <v>366432</v>
      </c>
      <c r="D46" s="46" t="n">
        <f aca="false">SUM(D40:D45)</f>
        <v>328571</v>
      </c>
      <c r="E46" s="58" t="n">
        <f aca="false">SUM(E40:E45)</f>
        <v>37861</v>
      </c>
      <c r="F46" s="48"/>
      <c r="G46" s="46" t="n">
        <f aca="false">SUM(G40:G45)</f>
        <v>198512</v>
      </c>
      <c r="H46" s="46" t="n">
        <f aca="false">SUM(H40:H45)</f>
        <v>185171</v>
      </c>
      <c r="I46" s="46" t="n">
        <f aca="false">SUM(I40:I45)</f>
        <v>0</v>
      </c>
      <c r="J46" s="58" t="n">
        <f aca="false">SUM(J40:J45)</f>
        <v>-13341</v>
      </c>
      <c r="K46" s="48"/>
      <c r="L46" s="46" t="n">
        <f aca="false">SUM(L40:L45)</f>
        <v>167920</v>
      </c>
      <c r="M46" s="46" t="n">
        <f aca="false">SUM(M40:M45)</f>
        <v>143400</v>
      </c>
      <c r="N46" s="58" t="n">
        <f aca="false">SUM(N40:N45)</f>
        <v>24520</v>
      </c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1"/>
      <c r="DD46" s="51"/>
      <c r="DE46" s="51"/>
      <c r="DF46" s="51"/>
      <c r="DG46" s="51"/>
      <c r="DH46" s="51"/>
      <c r="DI46" s="51"/>
      <c r="DJ46" s="51"/>
      <c r="DK46" s="51"/>
      <c r="DL46" s="51"/>
      <c r="DM46" s="51"/>
      <c r="DN46" s="51"/>
      <c r="DO46" s="51"/>
      <c r="DP46" s="51"/>
      <c r="DQ46" s="51"/>
      <c r="DR46" s="51"/>
      <c r="DS46" s="51"/>
      <c r="DT46" s="51"/>
      <c r="DU46" s="51"/>
      <c r="DV46" s="51"/>
      <c r="DW46" s="51"/>
      <c r="DX46" s="51"/>
      <c r="DY46" s="51"/>
      <c r="DZ46" s="51"/>
      <c r="EA46" s="51"/>
      <c r="EB46" s="51"/>
      <c r="EC46" s="51"/>
      <c r="ED46" s="51"/>
      <c r="EE46" s="51"/>
      <c r="EF46" s="51"/>
      <c r="EG46" s="51"/>
      <c r="EH46" s="51"/>
      <c r="EI46" s="51"/>
      <c r="EJ46" s="51"/>
      <c r="EK46" s="51"/>
      <c r="EL46" s="51"/>
      <c r="EM46" s="51"/>
      <c r="EN46" s="51"/>
      <c r="EO46" s="51"/>
      <c r="EP46" s="51"/>
      <c r="EQ46" s="51"/>
      <c r="ER46" s="51"/>
      <c r="ES46" s="51"/>
      <c r="ET46" s="51"/>
      <c r="EU46" s="51"/>
      <c r="EV46" s="51"/>
      <c r="EW46" s="51"/>
      <c r="EX46" s="51"/>
      <c r="EY46" s="51"/>
      <c r="EZ46" s="51"/>
      <c r="FA46" s="51"/>
      <c r="FB46" s="51"/>
      <c r="FC46" s="51"/>
      <c r="FD46" s="51"/>
      <c r="FE46" s="51"/>
      <c r="FF46" s="51"/>
      <c r="FG46" s="51"/>
      <c r="FH46" s="51"/>
      <c r="FI46" s="51"/>
      <c r="FJ46" s="51"/>
      <c r="FK46" s="51"/>
      <c r="FL46" s="51"/>
      <c r="FM46" s="51"/>
      <c r="FN46" s="51"/>
      <c r="FO46" s="51"/>
      <c r="FP46" s="51"/>
      <c r="FQ46" s="51"/>
      <c r="FR46" s="51"/>
      <c r="FS46" s="51"/>
      <c r="FT46" s="51"/>
      <c r="FU46" s="51"/>
      <c r="FV46" s="51"/>
      <c r="FW46" s="51"/>
      <c r="FX46" s="51"/>
      <c r="FY46" s="51"/>
      <c r="FZ46" s="51"/>
      <c r="GA46" s="51"/>
      <c r="GB46" s="51"/>
      <c r="GC46" s="51"/>
      <c r="GD46" s="51"/>
      <c r="GE46" s="51"/>
      <c r="GF46" s="51"/>
      <c r="GG46" s="51"/>
      <c r="GH46" s="51"/>
      <c r="GI46" s="51"/>
      <c r="GJ46" s="51"/>
      <c r="GK46" s="51"/>
      <c r="GL46" s="51"/>
      <c r="GM46" s="51"/>
      <c r="GN46" s="51"/>
      <c r="GO46" s="51"/>
      <c r="GP46" s="51"/>
      <c r="GQ46" s="51"/>
      <c r="GR46" s="51"/>
      <c r="GS46" s="51"/>
      <c r="GT46" s="51"/>
      <c r="GU46" s="51"/>
      <c r="GV46" s="51"/>
      <c r="GW46" s="51"/>
      <c r="GX46" s="51"/>
      <c r="GY46" s="51"/>
      <c r="GZ46" s="51"/>
      <c r="HA46" s="51"/>
      <c r="HB46" s="51"/>
      <c r="HC46" s="51"/>
      <c r="HD46" s="51"/>
      <c r="HE46" s="51"/>
      <c r="HF46" s="51"/>
      <c r="HG46" s="51"/>
      <c r="HH46" s="51"/>
      <c r="HI46" s="51"/>
      <c r="HJ46" s="51"/>
      <c r="HK46" s="51"/>
      <c r="HL46" s="51"/>
      <c r="HM46" s="51"/>
      <c r="HN46" s="51"/>
      <c r="HO46" s="51"/>
      <c r="HP46" s="51"/>
      <c r="HQ46" s="51"/>
      <c r="HR46" s="51"/>
      <c r="HS46" s="51"/>
      <c r="HT46" s="51"/>
      <c r="HU46" s="51"/>
      <c r="HV46" s="51"/>
      <c r="HW46" s="51"/>
      <c r="HX46" s="51"/>
      <c r="HY46" s="51"/>
      <c r="HZ46" s="51"/>
      <c r="IA46" s="51"/>
      <c r="IB46" s="51"/>
      <c r="IC46" s="51"/>
      <c r="ID46" s="51"/>
      <c r="IE46" s="51"/>
      <c r="IF46" s="51"/>
      <c r="IG46" s="51"/>
      <c r="IH46" s="51"/>
      <c r="II46" s="51"/>
      <c r="IJ46" s="51"/>
      <c r="IK46" s="51"/>
      <c r="IL46" s="51"/>
      <c r="IM46" s="51"/>
      <c r="IN46" s="51"/>
      <c r="IO46" s="51"/>
      <c r="IP46" s="51"/>
      <c r="IQ46" s="51"/>
      <c r="IR46" s="51"/>
      <c r="IS46" s="51"/>
      <c r="IT46" s="51"/>
      <c r="IU46" s="51"/>
      <c r="IV46" s="51"/>
      <c r="IW46" s="51"/>
    </row>
    <row r="47" customFormat="false" ht="12" hidden="false" customHeight="true" outlineLevel="0" collapsed="false">
      <c r="A47" s="56" t="s">
        <v>48</v>
      </c>
      <c r="B47" s="72"/>
      <c r="C47" s="52"/>
      <c r="D47" s="52"/>
      <c r="E47" s="40" t="n">
        <f aca="false">+C47-D47</f>
        <v>0</v>
      </c>
      <c r="F47" s="34"/>
      <c r="G47" s="52" t="n">
        <v>1223</v>
      </c>
      <c r="H47" s="52" t="n">
        <v>12000</v>
      </c>
      <c r="I47" s="73" t="n">
        <v>0</v>
      </c>
      <c r="J47" s="40" t="n">
        <f aca="false">+H47-G47</f>
        <v>10777</v>
      </c>
      <c r="K47" s="34"/>
      <c r="L47" s="42" t="n">
        <f aca="false">+C47-G47</f>
        <v>-1223</v>
      </c>
      <c r="M47" s="42" t="n">
        <f aca="false">+D47-H47</f>
        <v>-12000</v>
      </c>
      <c r="N47" s="40" t="n">
        <f aca="false">+L47-M47</f>
        <v>10777</v>
      </c>
    </row>
    <row r="48" customFormat="false" ht="12" hidden="false" customHeight="true" outlineLevel="0" collapsed="false">
      <c r="A48" s="59" t="s">
        <v>49</v>
      </c>
      <c r="B48" s="77"/>
      <c r="C48" s="61" t="n">
        <f aca="false">SUM(C46:C47)</f>
        <v>366432</v>
      </c>
      <c r="D48" s="61" t="n">
        <f aca="false">SUM(D46:D47)</f>
        <v>328571</v>
      </c>
      <c r="E48" s="62" t="n">
        <f aca="false">SUM(E46:E47)</f>
        <v>37861</v>
      </c>
      <c r="F48" s="63"/>
      <c r="G48" s="61" t="n">
        <f aca="false">SUM(G46:G47)</f>
        <v>199735</v>
      </c>
      <c r="H48" s="61" t="n">
        <f aca="false">SUM(H46:H47)</f>
        <v>197171</v>
      </c>
      <c r="I48" s="61" t="n">
        <f aca="false">SUM(I46:I47)</f>
        <v>0</v>
      </c>
      <c r="J48" s="62" t="n">
        <f aca="false">SUM(J46:J47)</f>
        <v>-2564</v>
      </c>
      <c r="K48" s="63"/>
      <c r="L48" s="61" t="n">
        <f aca="false">SUM(L46:L47)</f>
        <v>166697</v>
      </c>
      <c r="M48" s="61" t="n">
        <f aca="false">SUM(M46:M47)</f>
        <v>131400</v>
      </c>
      <c r="N48" s="62" t="n">
        <f aca="false">SUM(N46:N47)</f>
        <v>35297</v>
      </c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51"/>
      <c r="CY48" s="51"/>
      <c r="CZ48" s="51"/>
      <c r="DA48" s="51"/>
      <c r="DB48" s="51"/>
      <c r="DC48" s="51"/>
      <c r="DD48" s="51"/>
      <c r="DE48" s="51"/>
      <c r="DF48" s="51"/>
      <c r="DG48" s="51"/>
      <c r="DH48" s="51"/>
      <c r="DI48" s="51"/>
      <c r="DJ48" s="51"/>
      <c r="DK48" s="51"/>
      <c r="DL48" s="51"/>
      <c r="DM48" s="51"/>
      <c r="DN48" s="51"/>
      <c r="DO48" s="51"/>
      <c r="DP48" s="51"/>
      <c r="DQ48" s="51"/>
      <c r="DR48" s="51"/>
      <c r="DS48" s="51"/>
      <c r="DT48" s="51"/>
      <c r="DU48" s="51"/>
      <c r="DV48" s="51"/>
      <c r="DW48" s="51"/>
      <c r="DX48" s="51"/>
      <c r="DY48" s="51"/>
      <c r="DZ48" s="51"/>
      <c r="EA48" s="51"/>
      <c r="EB48" s="51"/>
      <c r="EC48" s="51"/>
      <c r="ED48" s="51"/>
      <c r="EE48" s="51"/>
      <c r="EF48" s="51"/>
      <c r="EG48" s="51"/>
      <c r="EH48" s="51"/>
      <c r="EI48" s="51"/>
      <c r="EJ48" s="51"/>
      <c r="EK48" s="51"/>
      <c r="EL48" s="51"/>
      <c r="EM48" s="51"/>
      <c r="EN48" s="51"/>
      <c r="EO48" s="51"/>
      <c r="EP48" s="51"/>
      <c r="EQ48" s="51"/>
      <c r="ER48" s="51"/>
      <c r="ES48" s="51"/>
      <c r="ET48" s="51"/>
      <c r="EU48" s="51"/>
      <c r="EV48" s="51"/>
      <c r="EW48" s="51"/>
      <c r="EX48" s="51"/>
      <c r="EY48" s="51"/>
      <c r="EZ48" s="51"/>
      <c r="FA48" s="51"/>
      <c r="FB48" s="51"/>
      <c r="FC48" s="51"/>
      <c r="FD48" s="51"/>
      <c r="FE48" s="51"/>
      <c r="FF48" s="51"/>
      <c r="FG48" s="51"/>
      <c r="FH48" s="51"/>
      <c r="FI48" s="51"/>
      <c r="FJ48" s="51"/>
      <c r="FK48" s="51"/>
      <c r="FL48" s="51"/>
      <c r="FM48" s="51"/>
      <c r="FN48" s="51"/>
      <c r="FO48" s="51"/>
      <c r="FP48" s="51"/>
      <c r="FQ48" s="51"/>
      <c r="FR48" s="51"/>
      <c r="FS48" s="51"/>
      <c r="FT48" s="51"/>
      <c r="FU48" s="51"/>
      <c r="FV48" s="51"/>
      <c r="FW48" s="51"/>
      <c r="FX48" s="51"/>
      <c r="FY48" s="51"/>
      <c r="FZ48" s="51"/>
      <c r="GA48" s="51"/>
      <c r="GB48" s="51"/>
      <c r="GC48" s="51"/>
      <c r="GD48" s="51"/>
      <c r="GE48" s="51"/>
      <c r="GF48" s="51"/>
      <c r="GG48" s="51"/>
      <c r="GH48" s="51"/>
      <c r="GI48" s="51"/>
      <c r="GJ48" s="51"/>
      <c r="GK48" s="51"/>
      <c r="GL48" s="51"/>
      <c r="GM48" s="51"/>
      <c r="GN48" s="51"/>
      <c r="GO48" s="51"/>
      <c r="GP48" s="51"/>
      <c r="GQ48" s="51"/>
      <c r="GR48" s="51"/>
      <c r="GS48" s="51"/>
      <c r="GT48" s="51"/>
      <c r="GU48" s="51"/>
      <c r="GV48" s="51"/>
      <c r="GW48" s="51"/>
      <c r="GX48" s="51"/>
      <c r="GY48" s="51"/>
      <c r="GZ48" s="51"/>
      <c r="HA48" s="51"/>
      <c r="HB48" s="51"/>
      <c r="HC48" s="51"/>
      <c r="HD48" s="51"/>
      <c r="HE48" s="51"/>
      <c r="HF48" s="51"/>
      <c r="HG48" s="51"/>
      <c r="HH48" s="51"/>
      <c r="HI48" s="51"/>
      <c r="HJ48" s="51"/>
      <c r="HK48" s="51"/>
      <c r="HL48" s="51"/>
      <c r="HM48" s="51"/>
      <c r="HN48" s="51"/>
      <c r="HO48" s="51"/>
      <c r="HP48" s="51"/>
      <c r="HQ48" s="51"/>
      <c r="HR48" s="51"/>
      <c r="HS48" s="51"/>
      <c r="HT48" s="51"/>
      <c r="HU48" s="51"/>
      <c r="HV48" s="51"/>
      <c r="HW48" s="51"/>
      <c r="HX48" s="51"/>
      <c r="HY48" s="51"/>
      <c r="HZ48" s="51"/>
      <c r="IA48" s="51"/>
      <c r="IB48" s="51"/>
      <c r="IC48" s="51"/>
      <c r="ID48" s="51"/>
      <c r="IE48" s="51"/>
      <c r="IF48" s="51"/>
      <c r="IG48" s="51"/>
      <c r="IH48" s="51"/>
      <c r="II48" s="51"/>
      <c r="IJ48" s="51"/>
      <c r="IK48" s="51"/>
      <c r="IL48" s="51"/>
      <c r="IM48" s="51"/>
      <c r="IN48" s="51"/>
      <c r="IO48" s="51"/>
      <c r="IP48" s="51"/>
      <c r="IQ48" s="51"/>
      <c r="IR48" s="51"/>
      <c r="IS48" s="51"/>
      <c r="IT48" s="51"/>
      <c r="IU48" s="51"/>
      <c r="IV48" s="51"/>
      <c r="IW48" s="51"/>
    </row>
    <row r="49" customFormat="false" ht="3" hidden="false" customHeight="true" outlineLevel="0" collapsed="false">
      <c r="A49" s="64"/>
      <c r="C49" s="65"/>
      <c r="D49" s="66"/>
      <c r="E49" s="64"/>
      <c r="F49" s="66"/>
      <c r="J49" s="67"/>
    </row>
    <row r="50" customFormat="false" ht="12.75" hidden="false" customHeight="false" outlineLevel="0" collapsed="false">
      <c r="A50" s="67" t="s">
        <v>50</v>
      </c>
      <c r="C50" s="66"/>
      <c r="D50" s="66"/>
      <c r="E50" s="66"/>
      <c r="F50" s="66"/>
    </row>
  </sheetData>
  <mergeCells count="4">
    <mergeCell ref="C5:E5"/>
    <mergeCell ref="G5:J5"/>
    <mergeCell ref="L5:N5"/>
    <mergeCell ref="I6:J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0.85"/>
    <col collapsed="false" customWidth="true" hidden="false" outlineLevel="0" max="4" min="3" style="1" width="8.7"/>
    <col collapsed="false" customWidth="true" hidden="false" outlineLevel="0" max="5" min="5" style="1" width="11.7"/>
    <col collapsed="false" customWidth="true" hidden="false" outlineLevel="0" max="6" min="6" style="1" width="0.85"/>
    <col collapsed="false" customWidth="true" hidden="false" outlineLevel="0" max="8" min="7" style="1" width="8.7"/>
    <col collapsed="false" customWidth="true" hidden="false" outlineLevel="0" max="9" min="9" style="1" width="7.28"/>
    <col collapsed="false" customWidth="true" hidden="false" outlineLevel="0" max="10" min="10" style="1" width="7.14"/>
    <col collapsed="false" customWidth="true" hidden="false" outlineLevel="0" max="11" min="11" style="1" width="0.85"/>
    <col collapsed="false" customWidth="true" hidden="false" outlineLevel="0" max="14" min="12" style="1" width="8.7"/>
    <col collapsed="false" customWidth="true" hidden="false" outlineLevel="0" max="15" min="15" style="1" width="0.85"/>
    <col collapsed="false" customWidth="true" hidden="false" outlineLevel="0" max="16" min="16" style="1" width="8.7"/>
    <col collapsed="false" customWidth="true" hidden="false" outlineLevel="0" max="20" min="17" style="1" width="7.7"/>
    <col collapsed="false" customWidth="true" hidden="false" outlineLevel="0" max="22" min="21" style="1" width="8.7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2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29.25" hidden="false" customHeight="true" outlineLevel="0" collapsed="false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 t="s">
        <v>55</v>
      </c>
      <c r="O2" s="5"/>
      <c r="P2" s="5"/>
      <c r="Q2" s="5"/>
      <c r="R2" s="5"/>
      <c r="S2" s="5"/>
      <c r="T2" s="5"/>
      <c r="U2" s="5"/>
      <c r="V2" s="7"/>
      <c r="W2" s="8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9" t="str">
        <f aca="false">'Old Mgmt Summary'!A3</f>
        <v>Results based on Activity through June 15, 2000</v>
      </c>
      <c r="O3" s="0"/>
      <c r="P3" s="0"/>
      <c r="Q3" s="0"/>
      <c r="R3" s="0"/>
      <c r="S3" s="0"/>
      <c r="T3" s="0"/>
      <c r="U3" s="0"/>
      <c r="V3" s="3"/>
      <c r="W3" s="8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10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8" hidden="false" customHeight="true" outlineLevel="0" collapsed="false">
      <c r="A5" s="11"/>
      <c r="B5" s="12"/>
      <c r="C5" s="13" t="s">
        <v>2</v>
      </c>
      <c r="D5" s="13"/>
      <c r="E5" s="13"/>
      <c r="F5" s="14"/>
      <c r="G5" s="13" t="s">
        <v>3</v>
      </c>
      <c r="H5" s="13"/>
      <c r="I5" s="13"/>
      <c r="J5" s="13"/>
      <c r="K5" s="15"/>
      <c r="L5" s="13" t="s">
        <v>4</v>
      </c>
      <c r="M5" s="13"/>
      <c r="N5" s="13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2" hidden="false" customHeight="true" outlineLevel="0" collapsed="false">
      <c r="A6" s="17" t="s">
        <v>5</v>
      </c>
      <c r="B6" s="18"/>
      <c r="C6" s="19" t="s">
        <v>6</v>
      </c>
      <c r="D6" s="20" t="s">
        <v>7</v>
      </c>
      <c r="E6" s="21" t="s">
        <v>8</v>
      </c>
      <c r="F6" s="22"/>
      <c r="G6" s="19" t="s">
        <v>9</v>
      </c>
      <c r="H6" s="20" t="s">
        <v>10</v>
      </c>
      <c r="I6" s="78" t="s">
        <v>8</v>
      </c>
      <c r="J6" s="78"/>
      <c r="K6" s="22"/>
      <c r="L6" s="19" t="s">
        <v>9</v>
      </c>
      <c r="M6" s="20" t="s">
        <v>7</v>
      </c>
      <c r="N6" s="21" t="s">
        <v>8</v>
      </c>
    </row>
    <row r="7" customFormat="false" ht="12" hidden="false" customHeight="true" outlineLevel="0" collapsed="false">
      <c r="A7" s="23"/>
      <c r="B7" s="18"/>
      <c r="C7" s="24"/>
      <c r="D7" s="25"/>
      <c r="E7" s="26"/>
      <c r="F7" s="27"/>
      <c r="G7" s="24"/>
      <c r="H7" s="25"/>
      <c r="I7" s="28" t="s">
        <v>11</v>
      </c>
      <c r="J7" s="29" t="s">
        <v>12</v>
      </c>
      <c r="K7" s="30"/>
      <c r="L7" s="24"/>
      <c r="M7" s="25"/>
      <c r="N7" s="26"/>
    </row>
    <row r="8" customFormat="false" ht="12" hidden="false" customHeight="true" outlineLevel="0" collapsed="false">
      <c r="A8" s="23" t="s">
        <v>13</v>
      </c>
      <c r="B8" s="18"/>
      <c r="C8" s="36" t="n">
        <f aca="false">GrossMargin!J10</f>
        <v>262649</v>
      </c>
      <c r="D8" s="37" t="e">
        <f aca="false">GrossMargin!N10</f>
        <v>#NAME?</v>
      </c>
      <c r="E8" s="33" t="e">
        <f aca="false">-D8+C8</f>
        <v>#NAME?</v>
      </c>
      <c r="F8" s="34"/>
      <c r="G8" s="42" t="e">
        <f aca="false">Expenses!D9+'CapChrg-AllocExp'!D10+'CapChrg-AllocExp'!K10</f>
        <v>#NAME?</v>
      </c>
      <c r="H8" s="43" t="e">
        <f aca="false">Expenses!E9+'CapChrg-AllocExp'!E10+'CapChrg-AllocExp'!L10</f>
        <v>#NAME?</v>
      </c>
      <c r="I8" s="73" t="e">
        <f aca="false">'CapChrg-AllocExp'!F10</f>
        <v>#NAME?</v>
      </c>
      <c r="J8" s="40" t="e">
        <f aca="false">(H8-G8)-I8</f>
        <v>#NAME?</v>
      </c>
      <c r="K8" s="34"/>
      <c r="L8" s="36" t="e">
        <f aca="false">C8-G8</f>
        <v>#NAME?</v>
      </c>
      <c r="M8" s="37" t="e">
        <f aca="false">D8-H8</f>
        <v>#NAME?</v>
      </c>
      <c r="N8" s="33" t="e">
        <f aca="false">L8-M8</f>
        <v>#NAME?</v>
      </c>
    </row>
    <row r="9" customFormat="false" ht="12" hidden="false" customHeight="true" outlineLevel="0" collapsed="false">
      <c r="A9" s="23" t="s">
        <v>14</v>
      </c>
      <c r="B9" s="79"/>
      <c r="C9" s="42" t="n">
        <f aca="false">GrossMargin!J11</f>
        <v>48664</v>
      </c>
      <c r="D9" s="43" t="e">
        <f aca="false">GrossMargin!N11</f>
        <v>#NAME?</v>
      </c>
      <c r="E9" s="40" t="e">
        <f aca="false">-D9+C9</f>
        <v>#NAME?</v>
      </c>
      <c r="F9" s="34"/>
      <c r="G9" s="42" t="e">
        <f aca="false">Expenses!D10+'CapChrg-AllocExp'!D11+'CapChrg-AllocExp'!K11</f>
        <v>#NAME?</v>
      </c>
      <c r="H9" s="43" t="e">
        <f aca="false">Expenses!E10+'CapChrg-AllocExp'!E11+'CapChrg-AllocExp'!L11</f>
        <v>#NAME?</v>
      </c>
      <c r="I9" s="73" t="e">
        <f aca="false">'CapChrg-AllocExp'!F11</f>
        <v>#NAME?</v>
      </c>
      <c r="J9" s="40" t="e">
        <f aca="false">(H9-G9)-I9</f>
        <v>#NAME?</v>
      </c>
      <c r="K9" s="34"/>
      <c r="L9" s="42" t="e">
        <f aca="false">C9-G9</f>
        <v>#NAME?</v>
      </c>
      <c r="M9" s="43" t="e">
        <f aca="false">D9-H9</f>
        <v>#NAME?</v>
      </c>
      <c r="N9" s="40" t="e">
        <f aca="false">L9-M9</f>
        <v>#NAME?</v>
      </c>
    </row>
    <row r="10" customFormat="false" ht="12" hidden="false" customHeight="true" outlineLevel="0" collapsed="false">
      <c r="A10" s="23" t="s">
        <v>15</v>
      </c>
      <c r="B10" s="18"/>
      <c r="C10" s="42" t="n">
        <f aca="false">GrossMargin!J12</f>
        <v>169988</v>
      </c>
      <c r="D10" s="43" t="e">
        <f aca="false">GrossMargin!N12</f>
        <v>#NAME?</v>
      </c>
      <c r="E10" s="40" t="e">
        <f aca="false">-D10+C10</f>
        <v>#NAME?</v>
      </c>
      <c r="F10" s="34"/>
      <c r="G10" s="42" t="e">
        <f aca="false">Expenses!D11+'CapChrg-AllocExp'!D12+'CapChrg-AllocExp'!K12+Expenses!D58</f>
        <v>#NAME?</v>
      </c>
      <c r="H10" s="43" t="e">
        <f aca="false">Expenses!E11+'CapChrg-AllocExp'!E12+'CapChrg-AllocExp'!L12+Expenses!E58</f>
        <v>#NAME?</v>
      </c>
      <c r="I10" s="73" t="e">
        <f aca="false">'CapChrg-AllocExp'!F12</f>
        <v>#NAME?</v>
      </c>
      <c r="J10" s="40" t="e">
        <f aca="false">(H10-G10)-I10</f>
        <v>#NAME?</v>
      </c>
      <c r="K10" s="34"/>
      <c r="L10" s="42" t="e">
        <f aca="false">C10-G10</f>
        <v>#NAME?</v>
      </c>
      <c r="M10" s="43" t="e">
        <f aca="false">D10-H10</f>
        <v>#NAME?</v>
      </c>
      <c r="N10" s="40" t="e">
        <f aca="false">L10-M10</f>
        <v>#NAME?</v>
      </c>
    </row>
    <row r="11" customFormat="false" ht="12" hidden="false" customHeight="true" outlineLevel="0" collapsed="false">
      <c r="A11" s="23" t="s">
        <v>16</v>
      </c>
      <c r="B11" s="18"/>
      <c r="C11" s="42" t="n">
        <f aca="false">GrossMargin!J13</f>
        <v>30754</v>
      </c>
      <c r="D11" s="43" t="e">
        <f aca="false">GrossMargin!N13</f>
        <v>#NAME?</v>
      </c>
      <c r="E11" s="40" t="e">
        <f aca="false">-D11+C11</f>
        <v>#NAME?</v>
      </c>
      <c r="F11" s="34"/>
      <c r="G11" s="42" t="e">
        <f aca="false">Expenses!D12+'CapChrg-AllocExp'!D13+'CapChrg-AllocExp'!K13</f>
        <v>#NAME?</v>
      </c>
      <c r="H11" s="43" t="e">
        <f aca="false">Expenses!E12+'CapChrg-AllocExp'!E13+'CapChrg-AllocExp'!L13</f>
        <v>#NAME?</v>
      </c>
      <c r="I11" s="73" t="e">
        <f aca="false">'CapChrg-AllocExp'!F13</f>
        <v>#NAME?</v>
      </c>
      <c r="J11" s="40" t="e">
        <f aca="false">(H11-G11)-I11</f>
        <v>#NAME?</v>
      </c>
      <c r="K11" s="34"/>
      <c r="L11" s="42" t="e">
        <f aca="false">C11-G11</f>
        <v>#NAME?</v>
      </c>
      <c r="M11" s="43" t="e">
        <f aca="false">D11-H11</f>
        <v>#NAME?</v>
      </c>
      <c r="N11" s="40" t="e">
        <f aca="false">L11-M11</f>
        <v>#NAME?</v>
      </c>
    </row>
    <row r="12" customFormat="false" ht="12" hidden="false" customHeight="true" outlineLevel="0" collapsed="false">
      <c r="A12" s="23" t="s">
        <v>17</v>
      </c>
      <c r="B12" s="18"/>
      <c r="C12" s="42" t="n">
        <f aca="false">GrossMargin!J14</f>
        <v>10271</v>
      </c>
      <c r="D12" s="43" t="e">
        <f aca="false">GrossMargin!N14</f>
        <v>#NAME?</v>
      </c>
      <c r="E12" s="40" t="e">
        <f aca="false">-D12+C12</f>
        <v>#NAME?</v>
      </c>
      <c r="F12" s="34"/>
      <c r="G12" s="42" t="e">
        <f aca="false">Expenses!D13+'CapChrg-AllocExp'!D14+'CapChrg-AllocExp'!K14</f>
        <v>#NAME?</v>
      </c>
      <c r="H12" s="43" t="e">
        <f aca="false">Expenses!E13+'CapChrg-AllocExp'!E14+'CapChrg-AllocExp'!L14</f>
        <v>#NAME?</v>
      </c>
      <c r="I12" s="73" t="e">
        <f aca="false">'CapChrg-AllocExp'!F14</f>
        <v>#NAME?</v>
      </c>
      <c r="J12" s="40" t="e">
        <f aca="false">(H12-G12)-I12</f>
        <v>#NAME?</v>
      </c>
      <c r="K12" s="34"/>
      <c r="L12" s="42" t="e">
        <f aca="false">C12-G12</f>
        <v>#NAME?</v>
      </c>
      <c r="M12" s="43" t="e">
        <f aca="false">D12-H12</f>
        <v>#NAME?</v>
      </c>
      <c r="N12" s="40" t="e">
        <f aca="false">L12-M12</f>
        <v>#NAME?</v>
      </c>
    </row>
    <row r="13" customFormat="false" ht="12" hidden="false" customHeight="true" outlineLevel="0" collapsed="false">
      <c r="A13" s="23" t="s">
        <v>18</v>
      </c>
      <c r="B13" s="18"/>
      <c r="C13" s="42" t="n">
        <f aca="false">GrossMargin!J15</f>
        <v>19056</v>
      </c>
      <c r="D13" s="43" t="n">
        <f aca="false">(GrossMargin!N15)</f>
        <v>11556</v>
      </c>
      <c r="E13" s="40" t="n">
        <f aca="false">-D13+C13</f>
        <v>7500</v>
      </c>
      <c r="F13" s="34"/>
      <c r="G13" s="42" t="e">
        <f aca="false">Expenses!D14+'CapChrg-AllocExp'!D15+'CapChrg-AllocExp'!K15</f>
        <v>#NAME?</v>
      </c>
      <c r="H13" s="43" t="e">
        <f aca="false">(Expenses!E14+'CapChrg-AllocExp'!E15+'CapChrg-AllocExp'!L15)</f>
        <v>#NAME?</v>
      </c>
      <c r="I13" s="73" t="n">
        <f aca="false">'CapChrg-AllocExp'!F15</f>
        <v>0</v>
      </c>
      <c r="J13" s="40" t="e">
        <f aca="false">(H13-G13)-I13</f>
        <v>#NAME?</v>
      </c>
      <c r="K13" s="34"/>
      <c r="L13" s="42" t="e">
        <f aca="false">C13-G13</f>
        <v>#NAME?</v>
      </c>
      <c r="M13" s="43" t="e">
        <f aca="false">D13-H13</f>
        <v>#NAME?</v>
      </c>
      <c r="N13" s="40" t="e">
        <f aca="false">L13-M13</f>
        <v>#NAME?</v>
      </c>
    </row>
    <row r="14" customFormat="false" ht="12" hidden="false" customHeight="true" outlineLevel="0" collapsed="false">
      <c r="A14" s="23" t="s">
        <v>56</v>
      </c>
      <c r="B14" s="18"/>
      <c r="C14" s="42" t="n">
        <f aca="false">GrossMargin!J16</f>
        <v>1195</v>
      </c>
      <c r="D14" s="43" t="e">
        <f aca="false">GrossMargin!N16</f>
        <v>#NAME?</v>
      </c>
      <c r="E14" s="40" t="e">
        <f aca="false">-D14+C14</f>
        <v>#NAME?</v>
      </c>
      <c r="F14" s="34"/>
      <c r="G14" s="42" t="e">
        <f aca="false">Expenses!D15+'CapChrg-AllocExp'!D16+'CapChrg-AllocExp'!K16</f>
        <v>#NAME?</v>
      </c>
      <c r="H14" s="43" t="e">
        <f aca="false">Expenses!E15+'CapChrg-AllocExp'!E16+'CapChrg-AllocExp'!L16</f>
        <v>#NAME?</v>
      </c>
      <c r="I14" s="73" t="n">
        <f aca="false">'CapChrg-AllocExp'!F16</f>
        <v>0</v>
      </c>
      <c r="J14" s="40" t="e">
        <f aca="false">(H14-G14)-I14</f>
        <v>#NAME?</v>
      </c>
      <c r="K14" s="34"/>
      <c r="L14" s="42" t="e">
        <f aca="false">C14-G14</f>
        <v>#NAME?</v>
      </c>
      <c r="M14" s="43" t="e">
        <f aca="false">D14-H14</f>
        <v>#NAME?</v>
      </c>
      <c r="N14" s="40" t="e">
        <f aca="false">L14-M14</f>
        <v>#NAME?</v>
      </c>
    </row>
    <row r="15" customFormat="false" ht="12" hidden="false" customHeight="true" outlineLevel="0" collapsed="false">
      <c r="A15" s="23" t="s">
        <v>20</v>
      </c>
      <c r="B15" s="18"/>
      <c r="C15" s="42" t="n">
        <f aca="false">GrossMargin!J17</f>
        <v>2713</v>
      </c>
      <c r="D15" s="43" t="e">
        <f aca="false">GrossMargin!N17</f>
        <v>#NAME?</v>
      </c>
      <c r="E15" s="40" t="e">
        <f aca="false">-D15+C15</f>
        <v>#NAME?</v>
      </c>
      <c r="F15" s="34"/>
      <c r="G15" s="42" t="e">
        <f aca="false">Expenses!D16+'CapChrg-AllocExp'!D17+'CapChrg-AllocExp'!K17</f>
        <v>#NAME?</v>
      </c>
      <c r="H15" s="43" t="e">
        <f aca="false">Expenses!E16+'CapChrg-AllocExp'!E17+'CapChrg-AllocExp'!L17</f>
        <v>#NAME?</v>
      </c>
      <c r="I15" s="73" t="e">
        <f aca="false">'CapChrg-AllocExp'!F17</f>
        <v>#NAME?</v>
      </c>
      <c r="J15" s="40" t="e">
        <f aca="false">(H15-G15)-I15</f>
        <v>#NAME?</v>
      </c>
      <c r="K15" s="34"/>
      <c r="L15" s="42" t="e">
        <f aca="false">C15-G15</f>
        <v>#NAME?</v>
      </c>
      <c r="M15" s="43" t="e">
        <f aca="false">D15-H15</f>
        <v>#NAME?</v>
      </c>
      <c r="N15" s="40" t="e">
        <f aca="false">L15-M15</f>
        <v>#NAME?</v>
      </c>
    </row>
    <row r="16" customFormat="false" ht="12" hidden="false" customHeight="true" outlineLevel="0" collapsed="false">
      <c r="A16" s="23" t="s">
        <v>21</v>
      </c>
      <c r="B16" s="18"/>
      <c r="C16" s="42" t="n">
        <f aca="false">GrossMargin!J18</f>
        <v>-2523</v>
      </c>
      <c r="D16" s="43" t="e">
        <f aca="false">GrossMargin!N18</f>
        <v>#NAME?</v>
      </c>
      <c r="E16" s="40" t="e">
        <f aca="false">-D16+C16</f>
        <v>#NAME?</v>
      </c>
      <c r="F16" s="34"/>
      <c r="G16" s="42" t="e">
        <f aca="false">Expenses!D17+'CapChrg-AllocExp'!D18+'CapChrg-AllocExp'!K18</f>
        <v>#NAME?</v>
      </c>
      <c r="H16" s="43" t="e">
        <f aca="false">Expenses!E17+'CapChrg-AllocExp'!E18+'CapChrg-AllocExp'!L18</f>
        <v>#NAME?</v>
      </c>
      <c r="I16" s="73" t="e">
        <f aca="false">'CapChrg-AllocExp'!F18</f>
        <v>#NAME?</v>
      </c>
      <c r="J16" s="40" t="e">
        <f aca="false">(H16-G16)-I16</f>
        <v>#NAME?</v>
      </c>
      <c r="K16" s="34"/>
      <c r="L16" s="42" t="e">
        <f aca="false">C16-G16</f>
        <v>#NAME?</v>
      </c>
      <c r="M16" s="43" t="e">
        <f aca="false">D16-H16</f>
        <v>#NAME?</v>
      </c>
      <c r="N16" s="40" t="e">
        <f aca="false">L16-M16</f>
        <v>#NAME?</v>
      </c>
    </row>
    <row r="17" customFormat="false" ht="12" hidden="false" customHeight="true" outlineLevel="0" collapsed="false">
      <c r="A17" s="44" t="s">
        <v>57</v>
      </c>
      <c r="B17" s="45"/>
      <c r="C17" s="49" t="n">
        <f aca="false">SUM(C8:C16)</f>
        <v>542767</v>
      </c>
      <c r="D17" s="50" t="e">
        <f aca="false">SUM(D8:D16)</f>
        <v>#NAME?</v>
      </c>
      <c r="E17" s="54" t="e">
        <f aca="false">SUM(E8:E16)</f>
        <v>#NAME?</v>
      </c>
      <c r="F17" s="48" t="e">
        <f aca="false">SUM(D17:E17)</f>
        <v>#NAME?</v>
      </c>
      <c r="G17" s="49" t="e">
        <f aca="false">SUM(G8:G16)</f>
        <v>#NAME?</v>
      </c>
      <c r="H17" s="50" t="e">
        <f aca="false">SUM(H8:H16)</f>
        <v>#NAME?</v>
      </c>
      <c r="I17" s="50" t="e">
        <f aca="false">SUM(I8:I16)</f>
        <v>#NAME?</v>
      </c>
      <c r="J17" s="54" t="e">
        <f aca="false">SUM(J8:J16)</f>
        <v>#NAME?</v>
      </c>
      <c r="K17" s="48"/>
      <c r="L17" s="49" t="e">
        <f aca="false">SUM(L8:L16)</f>
        <v>#NAME?</v>
      </c>
      <c r="M17" s="50" t="e">
        <f aca="false">SUM(M8:M16)</f>
        <v>#NAME?</v>
      </c>
      <c r="N17" s="54" t="e">
        <f aca="false">SUM(N8:N16)</f>
        <v>#NAME?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  <c r="IU17" s="51"/>
      <c r="IV17" s="51"/>
      <c r="IW17" s="51"/>
    </row>
    <row r="18" customFormat="false" ht="12" hidden="false" customHeight="true" outlineLevel="0" collapsed="false">
      <c r="A18" s="23"/>
      <c r="B18" s="18"/>
      <c r="C18" s="42"/>
      <c r="D18" s="43"/>
      <c r="E18" s="40"/>
      <c r="F18" s="34"/>
      <c r="G18" s="80"/>
      <c r="H18" s="43"/>
      <c r="I18" s="43"/>
      <c r="J18" s="40"/>
      <c r="K18" s="34"/>
      <c r="L18" s="42"/>
      <c r="M18" s="43"/>
      <c r="N18" s="40"/>
    </row>
    <row r="19" customFormat="false" ht="12" hidden="false" customHeight="true" outlineLevel="0" collapsed="false">
      <c r="A19" s="23" t="s">
        <v>23</v>
      </c>
      <c r="B19" s="18"/>
      <c r="C19" s="42" t="n">
        <f aca="false">GrossMargin!J22</f>
        <v>0</v>
      </c>
      <c r="D19" s="43" t="e">
        <f aca="false">GrossMargin!N22</f>
        <v>#NAME?</v>
      </c>
      <c r="E19" s="40" t="e">
        <f aca="false">-D19+C19</f>
        <v>#NAME?</v>
      </c>
      <c r="F19" s="34"/>
      <c r="G19" s="42" t="e">
        <f aca="false">Expenses!D20+'CapChrg-AllocExp'!D21+'CapChrg-AllocExp'!K21</f>
        <v>#NAME?</v>
      </c>
      <c r="H19" s="43" t="e">
        <f aca="false">Expenses!E20+'CapChrg-AllocExp'!E21+'CapChrg-AllocExp'!L21</f>
        <v>#NAME?</v>
      </c>
      <c r="I19" s="73" t="e">
        <f aca="false">'CapChrg-AllocExp'!F21</f>
        <v>#NAME?</v>
      </c>
      <c r="J19" s="40" t="e">
        <f aca="false">(H19-G19)-I19</f>
        <v>#NAME?</v>
      </c>
      <c r="K19" s="34"/>
      <c r="L19" s="42" t="e">
        <f aca="false">C19-G19</f>
        <v>#NAME?</v>
      </c>
      <c r="M19" s="43" t="e">
        <f aca="false">D19-H19</f>
        <v>#NAME?</v>
      </c>
      <c r="N19" s="40" t="e">
        <f aca="false">L19-M19</f>
        <v>#NAME?</v>
      </c>
    </row>
    <row r="20" customFormat="false" ht="12" hidden="false" customHeight="true" outlineLevel="0" collapsed="false">
      <c r="A20" s="23" t="s">
        <v>24</v>
      </c>
      <c r="B20" s="18"/>
      <c r="C20" s="42" t="n">
        <f aca="false">GrossMargin!J23</f>
        <v>506</v>
      </c>
      <c r="D20" s="43" t="e">
        <f aca="false">GrossMargin!N23</f>
        <v>#NAME?</v>
      </c>
      <c r="E20" s="40" t="e">
        <f aca="false">-D20+C20</f>
        <v>#NAME?</v>
      </c>
      <c r="F20" s="34"/>
      <c r="G20" s="42" t="e">
        <f aca="false">Expenses!D21+'CapChrg-AllocExp'!D22+'CapChrg-AllocExp'!K22</f>
        <v>#NAME?</v>
      </c>
      <c r="H20" s="43" t="e">
        <f aca="false">Expenses!E21+'CapChrg-AllocExp'!E22+'CapChrg-AllocExp'!L22</f>
        <v>#NAME?</v>
      </c>
      <c r="I20" s="73" t="e">
        <f aca="false">'CapChrg-AllocExp'!F22</f>
        <v>#NAME?</v>
      </c>
      <c r="J20" s="40" t="e">
        <f aca="false">(H20-G20)-I20</f>
        <v>#NAME?</v>
      </c>
      <c r="K20" s="34"/>
      <c r="L20" s="42" t="e">
        <f aca="false">C20-G20</f>
        <v>#NAME?</v>
      </c>
      <c r="M20" s="43" t="e">
        <f aca="false">D20-H20</f>
        <v>#NAME?</v>
      </c>
      <c r="N20" s="40" t="e">
        <f aca="false">L20-M20</f>
        <v>#NAME?</v>
      </c>
    </row>
    <row r="21" customFormat="false" ht="12" hidden="false" customHeight="true" outlineLevel="0" collapsed="false">
      <c r="A21" s="23" t="s">
        <v>25</v>
      </c>
      <c r="B21" s="18"/>
      <c r="C21" s="42" t="n">
        <f aca="false">GrossMargin!J24</f>
        <v>3251</v>
      </c>
      <c r="D21" s="43" t="e">
        <f aca="false">GrossMargin!N24</f>
        <v>#NAME?</v>
      </c>
      <c r="E21" s="40" t="e">
        <f aca="false">-D21+C21</f>
        <v>#NAME?</v>
      </c>
      <c r="F21" s="34"/>
      <c r="G21" s="42" t="e">
        <f aca="false">Expenses!D22+'CapChrg-AllocExp'!D23+'CapChrg-AllocExp'!K23</f>
        <v>#NAME?</v>
      </c>
      <c r="H21" s="43" t="e">
        <f aca="false">Expenses!E22+'CapChrg-AllocExp'!E23+'CapChrg-AllocExp'!L23</f>
        <v>#NAME?</v>
      </c>
      <c r="I21" s="73" t="e">
        <f aca="false">'CapChrg-AllocExp'!F23</f>
        <v>#NAME?</v>
      </c>
      <c r="J21" s="40" t="e">
        <f aca="false">(H21-G21)-I21</f>
        <v>#NAME?</v>
      </c>
      <c r="K21" s="34"/>
      <c r="L21" s="42" t="e">
        <f aca="false">C21-G21</f>
        <v>#NAME?</v>
      </c>
      <c r="M21" s="43" t="e">
        <f aca="false">D21-H21</f>
        <v>#NAME?</v>
      </c>
      <c r="N21" s="40" t="e">
        <f aca="false">L21-M21</f>
        <v>#NAME?</v>
      </c>
    </row>
    <row r="22" customFormat="false" ht="12" hidden="false" customHeight="true" outlineLevel="0" collapsed="false">
      <c r="A22" s="23" t="s">
        <v>58</v>
      </c>
      <c r="B22" s="18"/>
      <c r="C22" s="42" t="n">
        <f aca="false">GrossMargin!J25</f>
        <v>16150</v>
      </c>
      <c r="D22" s="43" t="e">
        <f aca="false">GrossMargin!N25</f>
        <v>#NAME?</v>
      </c>
      <c r="E22" s="40" t="e">
        <f aca="false">-D22+C22</f>
        <v>#NAME?</v>
      </c>
      <c r="F22" s="34"/>
      <c r="G22" s="42" t="e">
        <f aca="false">Expenses!D23+'CapChrg-AllocExp'!D24+'CapChrg-AllocExp'!K24</f>
        <v>#NAME?</v>
      </c>
      <c r="H22" s="43" t="e">
        <f aca="false">Expenses!E23+'CapChrg-AllocExp'!E24+'CapChrg-AllocExp'!L24</f>
        <v>#NAME?</v>
      </c>
      <c r="I22" s="73" t="e">
        <f aca="false">'CapChrg-AllocExp'!F24</f>
        <v>#NAME?</v>
      </c>
      <c r="J22" s="40" t="e">
        <f aca="false">(H22-G22)-I22</f>
        <v>#NAME?</v>
      </c>
      <c r="K22" s="34"/>
      <c r="L22" s="42" t="e">
        <f aca="false">C22-G22</f>
        <v>#NAME?</v>
      </c>
      <c r="M22" s="43" t="e">
        <f aca="false">D22-H22</f>
        <v>#NAME?</v>
      </c>
      <c r="N22" s="40" t="e">
        <f aca="false">L22-M22</f>
        <v>#NAME?</v>
      </c>
    </row>
    <row r="23" customFormat="false" ht="12" hidden="false" customHeight="true" outlineLevel="0" collapsed="false">
      <c r="A23" s="23" t="s">
        <v>27</v>
      </c>
      <c r="B23" s="18"/>
      <c r="C23" s="42" t="n">
        <f aca="false">GrossMargin!J26</f>
        <v>223</v>
      </c>
      <c r="D23" s="43" t="n">
        <f aca="false">GrossMargin!N26</f>
        <v>6212</v>
      </c>
      <c r="E23" s="40" t="n">
        <f aca="false">-D23+C23</f>
        <v>-5989</v>
      </c>
      <c r="F23" s="34"/>
      <c r="G23" s="42" t="n">
        <f aca="false">Expenses!D24+'CapChrg-AllocExp'!D25+'CapChrg-AllocExp'!K25</f>
        <v>2991</v>
      </c>
      <c r="H23" s="43" t="n">
        <f aca="false">Expenses!E24+'CapChrg-AllocExp'!E25+'CapChrg-AllocExp'!L25</f>
        <v>2755</v>
      </c>
      <c r="I23" s="73" t="n">
        <f aca="false">'CapChrg-AllocExp'!F25</f>
        <v>77</v>
      </c>
      <c r="J23" s="40" t="n">
        <f aca="false">(H23-G23)-I23</f>
        <v>-313</v>
      </c>
      <c r="K23" s="34"/>
      <c r="L23" s="42" t="n">
        <f aca="false">C23-G23</f>
        <v>-2768</v>
      </c>
      <c r="M23" s="43" t="n">
        <f aca="false">D23-H23</f>
        <v>3457</v>
      </c>
      <c r="N23" s="40" t="n">
        <f aca="false">L23-M23</f>
        <v>-6225</v>
      </c>
    </row>
    <row r="24" customFormat="false" ht="12" hidden="false" customHeight="true" outlineLevel="0" collapsed="false">
      <c r="A24" s="23" t="s">
        <v>28</v>
      </c>
      <c r="B24" s="18"/>
      <c r="C24" s="42" t="n">
        <f aca="false">GrossMargin!J27</f>
        <v>8711</v>
      </c>
      <c r="D24" s="43" t="n">
        <f aca="false">GrossMargin!N27</f>
        <v>11556</v>
      </c>
      <c r="E24" s="40" t="n">
        <f aca="false">-D24+C24</f>
        <v>-2845</v>
      </c>
      <c r="F24" s="34"/>
      <c r="G24" s="42" t="n">
        <f aca="false">Expenses!D25+'CapChrg-AllocExp'!D26+'CapChrg-AllocExp'!K26</f>
        <v>1852</v>
      </c>
      <c r="H24" s="43" t="e">
        <f aca="false">Expenses!E25+'CapChrg-AllocExp'!E26+'CapChrg-AllocExp'!L26</f>
        <v>#NAME?</v>
      </c>
      <c r="I24" s="73" t="n">
        <f aca="false">'CapChrg-AllocExp'!F26</f>
        <v>217</v>
      </c>
      <c r="J24" s="40" t="e">
        <f aca="false">(H24-G24)-I24</f>
        <v>#NAME?</v>
      </c>
      <c r="K24" s="34"/>
      <c r="L24" s="42" t="n">
        <f aca="false">C24-G24</f>
        <v>6859</v>
      </c>
      <c r="M24" s="43" t="e">
        <f aca="false">D24-H24</f>
        <v>#NAME?</v>
      </c>
      <c r="N24" s="40" t="e">
        <f aca="false">L24-M24</f>
        <v>#NAME?</v>
      </c>
    </row>
    <row r="25" customFormat="false" ht="12" hidden="false" customHeight="true" outlineLevel="0" collapsed="false">
      <c r="A25" s="23" t="s">
        <v>59</v>
      </c>
      <c r="B25" s="79"/>
      <c r="C25" s="42" t="n">
        <f aca="false">GrossMargin!J28</f>
        <v>11870</v>
      </c>
      <c r="D25" s="43" t="e">
        <f aca="false">GrossMargin!N28</f>
        <v>#NAME?</v>
      </c>
      <c r="E25" s="40" t="e">
        <f aca="false">-D25+C25</f>
        <v>#NAME?</v>
      </c>
      <c r="F25" s="34"/>
      <c r="G25" s="42" t="e">
        <f aca="false">Expenses!D26+'CapChrg-AllocExp'!D27+'CapChrg-AllocExp'!K27+Expenses!D60</f>
        <v>#NAME?</v>
      </c>
      <c r="H25" s="43" t="e">
        <f aca="false">Expenses!E26+'CapChrg-AllocExp'!E27+'CapChrg-AllocExp'!L27+Expenses!E60</f>
        <v>#NAME?</v>
      </c>
      <c r="I25" s="73" t="e">
        <f aca="false">'CapChrg-AllocExp'!F27</f>
        <v>#NAME?</v>
      </c>
      <c r="J25" s="40" t="e">
        <f aca="false">(H25-G25)-I25</f>
        <v>#NAME?</v>
      </c>
      <c r="K25" s="34"/>
      <c r="L25" s="42" t="e">
        <f aca="false">C25-G25</f>
        <v>#NAME?</v>
      </c>
      <c r="M25" s="43" t="e">
        <f aca="false">D25-H25</f>
        <v>#NAME?</v>
      </c>
      <c r="N25" s="40" t="e">
        <f aca="false">L25-M25</f>
        <v>#NAME?</v>
      </c>
    </row>
    <row r="26" customFormat="false" ht="12" hidden="false" customHeight="true" outlineLevel="0" collapsed="false">
      <c r="A26" s="23" t="s">
        <v>30</v>
      </c>
      <c r="B26" s="79"/>
      <c r="C26" s="42" t="n">
        <f aca="false">GrossMargin!J29</f>
        <v>14511</v>
      </c>
      <c r="D26" s="43" t="n">
        <f aca="false">GrossMargin!N29</f>
        <v>10746</v>
      </c>
      <c r="E26" s="40" t="n">
        <f aca="false">-D26+C26</f>
        <v>3765</v>
      </c>
      <c r="F26" s="34"/>
      <c r="G26" s="42" t="e">
        <f aca="false">Expenses!D27+'CapChrg-AllocExp'!D28+'CapChrg-AllocExp'!K28+Expenses!D59</f>
        <v>#NAME?</v>
      </c>
      <c r="H26" s="43" t="e">
        <f aca="false">Expenses!E27+'CapChrg-AllocExp'!E28+'CapChrg-AllocExp'!L28+Expenses!E59</f>
        <v>#NAME?</v>
      </c>
      <c r="I26" s="73" t="n">
        <f aca="false">'CapChrg-AllocExp'!F28</f>
        <v>-603</v>
      </c>
      <c r="J26" s="40" t="e">
        <f aca="false">(H26-G26)-I26</f>
        <v>#NAME?</v>
      </c>
      <c r="K26" s="34"/>
      <c r="L26" s="42" t="e">
        <f aca="false">C26-G26</f>
        <v>#NAME?</v>
      </c>
      <c r="M26" s="43" t="e">
        <f aca="false">D26-H26</f>
        <v>#NAME?</v>
      </c>
      <c r="N26" s="40" t="e">
        <f aca="false">L26-M26</f>
        <v>#NAME?</v>
      </c>
    </row>
    <row r="27" customFormat="false" ht="12" hidden="false" customHeight="true" outlineLevel="0" collapsed="false">
      <c r="A27" s="23" t="s">
        <v>31</v>
      </c>
      <c r="B27" s="79"/>
      <c r="C27" s="42" t="n">
        <f aca="false">GrossMargin!J30</f>
        <v>-816</v>
      </c>
      <c r="D27" s="43" t="n">
        <f aca="false">GrossMargin!N30</f>
        <v>1690</v>
      </c>
      <c r="E27" s="40" t="n">
        <f aca="false">-D27+C27</f>
        <v>-2506</v>
      </c>
      <c r="F27" s="34"/>
      <c r="G27" s="42" t="e">
        <f aca="false">Expenses!D28+'CapChrg-AllocExp'!D29+'CapChrg-AllocExp'!K29+Expenses!D62</f>
        <v>#NAME?</v>
      </c>
      <c r="H27" s="43" t="e">
        <f aca="false">Expenses!E28+'CapChrg-AllocExp'!E29+'CapChrg-AllocExp'!L29+Expenses!E62</f>
        <v>#NAME?</v>
      </c>
      <c r="I27" s="73" t="n">
        <f aca="false">'CapChrg-AllocExp'!F29</f>
        <v>199</v>
      </c>
      <c r="J27" s="40" t="e">
        <f aca="false">(H27-G27)-I27</f>
        <v>#NAME?</v>
      </c>
      <c r="K27" s="34"/>
      <c r="L27" s="42" t="e">
        <f aca="false">C27-G27</f>
        <v>#NAME?</v>
      </c>
      <c r="M27" s="43" t="e">
        <f aca="false">D27-H27</f>
        <v>#NAME?</v>
      </c>
      <c r="N27" s="40" t="e">
        <f aca="false">L27-M27</f>
        <v>#NAME?</v>
      </c>
    </row>
    <row r="28" customFormat="false" ht="12" hidden="false" customHeight="true" outlineLevel="0" collapsed="false">
      <c r="A28" s="23" t="s">
        <v>32</v>
      </c>
      <c r="B28" s="18"/>
      <c r="C28" s="42" t="n">
        <f aca="false">GrossMargin!J31</f>
        <v>653</v>
      </c>
      <c r="D28" s="43" t="e">
        <f aca="false">GrossMargin!N31</f>
        <v>#NAME?</v>
      </c>
      <c r="E28" s="40" t="e">
        <f aca="false">-D28+C28</f>
        <v>#NAME?</v>
      </c>
      <c r="F28" s="34"/>
      <c r="G28" s="42" t="n">
        <f aca="false">Expenses!D29+'CapChrg-AllocExp'!D30+'CapChrg-AllocExp'!K30</f>
        <v>1127</v>
      </c>
      <c r="H28" s="43" t="e">
        <f aca="false">Expenses!E29+'CapChrg-AllocExp'!E30+'CapChrg-AllocExp'!L30</f>
        <v>#NAME?</v>
      </c>
      <c r="I28" s="73" t="e">
        <f aca="false">'CapChrg-AllocExp'!F30</f>
        <v>#NAME?</v>
      </c>
      <c r="J28" s="40" t="e">
        <f aca="false">(H28-G28)-I28</f>
        <v>#NAME?</v>
      </c>
      <c r="K28" s="34"/>
      <c r="L28" s="42" t="n">
        <f aca="false">C28-G28</f>
        <v>-474</v>
      </c>
      <c r="M28" s="43" t="e">
        <f aca="false">D28-H28</f>
        <v>#NAME?</v>
      </c>
      <c r="N28" s="40" t="e">
        <f aca="false">L28-M28</f>
        <v>#NAME?</v>
      </c>
    </row>
    <row r="29" customFormat="false" ht="12" hidden="false" customHeight="true" outlineLevel="0" collapsed="false">
      <c r="A29" s="23" t="s">
        <v>33</v>
      </c>
      <c r="B29" s="18"/>
      <c r="C29" s="42" t="n">
        <f aca="false">GrossMargin!J32</f>
        <v>2</v>
      </c>
      <c r="D29" s="43" t="e">
        <f aca="false">GrossMargin!N32</f>
        <v>#NAME?</v>
      </c>
      <c r="E29" s="40" t="e">
        <f aca="false">-D29+C29</f>
        <v>#NAME?</v>
      </c>
      <c r="F29" s="34"/>
      <c r="G29" s="42" t="e">
        <f aca="false">Expenses!D30+'CapChrg-AllocExp'!D31+'CapChrg-AllocExp'!K31</f>
        <v>#NAME?</v>
      </c>
      <c r="H29" s="43" t="e">
        <f aca="false">Expenses!E30+'CapChrg-AllocExp'!E31+'CapChrg-AllocExp'!L31</f>
        <v>#NAME?</v>
      </c>
      <c r="I29" s="73" t="e">
        <f aca="false">'CapChrg-AllocExp'!F31</f>
        <v>#NAME?</v>
      </c>
      <c r="J29" s="40" t="e">
        <f aca="false">(H29-G29)-I29</f>
        <v>#NAME?</v>
      </c>
      <c r="K29" s="34"/>
      <c r="L29" s="42" t="e">
        <f aca="false">C29-G29</f>
        <v>#NAME?</v>
      </c>
      <c r="M29" s="43" t="e">
        <f aca="false">D29-H29</f>
        <v>#NAME?</v>
      </c>
      <c r="N29" s="40" t="e">
        <f aca="false">L29-M29</f>
        <v>#NAME?</v>
      </c>
    </row>
    <row r="30" customFormat="false" ht="12" hidden="false" customHeight="true" outlineLevel="0" collapsed="false">
      <c r="A30" s="44" t="s">
        <v>34</v>
      </c>
      <c r="B30" s="45"/>
      <c r="C30" s="49" t="n">
        <f aca="false">SUM(C19:C29)</f>
        <v>55061</v>
      </c>
      <c r="D30" s="50" t="e">
        <f aca="false">SUM(D19:D29)</f>
        <v>#NAME?</v>
      </c>
      <c r="E30" s="54" t="e">
        <f aca="false">SUM(E19:E29)</f>
        <v>#NAME?</v>
      </c>
      <c r="F30" s="48" t="n">
        <f aca="false">SUM(F19:F29)</f>
        <v>0</v>
      </c>
      <c r="G30" s="49" t="e">
        <f aca="false">SUM(G19:G29)</f>
        <v>#NAME?</v>
      </c>
      <c r="H30" s="50" t="e">
        <f aca="false">SUM(H19:H29)</f>
        <v>#NAME?</v>
      </c>
      <c r="I30" s="50" t="e">
        <f aca="false">SUM(I19:I29)</f>
        <v>#NAME?</v>
      </c>
      <c r="J30" s="54" t="e">
        <f aca="false">SUM(J19:J29)</f>
        <v>#NAME?</v>
      </c>
      <c r="K30" s="48"/>
      <c r="L30" s="49" t="e">
        <f aca="false">SUM(L19:L29)</f>
        <v>#NAME?</v>
      </c>
      <c r="M30" s="50" t="e">
        <f aca="false">SUM(M19:M29)</f>
        <v>#NAME?</v>
      </c>
      <c r="N30" s="54" t="e">
        <f aca="false">SUM(N19:N29)</f>
        <v>#NAME?</v>
      </c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  <c r="IV30" s="51"/>
      <c r="IW30" s="51"/>
    </row>
    <row r="31" customFormat="false" ht="12" hidden="false" customHeight="true" outlineLevel="0" collapsed="false">
      <c r="A31" s="23"/>
      <c r="B31" s="18"/>
      <c r="C31" s="42"/>
      <c r="D31" s="43"/>
      <c r="E31" s="40"/>
      <c r="F31" s="34"/>
      <c r="G31" s="80"/>
      <c r="H31" s="43"/>
      <c r="I31" s="43"/>
      <c r="J31" s="40"/>
      <c r="K31" s="34"/>
      <c r="L31" s="42"/>
      <c r="M31" s="43"/>
      <c r="N31" s="40"/>
    </row>
    <row r="32" customFormat="false" ht="12" hidden="false" customHeight="true" outlineLevel="0" collapsed="false">
      <c r="A32" s="23" t="s">
        <v>35</v>
      </c>
      <c r="B32" s="18"/>
      <c r="C32" s="42" t="n">
        <f aca="false">GrossMargin!J37</f>
        <v>-28212</v>
      </c>
      <c r="D32" s="43" t="e">
        <f aca="false">GrossMargin!N37</f>
        <v>#NAME?</v>
      </c>
      <c r="E32" s="40" t="e">
        <f aca="false">-D32+C32</f>
        <v>#NAME?</v>
      </c>
      <c r="F32" s="34"/>
      <c r="G32" s="42" t="e">
        <f aca="false">Expenses!D34+'CapChrg-AllocExp'!D35+'CapChrg-AllocExp'!K35</f>
        <v>#NAME?</v>
      </c>
      <c r="H32" s="43" t="e">
        <f aca="false">Expenses!E34+'CapChrg-AllocExp'!E35+'CapChrg-AllocExp'!L35</f>
        <v>#NAME?</v>
      </c>
      <c r="I32" s="73" t="e">
        <f aca="false">'CapChrg-AllocExp'!F35</f>
        <v>#NAME?</v>
      </c>
      <c r="J32" s="40" t="e">
        <f aca="false">(H32-G32)-I32</f>
        <v>#NAME?</v>
      </c>
      <c r="K32" s="34"/>
      <c r="L32" s="42" t="e">
        <f aca="false">C32-G32</f>
        <v>#NAME?</v>
      </c>
      <c r="M32" s="43" t="e">
        <f aca="false">D32-H32</f>
        <v>#NAME?</v>
      </c>
      <c r="N32" s="40" t="e">
        <f aca="false">L32-M32</f>
        <v>#NAME?</v>
      </c>
    </row>
    <row r="33" customFormat="false" ht="12" hidden="false" customHeight="true" outlineLevel="0" collapsed="false">
      <c r="A33" s="23" t="s">
        <v>60</v>
      </c>
      <c r="B33" s="18"/>
      <c r="C33" s="42" t="n">
        <f aca="false">GrossMargin!J38</f>
        <v>2325</v>
      </c>
      <c r="D33" s="43" t="e">
        <f aca="false">GrossMargin!N38</f>
        <v>#NAME?</v>
      </c>
      <c r="E33" s="40" t="e">
        <f aca="false">-D33+C33</f>
        <v>#NAME?</v>
      </c>
      <c r="F33" s="34"/>
      <c r="G33" s="42" t="e">
        <f aca="false">Expenses!D35+'CapChrg-AllocExp'!D36+'CapChrg-AllocExp'!K36</f>
        <v>#NAME?</v>
      </c>
      <c r="H33" s="43" t="e">
        <f aca="false">Expenses!E35+'CapChrg-AllocExp'!E36+'CapChrg-AllocExp'!L36</f>
        <v>#NAME?</v>
      </c>
      <c r="I33" s="73" t="e">
        <f aca="false">'CapChrg-AllocExp'!F36</f>
        <v>#NAME?</v>
      </c>
      <c r="J33" s="40" t="e">
        <f aca="false">(H33-G33)-I33</f>
        <v>#NAME?</v>
      </c>
      <c r="K33" s="34"/>
      <c r="L33" s="42" t="e">
        <f aca="false">C33-G33</f>
        <v>#NAME?</v>
      </c>
      <c r="M33" s="43" t="e">
        <f aca="false">D33-H33</f>
        <v>#NAME?</v>
      </c>
      <c r="N33" s="40" t="e">
        <f aca="false">L33-M33</f>
        <v>#NAME?</v>
      </c>
    </row>
    <row r="34" customFormat="false" ht="12.75" hidden="false" customHeight="false" outlineLevel="0" collapsed="false">
      <c r="A34" s="23" t="s">
        <v>37</v>
      </c>
      <c r="B34" s="18"/>
      <c r="C34" s="42" t="n">
        <f aca="false">GrossMargin!J41</f>
        <v>-4750</v>
      </c>
      <c r="D34" s="43" t="e">
        <f aca="false">GrossMargin!N41</f>
        <v>#NAME?</v>
      </c>
      <c r="E34" s="40" t="e">
        <f aca="false">-D34+C34</f>
        <v>#NAME?</v>
      </c>
      <c r="F34" s="30"/>
      <c r="G34" s="42" t="e">
        <f aca="false">Expenses!D38+'CapChrg-AllocExp'!D39+'CapChrg-AllocExp'!K39</f>
        <v>#NAME?</v>
      </c>
      <c r="H34" s="43" t="e">
        <f aca="false">Expenses!E38+'CapChrg-AllocExp'!E39+'CapChrg-AllocExp'!L39</f>
        <v>#NAME?</v>
      </c>
      <c r="I34" s="73" t="e">
        <f aca="false">'CapChrg-AllocExp'!F39</f>
        <v>#NAME?</v>
      </c>
      <c r="J34" s="40" t="e">
        <f aca="false">(H34-G34)-I34</f>
        <v>#NAME?</v>
      </c>
      <c r="K34" s="30"/>
      <c r="L34" s="42" t="e">
        <f aca="false">C34-G34</f>
        <v>#NAME?</v>
      </c>
      <c r="M34" s="43" t="e">
        <f aca="false">D34-H34</f>
        <v>#NAME?</v>
      </c>
      <c r="N34" s="40" t="e">
        <f aca="false">L34-M34</f>
        <v>#NAME?</v>
      </c>
    </row>
    <row r="35" customFormat="false" ht="12" hidden="false" customHeight="true" outlineLevel="0" collapsed="false">
      <c r="A35" s="44" t="s">
        <v>38</v>
      </c>
      <c r="B35" s="45"/>
      <c r="C35" s="49" t="n">
        <f aca="false">C32+C33+C34</f>
        <v>-30637</v>
      </c>
      <c r="D35" s="50" t="e">
        <f aca="false">D32+D33+D34</f>
        <v>#NAME?</v>
      </c>
      <c r="E35" s="54" t="e">
        <f aca="false">SUM(E32:E34)</f>
        <v>#NAME?</v>
      </c>
      <c r="F35" s="48"/>
      <c r="G35" s="49" t="e">
        <f aca="false">G32+G33+G34</f>
        <v>#NAME?</v>
      </c>
      <c r="H35" s="50" t="e">
        <f aca="false">H32+H33+H34</f>
        <v>#NAME?</v>
      </c>
      <c r="I35" s="50" t="e">
        <f aca="false">I32+I33+I34</f>
        <v>#NAME?</v>
      </c>
      <c r="J35" s="54" t="e">
        <f aca="false">SUM(J32:J34)</f>
        <v>#NAME?</v>
      </c>
      <c r="K35" s="48"/>
      <c r="L35" s="49" t="e">
        <f aca="false">L32+L33+L34</f>
        <v>#NAME?</v>
      </c>
      <c r="M35" s="50" t="e">
        <f aca="false">M32+M33+M34</f>
        <v>#NAME?</v>
      </c>
      <c r="N35" s="54" t="e">
        <f aca="false">SUM(N32:N34)</f>
        <v>#NAME?</v>
      </c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  <c r="IU35" s="51"/>
      <c r="IV35" s="51"/>
      <c r="IW35" s="51"/>
    </row>
    <row r="36" customFormat="false" ht="12" hidden="false" customHeight="true" outlineLevel="0" collapsed="false">
      <c r="A36" s="56"/>
      <c r="B36" s="18"/>
      <c r="C36" s="42"/>
      <c r="D36" s="43"/>
      <c r="E36" s="40"/>
      <c r="F36" s="34"/>
      <c r="G36" s="80"/>
      <c r="H36" s="43"/>
      <c r="I36" s="43"/>
      <c r="J36" s="40"/>
      <c r="K36" s="34"/>
      <c r="L36" s="42"/>
      <c r="M36" s="43"/>
      <c r="N36" s="40"/>
    </row>
    <row r="37" customFormat="false" ht="12" hidden="false" customHeight="true" outlineLevel="0" collapsed="false">
      <c r="A37" s="56" t="s">
        <v>39</v>
      </c>
      <c r="B37" s="18"/>
      <c r="C37" s="42" t="n">
        <f aca="false">GrossMargin!J45</f>
        <v>0</v>
      </c>
      <c r="D37" s="43" t="e">
        <f aca="false">GrossMargin!N45</f>
        <v>#NAME?</v>
      </c>
      <c r="E37" s="40" t="e">
        <f aca="false">-D37+C37</f>
        <v>#NAME?</v>
      </c>
      <c r="F37" s="34"/>
      <c r="G37" s="42" t="e">
        <f aca="false">Expenses!D41+'CapChrg-AllocExp'!D42+'CapChrg-AllocExp'!K42</f>
        <v>#NAME?</v>
      </c>
      <c r="H37" s="43" t="e">
        <f aca="false">Expenses!E41+'CapChrg-AllocExp'!E42+'CapChrg-AllocExp'!L42</f>
        <v>#NAME?</v>
      </c>
      <c r="I37" s="73" t="e">
        <f aca="false">'CapChrg-AllocExp'!F42</f>
        <v>#NAME?</v>
      </c>
      <c r="J37" s="40" t="e">
        <f aca="false">(H37-G37)-I37</f>
        <v>#NAME?</v>
      </c>
      <c r="K37" s="34"/>
      <c r="L37" s="42" t="e">
        <f aca="false">C37-G37</f>
        <v>#NAME?</v>
      </c>
      <c r="M37" s="43" t="e">
        <f aca="false">D37-H37</f>
        <v>#NAME?</v>
      </c>
      <c r="N37" s="40" t="e">
        <f aca="false">L37-M37</f>
        <v>#NAME?</v>
      </c>
    </row>
    <row r="38" customFormat="false" ht="12" hidden="false" customHeight="true" outlineLevel="0" collapsed="false">
      <c r="A38" s="56" t="s">
        <v>40</v>
      </c>
      <c r="B38" s="18"/>
      <c r="C38" s="42" t="n">
        <f aca="false">GrossMargin!J47</f>
        <v>-19101</v>
      </c>
      <c r="D38" s="43" t="n">
        <f aca="false">GrossMargin!N47</f>
        <v>0</v>
      </c>
      <c r="E38" s="40" t="n">
        <f aca="false">-D38+C38</f>
        <v>-19101</v>
      </c>
      <c r="F38" s="34"/>
      <c r="G38" s="42" t="e">
        <f aca="false">Expenses!D43+'CapChrg-AllocExp'!D44+'CapChrg-AllocExp'!K44</f>
        <v>#NAME?</v>
      </c>
      <c r="H38" s="43" t="e">
        <f aca="false">Expenses!E43+'CapChrg-AllocExp'!E44+'CapChrg-AllocExp'!L44</f>
        <v>#NAME?</v>
      </c>
      <c r="I38" s="73" t="e">
        <f aca="false">'CapChrg-AllocExp'!F44</f>
        <v>#NAME?</v>
      </c>
      <c r="J38" s="40" t="e">
        <f aca="false">(H38-G38)-I38</f>
        <v>#NAME?</v>
      </c>
      <c r="K38" s="34"/>
      <c r="L38" s="42" t="e">
        <f aca="false">C38-G38</f>
        <v>#NAME?</v>
      </c>
      <c r="M38" s="43" t="e">
        <f aca="false">D38-H38</f>
        <v>#NAME?</v>
      </c>
      <c r="N38" s="40" t="e">
        <f aca="false">L38-M38</f>
        <v>#NAME?</v>
      </c>
    </row>
    <row r="39" customFormat="false" ht="12" hidden="false" customHeight="true" outlineLevel="0" collapsed="false">
      <c r="A39" s="56" t="s">
        <v>41</v>
      </c>
      <c r="B39" s="18"/>
      <c r="C39" s="42" t="n">
        <f aca="false">GrossMargin!J51</f>
        <v>0</v>
      </c>
      <c r="D39" s="43" t="n">
        <f aca="false">GrossMargin!N51</f>
        <v>52216</v>
      </c>
      <c r="E39" s="40" t="n">
        <f aca="false">-D39+C39</f>
        <v>-52216</v>
      </c>
      <c r="F39" s="34"/>
      <c r="G39" s="42" t="n">
        <f aca="false">Expenses!D55+'CapChrg-AllocExp'!D56+'CapChrg-AllocExp'!K56</f>
        <v>0</v>
      </c>
      <c r="H39" s="43" t="n">
        <f aca="false">Expenses!E55+'CapChrg-AllocExp'!E56+'CapChrg-AllocExp'!L56</f>
        <v>0</v>
      </c>
      <c r="I39" s="73" t="n">
        <v>0</v>
      </c>
      <c r="J39" s="40" t="n">
        <f aca="false">(H39-G39)-I39</f>
        <v>0</v>
      </c>
      <c r="K39" s="34"/>
      <c r="L39" s="42" t="n">
        <f aca="false">C39-G39</f>
        <v>0</v>
      </c>
      <c r="M39" s="43" t="n">
        <f aca="false">D39-H39</f>
        <v>52216</v>
      </c>
      <c r="N39" s="40" t="n">
        <f aca="false">L39-M39</f>
        <v>-52216</v>
      </c>
    </row>
    <row r="40" customFormat="false" ht="12" hidden="false" customHeight="true" outlineLevel="0" collapsed="false">
      <c r="A40" s="44" t="s">
        <v>42</v>
      </c>
      <c r="B40" s="45"/>
      <c r="C40" s="49" t="n">
        <f aca="false">SUM(C35:C39)+C17+C30</f>
        <v>548090</v>
      </c>
      <c r="D40" s="50" t="e">
        <f aca="false">SUM(D35:D39)+D17+D30</f>
        <v>#NAME?</v>
      </c>
      <c r="E40" s="54" t="e">
        <f aca="false">SUM(E35:E39)+E17+E30</f>
        <v>#NAME?</v>
      </c>
      <c r="F40" s="48"/>
      <c r="G40" s="49" t="e">
        <f aca="false">SUM(G35:G39)+G17+G30</f>
        <v>#NAME?</v>
      </c>
      <c r="H40" s="50" t="e">
        <f aca="false">SUM(H35:H39)+H17+H30</f>
        <v>#NAME?</v>
      </c>
      <c r="I40" s="50" t="e">
        <f aca="false">SUM(I35:I39)+I17+I30</f>
        <v>#NAME?</v>
      </c>
      <c r="J40" s="54" t="e">
        <f aca="false">SUM(J35:J39)+J17+J30</f>
        <v>#NAME?</v>
      </c>
      <c r="K40" s="48"/>
      <c r="L40" s="49" t="e">
        <f aca="false">SUM(L35:L39)+L17+L30</f>
        <v>#NAME?</v>
      </c>
      <c r="M40" s="50" t="e">
        <f aca="false">SUM(M35:M39)+M17+M30</f>
        <v>#NAME?</v>
      </c>
      <c r="N40" s="54" t="e">
        <f aca="false">SUM(N35:N39)+N17+N30</f>
        <v>#NAME?</v>
      </c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1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1"/>
      <c r="DX40" s="51"/>
      <c r="DY40" s="51"/>
      <c r="DZ40" s="51"/>
      <c r="EA40" s="51"/>
      <c r="EB40" s="51"/>
      <c r="EC40" s="51"/>
      <c r="ED40" s="51"/>
      <c r="EE40" s="51"/>
      <c r="EF40" s="51"/>
      <c r="EG40" s="51"/>
      <c r="EH40" s="51"/>
      <c r="EI40" s="51"/>
      <c r="EJ40" s="51"/>
      <c r="EK40" s="51"/>
      <c r="EL40" s="51"/>
      <c r="EM40" s="51"/>
      <c r="EN40" s="51"/>
      <c r="EO40" s="51"/>
      <c r="EP40" s="51"/>
      <c r="EQ40" s="51"/>
      <c r="ER40" s="51"/>
      <c r="ES40" s="51"/>
      <c r="ET40" s="51"/>
      <c r="EU40" s="51"/>
      <c r="EV40" s="51"/>
      <c r="EW40" s="51"/>
      <c r="EX40" s="51"/>
      <c r="EY40" s="51"/>
      <c r="EZ40" s="51"/>
      <c r="FA40" s="51"/>
      <c r="FB40" s="51"/>
      <c r="FC40" s="51"/>
      <c r="FD40" s="51"/>
      <c r="FE40" s="51"/>
      <c r="FF40" s="51"/>
      <c r="FG40" s="51"/>
      <c r="FH40" s="51"/>
      <c r="FI40" s="51"/>
      <c r="FJ40" s="51"/>
      <c r="FK40" s="51"/>
      <c r="FL40" s="51"/>
      <c r="FM40" s="51"/>
      <c r="FN40" s="51"/>
      <c r="FO40" s="51"/>
      <c r="FP40" s="51"/>
      <c r="FQ40" s="51"/>
      <c r="FR40" s="51"/>
      <c r="FS40" s="51"/>
      <c r="FT40" s="51"/>
      <c r="FU40" s="51"/>
      <c r="FV40" s="51"/>
      <c r="FW40" s="51"/>
      <c r="FX40" s="51"/>
      <c r="FY40" s="51"/>
      <c r="FZ40" s="51"/>
      <c r="GA40" s="51"/>
      <c r="GB40" s="51"/>
      <c r="GC40" s="51"/>
      <c r="GD40" s="51"/>
      <c r="GE40" s="51"/>
      <c r="GF40" s="51"/>
      <c r="GG40" s="51"/>
      <c r="GH40" s="51"/>
      <c r="GI40" s="51"/>
      <c r="GJ40" s="51"/>
      <c r="GK40" s="51"/>
      <c r="GL40" s="51"/>
      <c r="GM40" s="51"/>
      <c r="GN40" s="51"/>
      <c r="GO40" s="51"/>
      <c r="GP40" s="51"/>
      <c r="GQ40" s="51"/>
      <c r="GR40" s="51"/>
      <c r="GS40" s="51"/>
      <c r="GT40" s="51"/>
      <c r="GU40" s="51"/>
      <c r="GV40" s="51"/>
      <c r="GW40" s="51"/>
      <c r="GX40" s="51"/>
      <c r="GY40" s="51"/>
      <c r="GZ40" s="51"/>
      <c r="HA40" s="51"/>
      <c r="HB40" s="51"/>
      <c r="HC40" s="51"/>
      <c r="HD40" s="51"/>
      <c r="HE40" s="51"/>
      <c r="HF40" s="51"/>
      <c r="HG40" s="51"/>
      <c r="HH40" s="51"/>
      <c r="HI40" s="51"/>
      <c r="HJ40" s="51"/>
      <c r="HK40" s="51"/>
      <c r="HL40" s="51"/>
      <c r="HM40" s="51"/>
      <c r="HN40" s="51"/>
      <c r="HO40" s="51"/>
      <c r="HP40" s="51"/>
      <c r="HQ40" s="51"/>
      <c r="HR40" s="51"/>
      <c r="HS40" s="51"/>
      <c r="HT40" s="51"/>
      <c r="HU40" s="51"/>
      <c r="HV40" s="51"/>
      <c r="HW40" s="51"/>
      <c r="HX40" s="51"/>
      <c r="HY40" s="51"/>
      <c r="HZ40" s="51"/>
      <c r="IA40" s="51"/>
      <c r="IB40" s="51"/>
      <c r="IC40" s="51"/>
      <c r="ID40" s="51"/>
      <c r="IE40" s="51"/>
      <c r="IF40" s="51"/>
      <c r="IG40" s="51"/>
      <c r="IH40" s="51"/>
      <c r="II40" s="51"/>
      <c r="IJ40" s="51"/>
      <c r="IK40" s="51"/>
      <c r="IL40" s="51"/>
      <c r="IM40" s="51"/>
      <c r="IN40" s="51"/>
      <c r="IO40" s="51"/>
      <c r="IP40" s="51"/>
      <c r="IQ40" s="51"/>
      <c r="IR40" s="51"/>
      <c r="IS40" s="51"/>
      <c r="IT40" s="51"/>
      <c r="IU40" s="51"/>
      <c r="IV40" s="51"/>
      <c r="IW40" s="51"/>
    </row>
    <row r="41" customFormat="false" ht="12" hidden="false" customHeight="true" outlineLevel="0" collapsed="false">
      <c r="A41" s="56"/>
      <c r="B41" s="18"/>
      <c r="C41" s="42"/>
      <c r="D41" s="43"/>
      <c r="E41" s="40"/>
      <c r="F41" s="34"/>
      <c r="G41" s="80"/>
      <c r="H41" s="43"/>
      <c r="I41" s="43"/>
      <c r="J41" s="40"/>
      <c r="K41" s="34"/>
      <c r="L41" s="42"/>
      <c r="M41" s="43"/>
      <c r="N41" s="40"/>
    </row>
    <row r="42" customFormat="false" ht="12" hidden="false" customHeight="true" outlineLevel="0" collapsed="false">
      <c r="A42" s="56" t="s">
        <v>43</v>
      </c>
      <c r="B42" s="18"/>
      <c r="C42" s="42" t="n">
        <v>0</v>
      </c>
      <c r="D42" s="43" t="n">
        <v>0</v>
      </c>
      <c r="E42" s="40" t="n">
        <f aca="false">-D42+C42</f>
        <v>0</v>
      </c>
      <c r="F42" s="34"/>
      <c r="G42" s="42" t="n">
        <f aca="false">Expenses!D47</f>
        <v>90230</v>
      </c>
      <c r="H42" s="43" t="e">
        <f aca="false">Expenses!E47</f>
        <v>#NAME?</v>
      </c>
      <c r="I42" s="43" t="n">
        <v>0</v>
      </c>
      <c r="J42" s="40" t="e">
        <f aca="false">(H42-G42)-I42</f>
        <v>#NAME?</v>
      </c>
      <c r="K42" s="34"/>
      <c r="L42" s="42" t="n">
        <f aca="false">C42-G42</f>
        <v>-90230</v>
      </c>
      <c r="M42" s="43" t="e">
        <f aca="false">D42-H42</f>
        <v>#NAME?</v>
      </c>
      <c r="N42" s="40" t="e">
        <f aca="false">L42-M42</f>
        <v>#NAME?</v>
      </c>
    </row>
    <row r="43" customFormat="false" ht="12" hidden="false" customHeight="true" outlineLevel="0" collapsed="false">
      <c r="A43" s="56" t="s">
        <v>44</v>
      </c>
      <c r="B43" s="18"/>
      <c r="C43" s="42" t="n">
        <v>0</v>
      </c>
      <c r="D43" s="43" t="n">
        <v>0</v>
      </c>
      <c r="E43" s="40" t="n">
        <f aca="false">-D43+C43</f>
        <v>0</v>
      </c>
      <c r="F43" s="34"/>
      <c r="G43" s="42" t="e">
        <f aca="false">'CapChrg-AllocExp'!K50</f>
        <v>#NAME?</v>
      </c>
      <c r="H43" s="43" t="e">
        <f aca="false">'CapChrg-AllocExp'!L50</f>
        <v>#NAME?</v>
      </c>
      <c r="I43" s="43" t="n">
        <v>0</v>
      </c>
      <c r="J43" s="40" t="e">
        <f aca="false">(H43-G43)-I43</f>
        <v>#NAME?</v>
      </c>
      <c r="K43" s="34"/>
      <c r="L43" s="42" t="e">
        <f aca="false">C43-G43</f>
        <v>#NAME?</v>
      </c>
      <c r="M43" s="43" t="e">
        <f aca="false">D43-H43</f>
        <v>#NAME?</v>
      </c>
      <c r="N43" s="40" t="e">
        <f aca="false">L43-M43</f>
        <v>#NAME?</v>
      </c>
    </row>
    <row r="44" customFormat="false" ht="12" hidden="false" customHeight="true" outlineLevel="0" collapsed="false">
      <c r="A44" s="56" t="s">
        <v>61</v>
      </c>
      <c r="B44" s="18"/>
      <c r="C44" s="42" t="n">
        <v>0</v>
      </c>
      <c r="D44" s="43" t="n">
        <v>0</v>
      </c>
      <c r="E44" s="40" t="n">
        <f aca="false">-D44+C44</f>
        <v>0</v>
      </c>
      <c r="F44" s="34"/>
      <c r="G44" s="42" t="n">
        <f aca="false">Expenses!D49</f>
        <v>13698</v>
      </c>
      <c r="H44" s="43" t="n">
        <f aca="false">Expenses!E49</f>
        <v>13698</v>
      </c>
      <c r="I44" s="43" t="n">
        <v>0</v>
      </c>
      <c r="J44" s="40" t="n">
        <f aca="false">(H44-G44)-I44</f>
        <v>0</v>
      </c>
      <c r="K44" s="34"/>
      <c r="L44" s="42" t="n">
        <f aca="false">C44-G44</f>
        <v>-13698</v>
      </c>
      <c r="M44" s="43" t="n">
        <f aca="false">D44-H44</f>
        <v>-13698</v>
      </c>
      <c r="N44" s="40" t="n">
        <f aca="false">L44-M44</f>
        <v>0</v>
      </c>
    </row>
    <row r="45" customFormat="false" ht="12" hidden="false" customHeight="true" outlineLevel="0" collapsed="false">
      <c r="A45" s="56" t="s">
        <v>62</v>
      </c>
      <c r="B45" s="18"/>
      <c r="C45" s="42" t="n">
        <v>0</v>
      </c>
      <c r="D45" s="43" t="n">
        <v>0</v>
      </c>
      <c r="E45" s="40" t="n">
        <f aca="false">-D45+C45</f>
        <v>0</v>
      </c>
      <c r="F45" s="34"/>
      <c r="G45" s="42" t="n">
        <f aca="false">'CapChrg-AllocExp'!K52</f>
        <v>-13343</v>
      </c>
      <c r="H45" s="43" t="n">
        <f aca="false">'CapChrg-AllocExp'!K52</f>
        <v>-13343</v>
      </c>
      <c r="I45" s="43" t="n">
        <v>0</v>
      </c>
      <c r="J45" s="40" t="n">
        <f aca="false">(H45-G45)-I45</f>
        <v>0</v>
      </c>
      <c r="K45" s="34"/>
      <c r="L45" s="42" t="n">
        <f aca="false">C45-G45</f>
        <v>13343</v>
      </c>
      <c r="M45" s="43" t="n">
        <f aca="false">D45-H45</f>
        <v>13343</v>
      </c>
      <c r="N45" s="40" t="n">
        <f aca="false">L45-M45</f>
        <v>0</v>
      </c>
    </row>
    <row r="46" customFormat="false" ht="12" hidden="false" customHeight="true" outlineLevel="0" collapsed="false">
      <c r="A46" s="56" t="s">
        <v>45</v>
      </c>
      <c r="B46" s="18"/>
      <c r="C46" s="42" t="n">
        <f aca="false">GrossMargin!J49</f>
        <v>-19178</v>
      </c>
      <c r="D46" s="43" t="e">
        <f aca="false">GrossMargin!N49</f>
        <v>#NAME?</v>
      </c>
      <c r="E46" s="40" t="e">
        <f aca="false">-D46+C46</f>
        <v>#NAME?</v>
      </c>
      <c r="F46" s="57"/>
      <c r="G46" s="42" t="n">
        <f aca="false">Expenses!D51</f>
        <v>22625</v>
      </c>
      <c r="H46" s="43" t="e">
        <f aca="false">Expenses!E51</f>
        <v>#NAME?</v>
      </c>
      <c r="I46" s="43" t="n">
        <v>0</v>
      </c>
      <c r="J46" s="40" t="e">
        <f aca="false">(H46-G46)-I46</f>
        <v>#NAME?</v>
      </c>
      <c r="K46" s="34"/>
      <c r="L46" s="42" t="n">
        <f aca="false">C46-G46</f>
        <v>-41803</v>
      </c>
      <c r="M46" s="43" t="e">
        <f aca="false">D46-H46</f>
        <v>#NAME?</v>
      </c>
      <c r="N46" s="40" t="e">
        <f aca="false">L46-M46</f>
        <v>#NAME?</v>
      </c>
    </row>
    <row r="47" customFormat="false" ht="12" hidden="false" customHeight="true" outlineLevel="0" collapsed="false">
      <c r="A47" s="56" t="s">
        <v>46</v>
      </c>
      <c r="B47" s="18"/>
      <c r="C47" s="42" t="n">
        <v>0</v>
      </c>
      <c r="D47" s="43" t="n">
        <v>0</v>
      </c>
      <c r="E47" s="40" t="n">
        <f aca="false">-D47+C47</f>
        <v>0</v>
      </c>
      <c r="F47" s="34"/>
      <c r="G47" s="42" t="e">
        <f aca="false">'CapChrg-AllocExp'!D46</f>
        <v>#NAME?</v>
      </c>
      <c r="H47" s="43" t="e">
        <f aca="false">'CapChrg-AllocExp'!E46</f>
        <v>#NAME?</v>
      </c>
      <c r="I47" s="43" t="e">
        <f aca="false">'CapChrg-AllocExp'!F46</f>
        <v>#NAME?</v>
      </c>
      <c r="J47" s="40" t="e">
        <f aca="false">(H47-G47)-I47</f>
        <v>#NAME?</v>
      </c>
      <c r="K47" s="34"/>
      <c r="L47" s="42" t="e">
        <f aca="false">C47-G47</f>
        <v>#NAME?</v>
      </c>
      <c r="M47" s="43" t="e">
        <f aca="false">D47-H47</f>
        <v>#NAME?</v>
      </c>
      <c r="N47" s="40" t="e">
        <f aca="false">L47-M47</f>
        <v>#NAME?</v>
      </c>
    </row>
    <row r="48" customFormat="false" ht="12" hidden="false" customHeight="true" outlineLevel="0" collapsed="false">
      <c r="A48" s="44" t="s">
        <v>47</v>
      </c>
      <c r="B48" s="45"/>
      <c r="C48" s="49" t="n">
        <f aca="false">SUM(C40:C47)</f>
        <v>528912</v>
      </c>
      <c r="D48" s="50" t="e">
        <f aca="false">SUM(D40:D47)</f>
        <v>#NAME?</v>
      </c>
      <c r="E48" s="58" t="e">
        <f aca="false">SUM(E40:E47)</f>
        <v>#NAME?</v>
      </c>
      <c r="F48" s="48"/>
      <c r="G48" s="49" t="e">
        <f aca="false">SUM(G40:G47)</f>
        <v>#NAME?</v>
      </c>
      <c r="H48" s="50" t="e">
        <f aca="false">SUM(H40:H47)</f>
        <v>#NAME?</v>
      </c>
      <c r="I48" s="50" t="e">
        <f aca="false">SUM(I40:I47)</f>
        <v>#NAME?</v>
      </c>
      <c r="J48" s="58" t="e">
        <f aca="false">SUM(J40:J47)</f>
        <v>#NAME?</v>
      </c>
      <c r="K48" s="48"/>
      <c r="L48" s="49" t="e">
        <f aca="false">SUM(L40:L47)</f>
        <v>#NAME?</v>
      </c>
      <c r="M48" s="50" t="e">
        <f aca="false">SUM(M40:M47)</f>
        <v>#NAME?</v>
      </c>
      <c r="N48" s="58" t="e">
        <f aca="false">SUM(N40:N47)</f>
        <v>#NAME?</v>
      </c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51"/>
      <c r="CY48" s="51"/>
      <c r="CZ48" s="51"/>
      <c r="DA48" s="51"/>
      <c r="DB48" s="51"/>
      <c r="DC48" s="51"/>
      <c r="DD48" s="51"/>
      <c r="DE48" s="51"/>
      <c r="DF48" s="51"/>
      <c r="DG48" s="51"/>
      <c r="DH48" s="51"/>
      <c r="DI48" s="51"/>
      <c r="DJ48" s="51"/>
      <c r="DK48" s="51"/>
      <c r="DL48" s="51"/>
      <c r="DM48" s="51"/>
      <c r="DN48" s="51"/>
      <c r="DO48" s="51"/>
      <c r="DP48" s="51"/>
      <c r="DQ48" s="51"/>
      <c r="DR48" s="51"/>
      <c r="DS48" s="51"/>
      <c r="DT48" s="51"/>
      <c r="DU48" s="51"/>
      <c r="DV48" s="51"/>
      <c r="DW48" s="51"/>
      <c r="DX48" s="51"/>
      <c r="DY48" s="51"/>
      <c r="DZ48" s="51"/>
      <c r="EA48" s="51"/>
      <c r="EB48" s="51"/>
      <c r="EC48" s="51"/>
      <c r="ED48" s="51"/>
      <c r="EE48" s="51"/>
      <c r="EF48" s="51"/>
      <c r="EG48" s="51"/>
      <c r="EH48" s="51"/>
      <c r="EI48" s="51"/>
      <c r="EJ48" s="51"/>
      <c r="EK48" s="51"/>
      <c r="EL48" s="51"/>
      <c r="EM48" s="51"/>
      <c r="EN48" s="51"/>
      <c r="EO48" s="51"/>
      <c r="EP48" s="51"/>
      <c r="EQ48" s="51"/>
      <c r="ER48" s="51"/>
      <c r="ES48" s="51"/>
      <c r="ET48" s="51"/>
      <c r="EU48" s="51"/>
      <c r="EV48" s="51"/>
      <c r="EW48" s="51"/>
      <c r="EX48" s="51"/>
      <c r="EY48" s="51"/>
      <c r="EZ48" s="51"/>
      <c r="FA48" s="51"/>
      <c r="FB48" s="51"/>
      <c r="FC48" s="51"/>
      <c r="FD48" s="51"/>
      <c r="FE48" s="51"/>
      <c r="FF48" s="51"/>
      <c r="FG48" s="51"/>
      <c r="FH48" s="51"/>
      <c r="FI48" s="51"/>
      <c r="FJ48" s="51"/>
      <c r="FK48" s="51"/>
      <c r="FL48" s="51"/>
      <c r="FM48" s="51"/>
      <c r="FN48" s="51"/>
      <c r="FO48" s="51"/>
      <c r="FP48" s="51"/>
      <c r="FQ48" s="51"/>
      <c r="FR48" s="51"/>
      <c r="FS48" s="51"/>
      <c r="FT48" s="51"/>
      <c r="FU48" s="51"/>
      <c r="FV48" s="51"/>
      <c r="FW48" s="51"/>
      <c r="FX48" s="51"/>
      <c r="FY48" s="51"/>
      <c r="FZ48" s="51"/>
      <c r="GA48" s="51"/>
      <c r="GB48" s="51"/>
      <c r="GC48" s="51"/>
      <c r="GD48" s="51"/>
      <c r="GE48" s="51"/>
      <c r="GF48" s="51"/>
      <c r="GG48" s="51"/>
      <c r="GH48" s="51"/>
      <c r="GI48" s="51"/>
      <c r="GJ48" s="51"/>
      <c r="GK48" s="51"/>
      <c r="GL48" s="51"/>
      <c r="GM48" s="51"/>
      <c r="GN48" s="51"/>
      <c r="GO48" s="51"/>
      <c r="GP48" s="51"/>
      <c r="GQ48" s="51"/>
      <c r="GR48" s="51"/>
      <c r="GS48" s="51"/>
      <c r="GT48" s="51"/>
      <c r="GU48" s="51"/>
      <c r="GV48" s="51"/>
      <c r="GW48" s="51"/>
      <c r="GX48" s="51"/>
      <c r="GY48" s="51"/>
      <c r="GZ48" s="51"/>
      <c r="HA48" s="51"/>
      <c r="HB48" s="51"/>
      <c r="HC48" s="51"/>
      <c r="HD48" s="51"/>
      <c r="HE48" s="51"/>
      <c r="HF48" s="51"/>
      <c r="HG48" s="51"/>
      <c r="HH48" s="51"/>
      <c r="HI48" s="51"/>
      <c r="HJ48" s="51"/>
      <c r="HK48" s="51"/>
      <c r="HL48" s="51"/>
      <c r="HM48" s="51"/>
      <c r="HN48" s="51"/>
      <c r="HO48" s="51"/>
      <c r="HP48" s="51"/>
      <c r="HQ48" s="51"/>
      <c r="HR48" s="51"/>
      <c r="HS48" s="51"/>
      <c r="HT48" s="51"/>
      <c r="HU48" s="51"/>
      <c r="HV48" s="51"/>
      <c r="HW48" s="51"/>
      <c r="HX48" s="51"/>
      <c r="HY48" s="51"/>
      <c r="HZ48" s="51"/>
      <c r="IA48" s="51"/>
      <c r="IB48" s="51"/>
      <c r="IC48" s="51"/>
      <c r="ID48" s="51"/>
      <c r="IE48" s="51"/>
      <c r="IF48" s="51"/>
      <c r="IG48" s="51"/>
      <c r="IH48" s="51"/>
      <c r="II48" s="51"/>
      <c r="IJ48" s="51"/>
      <c r="IK48" s="51"/>
      <c r="IL48" s="51"/>
      <c r="IM48" s="51"/>
      <c r="IN48" s="51"/>
      <c r="IO48" s="51"/>
      <c r="IP48" s="51"/>
      <c r="IQ48" s="51"/>
      <c r="IR48" s="51"/>
      <c r="IS48" s="51"/>
      <c r="IT48" s="51"/>
      <c r="IU48" s="51"/>
      <c r="IV48" s="51"/>
      <c r="IW48" s="51"/>
    </row>
    <row r="49" customFormat="false" ht="12" hidden="false" customHeight="true" outlineLevel="0" collapsed="false">
      <c r="A49" s="56" t="s">
        <v>48</v>
      </c>
      <c r="B49" s="18"/>
      <c r="C49" s="42" t="n">
        <v>0</v>
      </c>
      <c r="D49" s="43" t="n">
        <v>0</v>
      </c>
      <c r="E49" s="40" t="n">
        <f aca="false">D49-C49</f>
        <v>0</v>
      </c>
      <c r="F49" s="34"/>
      <c r="G49" s="42" t="n">
        <f aca="false">'Old Mgmt Summary'!M61</f>
        <v>14700</v>
      </c>
      <c r="H49" s="43" t="n">
        <f aca="false">'Old Mgmt Summary'!D61</f>
        <v>8600</v>
      </c>
      <c r="I49" s="43"/>
      <c r="J49" s="40" t="n">
        <f aca="false">H49-G49</f>
        <v>-6100</v>
      </c>
      <c r="K49" s="34"/>
      <c r="L49" s="42" t="n">
        <f aca="false">C49-G49</f>
        <v>-14700</v>
      </c>
      <c r="M49" s="43" t="n">
        <f aca="false">D49-H49</f>
        <v>-8600</v>
      </c>
      <c r="N49" s="40" t="n">
        <f aca="false">L49-M49</f>
        <v>-6100</v>
      </c>
    </row>
    <row r="50" customFormat="false" ht="12" hidden="false" customHeight="true" outlineLevel="0" collapsed="false">
      <c r="A50" s="59" t="s">
        <v>49</v>
      </c>
      <c r="B50" s="60"/>
      <c r="C50" s="81" t="n">
        <f aca="false">SUM(C48:C49)</f>
        <v>528912</v>
      </c>
      <c r="D50" s="82" t="e">
        <f aca="false">SUM(D48:D49)</f>
        <v>#NAME?</v>
      </c>
      <c r="E50" s="62" t="e">
        <f aca="false">SUM(E48:E49)</f>
        <v>#NAME?</v>
      </c>
      <c r="F50" s="63"/>
      <c r="G50" s="81" t="e">
        <f aca="false">SUM(G48:G49)</f>
        <v>#NAME?</v>
      </c>
      <c r="H50" s="82" t="e">
        <f aca="false">SUM(H48:H49)</f>
        <v>#NAME?</v>
      </c>
      <c r="I50" s="82" t="e">
        <f aca="false">SUM(I48:I49)</f>
        <v>#NAME?</v>
      </c>
      <c r="J50" s="62" t="e">
        <f aca="false">SUM(J48:J49)</f>
        <v>#NAME?</v>
      </c>
      <c r="K50" s="63"/>
      <c r="L50" s="81" t="e">
        <f aca="false">SUM(L48:L49)</f>
        <v>#NAME?</v>
      </c>
      <c r="M50" s="82" t="e">
        <f aca="false">SUM(M48:M49)</f>
        <v>#NAME?</v>
      </c>
      <c r="N50" s="62" t="e">
        <f aca="false">SUM(N48:N49)</f>
        <v>#NAME?</v>
      </c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51"/>
      <c r="CN50" s="51"/>
      <c r="CO50" s="51"/>
      <c r="CP50" s="51"/>
      <c r="CQ50" s="51"/>
      <c r="CR50" s="51"/>
      <c r="CS50" s="51"/>
      <c r="CT50" s="51"/>
      <c r="CU50" s="51"/>
      <c r="CV50" s="51"/>
      <c r="CW50" s="51"/>
      <c r="CX50" s="51"/>
      <c r="CY50" s="51"/>
      <c r="CZ50" s="51"/>
      <c r="DA50" s="51"/>
      <c r="DB50" s="51"/>
      <c r="DC50" s="51"/>
      <c r="DD50" s="51"/>
      <c r="DE50" s="51"/>
      <c r="DF50" s="51"/>
      <c r="DG50" s="51"/>
      <c r="DH50" s="51"/>
      <c r="DI50" s="51"/>
      <c r="DJ50" s="51"/>
      <c r="DK50" s="51"/>
      <c r="DL50" s="51"/>
      <c r="DM50" s="51"/>
      <c r="DN50" s="51"/>
      <c r="DO50" s="51"/>
      <c r="DP50" s="51"/>
      <c r="DQ50" s="51"/>
      <c r="DR50" s="51"/>
      <c r="DS50" s="51"/>
      <c r="DT50" s="51"/>
      <c r="DU50" s="51"/>
      <c r="DV50" s="51"/>
      <c r="DW50" s="51"/>
      <c r="DX50" s="51"/>
      <c r="DY50" s="51"/>
      <c r="DZ50" s="51"/>
      <c r="EA50" s="51"/>
      <c r="EB50" s="51"/>
      <c r="EC50" s="51"/>
      <c r="ED50" s="51"/>
      <c r="EE50" s="51"/>
      <c r="EF50" s="51"/>
      <c r="EG50" s="51"/>
      <c r="EH50" s="51"/>
      <c r="EI50" s="51"/>
      <c r="EJ50" s="51"/>
      <c r="EK50" s="51"/>
      <c r="EL50" s="51"/>
      <c r="EM50" s="51"/>
      <c r="EN50" s="51"/>
      <c r="EO50" s="51"/>
      <c r="EP50" s="51"/>
      <c r="EQ50" s="51"/>
      <c r="ER50" s="51"/>
      <c r="ES50" s="51"/>
      <c r="ET50" s="51"/>
      <c r="EU50" s="51"/>
      <c r="EV50" s="51"/>
      <c r="EW50" s="51"/>
      <c r="EX50" s="51"/>
      <c r="EY50" s="51"/>
      <c r="EZ50" s="51"/>
      <c r="FA50" s="51"/>
      <c r="FB50" s="51"/>
      <c r="FC50" s="51"/>
      <c r="FD50" s="51"/>
      <c r="FE50" s="51"/>
      <c r="FF50" s="51"/>
      <c r="FG50" s="51"/>
      <c r="FH50" s="51"/>
      <c r="FI50" s="51"/>
      <c r="FJ50" s="51"/>
      <c r="FK50" s="51"/>
      <c r="FL50" s="51"/>
      <c r="FM50" s="51"/>
      <c r="FN50" s="51"/>
      <c r="FO50" s="51"/>
      <c r="FP50" s="51"/>
      <c r="FQ50" s="51"/>
      <c r="FR50" s="51"/>
      <c r="FS50" s="51"/>
      <c r="FT50" s="51"/>
      <c r="FU50" s="51"/>
      <c r="FV50" s="51"/>
      <c r="FW50" s="51"/>
      <c r="FX50" s="51"/>
      <c r="FY50" s="51"/>
      <c r="FZ50" s="51"/>
      <c r="GA50" s="51"/>
      <c r="GB50" s="51"/>
      <c r="GC50" s="51"/>
      <c r="GD50" s="51"/>
      <c r="GE50" s="51"/>
      <c r="GF50" s="51"/>
      <c r="GG50" s="51"/>
      <c r="GH50" s="51"/>
      <c r="GI50" s="51"/>
      <c r="GJ50" s="51"/>
      <c r="GK50" s="51"/>
      <c r="GL50" s="51"/>
      <c r="GM50" s="51"/>
      <c r="GN50" s="51"/>
      <c r="GO50" s="51"/>
      <c r="GP50" s="51"/>
      <c r="GQ50" s="51"/>
      <c r="GR50" s="51"/>
      <c r="GS50" s="51"/>
      <c r="GT50" s="51"/>
      <c r="GU50" s="51"/>
      <c r="GV50" s="51"/>
      <c r="GW50" s="51"/>
      <c r="GX50" s="51"/>
      <c r="GY50" s="51"/>
      <c r="GZ50" s="51"/>
      <c r="HA50" s="51"/>
      <c r="HB50" s="51"/>
      <c r="HC50" s="51"/>
      <c r="HD50" s="51"/>
      <c r="HE50" s="51"/>
      <c r="HF50" s="51"/>
      <c r="HG50" s="51"/>
      <c r="HH50" s="51"/>
      <c r="HI50" s="51"/>
      <c r="HJ50" s="51"/>
      <c r="HK50" s="51"/>
      <c r="HL50" s="51"/>
      <c r="HM50" s="51"/>
      <c r="HN50" s="51"/>
      <c r="HO50" s="51"/>
      <c r="HP50" s="51"/>
      <c r="HQ50" s="51"/>
      <c r="HR50" s="51"/>
      <c r="HS50" s="51"/>
      <c r="HT50" s="51"/>
      <c r="HU50" s="51"/>
      <c r="HV50" s="51"/>
      <c r="HW50" s="51"/>
      <c r="HX50" s="51"/>
      <c r="HY50" s="51"/>
      <c r="HZ50" s="51"/>
      <c r="IA50" s="51"/>
      <c r="IB50" s="51"/>
      <c r="IC50" s="51"/>
      <c r="ID50" s="51"/>
      <c r="IE50" s="51"/>
      <c r="IF50" s="51"/>
      <c r="IG50" s="51"/>
      <c r="IH50" s="51"/>
      <c r="II50" s="51"/>
      <c r="IJ50" s="51"/>
      <c r="IK50" s="51"/>
      <c r="IL50" s="51"/>
      <c r="IM50" s="51"/>
      <c r="IN50" s="51"/>
      <c r="IO50" s="51"/>
      <c r="IP50" s="51"/>
      <c r="IQ50" s="51"/>
      <c r="IR50" s="51"/>
      <c r="IS50" s="51"/>
      <c r="IT50" s="51"/>
      <c r="IU50" s="51"/>
      <c r="IV50" s="51"/>
      <c r="IW50" s="51"/>
    </row>
    <row r="51" customFormat="false" ht="3" hidden="false" customHeight="true" outlineLevel="0" collapsed="false">
      <c r="A51" s="64"/>
      <c r="C51" s="65"/>
      <c r="D51" s="66"/>
      <c r="E51" s="64"/>
      <c r="F51" s="66"/>
      <c r="J51" s="67"/>
    </row>
    <row r="52" customFormat="false" ht="12.75" hidden="false" customHeight="false" outlineLevel="0" collapsed="false">
      <c r="A52" s="67" t="s">
        <v>50</v>
      </c>
      <c r="C52" s="66"/>
      <c r="D52" s="66"/>
      <c r="E52" s="66"/>
      <c r="F52" s="66"/>
    </row>
    <row r="53" customFormat="false" ht="13.5" hidden="false" customHeight="true" outlineLevel="0" collapsed="false">
      <c r="A53" s="67" t="s">
        <v>63</v>
      </c>
      <c r="D53" s="68"/>
      <c r="E53" s="68"/>
      <c r="F53" s="68"/>
      <c r="G53" s="68"/>
      <c r="H53" s="68"/>
      <c r="I53" s="68"/>
    </row>
    <row r="54" customFormat="false" ht="13.5" hidden="false" customHeight="false" outlineLevel="0" collapsed="false">
      <c r="C54" s="83" t="s">
        <v>64</v>
      </c>
      <c r="D54" s="83"/>
      <c r="E54" s="83"/>
      <c r="G54" s="83" t="s">
        <v>65</v>
      </c>
      <c r="H54" s="83"/>
      <c r="I54" s="83"/>
      <c r="J54" s="83"/>
    </row>
    <row r="55" customFormat="false" ht="12.75" hidden="false" customHeight="false" outlineLevel="0" collapsed="false">
      <c r="C55" s="84" t="s">
        <v>66</v>
      </c>
      <c r="D55" s="85"/>
      <c r="E55" s="86" t="n">
        <f aca="false">'GM-WklyChnge'!C52</f>
        <v>80080</v>
      </c>
      <c r="G55" s="84" t="s">
        <v>67</v>
      </c>
      <c r="H55" s="85"/>
      <c r="I55" s="87" t="n">
        <f aca="false">'Expense Weekly Change'!D58+'Expense Weekly Change'!D60+'Expense Weekly Change'!D59</f>
        <v>9266</v>
      </c>
      <c r="J55" s="87"/>
    </row>
    <row r="56" customFormat="false" ht="12.75" hidden="false" customHeight="false" outlineLevel="0" collapsed="false">
      <c r="C56" s="84" t="s">
        <v>68</v>
      </c>
      <c r="D56" s="85"/>
      <c r="E56" s="86" t="n">
        <f aca="false">'GM-WklyChnge'!D52</f>
        <v>10556.5</v>
      </c>
      <c r="G56" s="84" t="s">
        <v>69</v>
      </c>
      <c r="H56" s="85"/>
      <c r="I56" s="87" t="e">
        <f aca="false">'Expense Weekly Change'!D45</f>
        <v>#NAME?</v>
      </c>
      <c r="J56" s="87"/>
    </row>
    <row r="57" customFormat="false" ht="12.75" hidden="false" customHeight="false" outlineLevel="0" collapsed="false">
      <c r="C57" s="84" t="s">
        <v>70</v>
      </c>
      <c r="D57" s="85"/>
      <c r="E57" s="86" t="n">
        <f aca="false">'GM-WklyChnge'!E52+'GM-WklyChnge'!F52+'GM-WklyChnge'!G52</f>
        <v>280</v>
      </c>
      <c r="G57" s="84" t="s">
        <v>71</v>
      </c>
      <c r="H57" s="85"/>
      <c r="I57" s="88"/>
      <c r="J57" s="87" t="n">
        <f aca="false">'Expense Weekly Change'!D47+'Expense Weekly Change'!D49</f>
        <v>0</v>
      </c>
    </row>
    <row r="58" customFormat="false" ht="12.75" hidden="false" customHeight="false" outlineLevel="0" collapsed="false">
      <c r="C58" s="89"/>
      <c r="D58" s="90"/>
      <c r="E58" s="91"/>
      <c r="G58" s="89"/>
      <c r="H58" s="90"/>
      <c r="I58" s="92"/>
      <c r="J58" s="93"/>
    </row>
    <row r="59" customFormat="false" ht="13.5" hidden="false" customHeight="false" outlineLevel="0" collapsed="false">
      <c r="C59" s="94" t="s">
        <v>72</v>
      </c>
      <c r="D59" s="95"/>
      <c r="E59" s="96" t="n">
        <f aca="false">SUM(E55:E58)</f>
        <v>90916.5</v>
      </c>
      <c r="G59" s="94" t="s">
        <v>72</v>
      </c>
      <c r="H59" s="95"/>
      <c r="I59" s="97" t="e">
        <f aca="false">+J57+I56+I55+J58</f>
        <v>#NAME?</v>
      </c>
      <c r="J59" s="97"/>
    </row>
    <row r="60" customFormat="false" ht="12.75" hidden="false" customHeight="false" outlineLevel="0" collapsed="false">
      <c r="M60" s="1" t="s">
        <v>73</v>
      </c>
    </row>
    <row r="62" customFormat="false" ht="13.5" hidden="false" customHeight="false" outlineLevel="0" collapsed="false">
      <c r="C62" s="98" t="s">
        <v>74</v>
      </c>
      <c r="D62" s="99"/>
      <c r="E62" s="100" t="n">
        <f aca="false">'[2]QTD Mgmt Summary'!$C$50</f>
        <v>437995.5</v>
      </c>
      <c r="G62" s="98" t="s">
        <v>74</v>
      </c>
      <c r="H62" s="99"/>
      <c r="I62" s="101" t="n">
        <f aca="false">'[2]QTD Mgmt Summary'!$G$50</f>
        <v>244769</v>
      </c>
      <c r="J62" s="101"/>
    </row>
    <row r="63" customFormat="false" ht="13.5" hidden="false" customHeight="false" outlineLevel="0" collapsed="false">
      <c r="C63" s="98" t="s">
        <v>75</v>
      </c>
      <c r="D63" s="98"/>
      <c r="E63" s="102" t="n">
        <f aca="false">C50</f>
        <v>528912</v>
      </c>
      <c r="F63" s="103"/>
      <c r="G63" s="98" t="s">
        <v>75</v>
      </c>
      <c r="H63" s="98"/>
      <c r="I63" s="104" t="e">
        <f aca="false">G50</f>
        <v>#NAME?</v>
      </c>
      <c r="J63" s="104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3"/>
      <c r="BE63" s="103"/>
      <c r="BF63" s="103"/>
      <c r="BG63" s="103"/>
      <c r="BH63" s="103"/>
      <c r="BI63" s="103"/>
      <c r="BJ63" s="103"/>
      <c r="BK63" s="103"/>
      <c r="BL63" s="103"/>
      <c r="BM63" s="103"/>
      <c r="BN63" s="103"/>
      <c r="BO63" s="103"/>
      <c r="BP63" s="103"/>
      <c r="BQ63" s="103"/>
      <c r="BR63" s="103"/>
      <c r="BS63" s="103"/>
      <c r="BT63" s="103"/>
      <c r="BU63" s="103"/>
      <c r="BV63" s="103"/>
      <c r="BW63" s="103"/>
      <c r="BX63" s="103"/>
      <c r="BY63" s="103"/>
      <c r="BZ63" s="103"/>
      <c r="CA63" s="103"/>
      <c r="CB63" s="103"/>
      <c r="CC63" s="103"/>
      <c r="CD63" s="103"/>
      <c r="CE63" s="103"/>
      <c r="CF63" s="103"/>
      <c r="CG63" s="103"/>
      <c r="CH63" s="103"/>
      <c r="CI63" s="103"/>
      <c r="CJ63" s="103"/>
      <c r="CK63" s="103"/>
      <c r="CL63" s="103"/>
      <c r="CM63" s="103"/>
      <c r="CN63" s="103"/>
      <c r="CO63" s="103"/>
      <c r="CP63" s="103"/>
      <c r="CQ63" s="103"/>
      <c r="CR63" s="103"/>
      <c r="CS63" s="103"/>
      <c r="CT63" s="103"/>
      <c r="CU63" s="103"/>
      <c r="CV63" s="103"/>
      <c r="CW63" s="103"/>
      <c r="CX63" s="103"/>
      <c r="CY63" s="103"/>
      <c r="CZ63" s="103"/>
      <c r="DA63" s="103"/>
      <c r="DB63" s="103"/>
      <c r="DC63" s="103"/>
      <c r="DD63" s="103"/>
      <c r="DE63" s="103"/>
      <c r="DF63" s="103"/>
      <c r="DG63" s="103"/>
      <c r="DH63" s="103"/>
      <c r="DI63" s="103"/>
      <c r="DJ63" s="103"/>
      <c r="DK63" s="103"/>
      <c r="DL63" s="103"/>
      <c r="DM63" s="103"/>
      <c r="DN63" s="103"/>
      <c r="DO63" s="103"/>
      <c r="DP63" s="103"/>
      <c r="DQ63" s="103"/>
      <c r="DR63" s="103"/>
      <c r="DS63" s="103"/>
      <c r="DT63" s="103"/>
      <c r="DU63" s="103"/>
      <c r="DV63" s="103"/>
      <c r="DW63" s="103"/>
      <c r="DX63" s="103"/>
      <c r="DY63" s="103"/>
      <c r="DZ63" s="103"/>
      <c r="EA63" s="103"/>
      <c r="EB63" s="103"/>
      <c r="EC63" s="103"/>
      <c r="ED63" s="103"/>
      <c r="EE63" s="103"/>
      <c r="EF63" s="103"/>
      <c r="EG63" s="103"/>
      <c r="EH63" s="103"/>
      <c r="EI63" s="103"/>
      <c r="EJ63" s="103"/>
      <c r="EK63" s="103"/>
      <c r="EL63" s="103"/>
      <c r="EM63" s="103"/>
      <c r="EN63" s="103"/>
      <c r="EO63" s="103"/>
      <c r="EP63" s="103"/>
      <c r="EQ63" s="103"/>
      <c r="ER63" s="103"/>
      <c r="ES63" s="103"/>
      <c r="ET63" s="103"/>
      <c r="EU63" s="103"/>
      <c r="EV63" s="103"/>
      <c r="EW63" s="103"/>
      <c r="EX63" s="103"/>
      <c r="EY63" s="103"/>
      <c r="EZ63" s="103"/>
      <c r="FA63" s="103"/>
      <c r="FB63" s="103"/>
      <c r="FC63" s="103"/>
      <c r="FD63" s="103"/>
      <c r="FE63" s="103"/>
      <c r="FF63" s="103"/>
      <c r="FG63" s="103"/>
      <c r="FH63" s="103"/>
      <c r="FI63" s="103"/>
      <c r="FJ63" s="103"/>
      <c r="FK63" s="103"/>
      <c r="FL63" s="103"/>
      <c r="FM63" s="103"/>
      <c r="FN63" s="103"/>
      <c r="FO63" s="103"/>
      <c r="FP63" s="103"/>
      <c r="FQ63" s="103"/>
      <c r="FR63" s="103"/>
      <c r="FS63" s="103"/>
      <c r="FT63" s="103"/>
      <c r="FU63" s="103"/>
      <c r="FV63" s="103"/>
      <c r="FW63" s="103"/>
      <c r="FX63" s="103"/>
      <c r="FY63" s="103"/>
      <c r="FZ63" s="103"/>
      <c r="GA63" s="103"/>
      <c r="GB63" s="103"/>
      <c r="GC63" s="103"/>
      <c r="GD63" s="103"/>
      <c r="GE63" s="103"/>
      <c r="GF63" s="103"/>
      <c r="GG63" s="103"/>
      <c r="GH63" s="103"/>
      <c r="GI63" s="103"/>
      <c r="GJ63" s="103"/>
      <c r="GK63" s="103"/>
      <c r="GL63" s="103"/>
      <c r="GM63" s="103"/>
      <c r="GN63" s="103"/>
      <c r="GO63" s="103"/>
      <c r="GP63" s="103"/>
      <c r="GQ63" s="103"/>
      <c r="GR63" s="103"/>
      <c r="GS63" s="103"/>
      <c r="GT63" s="103"/>
      <c r="GU63" s="103"/>
      <c r="GV63" s="103"/>
      <c r="GW63" s="103"/>
      <c r="GX63" s="103"/>
      <c r="GY63" s="103"/>
      <c r="GZ63" s="103"/>
      <c r="HA63" s="103"/>
      <c r="HB63" s="103"/>
      <c r="HC63" s="103"/>
      <c r="HD63" s="103"/>
      <c r="HE63" s="103"/>
      <c r="HF63" s="103"/>
      <c r="HG63" s="103"/>
      <c r="HH63" s="103"/>
      <c r="HI63" s="103"/>
      <c r="HJ63" s="103"/>
      <c r="HK63" s="103"/>
      <c r="HL63" s="103"/>
      <c r="HM63" s="103"/>
      <c r="HN63" s="103"/>
      <c r="HO63" s="103"/>
      <c r="HP63" s="103"/>
      <c r="HQ63" s="103"/>
      <c r="HR63" s="103"/>
      <c r="HS63" s="103"/>
      <c r="HT63" s="103"/>
      <c r="HU63" s="103"/>
      <c r="HV63" s="103"/>
      <c r="HW63" s="103"/>
      <c r="HX63" s="103"/>
      <c r="HY63" s="103"/>
      <c r="HZ63" s="103"/>
      <c r="IA63" s="103"/>
      <c r="IB63" s="103"/>
      <c r="IC63" s="103"/>
      <c r="ID63" s="103"/>
      <c r="IE63" s="103"/>
      <c r="IF63" s="103"/>
      <c r="IG63" s="103"/>
      <c r="IH63" s="103"/>
      <c r="II63" s="103"/>
      <c r="IJ63" s="103"/>
      <c r="IK63" s="103"/>
      <c r="IL63" s="103"/>
      <c r="IM63" s="103"/>
      <c r="IN63" s="103"/>
      <c r="IO63" s="103"/>
      <c r="IP63" s="103"/>
      <c r="IQ63" s="103"/>
      <c r="IR63" s="103"/>
      <c r="IS63" s="103"/>
      <c r="IT63" s="103"/>
      <c r="IU63" s="103"/>
      <c r="IV63" s="103"/>
      <c r="IW63" s="103"/>
    </row>
    <row r="64" customFormat="false" ht="6" hidden="false" customHeight="true" outlineLevel="0" collapsed="false">
      <c r="C64" s="98"/>
      <c r="D64" s="98"/>
      <c r="E64" s="105"/>
      <c r="F64" s="103"/>
      <c r="G64" s="98"/>
      <c r="H64" s="98"/>
      <c r="I64" s="105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/>
      <c r="BE64" s="103"/>
      <c r="BF64" s="103"/>
      <c r="BG64" s="103"/>
      <c r="BH64" s="103"/>
      <c r="BI64" s="103"/>
      <c r="BJ64" s="103"/>
      <c r="BK64" s="103"/>
      <c r="BL64" s="103"/>
      <c r="BM64" s="103"/>
      <c r="BN64" s="103"/>
      <c r="BO64" s="103"/>
      <c r="BP64" s="103"/>
      <c r="BQ64" s="103"/>
      <c r="BR64" s="103"/>
      <c r="BS64" s="103"/>
      <c r="BT64" s="103"/>
      <c r="BU64" s="103"/>
      <c r="BV64" s="103"/>
      <c r="BW64" s="103"/>
      <c r="BX64" s="103"/>
      <c r="BY64" s="103"/>
      <c r="BZ64" s="103"/>
      <c r="CA64" s="103"/>
      <c r="CB64" s="103"/>
      <c r="CC64" s="103"/>
      <c r="CD64" s="103"/>
      <c r="CE64" s="103"/>
      <c r="CF64" s="103"/>
      <c r="CG64" s="103"/>
      <c r="CH64" s="103"/>
      <c r="CI64" s="103"/>
      <c r="CJ64" s="103"/>
      <c r="CK64" s="103"/>
      <c r="CL64" s="103"/>
      <c r="CM64" s="103"/>
      <c r="CN64" s="103"/>
      <c r="CO64" s="103"/>
      <c r="CP64" s="103"/>
      <c r="CQ64" s="103"/>
      <c r="CR64" s="103"/>
      <c r="CS64" s="103"/>
      <c r="CT64" s="103"/>
      <c r="CU64" s="103"/>
      <c r="CV64" s="103"/>
      <c r="CW64" s="103"/>
      <c r="CX64" s="103"/>
      <c r="CY64" s="103"/>
      <c r="CZ64" s="103"/>
      <c r="DA64" s="103"/>
      <c r="DB64" s="103"/>
      <c r="DC64" s="103"/>
      <c r="DD64" s="103"/>
      <c r="DE64" s="103"/>
      <c r="DF64" s="103"/>
      <c r="DG64" s="103"/>
      <c r="DH64" s="103"/>
      <c r="DI64" s="103"/>
      <c r="DJ64" s="103"/>
      <c r="DK64" s="103"/>
      <c r="DL64" s="103"/>
      <c r="DM64" s="103"/>
      <c r="DN64" s="103"/>
      <c r="DO64" s="103"/>
      <c r="DP64" s="103"/>
      <c r="DQ64" s="103"/>
      <c r="DR64" s="103"/>
      <c r="DS64" s="103"/>
      <c r="DT64" s="103"/>
      <c r="DU64" s="103"/>
      <c r="DV64" s="103"/>
      <c r="DW64" s="103"/>
      <c r="DX64" s="103"/>
      <c r="DY64" s="103"/>
      <c r="DZ64" s="103"/>
      <c r="EA64" s="103"/>
      <c r="EB64" s="103"/>
      <c r="EC64" s="103"/>
      <c r="ED64" s="103"/>
      <c r="EE64" s="103"/>
      <c r="EF64" s="103"/>
      <c r="EG64" s="103"/>
      <c r="EH64" s="103"/>
      <c r="EI64" s="103"/>
      <c r="EJ64" s="103"/>
      <c r="EK64" s="103"/>
      <c r="EL64" s="103"/>
      <c r="EM64" s="103"/>
      <c r="EN64" s="103"/>
      <c r="EO64" s="103"/>
      <c r="EP64" s="103"/>
      <c r="EQ64" s="103"/>
      <c r="ER64" s="103"/>
      <c r="ES64" s="103"/>
      <c r="ET64" s="103"/>
      <c r="EU64" s="103"/>
      <c r="EV64" s="103"/>
      <c r="EW64" s="103"/>
      <c r="EX64" s="103"/>
      <c r="EY64" s="103"/>
      <c r="EZ64" s="103"/>
      <c r="FA64" s="103"/>
      <c r="FB64" s="103"/>
      <c r="FC64" s="103"/>
      <c r="FD64" s="103"/>
      <c r="FE64" s="103"/>
      <c r="FF64" s="103"/>
      <c r="FG64" s="103"/>
      <c r="FH64" s="103"/>
      <c r="FI64" s="103"/>
      <c r="FJ64" s="103"/>
      <c r="FK64" s="103"/>
      <c r="FL64" s="103"/>
      <c r="FM64" s="103"/>
      <c r="FN64" s="103"/>
      <c r="FO64" s="103"/>
      <c r="FP64" s="103"/>
      <c r="FQ64" s="103"/>
      <c r="FR64" s="103"/>
      <c r="FS64" s="103"/>
      <c r="FT64" s="103"/>
      <c r="FU64" s="103"/>
      <c r="FV64" s="103"/>
      <c r="FW64" s="103"/>
      <c r="FX64" s="103"/>
      <c r="FY64" s="103"/>
      <c r="FZ64" s="103"/>
      <c r="GA64" s="103"/>
      <c r="GB64" s="103"/>
      <c r="GC64" s="103"/>
      <c r="GD64" s="103"/>
      <c r="GE64" s="103"/>
      <c r="GF64" s="103"/>
      <c r="GG64" s="103"/>
      <c r="GH64" s="103"/>
      <c r="GI64" s="103"/>
      <c r="GJ64" s="103"/>
      <c r="GK64" s="103"/>
      <c r="GL64" s="103"/>
      <c r="GM64" s="103"/>
      <c r="GN64" s="103"/>
      <c r="GO64" s="103"/>
      <c r="GP64" s="103"/>
      <c r="GQ64" s="103"/>
      <c r="GR64" s="103"/>
      <c r="GS64" s="103"/>
      <c r="GT64" s="103"/>
      <c r="GU64" s="103"/>
      <c r="GV64" s="103"/>
      <c r="GW64" s="103"/>
      <c r="GX64" s="103"/>
      <c r="GY64" s="103"/>
      <c r="GZ64" s="103"/>
      <c r="HA64" s="103"/>
      <c r="HB64" s="103"/>
      <c r="HC64" s="103"/>
      <c r="HD64" s="103"/>
      <c r="HE64" s="103"/>
      <c r="HF64" s="103"/>
      <c r="HG64" s="103"/>
      <c r="HH64" s="103"/>
      <c r="HI64" s="103"/>
      <c r="HJ64" s="103"/>
      <c r="HK64" s="103"/>
      <c r="HL64" s="103"/>
      <c r="HM64" s="103"/>
      <c r="HN64" s="103"/>
      <c r="HO64" s="103"/>
      <c r="HP64" s="103"/>
      <c r="HQ64" s="103"/>
      <c r="HR64" s="103"/>
      <c r="HS64" s="103"/>
      <c r="HT64" s="103"/>
      <c r="HU64" s="103"/>
      <c r="HV64" s="103"/>
      <c r="HW64" s="103"/>
      <c r="HX64" s="103"/>
      <c r="HY64" s="103"/>
      <c r="HZ64" s="103"/>
      <c r="IA64" s="103"/>
      <c r="IB64" s="103"/>
      <c r="IC64" s="103"/>
      <c r="ID64" s="103"/>
      <c r="IE64" s="103"/>
      <c r="IF64" s="103"/>
      <c r="IG64" s="103"/>
      <c r="IH64" s="103"/>
      <c r="II64" s="103"/>
      <c r="IJ64" s="103"/>
      <c r="IK64" s="103"/>
      <c r="IL64" s="103"/>
      <c r="IM64" s="103"/>
      <c r="IN64" s="103"/>
      <c r="IO64" s="103"/>
      <c r="IP64" s="103"/>
      <c r="IQ64" s="103"/>
      <c r="IR64" s="103"/>
      <c r="IS64" s="103"/>
      <c r="IT64" s="103"/>
      <c r="IU64" s="103"/>
      <c r="IV64" s="103"/>
      <c r="IW64" s="103"/>
    </row>
    <row r="65" customFormat="false" ht="12.75" hidden="false" customHeight="true" outlineLevel="0" collapsed="false">
      <c r="C65" s="106" t="s">
        <v>76</v>
      </c>
      <c r="D65" s="107"/>
      <c r="E65" s="108" t="n">
        <f aca="false">+E63-E62</f>
        <v>90916.5</v>
      </c>
      <c r="F65" s="103"/>
      <c r="G65" s="106" t="s">
        <v>76</v>
      </c>
      <c r="H65" s="107"/>
      <c r="I65" s="109" t="e">
        <f aca="false">+I63-I62</f>
        <v>#NAME?</v>
      </c>
      <c r="J65" s="109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03"/>
      <c r="AG65" s="103"/>
      <c r="AH65" s="103"/>
      <c r="AI65" s="103"/>
      <c r="AJ65" s="103"/>
      <c r="AK65" s="103"/>
      <c r="AL65" s="103"/>
      <c r="AM65" s="103"/>
      <c r="AN65" s="103"/>
      <c r="AO65" s="103"/>
      <c r="AP65" s="103"/>
      <c r="AQ65" s="103"/>
      <c r="AR65" s="103"/>
      <c r="AS65" s="103"/>
      <c r="AT65" s="103"/>
      <c r="AU65" s="103"/>
      <c r="AV65" s="103"/>
      <c r="AW65" s="103"/>
      <c r="AX65" s="103"/>
      <c r="AY65" s="103"/>
      <c r="AZ65" s="103"/>
      <c r="BA65" s="103"/>
      <c r="BB65" s="103"/>
      <c r="BC65" s="103"/>
      <c r="BD65" s="103"/>
      <c r="BE65" s="103"/>
      <c r="BF65" s="103"/>
      <c r="BG65" s="103"/>
      <c r="BH65" s="103"/>
      <c r="BI65" s="103"/>
      <c r="BJ65" s="103"/>
      <c r="BK65" s="103"/>
      <c r="BL65" s="103"/>
      <c r="BM65" s="103"/>
      <c r="BN65" s="103"/>
      <c r="BO65" s="103"/>
      <c r="BP65" s="103"/>
      <c r="BQ65" s="103"/>
      <c r="BR65" s="103"/>
      <c r="BS65" s="103"/>
      <c r="BT65" s="103"/>
      <c r="BU65" s="103"/>
      <c r="BV65" s="103"/>
      <c r="BW65" s="103"/>
      <c r="BX65" s="103"/>
      <c r="BY65" s="103"/>
      <c r="BZ65" s="103"/>
      <c r="CA65" s="103"/>
      <c r="CB65" s="103"/>
      <c r="CC65" s="103"/>
      <c r="CD65" s="103"/>
      <c r="CE65" s="103"/>
      <c r="CF65" s="103"/>
      <c r="CG65" s="103"/>
      <c r="CH65" s="103"/>
      <c r="CI65" s="103"/>
      <c r="CJ65" s="103"/>
      <c r="CK65" s="103"/>
      <c r="CL65" s="103"/>
      <c r="CM65" s="103"/>
      <c r="CN65" s="103"/>
      <c r="CO65" s="103"/>
      <c r="CP65" s="103"/>
      <c r="CQ65" s="103"/>
      <c r="CR65" s="103"/>
      <c r="CS65" s="103"/>
      <c r="CT65" s="103"/>
      <c r="CU65" s="103"/>
      <c r="CV65" s="103"/>
      <c r="CW65" s="103"/>
      <c r="CX65" s="103"/>
      <c r="CY65" s="103"/>
      <c r="CZ65" s="103"/>
      <c r="DA65" s="103"/>
      <c r="DB65" s="103"/>
      <c r="DC65" s="103"/>
      <c r="DD65" s="103"/>
      <c r="DE65" s="103"/>
      <c r="DF65" s="103"/>
      <c r="DG65" s="103"/>
      <c r="DH65" s="103"/>
      <c r="DI65" s="103"/>
      <c r="DJ65" s="103"/>
      <c r="DK65" s="103"/>
      <c r="DL65" s="103"/>
      <c r="DM65" s="103"/>
      <c r="DN65" s="103"/>
      <c r="DO65" s="103"/>
      <c r="DP65" s="103"/>
      <c r="DQ65" s="103"/>
      <c r="DR65" s="103"/>
      <c r="DS65" s="103"/>
      <c r="DT65" s="103"/>
      <c r="DU65" s="103"/>
      <c r="DV65" s="103"/>
      <c r="DW65" s="103"/>
      <c r="DX65" s="103"/>
      <c r="DY65" s="103"/>
      <c r="DZ65" s="103"/>
      <c r="EA65" s="103"/>
      <c r="EB65" s="103"/>
      <c r="EC65" s="103"/>
      <c r="ED65" s="103"/>
      <c r="EE65" s="103"/>
      <c r="EF65" s="103"/>
      <c r="EG65" s="103"/>
      <c r="EH65" s="103"/>
      <c r="EI65" s="103"/>
      <c r="EJ65" s="103"/>
      <c r="EK65" s="103"/>
      <c r="EL65" s="103"/>
      <c r="EM65" s="103"/>
      <c r="EN65" s="103"/>
      <c r="EO65" s="103"/>
      <c r="EP65" s="103"/>
      <c r="EQ65" s="103"/>
      <c r="ER65" s="103"/>
      <c r="ES65" s="103"/>
      <c r="ET65" s="103"/>
      <c r="EU65" s="103"/>
      <c r="EV65" s="103"/>
      <c r="EW65" s="103"/>
      <c r="EX65" s="103"/>
      <c r="EY65" s="103"/>
      <c r="EZ65" s="103"/>
      <c r="FA65" s="103"/>
      <c r="FB65" s="103"/>
      <c r="FC65" s="103"/>
      <c r="FD65" s="103"/>
      <c r="FE65" s="103"/>
      <c r="FF65" s="103"/>
      <c r="FG65" s="103"/>
      <c r="FH65" s="103"/>
      <c r="FI65" s="103"/>
      <c r="FJ65" s="103"/>
      <c r="FK65" s="103"/>
      <c r="FL65" s="103"/>
      <c r="FM65" s="103"/>
      <c r="FN65" s="103"/>
      <c r="FO65" s="103"/>
      <c r="FP65" s="103"/>
      <c r="FQ65" s="103"/>
      <c r="FR65" s="103"/>
      <c r="FS65" s="103"/>
      <c r="FT65" s="103"/>
      <c r="FU65" s="103"/>
      <c r="FV65" s="103"/>
      <c r="FW65" s="103"/>
      <c r="FX65" s="103"/>
      <c r="FY65" s="103"/>
      <c r="FZ65" s="103"/>
      <c r="GA65" s="103"/>
      <c r="GB65" s="103"/>
      <c r="GC65" s="103"/>
      <c r="GD65" s="103"/>
      <c r="GE65" s="103"/>
      <c r="GF65" s="103"/>
      <c r="GG65" s="103"/>
      <c r="GH65" s="103"/>
      <c r="GI65" s="103"/>
      <c r="GJ65" s="103"/>
      <c r="GK65" s="103"/>
      <c r="GL65" s="103"/>
      <c r="GM65" s="103"/>
      <c r="GN65" s="103"/>
      <c r="GO65" s="103"/>
      <c r="GP65" s="103"/>
      <c r="GQ65" s="103"/>
      <c r="GR65" s="103"/>
      <c r="GS65" s="103"/>
      <c r="GT65" s="103"/>
      <c r="GU65" s="103"/>
      <c r="GV65" s="103"/>
      <c r="GW65" s="103"/>
      <c r="GX65" s="103"/>
      <c r="GY65" s="103"/>
      <c r="GZ65" s="103"/>
      <c r="HA65" s="103"/>
      <c r="HB65" s="103"/>
      <c r="HC65" s="103"/>
      <c r="HD65" s="103"/>
      <c r="HE65" s="103"/>
      <c r="HF65" s="103"/>
      <c r="HG65" s="103"/>
      <c r="HH65" s="103"/>
      <c r="HI65" s="103"/>
      <c r="HJ65" s="103"/>
      <c r="HK65" s="103"/>
      <c r="HL65" s="103"/>
      <c r="HM65" s="103"/>
      <c r="HN65" s="103"/>
      <c r="HO65" s="103"/>
      <c r="HP65" s="103"/>
      <c r="HQ65" s="103"/>
      <c r="HR65" s="103"/>
      <c r="HS65" s="103"/>
      <c r="HT65" s="103"/>
      <c r="HU65" s="103"/>
      <c r="HV65" s="103"/>
      <c r="HW65" s="103"/>
      <c r="HX65" s="103"/>
      <c r="HY65" s="103"/>
      <c r="HZ65" s="103"/>
      <c r="IA65" s="103"/>
      <c r="IB65" s="103"/>
      <c r="IC65" s="103"/>
      <c r="ID65" s="103"/>
      <c r="IE65" s="103"/>
      <c r="IF65" s="103"/>
      <c r="IG65" s="103"/>
      <c r="IH65" s="103"/>
      <c r="II65" s="103"/>
      <c r="IJ65" s="103"/>
      <c r="IK65" s="103"/>
      <c r="IL65" s="103"/>
      <c r="IM65" s="103"/>
      <c r="IN65" s="103"/>
      <c r="IO65" s="103"/>
      <c r="IP65" s="103"/>
      <c r="IQ65" s="103"/>
      <c r="IR65" s="103"/>
      <c r="IS65" s="103"/>
      <c r="IT65" s="103"/>
      <c r="IU65" s="103"/>
      <c r="IV65" s="103"/>
      <c r="IW65" s="103"/>
    </row>
    <row r="66" customFormat="false" ht="13.5" hidden="false" customHeight="false" outlineLevel="0" collapsed="false"/>
  </sheetData>
  <mergeCells count="12">
    <mergeCell ref="C5:E5"/>
    <mergeCell ref="G5:J5"/>
    <mergeCell ref="L5:N5"/>
    <mergeCell ref="I6:J6"/>
    <mergeCell ref="C54:E54"/>
    <mergeCell ref="G54:J54"/>
    <mergeCell ref="I55:J55"/>
    <mergeCell ref="I56:J56"/>
    <mergeCell ref="I59:J59"/>
    <mergeCell ref="I62:J62"/>
    <mergeCell ref="I63:J63"/>
    <mergeCell ref="I65:J65"/>
  </mergeCells>
  <printOptions headings="false" gridLines="false" gridLinesSet="true" horizontalCentered="true" verticalCentered="true"/>
  <pageMargins left="0.170138888888889" right="0.25" top="0.170138888888889" bottom="0.2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36"/>
  <sheetViews>
    <sheetView showFormulas="false" showGridLines="true" showRowColHeaders="true" showZeros="true" rightToLeft="false" tabSelected="false" showOutlineSymbols="true" defaultGridColor="true" view="normal" topLeftCell="A79" colorId="64" zoomScale="100" zoomScaleNormal="100" zoomScalePageLayoutView="100" workbookViewId="0">
      <selection pane="topLeft" activeCell="M121" activeCellId="0" sqref="M121:M12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10" width="1.7"/>
    <col collapsed="false" customWidth="true" hidden="false" outlineLevel="0" max="2" min="2" style="110" width="19.7"/>
    <col collapsed="false" customWidth="true" hidden="false" outlineLevel="0" max="3" min="3" style="110" width="10.71"/>
    <col collapsed="false" customWidth="true" hidden="false" outlineLevel="0" max="4" min="4" style="110" width="1.7"/>
    <col collapsed="false" customWidth="true" hidden="false" outlineLevel="0" max="5" min="5" style="110" width="8.7"/>
    <col collapsed="false" customWidth="true" hidden="false" outlineLevel="0" max="6" min="6" style="110" width="1.7"/>
    <col collapsed="false" customWidth="true" hidden="false" outlineLevel="0" max="7" min="7" style="110" width="8.7"/>
    <col collapsed="false" customWidth="true" hidden="false" outlineLevel="0" max="8" min="8" style="110" width="1.7"/>
    <col collapsed="false" customWidth="true" hidden="false" outlineLevel="0" max="9" min="9" style="110" width="8.7"/>
    <col collapsed="false" customWidth="true" hidden="false" outlineLevel="0" max="10" min="10" style="110" width="1.7"/>
    <col collapsed="false" customWidth="true" hidden="false" outlineLevel="0" max="11" min="11" style="110" width="8.7"/>
    <col collapsed="false" customWidth="true" hidden="false" outlineLevel="0" max="12" min="12" style="110" width="1.7"/>
    <col collapsed="false" customWidth="true" hidden="false" outlineLevel="0" max="13" min="13" style="110" width="8.7"/>
    <col collapsed="false" customWidth="false" hidden="false" outlineLevel="0" max="14" min="14" style="111" width="9.14"/>
    <col collapsed="false" customWidth="false" hidden="false" outlineLevel="0" max="15" min="15" style="112" width="9.14"/>
    <col collapsed="false" customWidth="false" hidden="false" outlineLevel="0" max="24" min="16" style="111" width="9.14"/>
    <col collapsed="false" customWidth="false" hidden="false" outlineLevel="0" max="257" min="25" style="110" width="9.14"/>
  </cols>
  <sheetData>
    <row r="1" customFormat="false" ht="15.75" hidden="false" customHeight="false" outlineLevel="0" collapsed="false">
      <c r="A1" s="113" t="s">
        <v>77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4"/>
      <c r="O1" s="115"/>
      <c r="P1" s="114"/>
      <c r="Q1" s="114"/>
      <c r="R1" s="114"/>
      <c r="S1" s="114"/>
      <c r="T1" s="114"/>
      <c r="U1" s="114"/>
      <c r="V1" s="114"/>
      <c r="W1" s="114"/>
      <c r="X1" s="114"/>
    </row>
    <row r="2" customFormat="false" ht="16.5" hidden="false" customHeight="false" outlineLevel="0" collapsed="false">
      <c r="A2" s="116" t="s">
        <v>78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7"/>
      <c r="O2" s="118"/>
      <c r="P2" s="117"/>
      <c r="Q2" s="117"/>
      <c r="R2" s="117"/>
      <c r="S2" s="117"/>
      <c r="T2" s="117"/>
      <c r="U2" s="117"/>
      <c r="V2" s="117"/>
      <c r="W2" s="117"/>
      <c r="X2" s="117"/>
    </row>
    <row r="3" customFormat="false" ht="12.75" hidden="false" customHeight="false" outlineLevel="0" collapsed="false">
      <c r="A3" s="119" t="str">
        <f aca="false">'Old Mgmt Summary'!A3</f>
        <v>Results based on Activity through June 15, 2000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20"/>
      <c r="O3" s="121"/>
      <c r="P3" s="120"/>
      <c r="Q3" s="120"/>
      <c r="R3" s="120"/>
      <c r="S3" s="120"/>
      <c r="T3" s="120"/>
      <c r="U3" s="120"/>
      <c r="V3" s="120"/>
      <c r="W3" s="120"/>
      <c r="X3" s="120"/>
    </row>
    <row r="4" customFormat="false" ht="3" hidden="false" customHeight="true" outlineLevel="0" collapsed="false"/>
    <row r="5" customFormat="false" ht="12.75" hidden="false" customHeight="false" outlineLevel="0" collapsed="false">
      <c r="A5" s="122" t="s">
        <v>79</v>
      </c>
      <c r="B5" s="123"/>
      <c r="C5" s="123"/>
      <c r="D5" s="123"/>
      <c r="E5" s="124" t="s">
        <v>80</v>
      </c>
      <c r="F5" s="123"/>
      <c r="G5" s="124" t="s">
        <v>81</v>
      </c>
      <c r="H5" s="123"/>
      <c r="I5" s="124" t="s">
        <v>82</v>
      </c>
      <c r="J5" s="123"/>
      <c r="K5" s="124" t="s">
        <v>83</v>
      </c>
      <c r="L5" s="123"/>
      <c r="M5" s="125" t="s">
        <v>84</v>
      </c>
      <c r="N5" s="103"/>
      <c r="O5" s="126"/>
      <c r="P5" s="103"/>
      <c r="Q5" s="103"/>
      <c r="R5" s="103"/>
      <c r="S5" s="127" t="s">
        <v>85</v>
      </c>
      <c r="T5" s="103"/>
      <c r="U5" s="103"/>
      <c r="V5" s="103"/>
      <c r="W5" s="103"/>
      <c r="X5" s="103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3" hidden="false" customHeight="tru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03"/>
      <c r="O6" s="128"/>
      <c r="P6" s="103"/>
      <c r="Q6" s="103"/>
      <c r="R6" s="103"/>
      <c r="S6" s="103"/>
      <c r="T6" s="103"/>
      <c r="U6" s="103"/>
      <c r="V6" s="103"/>
      <c r="W6" s="103"/>
      <c r="X6" s="103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2.75" hidden="false" customHeight="false" outlineLevel="0" collapsed="false">
      <c r="A7" s="129" t="s">
        <v>86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03"/>
      <c r="O7" s="128"/>
      <c r="P7" s="103"/>
      <c r="Q7" s="103"/>
      <c r="R7" s="103"/>
      <c r="S7" s="103"/>
      <c r="T7" s="103"/>
      <c r="U7" s="103"/>
      <c r="V7" s="103"/>
      <c r="W7" s="103"/>
      <c r="X7" s="103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customFormat="false" ht="12.75" hidden="false" customHeight="false" outlineLevel="0" collapsed="false">
      <c r="A8" s="129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03"/>
      <c r="O8" s="128"/>
      <c r="P8" s="103"/>
      <c r="Q8" s="103"/>
      <c r="R8" s="103"/>
      <c r="S8" s="103"/>
      <c r="T8" s="103"/>
      <c r="U8" s="103"/>
      <c r="V8" s="103"/>
      <c r="W8" s="103"/>
      <c r="X8" s="103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2.75" hidden="false" customHeight="false" outlineLevel="0" collapsed="false">
      <c r="A9" s="1"/>
      <c r="B9" s="1"/>
      <c r="C9" s="1"/>
      <c r="D9" s="1"/>
      <c r="E9" s="66"/>
      <c r="F9" s="66"/>
      <c r="G9" s="66"/>
      <c r="H9" s="66"/>
      <c r="I9" s="66"/>
      <c r="J9" s="66"/>
      <c r="K9" s="66"/>
      <c r="L9" s="66"/>
      <c r="M9" s="41"/>
      <c r="N9" s="103"/>
      <c r="O9" s="128"/>
      <c r="P9" s="103"/>
      <c r="Q9" s="103"/>
      <c r="R9" s="103"/>
      <c r="S9" s="103"/>
      <c r="T9" s="103"/>
      <c r="U9" s="103"/>
      <c r="V9" s="103"/>
      <c r="W9" s="103"/>
      <c r="X9" s="103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2.75" hidden="false" customHeight="false" outlineLevel="0" collapsed="false">
      <c r="A10" s="130"/>
      <c r="B10" s="130"/>
      <c r="C10" s="130"/>
      <c r="D10" s="130"/>
      <c r="E10" s="131" t="n">
        <f aca="false">SUM(E8:E9)</f>
        <v>0</v>
      </c>
      <c r="F10" s="132"/>
      <c r="G10" s="131" t="n">
        <f aca="false">SUM(G8:G9)</f>
        <v>0</v>
      </c>
      <c r="H10" s="132"/>
      <c r="I10" s="131" t="n">
        <f aca="false">SUM(I8:I9)</f>
        <v>0</v>
      </c>
      <c r="J10" s="132"/>
      <c r="K10" s="131" t="n">
        <f aca="false">SUM(K8:K9)</f>
        <v>0</v>
      </c>
      <c r="L10" s="132"/>
      <c r="M10" s="131" t="n">
        <f aca="false">SUM(E10:K10)</f>
        <v>0</v>
      </c>
      <c r="N10" s="103"/>
      <c r="O10" s="128"/>
      <c r="P10" s="103"/>
      <c r="Q10" s="103"/>
      <c r="R10" s="103"/>
      <c r="S10" s="103"/>
      <c r="T10" s="103"/>
      <c r="U10" s="103"/>
      <c r="V10" s="103"/>
      <c r="W10" s="103"/>
      <c r="X10" s="103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2.75" hidden="false" customHeight="false" outlineLevel="0" collapsed="false">
      <c r="A11" s="129" t="s">
        <v>87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03"/>
      <c r="O11" s="128"/>
      <c r="P11" s="103"/>
      <c r="Q11" s="103"/>
      <c r="R11" s="103"/>
      <c r="S11" s="103"/>
      <c r="T11" s="103"/>
      <c r="U11" s="103"/>
      <c r="V11" s="103"/>
      <c r="W11" s="103"/>
      <c r="X11" s="103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2.75" hidden="false" customHeight="false" outlineLevel="0" collapsed="false">
      <c r="A12" s="129"/>
      <c r="B12" s="1" t="s">
        <v>88</v>
      </c>
      <c r="C12" s="1" t="s">
        <v>89</v>
      </c>
      <c r="D12" s="1"/>
      <c r="E12" s="1"/>
      <c r="F12" s="1"/>
      <c r="G12" s="1"/>
      <c r="H12" s="1"/>
      <c r="I12" s="66" t="n">
        <v>2000</v>
      </c>
      <c r="J12" s="1"/>
      <c r="K12" s="1"/>
      <c r="L12" s="1"/>
      <c r="M12" s="1"/>
      <c r="N12" s="103"/>
      <c r="O12" s="128"/>
      <c r="P12" s="103"/>
      <c r="Q12" s="103"/>
      <c r="R12" s="103"/>
      <c r="S12" s="103"/>
      <c r="T12" s="103"/>
      <c r="U12" s="103"/>
      <c r="V12" s="103"/>
      <c r="W12" s="103"/>
      <c r="X12" s="103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2.75" hidden="false" customHeight="false" outlineLevel="0" collapsed="false">
      <c r="A13" s="129"/>
      <c r="B13" s="1" t="s">
        <v>90</v>
      </c>
      <c r="C13" s="1" t="s">
        <v>89</v>
      </c>
      <c r="D13" s="1"/>
      <c r="E13" s="1"/>
      <c r="F13" s="1"/>
      <c r="G13" s="1"/>
      <c r="H13" s="1"/>
      <c r="I13" s="66" t="n">
        <v>2000</v>
      </c>
      <c r="J13" s="1"/>
      <c r="K13" s="1"/>
      <c r="L13" s="1"/>
      <c r="M13" s="1"/>
      <c r="N13" s="103"/>
      <c r="O13" s="128"/>
      <c r="P13" s="103"/>
      <c r="Q13" s="103"/>
      <c r="R13" s="103"/>
      <c r="S13" s="103"/>
      <c r="T13" s="103"/>
      <c r="U13" s="103"/>
      <c r="V13" s="103"/>
      <c r="W13" s="103"/>
      <c r="X13" s="103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2.75" hidden="false" customHeight="false" outlineLevel="0" collapsed="false">
      <c r="A14" s="129"/>
      <c r="B14" s="1" t="s">
        <v>91</v>
      </c>
      <c r="C14" s="1" t="s">
        <v>92</v>
      </c>
      <c r="D14" s="1"/>
      <c r="E14" s="1"/>
      <c r="F14" s="1"/>
      <c r="G14" s="1"/>
      <c r="H14" s="1"/>
      <c r="I14" s="66" t="n">
        <v>1000</v>
      </c>
      <c r="J14" s="1"/>
      <c r="K14" s="1"/>
      <c r="L14" s="1"/>
      <c r="M14" s="1"/>
      <c r="N14" s="103"/>
      <c r="O14" s="128"/>
      <c r="P14" s="103"/>
      <c r="Q14" s="103"/>
      <c r="R14" s="103"/>
      <c r="S14" s="103"/>
      <c r="T14" s="103"/>
      <c r="U14" s="103"/>
      <c r="V14" s="103"/>
      <c r="W14" s="103"/>
      <c r="X14" s="103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2.75" hidden="false" customHeight="false" outlineLevel="0" collapsed="false">
      <c r="A15" s="129"/>
      <c r="B15" s="1" t="s">
        <v>93</v>
      </c>
      <c r="C15" s="1" t="s">
        <v>94</v>
      </c>
      <c r="D15" s="1"/>
      <c r="E15" s="1"/>
      <c r="F15" s="1"/>
      <c r="G15" s="1"/>
      <c r="H15" s="1"/>
      <c r="I15" s="66" t="n">
        <v>2000</v>
      </c>
      <c r="J15" s="1"/>
      <c r="K15" s="1"/>
      <c r="L15" s="1"/>
      <c r="M15" s="1"/>
      <c r="N15" s="103"/>
      <c r="O15" s="128"/>
      <c r="P15" s="103"/>
      <c r="Q15" s="103"/>
      <c r="R15" s="103"/>
      <c r="S15" s="103"/>
      <c r="T15" s="103"/>
      <c r="U15" s="103"/>
      <c r="V15" s="103"/>
      <c r="W15" s="103"/>
      <c r="X15" s="103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2.75" hidden="false" customHeight="false" outlineLevel="0" collapsed="false">
      <c r="A16" s="130"/>
      <c r="B16" s="130"/>
      <c r="C16" s="130"/>
      <c r="D16" s="130"/>
      <c r="E16" s="131" t="n">
        <f aca="false">SUM(E12:E15)</f>
        <v>0</v>
      </c>
      <c r="F16" s="132"/>
      <c r="G16" s="131" t="n">
        <f aca="false">SUM(G12:G15)</f>
        <v>0</v>
      </c>
      <c r="H16" s="132"/>
      <c r="I16" s="131" t="n">
        <f aca="false">SUM(I12:I15)</f>
        <v>7000</v>
      </c>
      <c r="J16" s="132"/>
      <c r="K16" s="131" t="n">
        <f aca="false">SUM(K12:K15)</f>
        <v>0</v>
      </c>
      <c r="L16" s="132"/>
      <c r="M16" s="131" t="n">
        <f aca="false">SUM(E16:K16)</f>
        <v>7000</v>
      </c>
      <c r="N16" s="103"/>
      <c r="O16" s="128"/>
      <c r="P16" s="103"/>
      <c r="Q16" s="103"/>
      <c r="R16" s="103"/>
      <c r="S16" s="103"/>
      <c r="T16" s="103"/>
      <c r="U16" s="103"/>
      <c r="V16" s="103"/>
      <c r="W16" s="103"/>
      <c r="X16" s="103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2.75" hidden="false" customHeight="false" outlineLevel="0" collapsed="false">
      <c r="A17" s="129" t="s">
        <v>32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03"/>
      <c r="O17" s="128"/>
      <c r="P17" s="103"/>
      <c r="Q17" s="103"/>
      <c r="R17" s="103"/>
      <c r="S17" s="103"/>
      <c r="T17" s="103"/>
      <c r="U17" s="103"/>
      <c r="V17" s="103"/>
      <c r="W17" s="103"/>
      <c r="X17" s="103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2.75" hidden="false" customHeight="false" outlineLevel="0" collapsed="false">
      <c r="A18" s="129"/>
      <c r="B18" s="1" t="s">
        <v>95</v>
      </c>
      <c r="C18" s="1" t="s">
        <v>96</v>
      </c>
      <c r="D18" s="1"/>
      <c r="E18" s="1"/>
      <c r="F18" s="1"/>
      <c r="G18" s="66" t="n">
        <v>1000</v>
      </c>
      <c r="H18" s="1"/>
      <c r="I18" s="1"/>
      <c r="J18" s="1"/>
      <c r="K18" s="1"/>
      <c r="L18" s="1"/>
      <c r="M18" s="1"/>
      <c r="N18" s="103"/>
      <c r="O18" s="128"/>
      <c r="P18" s="103"/>
      <c r="Q18" s="103"/>
      <c r="R18" s="103"/>
      <c r="S18" s="103"/>
      <c r="T18" s="103"/>
      <c r="U18" s="103"/>
      <c r="V18" s="103"/>
      <c r="W18" s="103"/>
      <c r="X18" s="103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2.75" hidden="false" customHeight="false" outlineLevel="0" collapsed="false">
      <c r="A19" s="129"/>
      <c r="B19" s="1"/>
      <c r="C19" s="1"/>
      <c r="D19" s="1"/>
      <c r="E19" s="1"/>
      <c r="F19" s="1"/>
      <c r="G19" s="66"/>
      <c r="H19" s="1"/>
      <c r="I19" s="66"/>
      <c r="J19" s="1"/>
      <c r="K19" s="1"/>
      <c r="L19" s="1"/>
      <c r="M19" s="1"/>
      <c r="N19" s="103"/>
      <c r="O19" s="128"/>
      <c r="P19" s="103"/>
      <c r="Q19" s="103"/>
      <c r="R19" s="103"/>
      <c r="S19" s="103"/>
      <c r="T19" s="103"/>
      <c r="U19" s="103"/>
      <c r="V19" s="103"/>
      <c r="W19" s="103"/>
      <c r="X19" s="103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12.75" hidden="false" customHeight="false" outlineLevel="0" collapsed="false">
      <c r="A20" s="130"/>
      <c r="B20" s="130"/>
      <c r="C20" s="130"/>
      <c r="D20" s="130"/>
      <c r="E20" s="131" t="n">
        <f aca="false">SUM(E18:E19)</f>
        <v>0</v>
      </c>
      <c r="F20" s="132"/>
      <c r="G20" s="131" t="n">
        <f aca="false">SUM(G18:G19)</f>
        <v>1000</v>
      </c>
      <c r="H20" s="132"/>
      <c r="I20" s="131" t="n">
        <f aca="false">SUM(I18:I19)</f>
        <v>0</v>
      </c>
      <c r="J20" s="132"/>
      <c r="K20" s="131" t="n">
        <f aca="false">SUM(K18:K19)</f>
        <v>0</v>
      </c>
      <c r="L20" s="132"/>
      <c r="M20" s="131" t="n">
        <f aca="false">SUM(E20:K20)</f>
        <v>1000</v>
      </c>
      <c r="N20" s="103"/>
      <c r="O20" s="128"/>
      <c r="P20" s="103"/>
      <c r="Q20" s="103"/>
      <c r="R20" s="103"/>
      <c r="S20" s="103"/>
      <c r="T20" s="103"/>
      <c r="U20" s="103"/>
      <c r="V20" s="103"/>
      <c r="W20" s="103"/>
      <c r="X20" s="103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2.75" hidden="false" customHeight="true" outlineLevel="0" collapsed="false">
      <c r="A21" s="129" t="s">
        <v>97</v>
      </c>
      <c r="B21" s="1"/>
      <c r="C21" s="1"/>
      <c r="D21" s="1"/>
      <c r="E21" s="66"/>
      <c r="F21" s="66"/>
      <c r="G21" s="66"/>
      <c r="H21" s="66"/>
      <c r="I21" s="66"/>
      <c r="J21" s="66"/>
      <c r="K21" s="66"/>
      <c r="L21" s="66"/>
      <c r="M21" s="66"/>
      <c r="N21" s="103"/>
      <c r="O21" s="128"/>
      <c r="P21" s="103"/>
      <c r="Q21" s="103"/>
      <c r="R21" s="103"/>
      <c r="S21" s="103"/>
      <c r="T21" s="103"/>
      <c r="U21" s="103"/>
      <c r="V21" s="103"/>
      <c r="W21" s="103"/>
      <c r="X21" s="103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2.75" hidden="false" customHeight="true" outlineLevel="0" collapsed="false">
      <c r="A22" s="129"/>
      <c r="B22" s="1" t="s">
        <v>98</v>
      </c>
      <c r="C22" s="1" t="s">
        <v>99</v>
      </c>
      <c r="D22" s="1"/>
      <c r="E22" s="66"/>
      <c r="F22" s="66"/>
      <c r="G22" s="66"/>
      <c r="H22" s="66"/>
      <c r="I22" s="66" t="n">
        <v>2000</v>
      </c>
      <c r="J22" s="66"/>
      <c r="K22" s="66"/>
      <c r="L22" s="66"/>
      <c r="M22" s="66"/>
      <c r="N22" s="103"/>
      <c r="O22" s="128"/>
      <c r="P22" s="103"/>
      <c r="Q22" s="103"/>
      <c r="R22" s="103"/>
      <c r="S22" s="103" t="s">
        <v>100</v>
      </c>
      <c r="T22" s="103"/>
      <c r="U22" s="103"/>
      <c r="V22" s="103"/>
      <c r="W22" s="103"/>
      <c r="X22" s="103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true" outlineLevel="0" collapsed="false">
      <c r="A23" s="1"/>
      <c r="B23" s="1"/>
      <c r="C23" s="1"/>
      <c r="D23" s="1"/>
      <c r="E23" s="66"/>
      <c r="F23" s="66"/>
      <c r="G23" s="66"/>
      <c r="H23" s="66"/>
      <c r="I23" s="66"/>
      <c r="J23" s="66"/>
      <c r="K23" s="66"/>
      <c r="L23" s="66"/>
      <c r="M23" s="66"/>
      <c r="N23" s="103"/>
      <c r="O23" s="128"/>
      <c r="P23" s="103"/>
      <c r="Q23" s="103"/>
      <c r="R23" s="103"/>
      <c r="S23" s="103"/>
      <c r="T23" s="103"/>
      <c r="U23" s="103"/>
      <c r="V23" s="103"/>
      <c r="W23" s="103"/>
      <c r="X23" s="103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true" outlineLevel="0" collapsed="false">
      <c r="A24" s="130"/>
      <c r="B24" s="130"/>
      <c r="C24" s="130"/>
      <c r="D24" s="130"/>
      <c r="E24" s="131" t="n">
        <f aca="false">SUM(E22:E23)</f>
        <v>0</v>
      </c>
      <c r="F24" s="132"/>
      <c r="G24" s="131" t="n">
        <f aca="false">SUM(G22:G23)</f>
        <v>0</v>
      </c>
      <c r="H24" s="132"/>
      <c r="I24" s="131" t="n">
        <f aca="false">SUM(I22:I23)</f>
        <v>2000</v>
      </c>
      <c r="J24" s="132"/>
      <c r="K24" s="131" t="n">
        <f aca="false">SUM(K22:K23)</f>
        <v>0</v>
      </c>
      <c r="L24" s="132"/>
      <c r="M24" s="131" t="n">
        <f aca="false">SUM(E24:K24)</f>
        <v>2000</v>
      </c>
      <c r="N24" s="103"/>
      <c r="O24" s="128"/>
      <c r="P24" s="103"/>
      <c r="Q24" s="103"/>
      <c r="R24" s="103"/>
      <c r="S24" s="103"/>
      <c r="T24" s="103"/>
      <c r="U24" s="103"/>
      <c r="V24" s="103"/>
      <c r="W24" s="103"/>
      <c r="X24" s="103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false" outlineLevel="0" collapsed="false">
      <c r="A25" s="129" t="s">
        <v>101</v>
      </c>
      <c r="B25" s="1"/>
      <c r="C25" s="1"/>
      <c r="D25" s="1"/>
      <c r="E25" s="66"/>
      <c r="F25" s="66"/>
      <c r="G25" s="66"/>
      <c r="H25" s="66"/>
      <c r="I25" s="66"/>
      <c r="J25" s="66"/>
      <c r="K25" s="66"/>
      <c r="L25" s="66"/>
      <c r="M25" s="66"/>
      <c r="N25" s="103"/>
      <c r="O25" s="128"/>
      <c r="P25" s="103"/>
      <c r="Q25" s="103"/>
      <c r="R25" s="103"/>
      <c r="S25" s="103"/>
      <c r="T25" s="103"/>
      <c r="U25" s="103"/>
      <c r="V25" s="103"/>
      <c r="W25" s="103"/>
      <c r="X25" s="103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false" outlineLevel="0" collapsed="false">
      <c r="A26" s="1"/>
      <c r="B26" s="1"/>
      <c r="C26" s="1"/>
      <c r="D26" s="1"/>
      <c r="E26" s="66"/>
      <c r="F26" s="66"/>
      <c r="G26" s="66"/>
      <c r="H26" s="66"/>
      <c r="I26" s="66"/>
      <c r="J26" s="66"/>
      <c r="K26" s="66"/>
      <c r="L26" s="66"/>
      <c r="M26" s="66"/>
      <c r="N26" s="103"/>
      <c r="O26" s="128"/>
      <c r="P26" s="103"/>
      <c r="Q26" s="103"/>
      <c r="R26" s="103"/>
      <c r="S26" s="103"/>
      <c r="T26" s="103"/>
      <c r="U26" s="103"/>
      <c r="V26" s="103"/>
      <c r="W26" s="103"/>
      <c r="X26" s="103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false" outlineLevel="0" collapsed="false">
      <c r="A27" s="1"/>
      <c r="B27" s="1"/>
      <c r="C27" s="1"/>
      <c r="D27" s="1"/>
      <c r="E27" s="66"/>
      <c r="F27" s="66"/>
      <c r="G27" s="66"/>
      <c r="H27" s="66"/>
      <c r="I27" s="66"/>
      <c r="J27" s="66"/>
      <c r="K27" s="66"/>
      <c r="L27" s="66"/>
      <c r="M27" s="66"/>
      <c r="N27" s="103"/>
      <c r="O27" s="128"/>
      <c r="P27" s="103"/>
      <c r="Q27" s="103"/>
      <c r="R27" s="103"/>
      <c r="S27" s="103"/>
      <c r="T27" s="103"/>
      <c r="U27" s="103"/>
      <c r="V27" s="103"/>
      <c r="W27" s="103"/>
      <c r="X27" s="103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false" outlineLevel="0" collapsed="false">
      <c r="A28" s="130"/>
      <c r="B28" s="130"/>
      <c r="C28" s="130"/>
      <c r="D28" s="130"/>
      <c r="E28" s="131" t="n">
        <f aca="false">SUM(E26:E27)</f>
        <v>0</v>
      </c>
      <c r="F28" s="132"/>
      <c r="G28" s="131" t="n">
        <f aca="false">SUM(G26:G27)</f>
        <v>0</v>
      </c>
      <c r="H28" s="132"/>
      <c r="I28" s="131" t="n">
        <f aca="false">SUM(I26:I27)</f>
        <v>0</v>
      </c>
      <c r="J28" s="132"/>
      <c r="K28" s="131" t="n">
        <f aca="false">SUM(K26:K27)</f>
        <v>0</v>
      </c>
      <c r="L28" s="132"/>
      <c r="M28" s="131" t="n">
        <f aca="false">SUM(E28:K28)</f>
        <v>0</v>
      </c>
      <c r="N28" s="103"/>
      <c r="O28" s="128"/>
      <c r="P28" s="103"/>
      <c r="Q28" s="103"/>
      <c r="R28" s="103"/>
      <c r="S28" s="103"/>
      <c r="T28" s="103"/>
      <c r="U28" s="103"/>
      <c r="V28" s="103"/>
      <c r="W28" s="103"/>
      <c r="X28" s="103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.75" hidden="false" customHeight="false" outlineLevel="0" collapsed="false">
      <c r="A29" s="129" t="s">
        <v>102</v>
      </c>
      <c r="B29" s="1"/>
      <c r="C29" s="1"/>
      <c r="D29" s="1"/>
      <c r="E29" s="66"/>
      <c r="F29" s="66"/>
      <c r="G29" s="66"/>
      <c r="H29" s="66"/>
      <c r="I29" s="66"/>
      <c r="J29" s="66"/>
      <c r="K29" s="66"/>
      <c r="L29" s="66"/>
      <c r="M29" s="66"/>
      <c r="N29" s="103"/>
      <c r="O29" s="128"/>
      <c r="P29" s="103"/>
      <c r="Q29" s="103"/>
      <c r="R29" s="103"/>
      <c r="S29" s="103"/>
      <c r="T29" s="103"/>
      <c r="U29" s="103"/>
      <c r="V29" s="103"/>
      <c r="W29" s="103"/>
      <c r="X29" s="103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false" outlineLevel="0" collapsed="false">
      <c r="A30" s="129"/>
      <c r="B30" s="1" t="s">
        <v>103</v>
      </c>
      <c r="C30" s="1" t="s">
        <v>104</v>
      </c>
      <c r="D30" s="1"/>
      <c r="E30" s="66"/>
      <c r="F30" s="66"/>
      <c r="G30" s="66"/>
      <c r="H30" s="66"/>
      <c r="I30" s="66" t="n">
        <v>10000</v>
      </c>
      <c r="J30" s="66"/>
      <c r="K30" s="66"/>
      <c r="L30" s="66"/>
      <c r="M30" s="66"/>
      <c r="N30" s="103"/>
      <c r="O30" s="128"/>
      <c r="P30" s="103"/>
      <c r="Q30" s="103"/>
      <c r="R30" s="103"/>
      <c r="S30" s="103" t="s">
        <v>105</v>
      </c>
      <c r="T30" s="103"/>
      <c r="U30" s="103"/>
      <c r="V30" s="103"/>
      <c r="W30" s="103"/>
      <c r="X30" s="103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false" outlineLevel="0" collapsed="false">
      <c r="A31" s="129"/>
      <c r="B31" s="1" t="s">
        <v>106</v>
      </c>
      <c r="C31" s="1" t="s">
        <v>107</v>
      </c>
      <c r="D31" s="1"/>
      <c r="E31" s="66"/>
      <c r="F31" s="66"/>
      <c r="G31" s="66"/>
      <c r="H31" s="66"/>
      <c r="I31" s="66" t="n">
        <v>2000</v>
      </c>
      <c r="J31" s="66"/>
      <c r="K31" s="66"/>
      <c r="L31" s="66"/>
      <c r="M31" s="66"/>
      <c r="N31" s="103"/>
      <c r="O31" s="128"/>
      <c r="P31" s="103"/>
      <c r="Q31" s="103"/>
      <c r="R31" s="103"/>
      <c r="S31" s="103"/>
      <c r="T31" s="103"/>
      <c r="U31" s="103"/>
      <c r="V31" s="103"/>
      <c r="W31" s="103"/>
      <c r="X31" s="103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false" outlineLevel="0" collapsed="false">
      <c r="A32" s="129"/>
      <c r="B32" s="1" t="s">
        <v>108</v>
      </c>
      <c r="C32" s="1" t="s">
        <v>109</v>
      </c>
      <c r="D32" s="1"/>
      <c r="E32" s="66"/>
      <c r="F32" s="66"/>
      <c r="G32" s="66" t="n">
        <v>50</v>
      </c>
      <c r="H32" s="66"/>
      <c r="I32" s="66"/>
      <c r="J32" s="66"/>
      <c r="K32" s="66"/>
      <c r="L32" s="66"/>
      <c r="M32" s="66"/>
      <c r="N32" s="103"/>
      <c r="O32" s="128"/>
      <c r="P32" s="103"/>
      <c r="Q32" s="103"/>
      <c r="R32" s="103"/>
      <c r="S32" s="103"/>
      <c r="T32" s="103"/>
      <c r="U32" s="103"/>
      <c r="V32" s="103"/>
      <c r="W32" s="103"/>
      <c r="X32" s="103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75" hidden="false" customHeight="false" outlineLevel="0" collapsed="false">
      <c r="A33" s="1"/>
      <c r="B33" s="1" t="s">
        <v>110</v>
      </c>
      <c r="C33" s="1" t="s">
        <v>111</v>
      </c>
      <c r="D33" s="1"/>
      <c r="E33" s="66"/>
      <c r="F33" s="66"/>
      <c r="G33" s="66"/>
      <c r="H33" s="66"/>
      <c r="I33" s="66" t="n">
        <v>4000</v>
      </c>
      <c r="J33" s="66"/>
      <c r="K33" s="66"/>
      <c r="L33" s="66"/>
      <c r="M33" s="66"/>
      <c r="N33" s="103"/>
      <c r="O33" s="128"/>
      <c r="P33" s="103"/>
      <c r="Q33" s="103"/>
      <c r="R33" s="103"/>
      <c r="S33" s="103"/>
      <c r="T33" s="103"/>
      <c r="U33" s="103"/>
      <c r="V33" s="103"/>
      <c r="W33" s="103"/>
      <c r="X33" s="103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false" outlineLevel="0" collapsed="false">
      <c r="A34" s="130"/>
      <c r="B34" s="130"/>
      <c r="C34" s="130"/>
      <c r="D34" s="130"/>
      <c r="E34" s="131" t="n">
        <f aca="false">SUM(E30:E33)</f>
        <v>0</v>
      </c>
      <c r="F34" s="132"/>
      <c r="G34" s="131" t="n">
        <f aca="false">SUM(G30:G33)</f>
        <v>50</v>
      </c>
      <c r="H34" s="132"/>
      <c r="I34" s="131" t="n">
        <f aca="false">SUM(I30:I33)</f>
        <v>16000</v>
      </c>
      <c r="J34" s="132"/>
      <c r="K34" s="131" t="n">
        <f aca="false">SUM(K30:K33)</f>
        <v>0</v>
      </c>
      <c r="L34" s="132"/>
      <c r="M34" s="131" t="n">
        <f aca="false">SUM(E34:K34)</f>
        <v>16050</v>
      </c>
      <c r="N34" s="103"/>
      <c r="O34" s="128"/>
      <c r="P34" s="103"/>
      <c r="Q34" s="103"/>
      <c r="R34" s="103"/>
      <c r="S34" s="103"/>
      <c r="T34" s="103"/>
      <c r="U34" s="103"/>
      <c r="V34" s="103"/>
      <c r="W34" s="103"/>
      <c r="X34" s="103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false" outlineLevel="0" collapsed="false">
      <c r="A35" s="129" t="s">
        <v>112</v>
      </c>
      <c r="B35" s="1"/>
      <c r="C35" s="1"/>
      <c r="D35" s="1"/>
      <c r="E35" s="66"/>
      <c r="F35" s="66"/>
      <c r="G35" s="66"/>
      <c r="H35" s="66"/>
      <c r="I35" s="66"/>
      <c r="J35" s="66"/>
      <c r="K35" s="66"/>
      <c r="L35" s="66"/>
      <c r="M35" s="66"/>
      <c r="N35" s="103"/>
      <c r="O35" s="128"/>
      <c r="P35" s="103"/>
      <c r="Q35" s="103"/>
      <c r="R35" s="103"/>
      <c r="S35" s="103"/>
      <c r="T35" s="103"/>
      <c r="U35" s="103"/>
      <c r="V35" s="103"/>
      <c r="W35" s="103"/>
      <c r="X35" s="103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false" outlineLevel="0" collapsed="false">
      <c r="A36" s="129"/>
      <c r="B36" s="1"/>
      <c r="C36" s="1"/>
      <c r="D36" s="1"/>
      <c r="E36" s="66"/>
      <c r="F36" s="66"/>
      <c r="G36" s="66"/>
      <c r="H36" s="66"/>
      <c r="I36" s="66"/>
      <c r="J36" s="66"/>
      <c r="K36" s="66"/>
      <c r="L36" s="66"/>
      <c r="M36" s="66"/>
      <c r="N36" s="103"/>
      <c r="O36" s="128"/>
      <c r="P36" s="103"/>
      <c r="Q36" s="103"/>
      <c r="R36" s="103"/>
      <c r="S36" s="103"/>
      <c r="T36" s="103"/>
      <c r="U36" s="103"/>
      <c r="V36" s="103"/>
      <c r="W36" s="103"/>
      <c r="X36" s="103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false" outlineLevel="0" collapsed="false">
      <c r="A37" s="1"/>
      <c r="B37" s="1"/>
      <c r="C37" s="1"/>
      <c r="D37" s="1"/>
      <c r="E37" s="66"/>
      <c r="F37" s="66"/>
      <c r="G37" s="66"/>
      <c r="H37" s="66"/>
      <c r="I37" s="66"/>
      <c r="J37" s="66"/>
      <c r="K37" s="66"/>
      <c r="L37" s="66"/>
      <c r="M37" s="66"/>
      <c r="N37" s="103"/>
      <c r="O37" s="128"/>
      <c r="P37" s="103"/>
      <c r="Q37" s="103"/>
      <c r="R37" s="103"/>
      <c r="S37" s="103"/>
      <c r="T37" s="103"/>
      <c r="U37" s="103"/>
      <c r="V37" s="103"/>
      <c r="W37" s="103"/>
      <c r="X37" s="103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false" outlineLevel="0" collapsed="false">
      <c r="A38" s="130"/>
      <c r="B38" s="130"/>
      <c r="C38" s="130"/>
      <c r="D38" s="130"/>
      <c r="E38" s="131" t="n">
        <f aca="false">SUM(E36:E37)</f>
        <v>0</v>
      </c>
      <c r="F38" s="132"/>
      <c r="G38" s="131" t="n">
        <f aca="false">SUM(G36:G37)</f>
        <v>0</v>
      </c>
      <c r="H38" s="132"/>
      <c r="I38" s="131" t="n">
        <f aca="false">SUM(I36:I37)</f>
        <v>0</v>
      </c>
      <c r="J38" s="132"/>
      <c r="K38" s="131" t="n">
        <f aca="false">SUM(K36:K37)</f>
        <v>0</v>
      </c>
      <c r="L38" s="132"/>
      <c r="M38" s="131" t="n">
        <f aca="false">SUM(E38:K38)</f>
        <v>0</v>
      </c>
      <c r="N38" s="103"/>
      <c r="O38" s="128"/>
      <c r="P38" s="103"/>
      <c r="Q38" s="103"/>
      <c r="R38" s="103"/>
      <c r="S38" s="103"/>
      <c r="T38" s="103"/>
      <c r="U38" s="103"/>
      <c r="V38" s="103"/>
      <c r="W38" s="103"/>
      <c r="X38" s="103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2.75" hidden="false" customHeight="false" outlineLevel="0" collapsed="false">
      <c r="A39" s="129" t="s">
        <v>33</v>
      </c>
      <c r="B39" s="1"/>
      <c r="C39" s="1"/>
      <c r="D39" s="1"/>
      <c r="E39" s="66"/>
      <c r="F39" s="66"/>
      <c r="G39" s="66"/>
      <c r="H39" s="66"/>
      <c r="I39" s="66"/>
      <c r="J39" s="66"/>
      <c r="K39" s="66"/>
      <c r="L39" s="66"/>
      <c r="M39" s="66"/>
      <c r="N39" s="103"/>
      <c r="O39" s="128"/>
      <c r="P39" s="103"/>
      <c r="Q39" s="103"/>
      <c r="R39" s="103"/>
      <c r="S39" s="103"/>
      <c r="T39" s="103"/>
      <c r="U39" s="103"/>
      <c r="V39" s="103"/>
      <c r="W39" s="103"/>
      <c r="X39" s="103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2.75" hidden="false" customHeight="false" outlineLevel="0" collapsed="false">
      <c r="A40" s="129"/>
      <c r="B40" s="1" t="s">
        <v>113</v>
      </c>
      <c r="C40" s="1" t="s">
        <v>114</v>
      </c>
      <c r="D40" s="1"/>
      <c r="E40" s="66"/>
      <c r="F40" s="66"/>
      <c r="G40" s="66"/>
      <c r="H40" s="66"/>
      <c r="I40" s="66" t="n">
        <v>850</v>
      </c>
      <c r="J40" s="66"/>
      <c r="K40" s="66"/>
      <c r="L40" s="66"/>
      <c r="M40" s="66"/>
      <c r="N40" s="103"/>
      <c r="O40" s="128"/>
      <c r="P40" s="103"/>
      <c r="Q40" s="103"/>
      <c r="R40" s="103"/>
      <c r="S40" s="103"/>
      <c r="T40" s="103"/>
      <c r="U40" s="103"/>
      <c r="V40" s="103"/>
      <c r="W40" s="103"/>
      <c r="X40" s="103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2.75" hidden="false" customHeight="false" outlineLevel="0" collapsed="false">
      <c r="A41" s="129"/>
      <c r="B41" s="1"/>
      <c r="C41" s="1"/>
      <c r="D41" s="1"/>
      <c r="E41" s="66"/>
      <c r="F41" s="66"/>
      <c r="G41" s="66"/>
      <c r="H41" s="66"/>
      <c r="I41" s="66"/>
      <c r="J41" s="66"/>
      <c r="K41" s="66"/>
      <c r="L41" s="66"/>
      <c r="M41" s="66"/>
      <c r="N41" s="103"/>
      <c r="O41" s="128"/>
      <c r="P41" s="103"/>
      <c r="Q41" s="103"/>
      <c r="R41" s="103"/>
      <c r="S41" s="103"/>
      <c r="T41" s="103"/>
      <c r="U41" s="103"/>
      <c r="V41" s="103"/>
      <c r="W41" s="103"/>
      <c r="X41" s="103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2.75" hidden="false" customHeight="false" outlineLevel="0" collapsed="false">
      <c r="A42" s="130"/>
      <c r="B42" s="130"/>
      <c r="C42" s="130"/>
      <c r="D42" s="130"/>
      <c r="E42" s="131" t="n">
        <f aca="false">SUM(E40:E41)</f>
        <v>0</v>
      </c>
      <c r="F42" s="132"/>
      <c r="G42" s="131" t="n">
        <f aca="false">SUM(G40:G41)</f>
        <v>0</v>
      </c>
      <c r="H42" s="132"/>
      <c r="I42" s="131" t="n">
        <f aca="false">SUM(I40:I41)</f>
        <v>850</v>
      </c>
      <c r="J42" s="132"/>
      <c r="K42" s="131" t="n">
        <f aca="false">SUM(K40:K41)</f>
        <v>0</v>
      </c>
      <c r="L42" s="132"/>
      <c r="M42" s="131" t="n">
        <f aca="false">SUM(E42:K42)</f>
        <v>850</v>
      </c>
      <c r="N42" s="103"/>
      <c r="O42" s="128"/>
      <c r="P42" s="103"/>
      <c r="Q42" s="103"/>
      <c r="R42" s="103"/>
      <c r="S42" s="103"/>
      <c r="T42" s="103"/>
      <c r="U42" s="103"/>
      <c r="V42" s="103"/>
      <c r="W42" s="103"/>
      <c r="X42" s="103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2.75" hidden="false" customHeight="false" outlineLevel="0" collapsed="false">
      <c r="A43" s="129" t="s">
        <v>58</v>
      </c>
      <c r="B43" s="1"/>
      <c r="C43" s="1"/>
      <c r="D43" s="1"/>
      <c r="E43" s="66"/>
      <c r="F43" s="66"/>
      <c r="G43" s="66"/>
      <c r="H43" s="66"/>
      <c r="I43" s="66"/>
      <c r="J43" s="66"/>
      <c r="K43" s="66"/>
      <c r="L43" s="66"/>
      <c r="M43" s="66"/>
      <c r="N43" s="103"/>
      <c r="O43" s="128"/>
      <c r="P43" s="103"/>
      <c r="Q43" s="103"/>
      <c r="R43" s="103"/>
      <c r="S43" s="103"/>
      <c r="T43" s="103"/>
      <c r="U43" s="103"/>
      <c r="V43" s="103"/>
      <c r="W43" s="103"/>
      <c r="X43" s="103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2.75" hidden="false" customHeight="false" outlineLevel="0" collapsed="false">
      <c r="A44" s="1"/>
      <c r="B44" s="1" t="s">
        <v>115</v>
      </c>
      <c r="C44" s="1" t="s">
        <v>116</v>
      </c>
      <c r="D44" s="1"/>
      <c r="E44" s="66" t="n">
        <v>9000</v>
      </c>
      <c r="F44" s="66"/>
      <c r="G44" s="66"/>
      <c r="H44" s="66"/>
      <c r="I44" s="66"/>
      <c r="J44" s="66"/>
      <c r="K44" s="66"/>
      <c r="L44" s="66"/>
      <c r="M44" s="66"/>
      <c r="N44" s="103"/>
      <c r="O44" s="128"/>
      <c r="P44" s="103"/>
      <c r="Q44" s="103"/>
      <c r="R44" s="103"/>
      <c r="S44" s="103" t="s">
        <v>117</v>
      </c>
      <c r="T44" s="103"/>
      <c r="U44" s="103"/>
      <c r="V44" s="103"/>
      <c r="W44" s="103"/>
      <c r="X44" s="103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2.75" hidden="false" customHeight="false" outlineLevel="0" collapsed="false">
      <c r="A45" s="68"/>
      <c r="B45" s="133" t="s">
        <v>118</v>
      </c>
      <c r="C45" s="1"/>
      <c r="D45" s="1"/>
      <c r="E45" s="66"/>
      <c r="F45" s="66"/>
      <c r="G45" s="66"/>
      <c r="H45" s="66"/>
      <c r="I45" s="66" t="n">
        <v>7500</v>
      </c>
      <c r="J45" s="66"/>
      <c r="K45" s="66"/>
      <c r="L45" s="66"/>
      <c r="M45" s="66"/>
      <c r="N45" s="103"/>
      <c r="O45" s="128"/>
      <c r="P45" s="103"/>
      <c r="Q45" s="103"/>
      <c r="R45" s="103"/>
      <c r="S45" s="103"/>
      <c r="T45" s="103"/>
      <c r="U45" s="103"/>
      <c r="V45" s="103"/>
      <c r="W45" s="103"/>
      <c r="X45" s="103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2.75" hidden="false" customHeight="false" outlineLevel="0" collapsed="false">
      <c r="A46" s="68"/>
      <c r="B46" s="133" t="s">
        <v>119</v>
      </c>
      <c r="C46" s="1"/>
      <c r="D46" s="1"/>
      <c r="E46" s="66"/>
      <c r="F46" s="66"/>
      <c r="G46" s="66"/>
      <c r="H46" s="66"/>
      <c r="I46" s="66" t="n">
        <v>5000</v>
      </c>
      <c r="J46" s="66"/>
      <c r="K46" s="66"/>
      <c r="L46" s="66"/>
      <c r="M46" s="66"/>
      <c r="N46" s="103"/>
      <c r="O46" s="128"/>
      <c r="P46" s="103"/>
      <c r="Q46" s="103"/>
      <c r="R46" s="103"/>
      <c r="S46" s="103"/>
      <c r="T46" s="103"/>
      <c r="U46" s="103"/>
      <c r="V46" s="103"/>
      <c r="W46" s="103"/>
      <c r="X46" s="103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2.75" hidden="false" customHeight="false" outlineLevel="0" collapsed="false">
      <c r="A47" s="68"/>
      <c r="B47" s="133" t="s">
        <v>120</v>
      </c>
      <c r="C47" s="1"/>
      <c r="D47" s="1"/>
      <c r="E47" s="66"/>
      <c r="F47" s="66"/>
      <c r="G47" s="66"/>
      <c r="H47" s="66"/>
      <c r="I47" s="66" t="n">
        <v>4000</v>
      </c>
      <c r="J47" s="66"/>
      <c r="K47" s="66"/>
      <c r="L47" s="66"/>
      <c r="M47" s="66"/>
      <c r="N47" s="103"/>
      <c r="O47" s="128"/>
      <c r="P47" s="103"/>
      <c r="Q47" s="103"/>
      <c r="R47" s="103"/>
      <c r="S47" s="103"/>
      <c r="T47" s="103"/>
      <c r="U47" s="103"/>
      <c r="V47" s="103"/>
      <c r="W47" s="103"/>
      <c r="X47" s="103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2.75" hidden="false" customHeight="false" outlineLevel="0" collapsed="false">
      <c r="A48" s="134"/>
      <c r="B48" s="133" t="s">
        <v>120</v>
      </c>
      <c r="C48" s="1"/>
      <c r="D48" s="1"/>
      <c r="E48" s="66"/>
      <c r="F48" s="66"/>
      <c r="G48" s="66"/>
      <c r="H48" s="66"/>
      <c r="I48" s="66" t="n">
        <v>2500</v>
      </c>
      <c r="J48" s="66"/>
      <c r="K48" s="66"/>
      <c r="L48" s="66"/>
      <c r="M48" s="66"/>
      <c r="N48" s="103"/>
      <c r="O48" s="128"/>
      <c r="P48" s="103"/>
      <c r="Q48" s="103"/>
      <c r="R48" s="103"/>
      <c r="S48" s="103"/>
      <c r="T48" s="103"/>
      <c r="U48" s="103"/>
      <c r="V48" s="103"/>
      <c r="W48" s="103"/>
      <c r="X48" s="103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2.75" hidden="false" customHeight="false" outlineLevel="0" collapsed="false">
      <c r="A49" s="130"/>
      <c r="B49" s="130"/>
      <c r="C49" s="130"/>
      <c r="D49" s="130"/>
      <c r="E49" s="131" t="n">
        <f aca="false">SUM(E44:E48)</f>
        <v>9000</v>
      </c>
      <c r="F49" s="132"/>
      <c r="G49" s="131" t="n">
        <f aca="false">SUM(G44:G48)</f>
        <v>0</v>
      </c>
      <c r="H49" s="132"/>
      <c r="I49" s="131" t="n">
        <f aca="false">SUM(I44:I48)</f>
        <v>19000</v>
      </c>
      <c r="J49" s="132"/>
      <c r="K49" s="131" t="n">
        <f aca="false">SUM(K44:K48)</f>
        <v>0</v>
      </c>
      <c r="L49" s="132"/>
      <c r="M49" s="131" t="n">
        <f aca="false">SUM(E49:K49)</f>
        <v>28000</v>
      </c>
      <c r="N49" s="103"/>
      <c r="O49" s="128"/>
      <c r="P49" s="103"/>
      <c r="Q49" s="103"/>
      <c r="R49" s="103"/>
      <c r="S49" s="103"/>
      <c r="T49" s="103"/>
      <c r="U49" s="103"/>
      <c r="V49" s="103"/>
      <c r="W49" s="103"/>
      <c r="X49" s="103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12.75" hidden="false" customHeight="false" outlineLevel="0" collapsed="false">
      <c r="A50" s="129" t="s">
        <v>121</v>
      </c>
      <c r="B50" s="1"/>
      <c r="C50" s="1"/>
      <c r="D50" s="1"/>
      <c r="E50" s="66"/>
      <c r="F50" s="66"/>
      <c r="G50" s="66"/>
      <c r="H50" s="66"/>
      <c r="I50" s="66"/>
      <c r="J50" s="66"/>
      <c r="K50" s="66"/>
      <c r="L50" s="66"/>
      <c r="M50" s="66"/>
      <c r="N50" s="103"/>
      <c r="O50" s="128"/>
      <c r="P50" s="103"/>
      <c r="Q50" s="103"/>
      <c r="R50" s="103"/>
      <c r="S50" s="103"/>
      <c r="T50" s="103"/>
      <c r="U50" s="103"/>
      <c r="V50" s="103"/>
      <c r="W50" s="103"/>
      <c r="X50" s="103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2.75" hidden="false" customHeight="false" outlineLevel="0" collapsed="false">
      <c r="A51" s="129"/>
      <c r="B51" s="1" t="s">
        <v>122</v>
      </c>
      <c r="C51" s="1" t="s">
        <v>123</v>
      </c>
      <c r="D51" s="1"/>
      <c r="E51" s="66"/>
      <c r="F51" s="66"/>
      <c r="G51" s="66" t="n">
        <v>1000</v>
      </c>
      <c r="H51" s="66"/>
      <c r="I51" s="66"/>
      <c r="J51" s="66"/>
      <c r="K51" s="66"/>
      <c r="L51" s="66"/>
      <c r="M51" s="66"/>
      <c r="N51" s="103"/>
      <c r="O51" s="128"/>
      <c r="P51" s="103"/>
      <c r="Q51" s="103"/>
      <c r="R51" s="103"/>
      <c r="S51" s="103" t="s">
        <v>124</v>
      </c>
      <c r="T51" s="103"/>
      <c r="U51" s="103"/>
      <c r="V51" s="103"/>
      <c r="W51" s="103"/>
      <c r="X51" s="103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2.75" hidden="false" customHeight="false" outlineLevel="0" collapsed="false">
      <c r="A52" s="129"/>
      <c r="B52" s="1" t="s">
        <v>125</v>
      </c>
      <c r="C52" s="1" t="s">
        <v>126</v>
      </c>
      <c r="D52" s="1"/>
      <c r="E52" s="66" t="n">
        <v>500</v>
      </c>
      <c r="F52" s="66"/>
      <c r="G52" s="66"/>
      <c r="H52" s="66"/>
      <c r="I52" s="66"/>
      <c r="J52" s="66"/>
      <c r="K52" s="66"/>
      <c r="L52" s="66"/>
      <c r="M52" s="66"/>
      <c r="N52" s="103"/>
      <c r="O52" s="128"/>
      <c r="P52" s="103"/>
      <c r="Q52" s="103"/>
      <c r="R52" s="103"/>
      <c r="S52" s="103" t="s">
        <v>124</v>
      </c>
      <c r="T52" s="103"/>
      <c r="U52" s="103"/>
      <c r="V52" s="103"/>
      <c r="W52" s="103"/>
      <c r="X52" s="103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2.75" hidden="false" customHeight="false" outlineLevel="0" collapsed="false">
      <c r="A53" s="129"/>
      <c r="B53" s="1" t="s">
        <v>127</v>
      </c>
      <c r="C53" s="1" t="s">
        <v>128</v>
      </c>
      <c r="D53" s="1"/>
      <c r="E53" s="66"/>
      <c r="F53" s="66"/>
      <c r="G53" s="66"/>
      <c r="H53" s="66"/>
      <c r="I53" s="66" t="n">
        <v>500</v>
      </c>
      <c r="J53" s="66"/>
      <c r="K53" s="66"/>
      <c r="L53" s="66"/>
      <c r="M53" s="66"/>
      <c r="N53" s="103"/>
      <c r="O53" s="128"/>
      <c r="P53" s="103"/>
      <c r="Q53" s="103"/>
      <c r="R53" s="103"/>
      <c r="S53" s="103" t="s">
        <v>124</v>
      </c>
      <c r="T53" s="103"/>
      <c r="U53" s="103"/>
      <c r="V53" s="103"/>
      <c r="W53" s="103"/>
      <c r="X53" s="103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2.75" hidden="false" customHeight="false" outlineLevel="0" collapsed="false">
      <c r="A54" s="129"/>
      <c r="B54" s="1" t="s">
        <v>129</v>
      </c>
      <c r="C54" s="1" t="s">
        <v>130</v>
      </c>
      <c r="D54" s="1"/>
      <c r="E54" s="66" t="n">
        <v>2000</v>
      </c>
      <c r="F54" s="66"/>
      <c r="G54" s="66"/>
      <c r="H54" s="66"/>
      <c r="I54" s="66"/>
      <c r="J54" s="66"/>
      <c r="K54" s="66"/>
      <c r="L54" s="66"/>
      <c r="M54" s="66"/>
      <c r="N54" s="103"/>
      <c r="O54" s="128"/>
      <c r="P54" s="103"/>
      <c r="Q54" s="103"/>
      <c r="R54" s="103"/>
      <c r="S54" s="103" t="s">
        <v>124</v>
      </c>
      <c r="T54" s="103"/>
      <c r="U54" s="103"/>
      <c r="V54" s="103"/>
      <c r="W54" s="103"/>
      <c r="X54" s="103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2.75" hidden="false" customHeight="false" outlineLevel="0" collapsed="false">
      <c r="A55" s="129"/>
      <c r="B55" s="1" t="s">
        <v>131</v>
      </c>
      <c r="C55" s="1" t="s">
        <v>130</v>
      </c>
      <c r="D55" s="1"/>
      <c r="E55" s="66" t="n">
        <v>625</v>
      </c>
      <c r="F55" s="66"/>
      <c r="G55" s="66"/>
      <c r="H55" s="66"/>
      <c r="I55" s="66"/>
      <c r="J55" s="66"/>
      <c r="K55" s="66"/>
      <c r="L55" s="66"/>
      <c r="M55" s="66"/>
      <c r="N55" s="103"/>
      <c r="O55" s="128"/>
      <c r="P55" s="103"/>
      <c r="Q55" s="103"/>
      <c r="R55" s="103"/>
      <c r="S55" s="103" t="s">
        <v>124</v>
      </c>
      <c r="T55" s="103"/>
      <c r="U55" s="103"/>
      <c r="V55" s="103"/>
      <c r="W55" s="103"/>
      <c r="X55" s="103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2.75" hidden="false" customHeight="false" outlineLevel="0" collapsed="false">
      <c r="A56" s="129"/>
      <c r="B56" s="1" t="s">
        <v>132</v>
      </c>
      <c r="C56" s="1" t="s">
        <v>133</v>
      </c>
      <c r="D56" s="1"/>
      <c r="E56" s="66"/>
      <c r="F56" s="66"/>
      <c r="G56" s="66"/>
      <c r="H56" s="66"/>
      <c r="I56" s="66" t="n">
        <v>1000</v>
      </c>
      <c r="J56" s="66"/>
      <c r="K56" s="66"/>
      <c r="L56" s="66"/>
      <c r="M56" s="66"/>
      <c r="N56" s="103"/>
      <c r="O56" s="128"/>
      <c r="P56" s="103"/>
      <c r="Q56" s="103"/>
      <c r="R56" s="103"/>
      <c r="S56" s="103" t="s">
        <v>124</v>
      </c>
      <c r="T56" s="103"/>
      <c r="U56" s="103"/>
      <c r="V56" s="103"/>
      <c r="W56" s="103"/>
      <c r="X56" s="103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2.75" hidden="false" customHeight="false" outlineLevel="0" collapsed="false">
      <c r="A57" s="129"/>
      <c r="B57" s="1" t="s">
        <v>134</v>
      </c>
      <c r="C57" s="1" t="s">
        <v>135</v>
      </c>
      <c r="D57" s="1"/>
      <c r="E57" s="66"/>
      <c r="F57" s="66"/>
      <c r="G57" s="66" t="n">
        <v>2000</v>
      </c>
      <c r="H57" s="66"/>
      <c r="I57" s="66"/>
      <c r="J57" s="66"/>
      <c r="K57" s="66"/>
      <c r="L57" s="66"/>
      <c r="M57" s="66"/>
      <c r="N57" s="103"/>
      <c r="O57" s="128"/>
      <c r="P57" s="103"/>
      <c r="Q57" s="103"/>
      <c r="R57" s="103"/>
      <c r="S57" s="103" t="s">
        <v>124</v>
      </c>
      <c r="T57" s="103"/>
      <c r="U57" s="103"/>
      <c r="V57" s="103"/>
      <c r="W57" s="103"/>
      <c r="X57" s="103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2.75" hidden="false" customHeight="false" outlineLevel="0" collapsed="false">
      <c r="A58" s="129"/>
      <c r="B58" s="1" t="s">
        <v>136</v>
      </c>
      <c r="C58" s="1" t="s">
        <v>137</v>
      </c>
      <c r="D58" s="1"/>
      <c r="E58" s="66" t="n">
        <v>1250</v>
      </c>
      <c r="F58" s="66"/>
      <c r="G58" s="66"/>
      <c r="H58" s="66"/>
      <c r="I58" s="66"/>
      <c r="J58" s="66"/>
      <c r="K58" s="66"/>
      <c r="L58" s="66"/>
      <c r="M58" s="66"/>
      <c r="N58" s="103"/>
      <c r="O58" s="128"/>
      <c r="P58" s="103"/>
      <c r="Q58" s="103"/>
      <c r="R58" s="103"/>
      <c r="S58" s="103" t="s">
        <v>124</v>
      </c>
      <c r="T58" s="103"/>
      <c r="U58" s="103"/>
      <c r="V58" s="103"/>
      <c r="W58" s="103"/>
      <c r="X58" s="103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2.75" hidden="false" customHeight="false" outlineLevel="0" collapsed="false">
      <c r="A59" s="129"/>
      <c r="B59" s="1" t="s">
        <v>138</v>
      </c>
      <c r="C59" s="1" t="s">
        <v>139</v>
      </c>
      <c r="D59" s="1"/>
      <c r="E59" s="66" t="n">
        <v>1500</v>
      </c>
      <c r="F59" s="66"/>
      <c r="G59" s="66"/>
      <c r="H59" s="66"/>
      <c r="I59" s="66"/>
      <c r="J59" s="66"/>
      <c r="K59" s="66"/>
      <c r="L59" s="66"/>
      <c r="M59" s="66"/>
      <c r="N59" s="103"/>
      <c r="O59" s="128"/>
      <c r="P59" s="103"/>
      <c r="Q59" s="103"/>
      <c r="R59" s="103"/>
      <c r="S59" s="103" t="s">
        <v>124</v>
      </c>
      <c r="T59" s="103"/>
      <c r="U59" s="103"/>
      <c r="V59" s="103"/>
      <c r="W59" s="103"/>
      <c r="X59" s="103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2.75" hidden="false" customHeight="false" outlineLevel="0" collapsed="false">
      <c r="A60" s="129"/>
      <c r="B60" s="1" t="s">
        <v>140</v>
      </c>
      <c r="C60" s="1"/>
      <c r="D60" s="1"/>
      <c r="E60" s="66"/>
      <c r="F60" s="66"/>
      <c r="G60" s="66"/>
      <c r="H60" s="66"/>
      <c r="I60" s="66" t="n">
        <v>1000</v>
      </c>
      <c r="J60" s="66"/>
      <c r="K60" s="66"/>
      <c r="L60" s="66"/>
      <c r="M60" s="66"/>
      <c r="N60" s="103"/>
      <c r="O60" s="128"/>
      <c r="P60" s="103"/>
      <c r="Q60" s="103"/>
      <c r="R60" s="103"/>
      <c r="S60" s="103"/>
      <c r="T60" s="103"/>
      <c r="U60" s="103"/>
      <c r="V60" s="103"/>
      <c r="W60" s="103"/>
      <c r="X60" s="103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2.75" hidden="false" customHeight="false" outlineLevel="0" collapsed="false">
      <c r="A61" s="129"/>
      <c r="B61" s="1" t="s">
        <v>141</v>
      </c>
      <c r="C61" s="1"/>
      <c r="D61" s="1"/>
      <c r="E61" s="66"/>
      <c r="F61" s="66"/>
      <c r="G61" s="66"/>
      <c r="H61" s="66"/>
      <c r="I61" s="66" t="n">
        <v>1000</v>
      </c>
      <c r="J61" s="66"/>
      <c r="K61" s="66"/>
      <c r="L61" s="66"/>
      <c r="M61" s="66"/>
      <c r="N61" s="103"/>
      <c r="O61" s="128"/>
      <c r="P61" s="103"/>
      <c r="Q61" s="103"/>
      <c r="R61" s="103"/>
      <c r="S61" s="103"/>
      <c r="T61" s="103"/>
      <c r="U61" s="103"/>
      <c r="V61" s="103"/>
      <c r="W61" s="103"/>
      <c r="X61" s="103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2.75" hidden="false" customHeight="false" outlineLevel="0" collapsed="false">
      <c r="A62" s="129"/>
      <c r="B62" s="1" t="s">
        <v>142</v>
      </c>
      <c r="C62" s="1" t="s">
        <v>143</v>
      </c>
      <c r="D62" s="1"/>
      <c r="E62" s="66"/>
      <c r="F62" s="66"/>
      <c r="G62" s="66"/>
      <c r="H62" s="66"/>
      <c r="I62" s="66"/>
      <c r="J62" s="66"/>
      <c r="K62" s="66" t="n">
        <v>2105</v>
      </c>
      <c r="L62" s="66"/>
      <c r="M62" s="66"/>
      <c r="N62" s="103"/>
      <c r="O62" s="128"/>
      <c r="P62" s="103"/>
      <c r="Q62" s="103"/>
      <c r="R62" s="103"/>
      <c r="S62" s="103" t="s">
        <v>124</v>
      </c>
      <c r="T62" s="103"/>
      <c r="U62" s="103"/>
      <c r="V62" s="103"/>
      <c r="W62" s="103"/>
      <c r="X62" s="103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2.75" hidden="true" customHeight="false" outlineLevel="0" collapsed="false">
      <c r="A63" s="129"/>
      <c r="B63" s="1"/>
      <c r="C63" s="1"/>
      <c r="D63" s="1"/>
      <c r="E63" s="66"/>
      <c r="F63" s="66"/>
      <c r="G63" s="66"/>
      <c r="H63" s="66"/>
      <c r="I63" s="66"/>
      <c r="J63" s="66"/>
      <c r="K63" s="66"/>
      <c r="L63" s="66"/>
      <c r="M63" s="66"/>
      <c r="N63" s="103"/>
      <c r="O63" s="128"/>
      <c r="P63" s="103"/>
      <c r="Q63" s="103"/>
      <c r="R63" s="103"/>
      <c r="S63" s="103" t="s">
        <v>124</v>
      </c>
      <c r="T63" s="103"/>
      <c r="U63" s="103"/>
      <c r="V63" s="103"/>
      <c r="W63" s="103"/>
      <c r="X63" s="103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2.75" hidden="true" customHeight="false" outlineLevel="0" collapsed="false">
      <c r="A64" s="129"/>
      <c r="B64" s="1"/>
      <c r="C64" s="1"/>
      <c r="D64" s="1"/>
      <c r="E64" s="66"/>
      <c r="F64" s="66"/>
      <c r="G64" s="66"/>
      <c r="H64" s="66"/>
      <c r="I64" s="66"/>
      <c r="J64" s="66"/>
      <c r="K64" s="66"/>
      <c r="L64" s="66"/>
      <c r="M64" s="66"/>
      <c r="N64" s="103"/>
      <c r="O64" s="128"/>
      <c r="P64" s="103"/>
      <c r="Q64" s="103"/>
      <c r="R64" s="103"/>
      <c r="S64" s="103" t="s">
        <v>124</v>
      </c>
      <c r="T64" s="103"/>
      <c r="U64" s="103"/>
      <c r="V64" s="103"/>
      <c r="W64" s="103"/>
      <c r="X64" s="103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2.75" hidden="true" customHeight="false" outlineLevel="0" collapsed="false">
      <c r="A65" s="129"/>
      <c r="B65" s="1"/>
      <c r="C65" s="1"/>
      <c r="D65" s="1"/>
      <c r="E65" s="66"/>
      <c r="F65" s="66"/>
      <c r="G65" s="66"/>
      <c r="H65" s="66"/>
      <c r="I65" s="66"/>
      <c r="J65" s="66"/>
      <c r="K65" s="66"/>
      <c r="L65" s="66"/>
      <c r="M65" s="66"/>
      <c r="N65" s="103"/>
      <c r="O65" s="128"/>
      <c r="P65" s="103"/>
      <c r="Q65" s="103"/>
      <c r="R65" s="103"/>
      <c r="S65" s="103" t="s">
        <v>124</v>
      </c>
      <c r="T65" s="103"/>
      <c r="U65" s="103"/>
      <c r="V65" s="103"/>
      <c r="W65" s="103"/>
      <c r="X65" s="103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2.75" hidden="true" customHeight="false" outlineLevel="0" collapsed="false">
      <c r="A66" s="129"/>
      <c r="B66" s="1"/>
      <c r="C66" s="1"/>
      <c r="D66" s="1"/>
      <c r="E66" s="66"/>
      <c r="F66" s="66"/>
      <c r="G66" s="66"/>
      <c r="H66" s="66"/>
      <c r="I66" s="66"/>
      <c r="J66" s="66"/>
      <c r="K66" s="66"/>
      <c r="L66" s="66"/>
      <c r="M66" s="66"/>
      <c r="N66" s="103"/>
      <c r="O66" s="128"/>
      <c r="P66" s="103"/>
      <c r="Q66" s="103"/>
      <c r="R66" s="103"/>
      <c r="S66" s="103" t="s">
        <v>124</v>
      </c>
      <c r="T66" s="103"/>
      <c r="U66" s="103"/>
      <c r="V66" s="103"/>
      <c r="W66" s="103"/>
      <c r="X66" s="103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2.75" hidden="true" customHeight="false" outlineLevel="0" collapsed="false">
      <c r="A67" s="129"/>
      <c r="B67" s="1"/>
      <c r="C67" s="1"/>
      <c r="D67" s="1"/>
      <c r="E67" s="66"/>
      <c r="F67" s="66"/>
      <c r="G67" s="66"/>
      <c r="H67" s="66"/>
      <c r="I67" s="66"/>
      <c r="J67" s="66"/>
      <c r="K67" s="66"/>
      <c r="L67" s="66"/>
      <c r="M67" s="66"/>
      <c r="N67" s="103"/>
      <c r="O67" s="128"/>
      <c r="P67" s="103"/>
      <c r="Q67" s="103"/>
      <c r="R67" s="103"/>
      <c r="S67" s="103" t="s">
        <v>124</v>
      </c>
      <c r="T67" s="103"/>
      <c r="U67" s="103"/>
      <c r="V67" s="103"/>
      <c r="W67" s="103"/>
      <c r="X67" s="103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2.75" hidden="true" customHeight="false" outlineLevel="0" collapsed="false">
      <c r="A68" s="129"/>
      <c r="B68" s="1"/>
      <c r="C68" s="1"/>
      <c r="D68" s="1"/>
      <c r="E68" s="66"/>
      <c r="F68" s="66"/>
      <c r="G68" s="66"/>
      <c r="H68" s="66"/>
      <c r="I68" s="66"/>
      <c r="J68" s="66"/>
      <c r="K68" s="66"/>
      <c r="L68" s="66"/>
      <c r="M68" s="66"/>
      <c r="N68" s="103"/>
      <c r="O68" s="128"/>
      <c r="P68" s="103"/>
      <c r="Q68" s="103"/>
      <c r="R68" s="103"/>
      <c r="S68" s="103" t="s">
        <v>124</v>
      </c>
      <c r="T68" s="103"/>
      <c r="U68" s="103"/>
      <c r="V68" s="103"/>
      <c r="W68" s="103"/>
      <c r="X68" s="103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2.75" hidden="true" customHeight="false" outlineLevel="0" collapsed="false">
      <c r="A69" s="129"/>
      <c r="B69" s="1"/>
      <c r="C69" s="1"/>
      <c r="D69" s="1"/>
      <c r="E69" s="66"/>
      <c r="F69" s="66"/>
      <c r="G69" s="66"/>
      <c r="H69" s="66"/>
      <c r="I69" s="66"/>
      <c r="J69" s="66"/>
      <c r="K69" s="66"/>
      <c r="L69" s="66"/>
      <c r="M69" s="66"/>
      <c r="N69" s="103"/>
      <c r="O69" s="128"/>
      <c r="P69" s="103"/>
      <c r="Q69" s="103"/>
      <c r="R69" s="103"/>
      <c r="S69" s="103" t="s">
        <v>124</v>
      </c>
      <c r="T69" s="103"/>
      <c r="U69" s="103"/>
      <c r="V69" s="103"/>
      <c r="W69" s="103"/>
      <c r="X69" s="103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2.75" hidden="true" customHeight="false" outlineLevel="0" collapsed="false">
      <c r="A70" s="129"/>
      <c r="B70" s="1"/>
      <c r="C70" s="1"/>
      <c r="D70" s="1"/>
      <c r="E70" s="1"/>
      <c r="F70" s="1"/>
      <c r="G70" s="1"/>
      <c r="H70" s="1"/>
      <c r="I70" s="1"/>
      <c r="J70" s="1"/>
      <c r="K70" s="1"/>
      <c r="L70" s="66"/>
      <c r="M70" s="66"/>
      <c r="N70" s="103"/>
      <c r="O70" s="128"/>
      <c r="P70" s="103"/>
      <c r="Q70" s="103"/>
      <c r="R70" s="103"/>
      <c r="S70" s="103" t="s">
        <v>124</v>
      </c>
      <c r="T70" s="103"/>
      <c r="U70" s="103"/>
      <c r="V70" s="103"/>
      <c r="W70" s="103"/>
      <c r="X70" s="103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2.75" hidden="true" customHeight="false" outlineLevel="0" collapsed="false">
      <c r="A71" s="129"/>
      <c r="B71" s="1"/>
      <c r="C71" s="1"/>
      <c r="D71" s="1"/>
      <c r="E71" s="1"/>
      <c r="F71" s="1"/>
      <c r="G71" s="1"/>
      <c r="H71" s="1"/>
      <c r="I71" s="1"/>
      <c r="J71" s="1"/>
      <c r="K71" s="1"/>
      <c r="L71" s="66"/>
      <c r="M71" s="66"/>
      <c r="N71" s="103"/>
      <c r="O71" s="128"/>
      <c r="P71" s="103"/>
      <c r="Q71" s="103"/>
      <c r="R71" s="103"/>
      <c r="S71" s="103" t="s">
        <v>124</v>
      </c>
      <c r="T71" s="103"/>
      <c r="U71" s="103"/>
      <c r="V71" s="103"/>
      <c r="W71" s="103"/>
      <c r="X71" s="103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2.75" hidden="true" customHeight="false" outlineLevel="0" collapsed="false">
      <c r="A72" s="129"/>
      <c r="B72" s="1"/>
      <c r="C72" s="1"/>
      <c r="D72" s="1"/>
      <c r="E72" s="66"/>
      <c r="F72" s="66"/>
      <c r="G72" s="66"/>
      <c r="H72" s="66"/>
      <c r="I72" s="66"/>
      <c r="J72" s="66"/>
      <c r="K72" s="66"/>
      <c r="L72" s="66"/>
      <c r="M72" s="66"/>
      <c r="N72" s="103"/>
      <c r="O72" s="128"/>
      <c r="P72" s="103"/>
      <c r="Q72" s="103"/>
      <c r="R72" s="103"/>
      <c r="S72" s="103"/>
      <c r="T72" s="103"/>
      <c r="U72" s="103"/>
      <c r="V72" s="103"/>
      <c r="W72" s="103"/>
      <c r="X72" s="103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2.75" hidden="true" customHeight="false" outlineLevel="0" collapsed="false">
      <c r="A73" s="129"/>
      <c r="B73" s="1"/>
      <c r="C73" s="1"/>
      <c r="D73" s="1"/>
      <c r="E73" s="66"/>
      <c r="F73" s="66"/>
      <c r="G73" s="66"/>
      <c r="H73" s="66"/>
      <c r="I73" s="66"/>
      <c r="J73" s="66"/>
      <c r="K73" s="66"/>
      <c r="L73" s="66"/>
      <c r="M73" s="66"/>
      <c r="N73" s="103"/>
      <c r="O73" s="128"/>
      <c r="P73" s="103"/>
      <c r="Q73" s="103"/>
      <c r="R73" s="103"/>
      <c r="S73" s="103"/>
      <c r="T73" s="103"/>
      <c r="U73" s="103"/>
      <c r="V73" s="103"/>
      <c r="W73" s="103"/>
      <c r="X73" s="103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customFormat="false" ht="12.75" hidden="true" customHeight="false" outlineLevel="0" collapsed="false">
      <c r="A74" s="129"/>
      <c r="B74" s="1"/>
      <c r="C74" s="1"/>
      <c r="D74" s="1"/>
      <c r="E74" s="66"/>
      <c r="F74" s="66"/>
      <c r="G74" s="66"/>
      <c r="H74" s="66"/>
      <c r="I74" s="66"/>
      <c r="J74" s="66"/>
      <c r="K74" s="66"/>
      <c r="L74" s="66"/>
      <c r="M74" s="66"/>
      <c r="N74" s="103"/>
      <c r="O74" s="128"/>
      <c r="P74" s="103"/>
      <c r="Q74" s="103"/>
      <c r="R74" s="103"/>
      <c r="S74" s="103"/>
      <c r="T74" s="103"/>
      <c r="U74" s="103"/>
      <c r="V74" s="103"/>
      <c r="W74" s="103"/>
      <c r="X74" s="103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2.75" hidden="true" customHeight="false" outlineLevel="0" collapsed="false">
      <c r="A75" s="129"/>
      <c r="B75" s="1"/>
      <c r="C75" s="1"/>
      <c r="D75" s="1"/>
      <c r="E75" s="1"/>
      <c r="F75" s="1"/>
      <c r="G75" s="1"/>
      <c r="H75" s="1"/>
      <c r="I75" s="1"/>
      <c r="J75" s="66"/>
      <c r="K75" s="66"/>
      <c r="L75" s="66"/>
      <c r="M75" s="66"/>
      <c r="N75" s="103"/>
      <c r="O75" s="128"/>
      <c r="P75" s="103"/>
      <c r="Q75" s="103"/>
      <c r="R75" s="103"/>
      <c r="S75" s="1"/>
      <c r="T75" s="103"/>
      <c r="U75" s="103"/>
      <c r="V75" s="103"/>
      <c r="W75" s="103"/>
      <c r="X75" s="103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2.75" hidden="false" customHeight="false" outlineLevel="0" collapsed="false">
      <c r="A76" s="130"/>
      <c r="B76" s="130"/>
      <c r="C76" s="130"/>
      <c r="D76" s="130"/>
      <c r="E76" s="131" t="n">
        <f aca="false">SUM(E51:E72)</f>
        <v>5875</v>
      </c>
      <c r="F76" s="132"/>
      <c r="G76" s="131" t="n">
        <f aca="false">SUM(G51:G72)</f>
        <v>3000</v>
      </c>
      <c r="H76" s="132"/>
      <c r="I76" s="131" t="n">
        <f aca="false">SUM(I51:I72)</f>
        <v>3500</v>
      </c>
      <c r="J76" s="132"/>
      <c r="K76" s="131" t="n">
        <f aca="false">SUM(K51:K72)</f>
        <v>2105</v>
      </c>
      <c r="L76" s="132"/>
      <c r="M76" s="131" t="n">
        <f aca="false">SUM(E76:K76)</f>
        <v>14480</v>
      </c>
      <c r="N76" s="103"/>
      <c r="O76" s="128"/>
      <c r="P76" s="103"/>
      <c r="Q76" s="103"/>
      <c r="R76" s="103"/>
      <c r="S76" s="103"/>
      <c r="T76" s="103"/>
      <c r="U76" s="103"/>
      <c r="V76" s="103"/>
      <c r="W76" s="103"/>
      <c r="X76" s="103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2.75" hidden="false" customHeight="false" outlineLevel="0" collapsed="false">
      <c r="A77" s="129" t="s">
        <v>35</v>
      </c>
      <c r="B77" s="1"/>
      <c r="C77" s="1"/>
      <c r="D77" s="1"/>
      <c r="E77" s="66"/>
      <c r="F77" s="66"/>
      <c r="G77" s="66"/>
      <c r="H77" s="66"/>
      <c r="I77" s="66"/>
      <c r="J77" s="66"/>
      <c r="K77" s="66"/>
      <c r="L77" s="66"/>
      <c r="M77" s="66"/>
      <c r="N77" s="103"/>
      <c r="O77" s="128"/>
      <c r="P77" s="103"/>
      <c r="Q77" s="103"/>
      <c r="R77" s="103"/>
      <c r="S77" s="103"/>
      <c r="T77" s="103"/>
      <c r="U77" s="103"/>
      <c r="V77" s="103"/>
      <c r="W77" s="103"/>
      <c r="X77" s="103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  <row r="78" customFormat="false" ht="12.75" hidden="false" customHeight="false" outlineLevel="0" collapsed="false">
      <c r="A78" s="129"/>
      <c r="B78" s="1"/>
      <c r="C78" s="1"/>
      <c r="D78" s="1"/>
      <c r="E78" s="66"/>
      <c r="F78" s="66"/>
      <c r="G78" s="66"/>
      <c r="H78" s="66"/>
      <c r="I78" s="66"/>
      <c r="J78" s="66"/>
      <c r="K78" s="66"/>
      <c r="L78" s="66"/>
      <c r="M78" s="66"/>
      <c r="N78" s="103"/>
      <c r="O78" s="128"/>
      <c r="P78" s="103"/>
      <c r="Q78" s="103"/>
      <c r="R78" s="103"/>
      <c r="S78" s="103"/>
      <c r="T78" s="103"/>
      <c r="U78" s="103"/>
      <c r="V78" s="103"/>
      <c r="W78" s="103"/>
      <c r="X78" s="103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</row>
    <row r="79" customFormat="false" ht="12.75" hidden="false" customHeight="false" outlineLevel="0" collapsed="false">
      <c r="A79" s="1"/>
      <c r="B79" s="1"/>
      <c r="C79" s="1"/>
      <c r="D79" s="1"/>
      <c r="E79" s="66"/>
      <c r="F79" s="66"/>
      <c r="G79" s="66"/>
      <c r="H79" s="66"/>
      <c r="I79" s="66"/>
      <c r="J79" s="66"/>
      <c r="K79" s="66"/>
      <c r="L79" s="66"/>
      <c r="M79" s="66"/>
      <c r="N79" s="103"/>
      <c r="O79" s="128"/>
      <c r="P79" s="103"/>
      <c r="Q79" s="103"/>
      <c r="R79" s="103"/>
      <c r="S79" s="103"/>
      <c r="T79" s="103"/>
      <c r="U79" s="103"/>
      <c r="V79" s="103"/>
      <c r="W79" s="103"/>
      <c r="X79" s="103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</row>
    <row r="80" customFormat="false" ht="12.75" hidden="false" customHeight="false" outlineLevel="0" collapsed="false">
      <c r="A80" s="130"/>
      <c r="B80" s="130"/>
      <c r="C80" s="130"/>
      <c r="D80" s="130"/>
      <c r="E80" s="131" t="n">
        <f aca="false">SUM(E78:E79)</f>
        <v>0</v>
      </c>
      <c r="F80" s="132"/>
      <c r="G80" s="131" t="n">
        <f aca="false">SUM(G78:G79)</f>
        <v>0</v>
      </c>
      <c r="H80" s="132"/>
      <c r="I80" s="131" t="n">
        <f aca="false">SUM(I78:I79)</f>
        <v>0</v>
      </c>
      <c r="J80" s="132"/>
      <c r="K80" s="131" t="n">
        <f aca="false">SUM(K78:K79)</f>
        <v>0</v>
      </c>
      <c r="L80" s="132"/>
      <c r="M80" s="131" t="n">
        <f aca="false">SUM(E80:K80)</f>
        <v>0</v>
      </c>
      <c r="N80" s="103"/>
      <c r="O80" s="128"/>
      <c r="P80" s="103"/>
      <c r="Q80" s="103"/>
      <c r="R80" s="103"/>
      <c r="S80" s="103"/>
      <c r="T80" s="103"/>
      <c r="U80" s="103"/>
      <c r="V80" s="103"/>
      <c r="W80" s="103"/>
      <c r="X80" s="103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</row>
    <row r="81" customFormat="false" ht="12.75" hidden="false" customHeight="false" outlineLevel="0" collapsed="false">
      <c r="A81" s="129" t="s">
        <v>144</v>
      </c>
      <c r="B81" s="1"/>
      <c r="C81" s="1"/>
      <c r="D81" s="1"/>
      <c r="E81" s="66"/>
      <c r="F81" s="66"/>
      <c r="G81" s="66"/>
      <c r="H81" s="66"/>
      <c r="I81" s="66"/>
      <c r="J81" s="66"/>
      <c r="K81" s="66"/>
      <c r="L81" s="66"/>
      <c r="M81" s="66"/>
      <c r="N81" s="103"/>
      <c r="O81" s="128"/>
      <c r="P81" s="103"/>
      <c r="Q81" s="103"/>
      <c r="R81" s="103"/>
      <c r="S81" s="103"/>
      <c r="T81" s="103"/>
      <c r="U81" s="103"/>
      <c r="V81" s="103"/>
      <c r="W81" s="103"/>
      <c r="X81" s="103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</row>
    <row r="82" customFormat="false" ht="12.75" hidden="false" customHeight="false" outlineLevel="0" collapsed="false">
      <c r="A82" s="129"/>
      <c r="B82" s="1"/>
      <c r="C82" s="1"/>
      <c r="D82" s="1"/>
      <c r="E82" s="66"/>
      <c r="F82" s="66"/>
      <c r="G82" s="66"/>
      <c r="H82" s="66"/>
      <c r="I82" s="66"/>
      <c r="J82" s="66"/>
      <c r="K82" s="66"/>
      <c r="L82" s="66"/>
      <c r="M82" s="66"/>
      <c r="N82" s="103"/>
      <c r="O82" s="128"/>
      <c r="P82" s="103"/>
      <c r="Q82" s="103"/>
      <c r="R82" s="103"/>
      <c r="S82" s="103"/>
      <c r="T82" s="103"/>
      <c r="U82" s="103"/>
      <c r="V82" s="103"/>
      <c r="W82" s="103"/>
      <c r="X82" s="103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</row>
    <row r="83" customFormat="false" ht="12.75" hidden="false" customHeight="false" outlineLevel="0" collapsed="false">
      <c r="A83" s="1"/>
      <c r="B83" s="1"/>
      <c r="C83" s="1"/>
      <c r="D83" s="1"/>
      <c r="E83" s="66"/>
      <c r="F83" s="66"/>
      <c r="G83" s="66"/>
      <c r="H83" s="66"/>
      <c r="I83" s="66"/>
      <c r="J83" s="66"/>
      <c r="K83" s="66"/>
      <c r="L83" s="66"/>
      <c r="M83" s="66"/>
      <c r="N83" s="103"/>
      <c r="O83" s="128"/>
      <c r="P83" s="103"/>
      <c r="Q83" s="103"/>
      <c r="R83" s="103"/>
      <c r="S83" s="103"/>
      <c r="T83" s="103"/>
      <c r="U83" s="103"/>
      <c r="V83" s="103"/>
      <c r="W83" s="103"/>
      <c r="X83" s="103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</row>
    <row r="84" customFormat="false" ht="12.75" hidden="false" customHeight="false" outlineLevel="0" collapsed="false">
      <c r="A84" s="130"/>
      <c r="B84" s="130"/>
      <c r="C84" s="130"/>
      <c r="D84" s="130"/>
      <c r="E84" s="131" t="n">
        <f aca="false">SUM(E82:E83)</f>
        <v>0</v>
      </c>
      <c r="F84" s="132"/>
      <c r="G84" s="131" t="n">
        <f aca="false">SUM(G82:G83)</f>
        <v>0</v>
      </c>
      <c r="H84" s="132"/>
      <c r="I84" s="131" t="n">
        <f aca="false">SUM(I82:I83)</f>
        <v>0</v>
      </c>
      <c r="J84" s="132"/>
      <c r="K84" s="131" t="n">
        <f aca="false">SUM(K82:K83)</f>
        <v>0</v>
      </c>
      <c r="L84" s="132"/>
      <c r="M84" s="131" t="n">
        <f aca="false">SUM(E84:K84)</f>
        <v>0</v>
      </c>
      <c r="N84" s="103"/>
      <c r="O84" s="128"/>
      <c r="P84" s="103"/>
      <c r="Q84" s="103"/>
      <c r="R84" s="103"/>
      <c r="S84" s="103"/>
      <c r="T84" s="103"/>
      <c r="U84" s="103"/>
      <c r="V84" s="103"/>
      <c r="W84" s="103"/>
      <c r="X84" s="103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</row>
    <row r="85" customFormat="false" ht="12.75" hidden="false" customHeight="false" outlineLevel="0" collapsed="false">
      <c r="A85" s="129" t="s">
        <v>145</v>
      </c>
      <c r="B85" s="1"/>
      <c r="C85" s="1"/>
      <c r="D85" s="1"/>
      <c r="E85" s="66"/>
      <c r="F85" s="66"/>
      <c r="G85" s="66"/>
      <c r="H85" s="66"/>
      <c r="I85" s="66"/>
      <c r="J85" s="66"/>
      <c r="K85" s="66"/>
      <c r="L85" s="66"/>
      <c r="M85" s="66"/>
      <c r="N85" s="103"/>
      <c r="O85" s="128"/>
      <c r="P85" s="103"/>
      <c r="Q85" s="103"/>
      <c r="R85" s="103"/>
      <c r="S85" s="103"/>
      <c r="T85" s="103"/>
      <c r="U85" s="103"/>
      <c r="V85" s="103"/>
      <c r="W85" s="103"/>
      <c r="X85" s="103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</row>
    <row r="86" customFormat="false" ht="12.75" hidden="false" customHeight="false" outlineLevel="0" collapsed="false">
      <c r="A86" s="129"/>
      <c r="B86" s="1"/>
      <c r="C86" s="1"/>
      <c r="D86" s="1"/>
      <c r="E86" s="66"/>
      <c r="F86" s="66"/>
      <c r="G86" s="66"/>
      <c r="H86" s="66"/>
      <c r="I86" s="66"/>
      <c r="J86" s="66"/>
      <c r="K86" s="66"/>
      <c r="L86" s="66"/>
      <c r="M86" s="66"/>
      <c r="N86" s="103"/>
      <c r="O86" s="128"/>
      <c r="P86" s="103"/>
      <c r="Q86" s="103"/>
      <c r="R86" s="103"/>
      <c r="S86" s="103"/>
      <c r="T86" s="103"/>
      <c r="U86" s="103"/>
      <c r="V86" s="103"/>
      <c r="W86" s="103"/>
      <c r="X86" s="103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</row>
    <row r="87" customFormat="false" ht="12.75" hidden="false" customHeight="false" outlineLevel="0" collapsed="false">
      <c r="A87" s="1"/>
      <c r="B87" s="1"/>
      <c r="C87" s="1"/>
      <c r="D87" s="1"/>
      <c r="E87" s="66"/>
      <c r="F87" s="66"/>
      <c r="G87" s="66"/>
      <c r="H87" s="66"/>
      <c r="I87" s="66"/>
      <c r="J87" s="66"/>
      <c r="K87" s="66"/>
      <c r="L87" s="66"/>
      <c r="M87" s="66"/>
      <c r="N87" s="103"/>
      <c r="O87" s="128"/>
      <c r="P87" s="103"/>
      <c r="Q87" s="103"/>
      <c r="R87" s="103"/>
      <c r="S87" s="103"/>
      <c r="T87" s="103"/>
      <c r="U87" s="103"/>
      <c r="V87" s="103"/>
      <c r="W87" s="103"/>
      <c r="X87" s="103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</row>
    <row r="88" customFormat="false" ht="12.75" hidden="false" customHeight="false" outlineLevel="0" collapsed="false">
      <c r="A88" s="130"/>
      <c r="B88" s="130"/>
      <c r="C88" s="130"/>
      <c r="D88" s="130"/>
      <c r="E88" s="131" t="n">
        <f aca="false">SUM(E86:E87)</f>
        <v>0</v>
      </c>
      <c r="F88" s="132"/>
      <c r="G88" s="131" t="n">
        <f aca="false">SUM(G86:G87)</f>
        <v>0</v>
      </c>
      <c r="H88" s="132"/>
      <c r="I88" s="131" t="n">
        <f aca="false">SUM(I86:I87)</f>
        <v>0</v>
      </c>
      <c r="J88" s="132"/>
      <c r="K88" s="131" t="n">
        <f aca="false">SUM(K86:K87)</f>
        <v>0</v>
      </c>
      <c r="L88" s="132"/>
      <c r="M88" s="131" t="n">
        <f aca="false">SUM(E88:K88)</f>
        <v>0</v>
      </c>
      <c r="N88" s="103"/>
      <c r="O88" s="128"/>
      <c r="P88" s="103"/>
      <c r="Q88" s="103"/>
      <c r="R88" s="103"/>
      <c r="S88" s="103"/>
      <c r="T88" s="103"/>
      <c r="U88" s="103"/>
      <c r="V88" s="103"/>
      <c r="W88" s="103"/>
      <c r="X88" s="103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</row>
    <row r="89" customFormat="false" ht="3" hidden="false" customHeight="true" outlineLevel="0" collapsed="false">
      <c r="A89" s="1"/>
      <c r="B89" s="1"/>
      <c r="C89" s="1"/>
      <c r="D89" s="1"/>
      <c r="E89" s="66"/>
      <c r="F89" s="66"/>
      <c r="G89" s="66"/>
      <c r="H89" s="66"/>
      <c r="I89" s="66"/>
      <c r="J89" s="66"/>
      <c r="K89" s="66"/>
      <c r="L89" s="66"/>
      <c r="M89" s="66"/>
      <c r="N89" s="103"/>
      <c r="O89" s="128"/>
      <c r="P89" s="103"/>
      <c r="Q89" s="103"/>
      <c r="R89" s="103"/>
      <c r="S89" s="103"/>
      <c r="T89" s="103"/>
      <c r="U89" s="103"/>
      <c r="V89" s="103"/>
      <c r="W89" s="103"/>
      <c r="X89" s="103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</row>
    <row r="90" customFormat="false" ht="13.5" hidden="false" customHeight="false" outlineLevel="0" collapsed="false">
      <c r="A90" s="135" t="s">
        <v>146</v>
      </c>
      <c r="B90" s="136"/>
      <c r="C90" s="136"/>
      <c r="D90" s="136"/>
      <c r="E90" s="137" t="e">
        <f aca="false">E10+E16+E20+E24+E28+E34+#REF!+E38+E42+E49+E76+E80+E84+E88</f>
        <v>#REF!</v>
      </c>
      <c r="F90" s="138"/>
      <c r="G90" s="137" t="e">
        <f aca="false">G10+G16+G20+G24+G28+G34+#REF!+G38+G42+G49+G76+G80+G84+G88</f>
        <v>#REF!</v>
      </c>
      <c r="H90" s="138"/>
      <c r="I90" s="137" t="e">
        <f aca="false">I10+I16+I20+I24+I28+I34+#REF!+I38+I42+I49+I76+I80+I84+I88</f>
        <v>#REF!</v>
      </c>
      <c r="J90" s="138"/>
      <c r="K90" s="137" t="e">
        <f aca="false">K10+K16+K20+K24+K28+K34+#REF!+K38+K42+K49+K76+K80+K84+K88</f>
        <v>#REF!</v>
      </c>
      <c r="L90" s="138"/>
      <c r="M90" s="137" t="e">
        <f aca="false">SUM(E90:K90)</f>
        <v>#REF!</v>
      </c>
      <c r="N90" s="103"/>
      <c r="O90" s="128"/>
      <c r="P90" s="103"/>
      <c r="Q90" s="103"/>
      <c r="R90" s="103"/>
      <c r="S90" s="103"/>
      <c r="T90" s="103"/>
      <c r="U90" s="103"/>
      <c r="V90" s="103"/>
      <c r="W90" s="103"/>
      <c r="X90" s="103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</row>
    <row r="91" customFormat="false" ht="3" hidden="false" customHeight="true" outlineLevel="0" collapsed="false"/>
    <row r="92" customFormat="false" ht="12" hidden="false" customHeight="true" outlineLevel="0" collapsed="false"/>
    <row r="93" customFormat="false" ht="12.75" hidden="false" customHeight="false" outlineLevel="0" collapsed="false">
      <c r="A93" s="122" t="s">
        <v>147</v>
      </c>
      <c r="B93" s="123"/>
      <c r="C93" s="123"/>
      <c r="D93" s="123"/>
      <c r="E93" s="124"/>
      <c r="F93" s="123"/>
      <c r="G93" s="124"/>
      <c r="H93" s="123"/>
      <c r="I93" s="124"/>
      <c r="J93" s="123"/>
      <c r="K93" s="124"/>
      <c r="L93" s="123"/>
      <c r="M93" s="125" t="s">
        <v>84</v>
      </c>
      <c r="N93" s="103"/>
      <c r="O93" s="128"/>
      <c r="P93" s="103"/>
      <c r="Q93" s="103"/>
      <c r="R93" s="103"/>
      <c r="S93" s="127" t="s">
        <v>85</v>
      </c>
      <c r="T93" s="139" t="s">
        <v>148</v>
      </c>
      <c r="U93" s="139" t="s">
        <v>149</v>
      </c>
      <c r="V93" s="139" t="s">
        <v>150</v>
      </c>
      <c r="W93" s="139" t="s">
        <v>151</v>
      </c>
      <c r="X93" s="139" t="s">
        <v>152</v>
      </c>
      <c r="Y93" s="127" t="s">
        <v>153</v>
      </c>
      <c r="Z93" s="127" t="s">
        <v>84</v>
      </c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</row>
    <row r="94" customFormat="false" ht="3" hidden="false" customHeight="true" outlineLevel="0" collapsed="false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03"/>
      <c r="O94" s="128"/>
      <c r="P94" s="103"/>
      <c r="Q94" s="103"/>
      <c r="R94" s="103"/>
      <c r="S94" s="103"/>
      <c r="T94" s="103"/>
      <c r="U94" s="103"/>
      <c r="V94" s="103"/>
      <c r="W94" s="103"/>
      <c r="X94" s="103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</row>
    <row r="95" customFormat="false" ht="12.75" hidden="true" customHeight="false" outlineLevel="0" collapsed="false">
      <c r="A95" s="129" t="s">
        <v>97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03"/>
      <c r="O95" s="128"/>
      <c r="P95" s="103"/>
      <c r="Q95" s="103"/>
      <c r="R95" s="103"/>
      <c r="S95" s="103"/>
      <c r="T95" s="103"/>
      <c r="U95" s="103"/>
      <c r="V95" s="103"/>
      <c r="W95" s="103"/>
      <c r="X95" s="103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</row>
    <row r="96" customFormat="false" ht="12.75" hidden="true" customHeight="false" outlineLevel="0" collapsed="false">
      <c r="A96" s="1"/>
      <c r="B96" s="1"/>
      <c r="C96" s="1"/>
      <c r="D96" s="1"/>
      <c r="E96" s="66"/>
      <c r="F96" s="66"/>
      <c r="G96" s="66"/>
      <c r="H96" s="66"/>
      <c r="I96" s="66"/>
      <c r="J96" s="66"/>
      <c r="K96" s="66"/>
      <c r="L96" s="66"/>
      <c r="M96" s="66"/>
      <c r="N96" s="103"/>
      <c r="O96" s="128"/>
      <c r="P96" s="103"/>
      <c r="Q96" s="103"/>
      <c r="R96" s="103"/>
      <c r="S96" s="103"/>
      <c r="T96" s="66"/>
      <c r="U96" s="66"/>
      <c r="V96" s="66"/>
      <c r="W96" s="66"/>
      <c r="X96" s="66"/>
      <c r="Y96" s="66"/>
      <c r="Z96" s="140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</row>
    <row r="97" customFormat="false" ht="12.75" hidden="true" customHeight="false" outlineLevel="0" collapsed="false">
      <c r="A97" s="1"/>
      <c r="B97" s="1"/>
      <c r="C97" s="1"/>
      <c r="D97" s="1"/>
      <c r="E97" s="66"/>
      <c r="F97" s="66"/>
      <c r="G97" s="66"/>
      <c r="H97" s="66"/>
      <c r="I97" s="66"/>
      <c r="J97" s="66"/>
      <c r="K97" s="66"/>
      <c r="L97" s="66"/>
      <c r="M97" s="66"/>
      <c r="N97" s="103"/>
      <c r="O97" s="128"/>
      <c r="P97" s="103"/>
      <c r="Q97" s="103"/>
      <c r="R97" s="103"/>
      <c r="S97" s="103"/>
      <c r="T97" s="66"/>
      <c r="U97" s="66"/>
      <c r="V97" s="66"/>
      <c r="W97" s="66"/>
      <c r="X97" s="66"/>
      <c r="Y97" s="66"/>
      <c r="Z97" s="140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  <c r="IW97" s="1"/>
    </row>
    <row r="98" customFormat="false" ht="12.75" hidden="true" customHeight="false" outlineLevel="0" collapsed="false">
      <c r="A98" s="1"/>
      <c r="B98" s="1"/>
      <c r="C98" s="1"/>
      <c r="D98" s="1"/>
      <c r="E98" s="66"/>
      <c r="F98" s="66"/>
      <c r="G98" s="66"/>
      <c r="H98" s="66"/>
      <c r="I98" s="66"/>
      <c r="J98" s="66"/>
      <c r="K98" s="66"/>
      <c r="L98" s="66"/>
      <c r="M98" s="66"/>
      <c r="N98" s="103"/>
      <c r="O98" s="128"/>
      <c r="P98" s="103"/>
      <c r="Q98" s="103"/>
      <c r="R98" s="103"/>
      <c r="S98" s="103"/>
      <c r="T98" s="66"/>
      <c r="U98" s="66"/>
      <c r="V98" s="66"/>
      <c r="W98" s="66"/>
      <c r="X98" s="66"/>
      <c r="Y98" s="66"/>
      <c r="Z98" s="140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</row>
    <row r="99" customFormat="false" ht="3" hidden="true" customHeight="true" outlineLevel="0" collapsed="false">
      <c r="A99" s="1"/>
      <c r="B99" s="1"/>
      <c r="C99" s="1"/>
      <c r="D99" s="1"/>
      <c r="E99" s="66"/>
      <c r="F99" s="66"/>
      <c r="G99" s="66"/>
      <c r="H99" s="66"/>
      <c r="I99" s="66"/>
      <c r="J99" s="66"/>
      <c r="K99" s="66"/>
      <c r="L99" s="66"/>
      <c r="M99" s="66"/>
      <c r="N99" s="103"/>
      <c r="O99" s="128"/>
      <c r="P99" s="103"/>
      <c r="Q99" s="103"/>
      <c r="R99" s="103"/>
      <c r="S99" s="103"/>
      <c r="T99" s="103"/>
      <c r="U99" s="103"/>
      <c r="V99" s="103"/>
      <c r="W99" s="103"/>
      <c r="X99" s="103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  <c r="IW99" s="1"/>
    </row>
    <row r="100" customFormat="false" ht="12.75" hidden="true" customHeight="false" outlineLevel="0" collapsed="false">
      <c r="A100" s="130"/>
      <c r="B100" s="130"/>
      <c r="C100" s="130"/>
      <c r="D100" s="130"/>
      <c r="E100" s="131"/>
      <c r="F100" s="132"/>
      <c r="G100" s="131"/>
      <c r="H100" s="132"/>
      <c r="I100" s="131"/>
      <c r="J100" s="132"/>
      <c r="K100" s="131"/>
      <c r="L100" s="132"/>
      <c r="M100" s="131" t="n">
        <f aca="false">SUM(M96:M98)</f>
        <v>0</v>
      </c>
      <c r="N100" s="103"/>
      <c r="O100" s="128"/>
      <c r="P100" s="103"/>
      <c r="Q100" s="103"/>
      <c r="R100" s="103"/>
      <c r="S100" s="103"/>
      <c r="T100" s="103"/>
      <c r="U100" s="103"/>
      <c r="V100" s="103"/>
      <c r="W100" s="103"/>
      <c r="X100" s="103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</row>
    <row r="101" customFormat="false" ht="3" hidden="true" customHeight="true" outlineLevel="0" collapsed="false">
      <c r="A101" s="1"/>
      <c r="B101" s="1"/>
      <c r="C101" s="1"/>
      <c r="D101" s="1"/>
      <c r="E101" s="66"/>
      <c r="F101" s="66"/>
      <c r="G101" s="66"/>
      <c r="H101" s="66"/>
      <c r="I101" s="66"/>
      <c r="J101" s="66"/>
      <c r="K101" s="66"/>
      <c r="L101" s="66"/>
      <c r="M101" s="66"/>
      <c r="N101" s="103"/>
      <c r="O101" s="128"/>
      <c r="P101" s="103"/>
      <c r="Q101" s="103"/>
      <c r="R101" s="103"/>
      <c r="S101" s="103"/>
      <c r="T101" s="103"/>
      <c r="U101" s="103"/>
      <c r="V101" s="103"/>
      <c r="W101" s="103"/>
      <c r="X101" s="103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</row>
    <row r="102" customFormat="false" ht="12.75" hidden="true" customHeight="false" outlineLevel="0" collapsed="false">
      <c r="A102" s="129" t="s">
        <v>101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03"/>
      <c r="O102" s="128"/>
      <c r="P102" s="103"/>
      <c r="Q102" s="103"/>
      <c r="R102" s="103"/>
      <c r="S102" s="103"/>
      <c r="T102" s="103"/>
      <c r="U102" s="103"/>
      <c r="V102" s="103"/>
      <c r="W102" s="103"/>
      <c r="X102" s="103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</row>
    <row r="103" customFormat="false" ht="12.75" hidden="true" customHeight="false" outlineLevel="0" collapsed="false">
      <c r="A103" s="1"/>
      <c r="B103" s="1"/>
      <c r="C103" s="1"/>
      <c r="D103" s="1"/>
      <c r="E103" s="66"/>
      <c r="F103" s="66"/>
      <c r="G103" s="66"/>
      <c r="H103" s="66"/>
      <c r="I103" s="66"/>
      <c r="J103" s="66"/>
      <c r="K103" s="66"/>
      <c r="L103" s="66"/>
      <c r="M103" s="66"/>
      <c r="N103" s="103"/>
      <c r="O103" s="128"/>
      <c r="P103" s="103"/>
      <c r="Q103" s="103"/>
      <c r="R103" s="103"/>
      <c r="S103" s="103"/>
      <c r="T103" s="66"/>
      <c r="U103" s="66"/>
      <c r="V103" s="66"/>
      <c r="W103" s="66"/>
      <c r="X103" s="66"/>
      <c r="Y103" s="66"/>
      <c r="Z103" s="140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</row>
    <row r="104" customFormat="false" ht="3" hidden="true" customHeight="true" outlineLevel="0" collapsed="false">
      <c r="A104" s="1"/>
      <c r="B104" s="1"/>
      <c r="C104" s="1"/>
      <c r="D104" s="1"/>
      <c r="E104" s="66"/>
      <c r="F104" s="66"/>
      <c r="G104" s="66"/>
      <c r="H104" s="66"/>
      <c r="I104" s="66"/>
      <c r="J104" s="66"/>
      <c r="K104" s="66"/>
      <c r="L104" s="66"/>
      <c r="M104" s="66"/>
      <c r="N104" s="103"/>
      <c r="O104" s="128"/>
      <c r="P104" s="103"/>
      <c r="Q104" s="103"/>
      <c r="R104" s="103"/>
      <c r="S104" s="103"/>
      <c r="T104" s="103"/>
      <c r="U104" s="103"/>
      <c r="V104" s="103"/>
      <c r="W104" s="103"/>
      <c r="X104" s="103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</row>
    <row r="105" customFormat="false" ht="12.75" hidden="true" customHeight="false" outlineLevel="0" collapsed="false">
      <c r="A105" s="130"/>
      <c r="B105" s="130"/>
      <c r="C105" s="130"/>
      <c r="D105" s="130"/>
      <c r="E105" s="131"/>
      <c r="F105" s="132"/>
      <c r="G105" s="131"/>
      <c r="H105" s="132"/>
      <c r="I105" s="131"/>
      <c r="J105" s="132"/>
      <c r="K105" s="131"/>
      <c r="L105" s="132"/>
      <c r="M105" s="131" t="n">
        <f aca="false">SUM(M103)</f>
        <v>0</v>
      </c>
      <c r="N105" s="103"/>
      <c r="O105" s="128"/>
      <c r="P105" s="103"/>
      <c r="Q105" s="103"/>
      <c r="R105" s="103"/>
      <c r="S105" s="103"/>
      <c r="T105" s="103"/>
      <c r="U105" s="103"/>
      <c r="V105" s="103"/>
      <c r="W105" s="103"/>
      <c r="X105" s="103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</row>
    <row r="106" customFormat="false" ht="3" hidden="false" customHeight="true" outlineLevel="0" collapsed="false">
      <c r="A106" s="1"/>
      <c r="B106" s="1"/>
      <c r="C106" s="1"/>
      <c r="D106" s="1"/>
      <c r="E106" s="66"/>
      <c r="F106" s="66"/>
      <c r="G106" s="66"/>
      <c r="H106" s="66"/>
      <c r="I106" s="66"/>
      <c r="J106" s="66"/>
      <c r="K106" s="66"/>
      <c r="L106" s="66"/>
      <c r="M106" s="66"/>
      <c r="N106" s="103"/>
      <c r="O106" s="128"/>
      <c r="P106" s="103"/>
      <c r="Q106" s="103"/>
      <c r="R106" s="103"/>
      <c r="S106" s="103"/>
      <c r="T106" s="103"/>
      <c r="U106" s="103"/>
      <c r="V106" s="103"/>
      <c r="W106" s="103"/>
      <c r="X106" s="103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  <c r="IW106" s="1"/>
    </row>
    <row r="107" customFormat="false" ht="12.75" hidden="false" customHeight="false" outlineLevel="0" collapsed="false">
      <c r="A107" s="129" t="s">
        <v>102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03"/>
      <c r="O107" s="128"/>
      <c r="P107" s="103"/>
      <c r="Q107" s="103"/>
      <c r="R107" s="103"/>
      <c r="S107" s="103"/>
      <c r="T107" s="103"/>
      <c r="U107" s="103"/>
      <c r="V107" s="103"/>
      <c r="W107" s="103"/>
      <c r="X107" s="103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</row>
    <row r="108" customFormat="false" ht="12.75" hidden="false" customHeight="false" outlineLevel="0" collapsed="false">
      <c r="A108" s="129"/>
      <c r="B108" s="1" t="s">
        <v>154</v>
      </c>
      <c r="C108" s="1" t="s">
        <v>155</v>
      </c>
      <c r="D108" s="1"/>
      <c r="E108" s="1"/>
      <c r="F108" s="1"/>
      <c r="G108" s="1"/>
      <c r="H108" s="1"/>
      <c r="I108" s="1"/>
      <c r="J108" s="1"/>
      <c r="K108" s="1"/>
      <c r="L108" s="1"/>
      <c r="M108" s="66" t="n">
        <v>116</v>
      </c>
      <c r="N108" s="103"/>
      <c r="O108" s="128"/>
      <c r="P108" s="103"/>
      <c r="Q108" s="103"/>
      <c r="R108" s="103"/>
      <c r="S108" s="103"/>
      <c r="T108" s="66"/>
      <c r="U108" s="66"/>
      <c r="V108" s="66"/>
      <c r="W108" s="66"/>
      <c r="X108" s="66"/>
      <c r="Y108" s="66"/>
      <c r="Z108" s="140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</row>
    <row r="109" customFormat="false" ht="12.75" hidden="false" customHeight="false" outlineLevel="0" collapsed="false">
      <c r="A109" s="1"/>
      <c r="B109" s="1" t="s">
        <v>156</v>
      </c>
      <c r="C109" s="1" t="s">
        <v>157</v>
      </c>
      <c r="D109" s="1"/>
      <c r="E109" s="66"/>
      <c r="F109" s="66"/>
      <c r="G109" s="66"/>
      <c r="H109" s="66"/>
      <c r="I109" s="66"/>
      <c r="J109" s="66"/>
      <c r="K109" s="66"/>
      <c r="L109" s="66"/>
      <c r="M109" s="66" t="n">
        <v>220</v>
      </c>
      <c r="N109" s="103"/>
      <c r="O109" s="128"/>
      <c r="P109" s="103"/>
      <c r="Q109" s="103"/>
      <c r="R109" s="103"/>
      <c r="S109" s="103"/>
      <c r="T109" s="66"/>
      <c r="U109" s="66"/>
      <c r="V109" s="66"/>
      <c r="W109" s="66"/>
      <c r="X109" s="66"/>
      <c r="Y109" s="66"/>
      <c r="Z109" s="140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  <c r="IW109" s="1"/>
    </row>
    <row r="110" customFormat="false" ht="12.75" hidden="false" customHeight="false" outlineLevel="0" collapsed="false">
      <c r="A110" s="129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66"/>
      <c r="N110" s="103"/>
      <c r="O110" s="128"/>
      <c r="P110" s="103"/>
      <c r="Q110" s="103"/>
      <c r="R110" s="103"/>
      <c r="S110" s="103"/>
      <c r="T110" s="66"/>
      <c r="U110" s="66"/>
      <c r="V110" s="66"/>
      <c r="W110" s="66"/>
      <c r="X110" s="66"/>
      <c r="Y110" s="66"/>
      <c r="Z110" s="140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</row>
    <row r="111" customFormat="false" ht="12.75" hidden="false" customHeight="false" outlineLevel="0" collapsed="false">
      <c r="A111" s="129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66"/>
      <c r="N111" s="103"/>
      <c r="O111" s="128"/>
      <c r="P111" s="103"/>
      <c r="Q111" s="103"/>
      <c r="R111" s="103"/>
      <c r="S111" s="103"/>
      <c r="T111" s="66"/>
      <c r="U111" s="66"/>
      <c r="V111" s="66"/>
      <c r="W111" s="66"/>
      <c r="X111" s="66"/>
      <c r="Y111" s="66"/>
      <c r="Z111" s="140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</row>
    <row r="112" customFormat="false" ht="3" hidden="false" customHeight="true" outlineLevel="0" collapsed="false">
      <c r="A112" s="1"/>
      <c r="B112" s="1"/>
      <c r="C112" s="1"/>
      <c r="D112" s="1"/>
      <c r="E112" s="66"/>
      <c r="F112" s="66"/>
      <c r="G112" s="66"/>
      <c r="H112" s="66"/>
      <c r="I112" s="66"/>
      <c r="J112" s="66"/>
      <c r="K112" s="66"/>
      <c r="L112" s="66"/>
      <c r="M112" s="66"/>
      <c r="N112" s="103"/>
      <c r="O112" s="128"/>
      <c r="P112" s="103"/>
      <c r="Q112" s="103"/>
      <c r="R112" s="103"/>
      <c r="S112" s="103"/>
      <c r="T112" s="103"/>
      <c r="U112" s="103"/>
      <c r="V112" s="103"/>
      <c r="W112" s="103"/>
      <c r="X112" s="103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</row>
    <row r="113" customFormat="false" ht="12.75" hidden="false" customHeight="false" outlineLevel="0" collapsed="false">
      <c r="A113" s="130"/>
      <c r="B113" s="130"/>
      <c r="C113" s="130"/>
      <c r="D113" s="130"/>
      <c r="E113" s="131"/>
      <c r="F113" s="132"/>
      <c r="G113" s="131"/>
      <c r="H113" s="132"/>
      <c r="I113" s="131"/>
      <c r="J113" s="132"/>
      <c r="K113" s="131"/>
      <c r="L113" s="132"/>
      <c r="M113" s="131" t="n">
        <f aca="false">SUM(M108:M112)</f>
        <v>336</v>
      </c>
      <c r="N113" s="103"/>
      <c r="O113" s="128"/>
      <c r="P113" s="103"/>
      <c r="Q113" s="103"/>
      <c r="R113" s="103"/>
      <c r="S113" s="103"/>
      <c r="T113" s="103"/>
      <c r="U113" s="103"/>
      <c r="V113" s="103"/>
      <c r="W113" s="103"/>
      <c r="X113" s="103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  <c r="IW113" s="1"/>
    </row>
    <row r="114" customFormat="false" ht="3" hidden="false" customHeight="true" outlineLevel="0" collapsed="false">
      <c r="A114" s="1"/>
      <c r="B114" s="1"/>
      <c r="C114" s="1"/>
      <c r="D114" s="1"/>
      <c r="E114" s="66"/>
      <c r="F114" s="66"/>
      <c r="G114" s="66"/>
      <c r="H114" s="66"/>
      <c r="I114" s="66"/>
      <c r="J114" s="66"/>
      <c r="K114" s="66"/>
      <c r="L114" s="66"/>
      <c r="M114" s="66"/>
      <c r="N114" s="103"/>
      <c r="O114" s="128"/>
      <c r="P114" s="103"/>
      <c r="Q114" s="103"/>
      <c r="R114" s="103"/>
      <c r="S114" s="103"/>
      <c r="T114" s="103"/>
      <c r="U114" s="103"/>
      <c r="V114" s="103"/>
      <c r="W114" s="103"/>
      <c r="X114" s="103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  <c r="IW114" s="1"/>
    </row>
    <row r="115" customFormat="false" ht="12.75" hidden="true" customHeight="false" outlineLevel="0" collapsed="false">
      <c r="A115" s="129" t="s">
        <v>86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03"/>
      <c r="O115" s="128"/>
      <c r="P115" s="103"/>
      <c r="Q115" s="103"/>
      <c r="R115" s="103"/>
      <c r="S115" s="103"/>
      <c r="T115" s="103"/>
      <c r="U115" s="103"/>
      <c r="V115" s="103"/>
      <c r="W115" s="103"/>
      <c r="X115" s="103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  <c r="IW115" s="1"/>
    </row>
    <row r="116" customFormat="false" ht="12.75" hidden="true" customHeight="false" outlineLevel="0" collapsed="false">
      <c r="A116" s="129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66"/>
      <c r="N116" s="103"/>
      <c r="O116" s="128"/>
      <c r="P116" s="103"/>
      <c r="Q116" s="103"/>
      <c r="R116" s="103"/>
      <c r="S116" s="103"/>
      <c r="T116" s="66"/>
      <c r="U116" s="66"/>
      <c r="V116" s="66"/>
      <c r="W116" s="66"/>
      <c r="X116" s="66"/>
      <c r="Y116" s="66"/>
      <c r="Z116" s="140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  <c r="IW116" s="1"/>
    </row>
    <row r="117" customFormat="false" ht="3" hidden="true" customHeight="true" outlineLevel="0" collapsed="false">
      <c r="A117" s="1"/>
      <c r="B117" s="1"/>
      <c r="C117" s="1"/>
      <c r="D117" s="1"/>
      <c r="E117" s="66"/>
      <c r="F117" s="66"/>
      <c r="G117" s="66"/>
      <c r="H117" s="66"/>
      <c r="I117" s="66"/>
      <c r="J117" s="66"/>
      <c r="K117" s="66"/>
      <c r="L117" s="66"/>
      <c r="M117" s="66"/>
      <c r="N117" s="103"/>
      <c r="O117" s="128"/>
      <c r="P117" s="103"/>
      <c r="Q117" s="103"/>
      <c r="R117" s="103"/>
      <c r="S117" s="103"/>
      <c r="T117" s="103"/>
      <c r="U117" s="103"/>
      <c r="V117" s="103"/>
      <c r="W117" s="103"/>
      <c r="X117" s="103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  <c r="IW117" s="1"/>
    </row>
    <row r="118" customFormat="false" ht="12.75" hidden="true" customHeight="false" outlineLevel="0" collapsed="false">
      <c r="A118" s="130"/>
      <c r="B118" s="130"/>
      <c r="C118" s="130"/>
      <c r="D118" s="130"/>
      <c r="E118" s="131"/>
      <c r="F118" s="132"/>
      <c r="G118" s="131"/>
      <c r="H118" s="132"/>
      <c r="I118" s="131"/>
      <c r="J118" s="132"/>
      <c r="K118" s="131"/>
      <c r="L118" s="132"/>
      <c r="M118" s="131" t="n">
        <f aca="false">SUM(M116)</f>
        <v>0</v>
      </c>
      <c r="N118" s="103"/>
      <c r="O118" s="128"/>
      <c r="P118" s="103"/>
      <c r="Q118" s="103"/>
      <c r="R118" s="103"/>
      <c r="S118" s="103"/>
      <c r="T118" s="103"/>
      <c r="U118" s="103"/>
      <c r="V118" s="103"/>
      <c r="W118" s="103"/>
      <c r="X118" s="103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  <c r="IW118" s="1"/>
    </row>
    <row r="119" customFormat="false" ht="3" hidden="false" customHeight="true" outlineLevel="0" collapsed="false">
      <c r="A119" s="1"/>
      <c r="B119" s="1"/>
      <c r="C119" s="1"/>
      <c r="D119" s="1"/>
      <c r="E119" s="66"/>
      <c r="F119" s="66"/>
      <c r="G119" s="66"/>
      <c r="H119" s="66"/>
      <c r="I119" s="66"/>
      <c r="J119" s="66"/>
      <c r="K119" s="66"/>
      <c r="L119" s="66"/>
      <c r="M119" s="66"/>
      <c r="N119" s="103"/>
      <c r="O119" s="128"/>
      <c r="P119" s="103"/>
      <c r="Q119" s="103"/>
      <c r="R119" s="103"/>
      <c r="S119" s="103"/>
      <c r="T119" s="103"/>
      <c r="U119" s="103"/>
      <c r="V119" s="103"/>
      <c r="W119" s="103"/>
      <c r="X119" s="103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  <c r="IW119" s="1"/>
    </row>
    <row r="120" customFormat="false" ht="12.75" hidden="false" customHeight="false" outlineLevel="0" collapsed="false">
      <c r="A120" s="129" t="s">
        <v>121</v>
      </c>
      <c r="B120" s="1"/>
      <c r="C120" s="1"/>
      <c r="D120" s="1"/>
      <c r="E120" s="66"/>
      <c r="F120" s="66"/>
      <c r="G120" s="66"/>
      <c r="H120" s="66"/>
      <c r="I120" s="66"/>
      <c r="J120" s="66"/>
      <c r="K120" s="66"/>
      <c r="L120" s="66"/>
      <c r="M120" s="66"/>
      <c r="N120" s="103"/>
      <c r="O120" s="128"/>
      <c r="P120" s="103"/>
      <c r="Q120" s="103"/>
      <c r="R120" s="103"/>
      <c r="S120" s="103"/>
      <c r="T120" s="103"/>
      <c r="U120" s="103"/>
      <c r="V120" s="103"/>
      <c r="W120" s="103"/>
      <c r="X120" s="103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  <c r="IW120" s="1"/>
    </row>
    <row r="121" customFormat="false" ht="12.75" hidden="false" customHeight="false" outlineLevel="0" collapsed="false">
      <c r="A121" s="129"/>
      <c r="B121" s="1" t="s">
        <v>158</v>
      </c>
      <c r="C121" s="1" t="s">
        <v>159</v>
      </c>
      <c r="D121" s="1"/>
      <c r="E121" s="66"/>
      <c r="F121" s="66"/>
      <c r="G121" s="66"/>
      <c r="H121" s="66"/>
      <c r="I121" s="66"/>
      <c r="J121" s="66"/>
      <c r="K121" s="66"/>
      <c r="L121" s="66"/>
      <c r="M121" s="66" t="n">
        <v>142</v>
      </c>
      <c r="N121" s="103"/>
      <c r="O121" s="128"/>
      <c r="P121" s="103"/>
      <c r="Q121" s="103"/>
      <c r="R121" s="103"/>
      <c r="S121" s="103"/>
      <c r="T121" s="66"/>
      <c r="U121" s="66"/>
      <c r="V121" s="66"/>
      <c r="W121" s="66"/>
      <c r="X121" s="66"/>
      <c r="Y121" s="66"/>
      <c r="Z121" s="140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  <c r="IW121" s="1"/>
    </row>
    <row r="122" customFormat="false" ht="12.75" hidden="false" customHeight="false" outlineLevel="0" collapsed="false">
      <c r="A122" s="129"/>
      <c r="B122" s="1" t="s">
        <v>160</v>
      </c>
      <c r="C122" s="1" t="s">
        <v>161</v>
      </c>
      <c r="D122" s="1"/>
      <c r="E122" s="66"/>
      <c r="F122" s="66"/>
      <c r="G122" s="66"/>
      <c r="H122" s="66"/>
      <c r="I122" s="66"/>
      <c r="J122" s="66"/>
      <c r="K122" s="66"/>
      <c r="L122" s="66"/>
      <c r="M122" s="66" t="n">
        <v>165</v>
      </c>
      <c r="N122" s="103"/>
      <c r="O122" s="128"/>
      <c r="P122" s="103"/>
      <c r="Q122" s="103"/>
      <c r="R122" s="103"/>
      <c r="S122" s="103"/>
      <c r="T122" s="66"/>
      <c r="U122" s="66"/>
      <c r="V122" s="66"/>
      <c r="W122" s="66"/>
      <c r="X122" s="66"/>
      <c r="Y122" s="66"/>
      <c r="Z122" s="140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  <c r="IW122" s="1"/>
    </row>
    <row r="123" customFormat="false" ht="12.75" hidden="false" customHeight="false" outlineLevel="0" collapsed="false">
      <c r="A123" s="129"/>
      <c r="B123" s="1" t="s">
        <v>162</v>
      </c>
      <c r="C123" s="1" t="s">
        <v>143</v>
      </c>
      <c r="D123" s="1"/>
      <c r="E123" s="66"/>
      <c r="F123" s="66"/>
      <c r="G123" s="66"/>
      <c r="H123" s="66"/>
      <c r="I123" s="66"/>
      <c r="J123" s="66"/>
      <c r="K123" s="66"/>
      <c r="L123" s="66"/>
      <c r="M123" s="66" t="n">
        <v>45</v>
      </c>
      <c r="N123" s="103"/>
      <c r="O123" s="128"/>
      <c r="P123" s="103"/>
      <c r="Q123" s="103"/>
      <c r="R123" s="103"/>
      <c r="S123" s="103"/>
      <c r="T123" s="66"/>
      <c r="U123" s="66"/>
      <c r="V123" s="66"/>
      <c r="W123" s="66"/>
      <c r="X123" s="66"/>
      <c r="Y123" s="66"/>
      <c r="Z123" s="140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  <c r="IW123" s="1"/>
    </row>
    <row r="124" customFormat="false" ht="12.75" hidden="false" customHeight="false" outlineLevel="0" collapsed="false">
      <c r="A124" s="129"/>
      <c r="B124" s="1"/>
      <c r="C124" s="1"/>
      <c r="D124" s="1"/>
      <c r="E124" s="66"/>
      <c r="F124" s="66"/>
      <c r="G124" s="66"/>
      <c r="H124" s="66"/>
      <c r="I124" s="66"/>
      <c r="J124" s="66"/>
      <c r="K124" s="66"/>
      <c r="L124" s="66"/>
      <c r="M124" s="66"/>
      <c r="N124" s="103"/>
      <c r="O124" s="128"/>
      <c r="P124" s="103"/>
      <c r="Q124" s="103"/>
      <c r="R124" s="103"/>
      <c r="S124" s="103"/>
      <c r="T124" s="66"/>
      <c r="U124" s="66"/>
      <c r="V124" s="66"/>
      <c r="W124" s="66"/>
      <c r="X124" s="66"/>
      <c r="Y124" s="66"/>
      <c r="Z124" s="140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  <c r="IW124" s="1"/>
    </row>
    <row r="125" customFormat="false" ht="3" hidden="false" customHeight="true" outlineLevel="0" collapsed="false">
      <c r="A125" s="1"/>
      <c r="B125" s="1"/>
      <c r="C125" s="1"/>
      <c r="D125" s="1"/>
      <c r="E125" s="66"/>
      <c r="F125" s="66"/>
      <c r="G125" s="66"/>
      <c r="H125" s="66"/>
      <c r="I125" s="66"/>
      <c r="J125" s="66"/>
      <c r="K125" s="66"/>
      <c r="L125" s="66"/>
      <c r="M125" s="66"/>
      <c r="N125" s="103"/>
      <c r="O125" s="128"/>
      <c r="P125" s="103"/>
      <c r="Q125" s="103"/>
      <c r="R125" s="103"/>
      <c r="S125" s="103"/>
      <c r="T125" s="103"/>
      <c r="U125" s="103"/>
      <c r="V125" s="103"/>
      <c r="W125" s="103"/>
      <c r="X125" s="103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  <c r="IW125" s="1"/>
    </row>
    <row r="126" customFormat="false" ht="12.75" hidden="false" customHeight="false" outlineLevel="0" collapsed="false">
      <c r="A126" s="130"/>
      <c r="B126" s="130"/>
      <c r="C126" s="130"/>
      <c r="D126" s="130"/>
      <c r="E126" s="131"/>
      <c r="F126" s="132"/>
      <c r="G126" s="131"/>
      <c r="H126" s="132"/>
      <c r="I126" s="131"/>
      <c r="J126" s="132"/>
      <c r="K126" s="131"/>
      <c r="L126" s="132"/>
      <c r="M126" s="131" t="n">
        <f aca="false">SUM(M121:M124)</f>
        <v>352</v>
      </c>
      <c r="N126" s="103"/>
      <c r="O126" s="128"/>
      <c r="P126" s="103"/>
      <c r="Q126" s="103"/>
      <c r="R126" s="103"/>
      <c r="S126" s="103"/>
      <c r="T126" s="103"/>
      <c r="U126" s="103"/>
      <c r="V126" s="103"/>
      <c r="W126" s="103"/>
      <c r="X126" s="103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  <c r="IW126" s="1"/>
    </row>
    <row r="127" customFormat="false" ht="3" hidden="false" customHeight="true" outlineLevel="0" collapsed="false">
      <c r="A127" s="128"/>
      <c r="B127" s="128"/>
      <c r="C127" s="128"/>
      <c r="D127" s="128"/>
      <c r="E127" s="65"/>
      <c r="F127" s="66"/>
      <c r="G127" s="65"/>
      <c r="H127" s="66"/>
      <c r="I127" s="65"/>
      <c r="J127" s="66"/>
      <c r="K127" s="65"/>
      <c r="L127" s="66"/>
      <c r="M127" s="65"/>
      <c r="N127" s="103"/>
      <c r="O127" s="128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  <c r="AA127" s="103"/>
      <c r="AB127" s="103"/>
      <c r="AC127" s="103"/>
      <c r="AD127" s="103"/>
      <c r="AE127" s="103"/>
      <c r="AF127" s="103"/>
      <c r="AG127" s="103"/>
      <c r="AH127" s="103"/>
      <c r="AI127" s="103"/>
      <c r="AJ127" s="103"/>
      <c r="AK127" s="103"/>
      <c r="AL127" s="103"/>
      <c r="AM127" s="103"/>
      <c r="AN127" s="103"/>
      <c r="AO127" s="103"/>
      <c r="AP127" s="103"/>
      <c r="AQ127" s="103"/>
      <c r="AR127" s="103"/>
      <c r="AS127" s="103"/>
      <c r="AT127" s="103"/>
      <c r="AU127" s="103"/>
      <c r="AV127" s="103"/>
      <c r="AW127" s="103"/>
      <c r="AX127" s="103"/>
      <c r="AY127" s="103"/>
      <c r="AZ127" s="103"/>
      <c r="BA127" s="103"/>
      <c r="BB127" s="103"/>
      <c r="BC127" s="103"/>
      <c r="BD127" s="103"/>
      <c r="BE127" s="103"/>
      <c r="BF127" s="103"/>
      <c r="BG127" s="103"/>
      <c r="BH127" s="103"/>
      <c r="BI127" s="103"/>
      <c r="BJ127" s="103"/>
      <c r="BK127" s="103"/>
      <c r="BL127" s="103"/>
      <c r="BM127" s="103"/>
      <c r="BN127" s="103"/>
      <c r="BO127" s="103"/>
      <c r="BP127" s="103"/>
      <c r="BQ127" s="103"/>
      <c r="BR127" s="103"/>
      <c r="BS127" s="103"/>
      <c r="BT127" s="103"/>
      <c r="BU127" s="103"/>
      <c r="BV127" s="103"/>
      <c r="BW127" s="103"/>
      <c r="BX127" s="103"/>
      <c r="BY127" s="103"/>
      <c r="BZ127" s="103"/>
      <c r="CA127" s="103"/>
      <c r="CB127" s="103"/>
      <c r="CC127" s="103"/>
      <c r="CD127" s="103"/>
      <c r="CE127" s="103"/>
      <c r="CF127" s="103"/>
      <c r="CG127" s="103"/>
      <c r="CH127" s="103"/>
      <c r="CI127" s="103"/>
      <c r="CJ127" s="103"/>
      <c r="CK127" s="103"/>
      <c r="CL127" s="103"/>
      <c r="CM127" s="103"/>
      <c r="CN127" s="103"/>
      <c r="CO127" s="103"/>
      <c r="CP127" s="103"/>
      <c r="CQ127" s="103"/>
      <c r="CR127" s="103"/>
      <c r="CS127" s="103"/>
      <c r="CT127" s="103"/>
      <c r="CU127" s="103"/>
      <c r="CV127" s="103"/>
      <c r="CW127" s="103"/>
      <c r="CX127" s="103"/>
      <c r="CY127" s="103"/>
      <c r="CZ127" s="103"/>
      <c r="DA127" s="103"/>
      <c r="DB127" s="103"/>
      <c r="DC127" s="103"/>
      <c r="DD127" s="103"/>
      <c r="DE127" s="103"/>
      <c r="DF127" s="103"/>
      <c r="DG127" s="103"/>
      <c r="DH127" s="103"/>
      <c r="DI127" s="103"/>
      <c r="DJ127" s="103"/>
      <c r="DK127" s="103"/>
      <c r="DL127" s="103"/>
      <c r="DM127" s="103"/>
      <c r="DN127" s="103"/>
      <c r="DO127" s="103"/>
      <c r="DP127" s="103"/>
      <c r="DQ127" s="103"/>
      <c r="DR127" s="103"/>
      <c r="DS127" s="103"/>
      <c r="DT127" s="103"/>
      <c r="DU127" s="103"/>
      <c r="DV127" s="103"/>
      <c r="DW127" s="103"/>
      <c r="DX127" s="103"/>
      <c r="DY127" s="103"/>
      <c r="DZ127" s="103"/>
      <c r="EA127" s="103"/>
      <c r="EB127" s="103"/>
      <c r="EC127" s="103"/>
      <c r="ED127" s="103"/>
      <c r="EE127" s="103"/>
      <c r="EF127" s="103"/>
      <c r="EG127" s="103"/>
      <c r="EH127" s="103"/>
      <c r="EI127" s="103"/>
      <c r="EJ127" s="103"/>
      <c r="EK127" s="103"/>
      <c r="EL127" s="103"/>
      <c r="EM127" s="103"/>
      <c r="EN127" s="103"/>
      <c r="EO127" s="103"/>
      <c r="EP127" s="103"/>
      <c r="EQ127" s="103"/>
      <c r="ER127" s="103"/>
      <c r="ES127" s="103"/>
      <c r="ET127" s="103"/>
      <c r="EU127" s="103"/>
      <c r="EV127" s="103"/>
      <c r="EW127" s="103"/>
      <c r="EX127" s="103"/>
      <c r="EY127" s="103"/>
      <c r="EZ127" s="103"/>
      <c r="FA127" s="103"/>
      <c r="FB127" s="103"/>
      <c r="FC127" s="103"/>
      <c r="FD127" s="103"/>
      <c r="FE127" s="103"/>
      <c r="FF127" s="103"/>
      <c r="FG127" s="103"/>
      <c r="FH127" s="103"/>
      <c r="FI127" s="103"/>
      <c r="FJ127" s="103"/>
      <c r="FK127" s="103"/>
      <c r="FL127" s="103"/>
      <c r="FM127" s="103"/>
      <c r="FN127" s="103"/>
      <c r="FO127" s="103"/>
      <c r="FP127" s="103"/>
      <c r="FQ127" s="103"/>
      <c r="FR127" s="103"/>
      <c r="FS127" s="103"/>
      <c r="FT127" s="103"/>
      <c r="FU127" s="103"/>
      <c r="FV127" s="103"/>
      <c r="FW127" s="103"/>
      <c r="FX127" s="103"/>
      <c r="FY127" s="103"/>
      <c r="FZ127" s="103"/>
      <c r="GA127" s="103"/>
      <c r="GB127" s="103"/>
      <c r="GC127" s="103"/>
      <c r="GD127" s="103"/>
      <c r="GE127" s="103"/>
      <c r="GF127" s="103"/>
      <c r="GG127" s="103"/>
      <c r="GH127" s="103"/>
      <c r="GI127" s="103"/>
      <c r="GJ127" s="103"/>
      <c r="GK127" s="103"/>
      <c r="GL127" s="103"/>
      <c r="GM127" s="103"/>
      <c r="GN127" s="103"/>
      <c r="GO127" s="103"/>
      <c r="GP127" s="103"/>
      <c r="GQ127" s="103"/>
      <c r="GR127" s="103"/>
      <c r="GS127" s="103"/>
      <c r="GT127" s="103"/>
      <c r="GU127" s="103"/>
      <c r="GV127" s="103"/>
      <c r="GW127" s="103"/>
      <c r="GX127" s="103"/>
      <c r="GY127" s="103"/>
      <c r="GZ127" s="103"/>
      <c r="HA127" s="103"/>
      <c r="HB127" s="103"/>
      <c r="HC127" s="103"/>
      <c r="HD127" s="103"/>
      <c r="HE127" s="103"/>
      <c r="HF127" s="103"/>
      <c r="HG127" s="103"/>
      <c r="HH127" s="103"/>
      <c r="HI127" s="103"/>
      <c r="HJ127" s="103"/>
      <c r="HK127" s="103"/>
      <c r="HL127" s="103"/>
      <c r="HM127" s="103"/>
      <c r="HN127" s="103"/>
      <c r="HO127" s="103"/>
      <c r="HP127" s="103"/>
      <c r="HQ127" s="103"/>
      <c r="HR127" s="103"/>
      <c r="HS127" s="103"/>
      <c r="HT127" s="103"/>
      <c r="HU127" s="103"/>
      <c r="HV127" s="103"/>
      <c r="HW127" s="103"/>
      <c r="HX127" s="103"/>
      <c r="HY127" s="103"/>
      <c r="HZ127" s="103"/>
      <c r="IA127" s="103"/>
      <c r="IB127" s="103"/>
      <c r="IC127" s="103"/>
      <c r="ID127" s="103"/>
      <c r="IE127" s="103"/>
      <c r="IF127" s="103"/>
      <c r="IG127" s="103"/>
      <c r="IH127" s="103"/>
      <c r="II127" s="103"/>
      <c r="IJ127" s="103"/>
      <c r="IK127" s="103"/>
      <c r="IL127" s="103"/>
      <c r="IM127" s="103"/>
      <c r="IN127" s="103"/>
      <c r="IO127" s="103"/>
      <c r="IP127" s="103"/>
      <c r="IQ127" s="103"/>
      <c r="IR127" s="103"/>
      <c r="IS127" s="103"/>
      <c r="IT127" s="103"/>
      <c r="IU127" s="103"/>
      <c r="IV127" s="103"/>
      <c r="IW127" s="103"/>
    </row>
    <row r="128" customFormat="false" ht="12.75" hidden="true" customHeight="false" outlineLevel="0" collapsed="false">
      <c r="A128" s="129" t="s">
        <v>35</v>
      </c>
      <c r="B128" s="1"/>
      <c r="C128" s="1"/>
      <c r="D128" s="1"/>
      <c r="E128" s="66"/>
      <c r="F128" s="66"/>
      <c r="G128" s="66"/>
      <c r="H128" s="66"/>
      <c r="I128" s="66"/>
      <c r="J128" s="66"/>
      <c r="K128" s="66"/>
      <c r="L128" s="66"/>
      <c r="M128" s="66"/>
      <c r="N128" s="103"/>
      <c r="O128" s="128"/>
      <c r="P128" s="103"/>
      <c r="Q128" s="103"/>
      <c r="R128" s="103"/>
      <c r="S128" s="103"/>
      <c r="T128" s="103"/>
      <c r="U128" s="103"/>
      <c r="V128" s="103"/>
      <c r="W128" s="103"/>
      <c r="X128" s="103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  <c r="IW128" s="1"/>
    </row>
    <row r="129" customFormat="false" ht="12.75" hidden="true" customHeight="false" outlineLevel="0" collapsed="false">
      <c r="A129" s="1"/>
      <c r="B129" s="1"/>
      <c r="C129" s="1"/>
      <c r="D129" s="1"/>
      <c r="E129" s="66"/>
      <c r="F129" s="66"/>
      <c r="G129" s="66"/>
      <c r="H129" s="66"/>
      <c r="I129" s="66"/>
      <c r="J129" s="66"/>
      <c r="K129" s="66"/>
      <c r="L129" s="66"/>
      <c r="M129" s="66"/>
      <c r="N129" s="103"/>
      <c r="O129" s="128"/>
      <c r="P129" s="103"/>
      <c r="Q129" s="103"/>
      <c r="R129" s="103"/>
      <c r="S129" s="103"/>
      <c r="T129" s="66"/>
      <c r="U129" s="66"/>
      <c r="V129" s="66"/>
      <c r="W129" s="66"/>
      <c r="X129" s="66"/>
      <c r="Y129" s="66"/>
      <c r="Z129" s="140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  <c r="IW129" s="1"/>
    </row>
    <row r="130" customFormat="false" ht="3" hidden="true" customHeight="true" outlineLevel="0" collapsed="false">
      <c r="A130" s="1"/>
      <c r="B130" s="1"/>
      <c r="C130" s="1"/>
      <c r="D130" s="1"/>
      <c r="E130" s="66"/>
      <c r="F130" s="66"/>
      <c r="G130" s="66"/>
      <c r="H130" s="66"/>
      <c r="I130" s="66"/>
      <c r="J130" s="66"/>
      <c r="K130" s="66"/>
      <c r="L130" s="66"/>
      <c r="M130" s="66"/>
      <c r="N130" s="103"/>
      <c r="O130" s="128"/>
      <c r="P130" s="103"/>
      <c r="Q130" s="103"/>
      <c r="R130" s="103"/>
      <c r="S130" s="103"/>
      <c r="T130" s="103"/>
      <c r="U130" s="103"/>
      <c r="V130" s="103"/>
      <c r="W130" s="103"/>
      <c r="X130" s="103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  <c r="IW130" s="1"/>
    </row>
    <row r="131" customFormat="false" ht="12.75" hidden="true" customHeight="false" outlineLevel="0" collapsed="false">
      <c r="A131" s="130"/>
      <c r="B131" s="130"/>
      <c r="C131" s="130"/>
      <c r="D131" s="130"/>
      <c r="E131" s="131"/>
      <c r="F131" s="132"/>
      <c r="G131" s="131"/>
      <c r="H131" s="132"/>
      <c r="I131" s="131"/>
      <c r="J131" s="132"/>
      <c r="K131" s="131"/>
      <c r="L131" s="132"/>
      <c r="M131" s="131" t="n">
        <f aca="false">SUM(M129:M130)</f>
        <v>0</v>
      </c>
      <c r="N131" s="103"/>
      <c r="O131" s="128"/>
      <c r="P131" s="103"/>
      <c r="Q131" s="103"/>
      <c r="R131" s="103"/>
      <c r="S131" s="103"/>
      <c r="T131" s="103"/>
      <c r="U131" s="103"/>
      <c r="V131" s="103"/>
      <c r="W131" s="103"/>
      <c r="X131" s="103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  <c r="IW131" s="1"/>
    </row>
    <row r="132" customFormat="false" ht="3" hidden="true" customHeight="true" outlineLevel="0" collapsed="false">
      <c r="A132" s="1"/>
      <c r="B132" s="1"/>
      <c r="C132" s="1"/>
      <c r="D132" s="1"/>
      <c r="E132" s="66"/>
      <c r="F132" s="66"/>
      <c r="G132" s="66"/>
      <c r="H132" s="66"/>
      <c r="I132" s="66"/>
      <c r="J132" s="66"/>
      <c r="K132" s="66"/>
      <c r="L132" s="66"/>
      <c r="M132" s="66"/>
      <c r="N132" s="103"/>
      <c r="O132" s="128"/>
      <c r="P132" s="103"/>
      <c r="Q132" s="103"/>
      <c r="R132" s="103"/>
      <c r="S132" s="103"/>
      <c r="T132" s="103"/>
      <c r="U132" s="103"/>
      <c r="V132" s="103"/>
      <c r="W132" s="103"/>
      <c r="X132" s="103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  <c r="IW132" s="1"/>
    </row>
    <row r="133" customFormat="false" ht="12.75" hidden="true" customHeight="false" outlineLevel="0" collapsed="false">
      <c r="A133" s="129" t="s">
        <v>144</v>
      </c>
      <c r="B133" s="1"/>
      <c r="C133" s="1"/>
      <c r="D133" s="1"/>
      <c r="E133" s="66"/>
      <c r="F133" s="66"/>
      <c r="G133" s="66"/>
      <c r="H133" s="66"/>
      <c r="I133" s="66"/>
      <c r="J133" s="66"/>
      <c r="K133" s="66"/>
      <c r="L133" s="66"/>
      <c r="M133" s="66"/>
      <c r="N133" s="103"/>
      <c r="O133" s="128"/>
      <c r="P133" s="103"/>
      <c r="Q133" s="103"/>
      <c r="R133" s="103"/>
      <c r="S133" s="103"/>
      <c r="T133" s="103"/>
      <c r="U133" s="103"/>
      <c r="V133" s="103"/>
      <c r="W133" s="103"/>
      <c r="X133" s="103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  <c r="IW133" s="1"/>
    </row>
    <row r="134" customFormat="false" ht="12.75" hidden="true" customHeight="false" outlineLevel="0" collapsed="false">
      <c r="A134" s="1"/>
      <c r="B134" s="1"/>
      <c r="C134" s="1"/>
      <c r="D134" s="1"/>
      <c r="E134" s="66"/>
      <c r="F134" s="66"/>
      <c r="G134" s="66"/>
      <c r="H134" s="66"/>
      <c r="I134" s="66"/>
      <c r="J134" s="66"/>
      <c r="K134" s="66"/>
      <c r="L134" s="66"/>
      <c r="M134" s="66"/>
      <c r="N134" s="103"/>
      <c r="O134" s="128"/>
      <c r="P134" s="103"/>
      <c r="Q134" s="103"/>
      <c r="R134" s="103"/>
      <c r="S134" s="103"/>
      <c r="T134" s="66"/>
      <c r="U134" s="66"/>
      <c r="V134" s="66"/>
      <c r="W134" s="66"/>
      <c r="X134" s="66"/>
      <c r="Y134" s="66"/>
      <c r="Z134" s="140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  <c r="IW134" s="1"/>
    </row>
    <row r="135" customFormat="false" ht="3" hidden="true" customHeight="true" outlineLevel="0" collapsed="false">
      <c r="A135" s="1"/>
      <c r="B135" s="1"/>
      <c r="C135" s="1"/>
      <c r="D135" s="1"/>
      <c r="E135" s="66"/>
      <c r="F135" s="66"/>
      <c r="G135" s="66"/>
      <c r="H135" s="66"/>
      <c r="I135" s="66"/>
      <c r="J135" s="66"/>
      <c r="K135" s="66"/>
      <c r="L135" s="66"/>
      <c r="M135" s="66"/>
      <c r="N135" s="103"/>
      <c r="O135" s="128"/>
      <c r="P135" s="103"/>
      <c r="Q135" s="103"/>
      <c r="R135" s="103"/>
      <c r="S135" s="103"/>
      <c r="T135" s="103"/>
      <c r="U135" s="103"/>
      <c r="V135" s="103"/>
      <c r="W135" s="103"/>
      <c r="X135" s="103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  <c r="IW135" s="1"/>
    </row>
    <row r="136" customFormat="false" ht="12.75" hidden="true" customHeight="false" outlineLevel="0" collapsed="false">
      <c r="A136" s="130"/>
      <c r="B136" s="130"/>
      <c r="C136" s="130"/>
      <c r="D136" s="130"/>
      <c r="E136" s="131"/>
      <c r="F136" s="132"/>
      <c r="G136" s="131"/>
      <c r="H136" s="132"/>
      <c r="I136" s="131"/>
      <c r="J136" s="132"/>
      <c r="K136" s="131"/>
      <c r="L136" s="132"/>
      <c r="M136" s="131" t="n">
        <f aca="false">SUM(M134)</f>
        <v>0</v>
      </c>
      <c r="N136" s="103"/>
      <c r="O136" s="128"/>
      <c r="P136" s="103"/>
      <c r="Q136" s="103"/>
      <c r="R136" s="103"/>
      <c r="S136" s="103"/>
      <c r="T136" s="103"/>
      <c r="U136" s="103"/>
      <c r="V136" s="103"/>
      <c r="W136" s="103"/>
      <c r="X136" s="103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  <c r="IW136" s="1"/>
    </row>
    <row r="137" customFormat="false" ht="3" hidden="true" customHeight="true" outlineLevel="0" collapsed="false">
      <c r="A137" s="1"/>
      <c r="B137" s="1"/>
      <c r="C137" s="1"/>
      <c r="D137" s="1"/>
      <c r="E137" s="66"/>
      <c r="F137" s="66"/>
      <c r="G137" s="66"/>
      <c r="H137" s="66"/>
      <c r="I137" s="66"/>
      <c r="J137" s="66"/>
      <c r="K137" s="66"/>
      <c r="L137" s="66"/>
      <c r="M137" s="66"/>
      <c r="N137" s="103"/>
      <c r="O137" s="128"/>
      <c r="P137" s="103"/>
      <c r="Q137" s="103"/>
      <c r="R137" s="103"/>
      <c r="S137" s="103"/>
      <c r="T137" s="103"/>
      <c r="U137" s="103"/>
      <c r="V137" s="103"/>
      <c r="W137" s="103"/>
      <c r="X137" s="103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  <c r="IW137" s="1"/>
    </row>
    <row r="138" customFormat="false" ht="12.75" hidden="true" customHeight="false" outlineLevel="0" collapsed="false">
      <c r="A138" s="129" t="s">
        <v>145</v>
      </c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03"/>
      <c r="O138" s="128"/>
      <c r="P138" s="103"/>
      <c r="Q138" s="103"/>
      <c r="R138" s="103"/>
      <c r="S138" s="103"/>
      <c r="T138" s="103"/>
      <c r="U138" s="103"/>
      <c r="V138" s="103"/>
      <c r="W138" s="103"/>
      <c r="X138" s="103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  <c r="IW138" s="1"/>
    </row>
    <row r="139" customFormat="false" ht="12.75" hidden="true" customHeight="false" outlineLevel="0" collapsed="false">
      <c r="A139" s="1"/>
      <c r="B139" s="1"/>
      <c r="C139" s="1"/>
      <c r="D139" s="1"/>
      <c r="E139" s="66"/>
      <c r="F139" s="66"/>
      <c r="G139" s="66"/>
      <c r="H139" s="66"/>
      <c r="I139" s="66"/>
      <c r="J139" s="66"/>
      <c r="K139" s="66"/>
      <c r="L139" s="66"/>
      <c r="M139" s="66"/>
      <c r="N139" s="103"/>
      <c r="O139" s="128"/>
      <c r="P139" s="103"/>
      <c r="Q139" s="103"/>
      <c r="R139" s="103"/>
      <c r="S139" s="103"/>
      <c r="T139" s="66"/>
      <c r="U139" s="66"/>
      <c r="V139" s="66"/>
      <c r="W139" s="66"/>
      <c r="X139" s="66"/>
      <c r="Y139" s="66"/>
      <c r="Z139" s="140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  <c r="IW139" s="1"/>
    </row>
    <row r="140" customFormat="false" ht="3" hidden="true" customHeight="true" outlineLevel="0" collapsed="false">
      <c r="A140" s="1"/>
      <c r="B140" s="1"/>
      <c r="C140" s="1"/>
      <c r="D140" s="1"/>
      <c r="E140" s="66"/>
      <c r="F140" s="66"/>
      <c r="G140" s="66"/>
      <c r="H140" s="66"/>
      <c r="I140" s="66"/>
      <c r="J140" s="66"/>
      <c r="K140" s="66"/>
      <c r="L140" s="66"/>
      <c r="M140" s="66"/>
      <c r="N140" s="103"/>
      <c r="O140" s="128"/>
      <c r="P140" s="103"/>
      <c r="Q140" s="103"/>
      <c r="R140" s="103"/>
      <c r="S140" s="103"/>
      <c r="T140" s="103"/>
      <c r="U140" s="103"/>
      <c r="V140" s="103"/>
      <c r="W140" s="103"/>
      <c r="X140" s="103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  <c r="IW140" s="1"/>
    </row>
    <row r="141" customFormat="false" ht="12.75" hidden="true" customHeight="false" outlineLevel="0" collapsed="false">
      <c r="A141" s="130"/>
      <c r="B141" s="130"/>
      <c r="C141" s="130"/>
      <c r="D141" s="130"/>
      <c r="E141" s="131"/>
      <c r="F141" s="132"/>
      <c r="G141" s="131"/>
      <c r="H141" s="132"/>
      <c r="I141" s="131"/>
      <c r="J141" s="132"/>
      <c r="K141" s="131"/>
      <c r="L141" s="132"/>
      <c r="M141" s="131" t="n">
        <f aca="false">SUM(M139)</f>
        <v>0</v>
      </c>
      <c r="N141" s="103"/>
      <c r="O141" s="128"/>
      <c r="P141" s="103"/>
      <c r="Q141" s="103"/>
      <c r="R141" s="103"/>
      <c r="S141" s="103"/>
      <c r="T141" s="103"/>
      <c r="U141" s="103"/>
      <c r="V141" s="103"/>
      <c r="W141" s="103"/>
      <c r="X141" s="103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  <c r="IW141" s="1"/>
    </row>
    <row r="142" customFormat="false" ht="3" hidden="false" customHeight="true" outlineLevel="0" collapsed="false">
      <c r="A142" s="1"/>
      <c r="B142" s="1"/>
      <c r="C142" s="1"/>
      <c r="D142" s="1"/>
      <c r="E142" s="66"/>
      <c r="F142" s="66"/>
      <c r="G142" s="66"/>
      <c r="H142" s="66"/>
      <c r="I142" s="66"/>
      <c r="J142" s="66"/>
      <c r="K142" s="66"/>
      <c r="L142" s="66"/>
      <c r="M142" s="66"/>
      <c r="N142" s="103"/>
      <c r="O142" s="128"/>
      <c r="P142" s="103"/>
      <c r="Q142" s="103"/>
      <c r="R142" s="103"/>
      <c r="S142" s="103"/>
      <c r="T142" s="103"/>
      <c r="U142" s="103"/>
      <c r="V142" s="103"/>
      <c r="W142" s="103"/>
      <c r="X142" s="103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  <c r="IW142" s="1"/>
    </row>
    <row r="143" customFormat="false" ht="13.5" hidden="false" customHeight="false" outlineLevel="0" collapsed="false">
      <c r="A143" s="135" t="s">
        <v>163</v>
      </c>
      <c r="B143" s="136"/>
      <c r="C143" s="136"/>
      <c r="D143" s="136"/>
      <c r="E143" s="137"/>
      <c r="F143" s="138"/>
      <c r="G143" s="137"/>
      <c r="H143" s="138"/>
      <c r="I143" s="137"/>
      <c r="J143" s="138"/>
      <c r="K143" s="137"/>
      <c r="L143" s="138"/>
      <c r="M143" s="137" t="n">
        <f aca="false">M105+M113+M118+M126+M141+M131+M136+M100</f>
        <v>688</v>
      </c>
      <c r="N143" s="103"/>
      <c r="O143" s="128"/>
      <c r="P143" s="103"/>
      <c r="Q143" s="103"/>
      <c r="R143" s="103"/>
      <c r="S143" s="103"/>
      <c r="T143" s="103"/>
      <c r="U143" s="103"/>
      <c r="V143" s="103"/>
      <c r="W143" s="103"/>
      <c r="X143" s="103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  <c r="IW143" s="1"/>
    </row>
    <row r="144" customFormat="false" ht="13.5" hidden="false" customHeight="false" outlineLevel="0" collapsed="false">
      <c r="A144" s="1"/>
      <c r="B144" s="1"/>
      <c r="C144" s="1"/>
      <c r="D144" s="1"/>
      <c r="E144" s="66"/>
      <c r="F144" s="66"/>
      <c r="G144" s="66"/>
      <c r="H144" s="66"/>
      <c r="I144" s="66"/>
      <c r="J144" s="66"/>
      <c r="K144" s="66"/>
      <c r="L144" s="66"/>
      <c r="M144" s="66"/>
      <c r="N144" s="103"/>
      <c r="O144" s="128"/>
      <c r="P144" s="103"/>
      <c r="Q144" s="103"/>
      <c r="R144" s="103"/>
      <c r="S144" s="103"/>
      <c r="T144" s="103"/>
      <c r="U144" s="103"/>
      <c r="V144" s="103"/>
      <c r="W144" s="103"/>
      <c r="X144" s="103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  <c r="IW144" s="1"/>
    </row>
    <row r="145" customFormat="false" ht="12.75" hidden="false" customHeight="false" outlineLevel="0" collapsed="false">
      <c r="A145" s="1"/>
      <c r="B145" s="1"/>
      <c r="C145" s="1"/>
      <c r="D145" s="1"/>
      <c r="E145" s="66"/>
      <c r="F145" s="66"/>
      <c r="G145" s="66"/>
      <c r="H145" s="66"/>
      <c r="I145" s="66"/>
      <c r="J145" s="66"/>
      <c r="K145" s="66"/>
      <c r="L145" s="66"/>
      <c r="M145" s="66"/>
      <c r="N145" s="103"/>
      <c r="O145" s="128"/>
      <c r="P145" s="103"/>
      <c r="Q145" s="103"/>
      <c r="R145" s="103"/>
      <c r="S145" s="103"/>
      <c r="T145" s="103"/>
      <c r="U145" s="103"/>
      <c r="V145" s="103"/>
      <c r="W145" s="103"/>
      <c r="X145" s="103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  <c r="IW145" s="1"/>
    </row>
    <row r="146" customFormat="false" ht="12.75" hidden="false" customHeight="false" outlineLevel="0" collapsed="false">
      <c r="A146" s="1"/>
      <c r="B146" s="1"/>
      <c r="C146" s="1"/>
      <c r="D146" s="1"/>
      <c r="E146" s="66"/>
      <c r="F146" s="66"/>
      <c r="G146" s="66"/>
      <c r="H146" s="66"/>
      <c r="I146" s="66"/>
      <c r="J146" s="66"/>
      <c r="K146" s="66"/>
      <c r="L146" s="66"/>
      <c r="M146" s="66"/>
      <c r="N146" s="103"/>
      <c r="O146" s="128"/>
      <c r="P146" s="103"/>
      <c r="Q146" s="103"/>
      <c r="R146" s="103"/>
      <c r="S146" s="103"/>
      <c r="T146" s="103"/>
      <c r="U146" s="103"/>
      <c r="V146" s="103"/>
      <c r="W146" s="103"/>
      <c r="X146" s="103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  <c r="IW146" s="1"/>
    </row>
    <row r="147" customFormat="false" ht="12.75" hidden="false" customHeight="false" outlineLevel="0" collapsed="false">
      <c r="A147" s="1"/>
      <c r="B147" s="1"/>
      <c r="C147" s="1"/>
      <c r="D147" s="1"/>
      <c r="E147" s="66"/>
      <c r="F147" s="66"/>
      <c r="G147" s="66"/>
      <c r="H147" s="66"/>
      <c r="I147" s="66"/>
      <c r="J147" s="66"/>
      <c r="K147" s="66"/>
      <c r="L147" s="66"/>
      <c r="M147" s="66"/>
      <c r="N147" s="103"/>
      <c r="O147" s="128"/>
      <c r="P147" s="103"/>
      <c r="Q147" s="103"/>
      <c r="R147" s="103"/>
      <c r="S147" s="103"/>
      <c r="T147" s="103"/>
      <c r="U147" s="103"/>
      <c r="V147" s="103"/>
      <c r="W147" s="103"/>
      <c r="X147" s="103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  <c r="IW147" s="1"/>
    </row>
    <row r="148" customFormat="false" ht="12.75" hidden="false" customHeight="false" outlineLevel="0" collapsed="false">
      <c r="A148" s="1"/>
      <c r="B148" s="1"/>
      <c r="C148" s="1"/>
      <c r="D148" s="1"/>
      <c r="E148" s="66"/>
      <c r="F148" s="66"/>
      <c r="G148" s="66"/>
      <c r="H148" s="66"/>
      <c r="I148" s="66"/>
      <c r="J148" s="66"/>
      <c r="K148" s="66"/>
      <c r="L148" s="66"/>
      <c r="M148" s="66"/>
      <c r="N148" s="103"/>
      <c r="O148" s="128"/>
      <c r="P148" s="103"/>
      <c r="Q148" s="103"/>
      <c r="R148" s="103"/>
      <c r="S148" s="103"/>
      <c r="T148" s="103"/>
      <c r="U148" s="103"/>
      <c r="V148" s="103"/>
      <c r="W148" s="103"/>
      <c r="X148" s="103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  <c r="IW148" s="1"/>
    </row>
    <row r="149" customFormat="false" ht="12.75" hidden="false" customHeight="false" outlineLevel="0" collapsed="false">
      <c r="A149" s="1"/>
      <c r="B149" s="1"/>
      <c r="C149" s="1"/>
      <c r="D149" s="1"/>
      <c r="E149" s="66"/>
      <c r="F149" s="66"/>
      <c r="G149" s="66"/>
      <c r="H149" s="66"/>
      <c r="I149" s="66"/>
      <c r="J149" s="66"/>
      <c r="K149" s="66"/>
      <c r="L149" s="66"/>
      <c r="M149" s="66"/>
      <c r="N149" s="103"/>
      <c r="O149" s="128"/>
      <c r="P149" s="103"/>
      <c r="Q149" s="103"/>
      <c r="R149" s="103"/>
      <c r="S149" s="103"/>
      <c r="T149" s="103"/>
      <c r="U149" s="103"/>
      <c r="V149" s="103"/>
      <c r="W149" s="103"/>
      <c r="X149" s="103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  <c r="IW149" s="1"/>
    </row>
    <row r="150" customFormat="false" ht="12.75" hidden="false" customHeight="false" outlineLevel="0" collapsed="false">
      <c r="A150" s="1"/>
      <c r="B150" s="1"/>
      <c r="C150" s="1"/>
      <c r="D150" s="1"/>
      <c r="E150" s="66"/>
      <c r="F150" s="66"/>
      <c r="G150" s="66"/>
      <c r="H150" s="66"/>
      <c r="I150" s="66"/>
      <c r="J150" s="66"/>
      <c r="K150" s="66"/>
      <c r="L150" s="66"/>
      <c r="M150" s="66"/>
      <c r="N150" s="103"/>
      <c r="O150" s="128"/>
      <c r="P150" s="103"/>
      <c r="Q150" s="103"/>
      <c r="R150" s="103"/>
      <c r="S150" s="103"/>
      <c r="T150" s="103"/>
      <c r="U150" s="103"/>
      <c r="V150" s="103"/>
      <c r="W150" s="103"/>
      <c r="X150" s="103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  <c r="IW150" s="1"/>
    </row>
    <row r="151" customFormat="false" ht="12.75" hidden="false" customHeight="false" outlineLevel="0" collapsed="false">
      <c r="A151" s="1"/>
      <c r="B151" s="1"/>
      <c r="C151" s="1"/>
      <c r="D151" s="1"/>
      <c r="E151" s="66"/>
      <c r="F151" s="66"/>
      <c r="G151" s="66"/>
      <c r="H151" s="66"/>
      <c r="I151" s="66"/>
      <c r="J151" s="66"/>
      <c r="K151" s="66"/>
      <c r="L151" s="66"/>
      <c r="M151" s="66"/>
      <c r="N151" s="103"/>
      <c r="O151" s="128"/>
      <c r="P151" s="103"/>
      <c r="Q151" s="103"/>
      <c r="R151" s="103"/>
      <c r="S151" s="103"/>
      <c r="T151" s="103"/>
      <c r="U151" s="103"/>
      <c r="V151" s="103"/>
      <c r="W151" s="103"/>
      <c r="X151" s="103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  <c r="IW151" s="1"/>
    </row>
    <row r="152" customFormat="false" ht="12.75" hidden="false" customHeight="false" outlineLevel="0" collapsed="false">
      <c r="A152" s="1"/>
      <c r="B152" s="1"/>
      <c r="C152" s="1"/>
      <c r="D152" s="1"/>
      <c r="E152" s="66"/>
      <c r="F152" s="66"/>
      <c r="G152" s="66"/>
      <c r="H152" s="66"/>
      <c r="I152" s="66"/>
      <c r="J152" s="66"/>
      <c r="K152" s="66"/>
      <c r="L152" s="66"/>
      <c r="M152" s="66"/>
      <c r="N152" s="103"/>
      <c r="O152" s="128"/>
      <c r="P152" s="103"/>
      <c r="Q152" s="103"/>
      <c r="R152" s="103"/>
      <c r="S152" s="103"/>
      <c r="T152" s="103"/>
      <c r="U152" s="103"/>
      <c r="V152" s="103"/>
      <c r="W152" s="103"/>
      <c r="X152" s="103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  <c r="IW152" s="1"/>
    </row>
    <row r="153" customFormat="false" ht="12.75" hidden="false" customHeight="false" outlineLevel="0" collapsed="false">
      <c r="A153" s="1"/>
      <c r="B153" s="1"/>
      <c r="C153" s="1"/>
      <c r="D153" s="1"/>
      <c r="E153" s="66"/>
      <c r="F153" s="66"/>
      <c r="G153" s="66"/>
      <c r="H153" s="66"/>
      <c r="I153" s="66"/>
      <c r="J153" s="66"/>
      <c r="K153" s="66"/>
      <c r="L153" s="66"/>
      <c r="M153" s="66"/>
      <c r="N153" s="103"/>
      <c r="O153" s="128"/>
      <c r="P153" s="103"/>
      <c r="Q153" s="103"/>
      <c r="R153" s="103"/>
      <c r="S153" s="103"/>
      <c r="T153" s="103"/>
      <c r="U153" s="103"/>
      <c r="V153" s="103"/>
      <c r="W153" s="103"/>
      <c r="X153" s="103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  <c r="IW153" s="1"/>
    </row>
    <row r="154" customFormat="false" ht="12.75" hidden="false" customHeight="false" outlineLevel="0" collapsed="false">
      <c r="A154" s="1"/>
      <c r="B154" s="1"/>
      <c r="C154" s="1"/>
      <c r="D154" s="1"/>
      <c r="E154" s="66"/>
      <c r="F154" s="66"/>
      <c r="G154" s="66"/>
      <c r="H154" s="66"/>
      <c r="I154" s="66"/>
      <c r="J154" s="66"/>
      <c r="K154" s="66"/>
      <c r="L154" s="66"/>
      <c r="M154" s="66"/>
      <c r="N154" s="103"/>
      <c r="O154" s="128"/>
      <c r="P154" s="103"/>
      <c r="Q154" s="103"/>
      <c r="R154" s="103"/>
      <c r="S154" s="103"/>
      <c r="T154" s="103"/>
      <c r="U154" s="103"/>
      <c r="V154" s="103"/>
      <c r="W154" s="103"/>
      <c r="X154" s="103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  <c r="IW154" s="1"/>
    </row>
    <row r="155" customFormat="false" ht="12.75" hidden="false" customHeight="false" outlineLevel="0" collapsed="false">
      <c r="A155" s="1"/>
      <c r="B155" s="1"/>
      <c r="C155" s="1"/>
      <c r="D155" s="1"/>
      <c r="E155" s="66"/>
      <c r="F155" s="66"/>
      <c r="G155" s="66"/>
      <c r="H155" s="66"/>
      <c r="I155" s="66"/>
      <c r="J155" s="66"/>
      <c r="K155" s="66"/>
      <c r="L155" s="66"/>
      <c r="M155" s="66"/>
      <c r="N155" s="103"/>
      <c r="O155" s="128"/>
      <c r="P155" s="103"/>
      <c r="Q155" s="103"/>
      <c r="R155" s="103"/>
      <c r="S155" s="103"/>
      <c r="T155" s="103"/>
      <c r="U155" s="103"/>
      <c r="V155" s="103"/>
      <c r="W155" s="103"/>
      <c r="X155" s="103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  <c r="IW155" s="1"/>
    </row>
    <row r="156" customFormat="false" ht="12.75" hidden="false" customHeight="false" outlineLevel="0" collapsed="false">
      <c r="A156" s="1"/>
      <c r="B156" s="1"/>
      <c r="C156" s="1"/>
      <c r="D156" s="1"/>
      <c r="E156" s="66"/>
      <c r="F156" s="66"/>
      <c r="G156" s="66"/>
      <c r="H156" s="66"/>
      <c r="I156" s="66"/>
      <c r="J156" s="66"/>
      <c r="K156" s="66"/>
      <c r="L156" s="66"/>
      <c r="M156" s="66"/>
      <c r="N156" s="103"/>
      <c r="O156" s="128"/>
      <c r="P156" s="103"/>
      <c r="Q156" s="103"/>
      <c r="R156" s="103"/>
      <c r="S156" s="103"/>
      <c r="T156" s="103"/>
      <c r="U156" s="103"/>
      <c r="V156" s="103"/>
      <c r="W156" s="103"/>
      <c r="X156" s="103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  <c r="IW156" s="1"/>
    </row>
    <row r="157" customFormat="false" ht="12.75" hidden="false" customHeight="false" outlineLevel="0" collapsed="false">
      <c r="A157" s="1"/>
      <c r="B157" s="1"/>
      <c r="C157" s="1"/>
      <c r="D157" s="1"/>
      <c r="E157" s="66"/>
      <c r="F157" s="66"/>
      <c r="G157" s="66"/>
      <c r="H157" s="66"/>
      <c r="I157" s="66"/>
      <c r="J157" s="66"/>
      <c r="K157" s="66"/>
      <c r="L157" s="66"/>
      <c r="M157" s="66"/>
      <c r="N157" s="103"/>
      <c r="O157" s="128"/>
      <c r="P157" s="103"/>
      <c r="Q157" s="103"/>
      <c r="R157" s="103"/>
      <c r="S157" s="103"/>
      <c r="T157" s="103"/>
      <c r="U157" s="103"/>
      <c r="V157" s="103"/>
      <c r="W157" s="103"/>
      <c r="X157" s="103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  <c r="IW157" s="1"/>
    </row>
    <row r="158" customFormat="false" ht="12.75" hidden="false" customHeight="false" outlineLevel="0" collapsed="false">
      <c r="A158" s="1"/>
      <c r="B158" s="1"/>
      <c r="C158" s="1"/>
      <c r="D158" s="1"/>
      <c r="E158" s="66"/>
      <c r="F158" s="66"/>
      <c r="G158" s="66"/>
      <c r="H158" s="66"/>
      <c r="I158" s="66"/>
      <c r="J158" s="66"/>
      <c r="K158" s="66"/>
      <c r="L158" s="66"/>
      <c r="M158" s="66"/>
      <c r="N158" s="103"/>
      <c r="O158" s="128"/>
      <c r="P158" s="103"/>
      <c r="Q158" s="103"/>
      <c r="R158" s="103"/>
      <c r="S158" s="103"/>
      <c r="T158" s="103"/>
      <c r="U158" s="103"/>
      <c r="V158" s="103"/>
      <c r="W158" s="103"/>
      <c r="X158" s="103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  <c r="IW158" s="1"/>
    </row>
    <row r="159" customFormat="false" ht="12.75" hidden="false" customHeight="false" outlineLevel="0" collapsed="false">
      <c r="A159" s="1"/>
      <c r="B159" s="1"/>
      <c r="C159" s="1"/>
      <c r="D159" s="1"/>
      <c r="E159" s="66"/>
      <c r="F159" s="66"/>
      <c r="G159" s="66"/>
      <c r="H159" s="66"/>
      <c r="I159" s="66"/>
      <c r="J159" s="66"/>
      <c r="K159" s="66"/>
      <c r="L159" s="66"/>
      <c r="M159" s="66"/>
      <c r="N159" s="103"/>
      <c r="O159" s="128"/>
      <c r="P159" s="103"/>
      <c r="Q159" s="103"/>
      <c r="R159" s="103"/>
      <c r="S159" s="103"/>
      <c r="T159" s="103"/>
      <c r="U159" s="103"/>
      <c r="V159" s="103"/>
      <c r="W159" s="103"/>
      <c r="X159" s="103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  <c r="IW159" s="1"/>
    </row>
    <row r="160" customFormat="false" ht="12.75" hidden="false" customHeight="false" outlineLevel="0" collapsed="false">
      <c r="A160" s="1"/>
      <c r="B160" s="1"/>
      <c r="C160" s="1"/>
      <c r="D160" s="1"/>
      <c r="E160" s="66"/>
      <c r="F160" s="66"/>
      <c r="G160" s="66"/>
      <c r="H160" s="66"/>
      <c r="I160" s="66"/>
      <c r="J160" s="66"/>
      <c r="K160" s="66"/>
      <c r="L160" s="66"/>
      <c r="M160" s="66"/>
      <c r="N160" s="103"/>
      <c r="O160" s="128"/>
      <c r="P160" s="103"/>
      <c r="Q160" s="103"/>
      <c r="R160" s="103"/>
      <c r="S160" s="103"/>
      <c r="T160" s="103"/>
      <c r="U160" s="103"/>
      <c r="V160" s="103"/>
      <c r="W160" s="103"/>
      <c r="X160" s="103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  <c r="IW160" s="1"/>
    </row>
    <row r="161" customFormat="false" ht="12.75" hidden="false" customHeight="false" outlineLevel="0" collapsed="false">
      <c r="A161" s="1"/>
      <c r="B161" s="1"/>
      <c r="C161" s="1"/>
      <c r="D161" s="1"/>
      <c r="E161" s="66"/>
      <c r="F161" s="66"/>
      <c r="G161" s="66"/>
      <c r="H161" s="66"/>
      <c r="I161" s="66"/>
      <c r="J161" s="66"/>
      <c r="K161" s="66"/>
      <c r="L161" s="66"/>
      <c r="M161" s="66"/>
      <c r="N161" s="103"/>
      <c r="O161" s="128"/>
      <c r="P161" s="103"/>
      <c r="Q161" s="103"/>
      <c r="R161" s="103"/>
      <c r="S161" s="103"/>
      <c r="T161" s="103"/>
      <c r="U161" s="103"/>
      <c r="V161" s="103"/>
      <c r="W161" s="103"/>
      <c r="X161" s="103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  <c r="IW161" s="1"/>
    </row>
    <row r="162" customFormat="false" ht="12.75" hidden="false" customHeight="false" outlineLevel="0" collapsed="false">
      <c r="A162" s="1"/>
      <c r="B162" s="1"/>
      <c r="C162" s="1"/>
      <c r="D162" s="1"/>
      <c r="E162" s="66"/>
      <c r="F162" s="66"/>
      <c r="G162" s="66"/>
      <c r="H162" s="66"/>
      <c r="I162" s="66"/>
      <c r="J162" s="66"/>
      <c r="K162" s="66"/>
      <c r="L162" s="66"/>
      <c r="M162" s="66"/>
      <c r="N162" s="103"/>
      <c r="O162" s="128"/>
      <c r="P162" s="103"/>
      <c r="Q162" s="103"/>
      <c r="R162" s="103"/>
      <c r="S162" s="103"/>
      <c r="T162" s="103"/>
      <c r="U162" s="103"/>
      <c r="V162" s="103"/>
      <c r="W162" s="103"/>
      <c r="X162" s="103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  <c r="IW162" s="1"/>
    </row>
    <row r="163" customFormat="false" ht="12.75" hidden="false" customHeight="false" outlineLevel="0" collapsed="false">
      <c r="A163" s="1"/>
      <c r="B163" s="1"/>
      <c r="C163" s="1"/>
      <c r="D163" s="1"/>
      <c r="E163" s="66"/>
      <c r="F163" s="66"/>
      <c r="G163" s="66"/>
      <c r="H163" s="66"/>
      <c r="I163" s="66"/>
      <c r="J163" s="66"/>
      <c r="K163" s="66"/>
      <c r="L163" s="66"/>
      <c r="M163" s="66"/>
      <c r="N163" s="103"/>
      <c r="O163" s="128"/>
      <c r="P163" s="103"/>
      <c r="Q163" s="103"/>
      <c r="R163" s="103"/>
      <c r="S163" s="103"/>
      <c r="T163" s="103"/>
      <c r="U163" s="103"/>
      <c r="V163" s="103"/>
      <c r="W163" s="103"/>
      <c r="X163" s="103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  <c r="IW163" s="1"/>
    </row>
    <row r="164" customFormat="false" ht="12.75" hidden="false" customHeight="false" outlineLevel="0" collapsed="false">
      <c r="A164" s="1"/>
      <c r="B164" s="1"/>
      <c r="C164" s="1"/>
      <c r="D164" s="1"/>
      <c r="E164" s="66"/>
      <c r="F164" s="66"/>
      <c r="G164" s="66"/>
      <c r="H164" s="66"/>
      <c r="I164" s="66"/>
      <c r="J164" s="66"/>
      <c r="K164" s="66"/>
      <c r="L164" s="66"/>
      <c r="M164" s="66"/>
      <c r="N164" s="103"/>
      <c r="O164" s="128"/>
      <c r="P164" s="103"/>
      <c r="Q164" s="103"/>
      <c r="R164" s="103"/>
      <c r="S164" s="103"/>
      <c r="T164" s="103"/>
      <c r="U164" s="103"/>
      <c r="V164" s="103"/>
      <c r="W164" s="103"/>
      <c r="X164" s="103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  <c r="IW164" s="1"/>
    </row>
    <row r="165" customFormat="false" ht="12.75" hidden="false" customHeight="false" outlineLevel="0" collapsed="false">
      <c r="A165" s="1"/>
      <c r="B165" s="1"/>
      <c r="C165" s="1"/>
      <c r="D165" s="1"/>
      <c r="E165" s="66"/>
      <c r="F165" s="66"/>
      <c r="G165" s="66"/>
      <c r="H165" s="66"/>
      <c r="I165" s="66"/>
      <c r="J165" s="66"/>
      <c r="K165" s="66"/>
      <c r="L165" s="66"/>
      <c r="M165" s="66"/>
      <c r="N165" s="103"/>
      <c r="O165" s="128"/>
      <c r="P165" s="103"/>
      <c r="Q165" s="103"/>
      <c r="R165" s="103"/>
      <c r="S165" s="103"/>
      <c r="T165" s="103"/>
      <c r="U165" s="103"/>
      <c r="V165" s="103"/>
      <c r="W165" s="103"/>
      <c r="X165" s="103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  <c r="IW165" s="1"/>
    </row>
    <row r="166" customFormat="false" ht="12.75" hidden="false" customHeight="false" outlineLevel="0" collapsed="false">
      <c r="A166" s="1"/>
      <c r="B166" s="1"/>
      <c r="C166" s="1"/>
      <c r="D166" s="1"/>
      <c r="E166" s="66"/>
      <c r="F166" s="66"/>
      <c r="G166" s="66"/>
      <c r="H166" s="66"/>
      <c r="I166" s="66"/>
      <c r="J166" s="66"/>
      <c r="K166" s="66"/>
      <c r="L166" s="66"/>
      <c r="M166" s="66"/>
      <c r="N166" s="103"/>
      <c r="O166" s="128"/>
      <c r="P166" s="103"/>
      <c r="Q166" s="103"/>
      <c r="R166" s="103"/>
      <c r="S166" s="103"/>
      <c r="T166" s="103"/>
      <c r="U166" s="103"/>
      <c r="V166" s="103"/>
      <c r="W166" s="103"/>
      <c r="X166" s="103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  <c r="IW166" s="1"/>
    </row>
    <row r="167" customFormat="false" ht="12.75" hidden="false" customHeight="false" outlineLevel="0" collapsed="false">
      <c r="A167" s="1"/>
      <c r="B167" s="1"/>
      <c r="C167" s="1"/>
      <c r="D167" s="1"/>
      <c r="E167" s="66"/>
      <c r="F167" s="66"/>
      <c r="G167" s="66"/>
      <c r="H167" s="66"/>
      <c r="I167" s="66"/>
      <c r="J167" s="66"/>
      <c r="K167" s="66"/>
      <c r="L167" s="66"/>
      <c r="M167" s="66"/>
      <c r="N167" s="103"/>
      <c r="O167" s="128"/>
      <c r="P167" s="103"/>
      <c r="Q167" s="103"/>
      <c r="R167" s="103"/>
      <c r="S167" s="103"/>
      <c r="T167" s="103"/>
      <c r="U167" s="103"/>
      <c r="V167" s="103"/>
      <c r="W167" s="103"/>
      <c r="X167" s="103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  <c r="IW167" s="1"/>
    </row>
    <row r="168" customFormat="false" ht="12.75" hidden="false" customHeight="false" outlineLevel="0" collapsed="false">
      <c r="A168" s="1"/>
      <c r="B168" s="1"/>
      <c r="C168" s="1"/>
      <c r="D168" s="1"/>
      <c r="E168" s="66"/>
      <c r="F168" s="66"/>
      <c r="G168" s="66"/>
      <c r="H168" s="66"/>
      <c r="I168" s="66"/>
      <c r="J168" s="66"/>
      <c r="K168" s="66"/>
      <c r="L168" s="66"/>
      <c r="M168" s="66"/>
      <c r="N168" s="103"/>
      <c r="O168" s="128"/>
      <c r="P168" s="103"/>
      <c r="Q168" s="103"/>
      <c r="R168" s="103"/>
      <c r="S168" s="103"/>
      <c r="T168" s="103"/>
      <c r="U168" s="103"/>
      <c r="V168" s="103"/>
      <c r="W168" s="103"/>
      <c r="X168" s="103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  <c r="IW168" s="1"/>
    </row>
    <row r="169" customFormat="false" ht="12.75" hidden="false" customHeight="false" outlineLevel="0" collapsed="false">
      <c r="A169" s="1"/>
      <c r="B169" s="1"/>
      <c r="C169" s="1"/>
      <c r="D169" s="1"/>
      <c r="E169" s="66"/>
      <c r="F169" s="66"/>
      <c r="G169" s="66"/>
      <c r="H169" s="66"/>
      <c r="I169" s="66"/>
      <c r="J169" s="66"/>
      <c r="K169" s="66"/>
      <c r="L169" s="66"/>
      <c r="M169" s="66"/>
      <c r="N169" s="103"/>
      <c r="O169" s="128"/>
      <c r="P169" s="103"/>
      <c r="Q169" s="103"/>
      <c r="R169" s="103"/>
      <c r="S169" s="103"/>
      <c r="T169" s="103"/>
      <c r="U169" s="103"/>
      <c r="V169" s="103"/>
      <c r="W169" s="103"/>
      <c r="X169" s="103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  <c r="IW169" s="1"/>
    </row>
    <row r="170" customFormat="false" ht="12.75" hidden="false" customHeight="false" outlineLevel="0" collapsed="false">
      <c r="A170" s="1"/>
      <c r="B170" s="1"/>
      <c r="C170" s="1"/>
      <c r="D170" s="1"/>
      <c r="E170" s="66"/>
      <c r="F170" s="66"/>
      <c r="G170" s="66"/>
      <c r="H170" s="66"/>
      <c r="I170" s="66"/>
      <c r="J170" s="66"/>
      <c r="K170" s="66"/>
      <c r="L170" s="66"/>
      <c r="M170" s="66"/>
      <c r="N170" s="103"/>
      <c r="O170" s="128"/>
      <c r="P170" s="103"/>
      <c r="Q170" s="103"/>
      <c r="R170" s="103"/>
      <c r="S170" s="103"/>
      <c r="T170" s="103"/>
      <c r="U170" s="103"/>
      <c r="V170" s="103"/>
      <c r="W170" s="103"/>
      <c r="X170" s="103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  <c r="IW170" s="1"/>
    </row>
    <row r="171" customFormat="false" ht="12.75" hidden="false" customHeight="false" outlineLevel="0" collapsed="false">
      <c r="A171" s="1"/>
      <c r="B171" s="1"/>
      <c r="C171" s="1"/>
      <c r="D171" s="1"/>
      <c r="E171" s="66"/>
      <c r="F171" s="66"/>
      <c r="G171" s="66"/>
      <c r="H171" s="66"/>
      <c r="I171" s="66"/>
      <c r="J171" s="66"/>
      <c r="K171" s="66"/>
      <c r="L171" s="66"/>
      <c r="M171" s="66"/>
      <c r="N171" s="103"/>
      <c r="O171" s="128"/>
      <c r="P171" s="103"/>
      <c r="Q171" s="103"/>
      <c r="R171" s="103"/>
      <c r="S171" s="103"/>
      <c r="T171" s="103"/>
      <c r="U171" s="103"/>
      <c r="V171" s="103"/>
      <c r="W171" s="103"/>
      <c r="X171" s="103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  <c r="IW171" s="1"/>
    </row>
    <row r="172" customFormat="false" ht="12.75" hidden="false" customHeight="false" outlineLevel="0" collapsed="false">
      <c r="A172" s="1"/>
      <c r="B172" s="1"/>
      <c r="C172" s="1"/>
      <c r="D172" s="1"/>
      <c r="E172" s="66"/>
      <c r="F172" s="66"/>
      <c r="G172" s="66"/>
      <c r="H172" s="66"/>
      <c r="I172" s="66"/>
      <c r="J172" s="66"/>
      <c r="K172" s="66"/>
      <c r="L172" s="66"/>
      <c r="M172" s="66"/>
      <c r="N172" s="103"/>
      <c r="O172" s="128"/>
      <c r="P172" s="103"/>
      <c r="Q172" s="103"/>
      <c r="R172" s="103"/>
      <c r="S172" s="103"/>
      <c r="T172" s="103"/>
      <c r="U172" s="103"/>
      <c r="V172" s="103"/>
      <c r="W172" s="103"/>
      <c r="X172" s="103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  <c r="IW172" s="1"/>
    </row>
    <row r="173" customFormat="false" ht="12.75" hidden="false" customHeight="false" outlineLevel="0" collapsed="false">
      <c r="A173" s="1"/>
      <c r="B173" s="1"/>
      <c r="C173" s="1"/>
      <c r="D173" s="1"/>
      <c r="E173" s="66"/>
      <c r="F173" s="66"/>
      <c r="G173" s="66"/>
      <c r="H173" s="66"/>
      <c r="I173" s="66"/>
      <c r="J173" s="66"/>
      <c r="K173" s="66"/>
      <c r="L173" s="66"/>
      <c r="M173" s="66"/>
      <c r="N173" s="103"/>
      <c r="O173" s="128"/>
      <c r="P173" s="103"/>
      <c r="Q173" s="103"/>
      <c r="R173" s="103"/>
      <c r="S173" s="103"/>
      <c r="T173" s="103"/>
      <c r="U173" s="103"/>
      <c r="V173" s="103"/>
      <c r="W173" s="103"/>
      <c r="X173" s="103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  <c r="IW173" s="1"/>
    </row>
    <row r="174" customFormat="false" ht="12.75" hidden="false" customHeight="false" outlineLevel="0" collapsed="false">
      <c r="A174" s="1"/>
      <c r="B174" s="1"/>
      <c r="C174" s="1"/>
      <c r="D174" s="1"/>
      <c r="E174" s="66"/>
      <c r="F174" s="66"/>
      <c r="G174" s="66"/>
      <c r="H174" s="66"/>
      <c r="I174" s="66"/>
      <c r="J174" s="66"/>
      <c r="K174" s="66"/>
      <c r="L174" s="66"/>
      <c r="M174" s="66"/>
      <c r="N174" s="103"/>
      <c r="O174" s="128"/>
      <c r="P174" s="103"/>
      <c r="Q174" s="103"/>
      <c r="R174" s="103"/>
      <c r="S174" s="103"/>
      <c r="T174" s="103"/>
      <c r="U174" s="103"/>
      <c r="V174" s="103"/>
      <c r="W174" s="103"/>
      <c r="X174" s="103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  <c r="IW174" s="1"/>
    </row>
    <row r="175" customFormat="false" ht="12.75" hidden="false" customHeight="false" outlineLevel="0" collapsed="false">
      <c r="A175" s="1"/>
      <c r="B175" s="1"/>
      <c r="C175" s="1"/>
      <c r="D175" s="1"/>
      <c r="E175" s="66"/>
      <c r="F175" s="66"/>
      <c r="G175" s="66"/>
      <c r="H175" s="66"/>
      <c r="I175" s="66"/>
      <c r="J175" s="66"/>
      <c r="K175" s="66"/>
      <c r="L175" s="66"/>
      <c r="M175" s="66"/>
      <c r="N175" s="103"/>
      <c r="O175" s="128"/>
      <c r="P175" s="103"/>
      <c r="Q175" s="103"/>
      <c r="R175" s="103"/>
      <c r="S175" s="103"/>
      <c r="T175" s="103"/>
      <c r="U175" s="103"/>
      <c r="V175" s="103"/>
      <c r="W175" s="103"/>
      <c r="X175" s="103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  <c r="IW175" s="1"/>
    </row>
    <row r="176" customFormat="false" ht="12.75" hidden="false" customHeight="false" outlineLevel="0" collapsed="false">
      <c r="A176" s="1"/>
      <c r="B176" s="1"/>
      <c r="C176" s="1"/>
      <c r="D176" s="1"/>
      <c r="E176" s="66"/>
      <c r="F176" s="66"/>
      <c r="G176" s="66"/>
      <c r="H176" s="66"/>
      <c r="I176" s="66"/>
      <c r="J176" s="66"/>
      <c r="K176" s="66"/>
      <c r="L176" s="66"/>
      <c r="M176" s="66"/>
      <c r="N176" s="103"/>
      <c r="O176" s="128"/>
      <c r="P176" s="103"/>
      <c r="Q176" s="103"/>
      <c r="R176" s="103"/>
      <c r="S176" s="103"/>
      <c r="T176" s="103"/>
      <c r="U176" s="103"/>
      <c r="V176" s="103"/>
      <c r="W176" s="103"/>
      <c r="X176" s="103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  <c r="IW176" s="1"/>
    </row>
    <row r="177" customFormat="false" ht="12.75" hidden="false" customHeight="false" outlineLevel="0" collapsed="false">
      <c r="A177" s="1"/>
      <c r="B177" s="1"/>
      <c r="C177" s="1"/>
      <c r="D177" s="1"/>
      <c r="E177" s="66"/>
      <c r="F177" s="66"/>
      <c r="G177" s="66"/>
      <c r="H177" s="66"/>
      <c r="I177" s="66"/>
      <c r="J177" s="66"/>
      <c r="K177" s="66"/>
      <c r="L177" s="66"/>
      <c r="M177" s="66"/>
      <c r="N177" s="103"/>
      <c r="O177" s="128"/>
      <c r="P177" s="103"/>
      <c r="Q177" s="103"/>
      <c r="R177" s="103"/>
      <c r="S177" s="103"/>
      <c r="T177" s="103"/>
      <c r="U177" s="103"/>
      <c r="V177" s="103"/>
      <c r="W177" s="103"/>
      <c r="X177" s="103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  <c r="IW177" s="1"/>
    </row>
    <row r="178" customFormat="false" ht="12.75" hidden="false" customHeight="false" outlineLevel="0" collapsed="false">
      <c r="A178" s="1"/>
      <c r="B178" s="1"/>
      <c r="C178" s="1"/>
      <c r="D178" s="1"/>
      <c r="E178" s="66"/>
      <c r="F178" s="66"/>
      <c r="G178" s="66"/>
      <c r="H178" s="66"/>
      <c r="I178" s="66"/>
      <c r="J178" s="66"/>
      <c r="K178" s="66"/>
      <c r="L178" s="66"/>
      <c r="M178" s="66"/>
      <c r="N178" s="103"/>
      <c r="O178" s="128"/>
      <c r="P178" s="103"/>
      <c r="Q178" s="103"/>
      <c r="R178" s="103"/>
      <c r="S178" s="103"/>
      <c r="T178" s="103"/>
      <c r="U178" s="103"/>
      <c r="V178" s="103"/>
      <c r="W178" s="103"/>
      <c r="X178" s="103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  <c r="IW178" s="1"/>
    </row>
    <row r="179" customFormat="false" ht="12.75" hidden="false" customHeight="false" outlineLevel="0" collapsed="false">
      <c r="A179" s="1"/>
      <c r="B179" s="1"/>
      <c r="C179" s="1"/>
      <c r="D179" s="1"/>
      <c r="E179" s="66"/>
      <c r="F179" s="66"/>
      <c r="G179" s="66"/>
      <c r="H179" s="66"/>
      <c r="I179" s="66"/>
      <c r="J179" s="66"/>
      <c r="K179" s="66"/>
      <c r="L179" s="66"/>
      <c r="M179" s="66"/>
      <c r="N179" s="103"/>
      <c r="O179" s="128"/>
      <c r="P179" s="103"/>
      <c r="Q179" s="103"/>
      <c r="R179" s="103"/>
      <c r="S179" s="103"/>
      <c r="T179" s="103"/>
      <c r="U179" s="103"/>
      <c r="V179" s="103"/>
      <c r="W179" s="103"/>
      <c r="X179" s="103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  <c r="IW179" s="1"/>
    </row>
    <row r="180" customFormat="false" ht="12.75" hidden="false" customHeight="false" outlineLevel="0" collapsed="false">
      <c r="A180" s="1"/>
      <c r="B180" s="1"/>
      <c r="C180" s="1"/>
      <c r="D180" s="1"/>
      <c r="E180" s="66"/>
      <c r="F180" s="66"/>
      <c r="G180" s="66"/>
      <c r="H180" s="66"/>
      <c r="I180" s="66"/>
      <c r="J180" s="66"/>
      <c r="K180" s="66"/>
      <c r="L180" s="66"/>
      <c r="M180" s="66"/>
      <c r="N180" s="103"/>
      <c r="O180" s="128"/>
      <c r="P180" s="103"/>
      <c r="Q180" s="103"/>
      <c r="R180" s="103"/>
      <c r="S180" s="103"/>
      <c r="T180" s="103"/>
      <c r="U180" s="103"/>
      <c r="V180" s="103"/>
      <c r="W180" s="103"/>
      <c r="X180" s="103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  <c r="IW180" s="1"/>
    </row>
    <row r="181" customFormat="false" ht="12.75" hidden="false" customHeight="false" outlineLevel="0" collapsed="false">
      <c r="A181" s="1"/>
      <c r="B181" s="1"/>
      <c r="C181" s="1"/>
      <c r="D181" s="1"/>
      <c r="E181" s="66"/>
      <c r="F181" s="66"/>
      <c r="G181" s="66"/>
      <c r="H181" s="66"/>
      <c r="I181" s="66"/>
      <c r="J181" s="66"/>
      <c r="K181" s="66"/>
      <c r="L181" s="66"/>
      <c r="M181" s="66"/>
      <c r="N181" s="103"/>
      <c r="O181" s="128"/>
      <c r="P181" s="103"/>
      <c r="Q181" s="103"/>
      <c r="R181" s="103"/>
      <c r="S181" s="103"/>
      <c r="T181" s="103"/>
      <c r="U181" s="103"/>
      <c r="V181" s="103"/>
      <c r="W181" s="103"/>
      <c r="X181" s="103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  <c r="IW181" s="1"/>
    </row>
    <row r="182" customFormat="false" ht="12.75" hidden="false" customHeight="false" outlineLevel="0" collapsed="false">
      <c r="A182" s="1"/>
      <c r="B182" s="1"/>
      <c r="C182" s="1"/>
      <c r="D182" s="1"/>
      <c r="E182" s="66"/>
      <c r="F182" s="66"/>
      <c r="G182" s="66"/>
      <c r="H182" s="66"/>
      <c r="I182" s="66"/>
      <c r="J182" s="66"/>
      <c r="K182" s="66"/>
      <c r="L182" s="66"/>
      <c r="M182" s="66"/>
      <c r="N182" s="103"/>
      <c r="O182" s="128"/>
      <c r="P182" s="103"/>
      <c r="Q182" s="103"/>
      <c r="R182" s="103"/>
      <c r="S182" s="103"/>
      <c r="T182" s="103"/>
      <c r="U182" s="103"/>
      <c r="V182" s="103"/>
      <c r="W182" s="103"/>
      <c r="X182" s="103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  <c r="IW182" s="1"/>
    </row>
    <row r="183" customFormat="false" ht="12.75" hidden="false" customHeight="false" outlineLevel="0" collapsed="false">
      <c r="A183" s="1"/>
      <c r="B183" s="1"/>
      <c r="C183" s="1"/>
      <c r="D183" s="1"/>
      <c r="E183" s="66"/>
      <c r="F183" s="66"/>
      <c r="G183" s="66"/>
      <c r="H183" s="66"/>
      <c r="I183" s="66"/>
      <c r="J183" s="66"/>
      <c r="K183" s="66"/>
      <c r="L183" s="66"/>
      <c r="M183" s="66"/>
      <c r="N183" s="103"/>
      <c r="O183" s="128"/>
      <c r="P183" s="103"/>
      <c r="Q183" s="103"/>
      <c r="R183" s="103"/>
      <c r="S183" s="103"/>
      <c r="T183" s="103"/>
      <c r="U183" s="103"/>
      <c r="V183" s="103"/>
      <c r="W183" s="103"/>
      <c r="X183" s="103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  <c r="IW183" s="1"/>
    </row>
    <row r="184" customFormat="false" ht="12.75" hidden="false" customHeight="false" outlineLevel="0" collapsed="false">
      <c r="A184" s="1"/>
      <c r="B184" s="1"/>
      <c r="C184" s="1"/>
      <c r="D184" s="1"/>
      <c r="E184" s="66"/>
      <c r="F184" s="66"/>
      <c r="G184" s="66"/>
      <c r="H184" s="66"/>
      <c r="I184" s="66"/>
      <c r="J184" s="66"/>
      <c r="K184" s="66"/>
      <c r="L184" s="66"/>
      <c r="M184" s="66"/>
      <c r="N184" s="103"/>
      <c r="O184" s="128"/>
      <c r="P184" s="103"/>
      <c r="Q184" s="103"/>
      <c r="R184" s="103"/>
      <c r="S184" s="103"/>
      <c r="T184" s="103"/>
      <c r="U184" s="103"/>
      <c r="V184" s="103"/>
      <c r="W184" s="103"/>
      <c r="X184" s="103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  <c r="IW184" s="1"/>
    </row>
    <row r="185" customFormat="false" ht="12.75" hidden="false" customHeight="false" outlineLevel="0" collapsed="false">
      <c r="A185" s="1"/>
      <c r="B185" s="1"/>
      <c r="C185" s="1"/>
      <c r="D185" s="1"/>
      <c r="E185" s="66"/>
      <c r="F185" s="66"/>
      <c r="G185" s="66"/>
      <c r="H185" s="66"/>
      <c r="I185" s="66"/>
      <c r="J185" s="66"/>
      <c r="K185" s="66"/>
      <c r="L185" s="66"/>
      <c r="M185" s="66"/>
      <c r="N185" s="103"/>
      <c r="O185" s="128"/>
      <c r="P185" s="103"/>
      <c r="Q185" s="103"/>
      <c r="R185" s="103"/>
      <c r="S185" s="103"/>
      <c r="T185" s="103"/>
      <c r="U185" s="103"/>
      <c r="V185" s="103"/>
      <c r="W185" s="103"/>
      <c r="X185" s="103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  <c r="IW185" s="1"/>
    </row>
    <row r="186" customFormat="false" ht="12.75" hidden="false" customHeight="false" outlineLevel="0" collapsed="false">
      <c r="A186" s="1"/>
      <c r="B186" s="1"/>
      <c r="C186" s="1"/>
      <c r="D186" s="1"/>
      <c r="E186" s="66"/>
      <c r="F186" s="66"/>
      <c r="G186" s="66"/>
      <c r="H186" s="66"/>
      <c r="I186" s="66"/>
      <c r="J186" s="66"/>
      <c r="K186" s="66"/>
      <c r="L186" s="66"/>
      <c r="M186" s="66"/>
      <c r="N186" s="103"/>
      <c r="O186" s="128"/>
      <c r="P186" s="103"/>
      <c r="Q186" s="103"/>
      <c r="R186" s="103"/>
      <c r="S186" s="103"/>
      <c r="T186" s="103"/>
      <c r="U186" s="103"/>
      <c r="V186" s="103"/>
      <c r="W186" s="103"/>
      <c r="X186" s="103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  <c r="IW186" s="1"/>
    </row>
    <row r="187" customFormat="false" ht="12.75" hidden="false" customHeight="false" outlineLevel="0" collapsed="false">
      <c r="A187" s="1"/>
      <c r="B187" s="1"/>
      <c r="C187" s="1"/>
      <c r="D187" s="1"/>
      <c r="E187" s="66"/>
      <c r="F187" s="66"/>
      <c r="G187" s="66"/>
      <c r="H187" s="66"/>
      <c r="I187" s="66"/>
      <c r="J187" s="66"/>
      <c r="K187" s="66"/>
      <c r="L187" s="66"/>
      <c r="M187" s="66"/>
      <c r="N187" s="103"/>
      <c r="O187" s="128"/>
      <c r="P187" s="103"/>
      <c r="Q187" s="103"/>
      <c r="R187" s="103"/>
      <c r="S187" s="103"/>
      <c r="T187" s="103"/>
      <c r="U187" s="103"/>
      <c r="V187" s="103"/>
      <c r="W187" s="103"/>
      <c r="X187" s="103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  <c r="IW187" s="1"/>
    </row>
    <row r="188" customFormat="false" ht="12.75" hidden="false" customHeight="false" outlineLevel="0" collapsed="false">
      <c r="A188" s="1"/>
      <c r="B188" s="1"/>
      <c r="C188" s="1"/>
      <c r="D188" s="1"/>
      <c r="E188" s="66"/>
      <c r="F188" s="66"/>
      <c r="G188" s="66"/>
      <c r="H188" s="66"/>
      <c r="I188" s="66"/>
      <c r="J188" s="66"/>
      <c r="K188" s="66"/>
      <c r="L188" s="66"/>
      <c r="M188" s="66"/>
      <c r="N188" s="103"/>
      <c r="O188" s="128"/>
      <c r="P188" s="103"/>
      <c r="Q188" s="103"/>
      <c r="R188" s="103"/>
      <c r="S188" s="103"/>
      <c r="T188" s="103"/>
      <c r="U188" s="103"/>
      <c r="V188" s="103"/>
      <c r="W188" s="103"/>
      <c r="X188" s="103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  <c r="IW188" s="1"/>
    </row>
    <row r="189" customFormat="false" ht="12.75" hidden="false" customHeight="false" outlineLevel="0" collapsed="false">
      <c r="A189" s="1"/>
      <c r="B189" s="1"/>
      <c r="C189" s="1"/>
      <c r="D189" s="1"/>
      <c r="E189" s="66"/>
      <c r="F189" s="66"/>
      <c r="G189" s="66"/>
      <c r="H189" s="66"/>
      <c r="I189" s="66"/>
      <c r="J189" s="66"/>
      <c r="K189" s="66"/>
      <c r="L189" s="66"/>
      <c r="M189" s="66"/>
      <c r="N189" s="103"/>
      <c r="O189" s="128"/>
      <c r="P189" s="103"/>
      <c r="Q189" s="103"/>
      <c r="R189" s="103"/>
      <c r="S189" s="103"/>
      <c r="T189" s="103"/>
      <c r="U189" s="103"/>
      <c r="V189" s="103"/>
      <c r="W189" s="103"/>
      <c r="X189" s="103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  <c r="IW189" s="1"/>
    </row>
    <row r="190" customFormat="false" ht="12.75" hidden="false" customHeight="false" outlineLevel="0" collapsed="false">
      <c r="A190" s="1"/>
      <c r="B190" s="1"/>
      <c r="C190" s="1"/>
      <c r="D190" s="1"/>
      <c r="E190" s="66"/>
      <c r="F190" s="66"/>
      <c r="G190" s="66"/>
      <c r="H190" s="66"/>
      <c r="I190" s="66"/>
      <c r="J190" s="66"/>
      <c r="K190" s="66"/>
      <c r="L190" s="66"/>
      <c r="M190" s="66"/>
      <c r="N190" s="103"/>
      <c r="O190" s="128"/>
      <c r="P190" s="103"/>
      <c r="Q190" s="103"/>
      <c r="R190" s="103"/>
      <c r="S190" s="103"/>
      <c r="T190" s="103"/>
      <c r="U190" s="103"/>
      <c r="V190" s="103"/>
      <c r="W190" s="103"/>
      <c r="X190" s="103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  <c r="IW190" s="1"/>
    </row>
    <row r="191" customFormat="false" ht="12.75" hidden="false" customHeight="false" outlineLevel="0" collapsed="false">
      <c r="A191" s="1"/>
      <c r="B191" s="1"/>
      <c r="C191" s="1"/>
      <c r="D191" s="1"/>
      <c r="E191" s="66"/>
      <c r="F191" s="66"/>
      <c r="G191" s="66"/>
      <c r="H191" s="66"/>
      <c r="I191" s="66"/>
      <c r="J191" s="66"/>
      <c r="K191" s="66"/>
      <c r="L191" s="66"/>
      <c r="M191" s="66"/>
      <c r="N191" s="103"/>
      <c r="O191" s="128"/>
      <c r="P191" s="103"/>
      <c r="Q191" s="103"/>
      <c r="R191" s="103"/>
      <c r="S191" s="103"/>
      <c r="T191" s="103"/>
      <c r="U191" s="103"/>
      <c r="V191" s="103"/>
      <c r="W191" s="103"/>
      <c r="X191" s="103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  <c r="IW191" s="1"/>
    </row>
    <row r="192" customFormat="false" ht="12.75" hidden="false" customHeight="false" outlineLevel="0" collapsed="false">
      <c r="A192" s="1"/>
      <c r="B192" s="1"/>
      <c r="C192" s="1"/>
      <c r="D192" s="1"/>
      <c r="E192" s="66"/>
      <c r="F192" s="66"/>
      <c r="G192" s="66"/>
      <c r="H192" s="66"/>
      <c r="I192" s="66"/>
      <c r="J192" s="66"/>
      <c r="K192" s="66"/>
      <c r="L192" s="66"/>
      <c r="M192" s="66"/>
      <c r="N192" s="103"/>
      <c r="O192" s="128"/>
      <c r="P192" s="103"/>
      <c r="Q192" s="103"/>
      <c r="R192" s="103"/>
      <c r="S192" s="103"/>
      <c r="T192" s="103"/>
      <c r="U192" s="103"/>
      <c r="V192" s="103"/>
      <c r="W192" s="103"/>
      <c r="X192" s="103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  <c r="IW192" s="1"/>
    </row>
    <row r="193" customFormat="false" ht="12.75" hidden="false" customHeight="false" outlineLevel="0" collapsed="false">
      <c r="A193" s="1"/>
      <c r="B193" s="1"/>
      <c r="C193" s="1"/>
      <c r="D193" s="1"/>
      <c r="E193" s="66"/>
      <c r="F193" s="66"/>
      <c r="G193" s="66"/>
      <c r="H193" s="66"/>
      <c r="I193" s="66"/>
      <c r="J193" s="66"/>
      <c r="K193" s="66"/>
      <c r="L193" s="66"/>
      <c r="M193" s="66"/>
      <c r="N193" s="103"/>
      <c r="O193" s="128"/>
      <c r="P193" s="103"/>
      <c r="Q193" s="103"/>
      <c r="R193" s="103"/>
      <c r="S193" s="103"/>
      <c r="T193" s="103"/>
      <c r="U193" s="103"/>
      <c r="V193" s="103"/>
      <c r="W193" s="103"/>
      <c r="X193" s="103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  <c r="IW193" s="1"/>
    </row>
    <row r="194" customFormat="false" ht="12.75" hidden="false" customHeight="false" outlineLevel="0" collapsed="false">
      <c r="A194" s="1"/>
      <c r="B194" s="1"/>
      <c r="C194" s="1"/>
      <c r="D194" s="1"/>
      <c r="E194" s="66"/>
      <c r="F194" s="66"/>
      <c r="G194" s="66"/>
      <c r="H194" s="66"/>
      <c r="I194" s="66"/>
      <c r="J194" s="66"/>
      <c r="K194" s="66"/>
      <c r="L194" s="66"/>
      <c r="M194" s="66"/>
      <c r="N194" s="103"/>
      <c r="O194" s="128"/>
      <c r="P194" s="103"/>
      <c r="Q194" s="103"/>
      <c r="R194" s="103"/>
      <c r="S194" s="103"/>
      <c r="T194" s="103"/>
      <c r="U194" s="103"/>
      <c r="V194" s="103"/>
      <c r="W194" s="103"/>
      <c r="X194" s="103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  <c r="IW194" s="1"/>
    </row>
    <row r="195" customFormat="false" ht="12.75" hidden="false" customHeight="false" outlineLevel="0" collapsed="false">
      <c r="A195" s="1"/>
      <c r="B195" s="1"/>
      <c r="C195" s="1"/>
      <c r="D195" s="1"/>
      <c r="E195" s="66"/>
      <c r="F195" s="66"/>
      <c r="G195" s="66"/>
      <c r="H195" s="66"/>
      <c r="I195" s="66"/>
      <c r="J195" s="66"/>
      <c r="K195" s="66"/>
      <c r="L195" s="66"/>
      <c r="M195" s="66"/>
      <c r="N195" s="103"/>
      <c r="O195" s="128"/>
      <c r="P195" s="103"/>
      <c r="Q195" s="103"/>
      <c r="R195" s="103"/>
      <c r="S195" s="103"/>
      <c r="T195" s="103"/>
      <c r="U195" s="103"/>
      <c r="V195" s="103"/>
      <c r="W195" s="103"/>
      <c r="X195" s="103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  <c r="IW195" s="1"/>
    </row>
    <row r="196" customFormat="false" ht="12.75" hidden="false" customHeight="false" outlineLevel="0" collapsed="false">
      <c r="A196" s="1"/>
      <c r="B196" s="1"/>
      <c r="C196" s="1"/>
      <c r="D196" s="1"/>
      <c r="E196" s="66"/>
      <c r="F196" s="66"/>
      <c r="G196" s="66"/>
      <c r="H196" s="66"/>
      <c r="I196" s="66"/>
      <c r="J196" s="66"/>
      <c r="K196" s="66"/>
      <c r="L196" s="66"/>
      <c r="M196" s="66"/>
      <c r="N196" s="103"/>
      <c r="O196" s="128"/>
      <c r="P196" s="103"/>
      <c r="Q196" s="103"/>
      <c r="R196" s="103"/>
      <c r="S196" s="103"/>
      <c r="T196" s="103"/>
      <c r="U196" s="103"/>
      <c r="V196" s="103"/>
      <c r="W196" s="103"/>
      <c r="X196" s="103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  <c r="IW196" s="1"/>
    </row>
    <row r="197" customFormat="false" ht="12.75" hidden="false" customHeight="false" outlineLevel="0" collapsed="false">
      <c r="A197" s="1"/>
      <c r="B197" s="1"/>
      <c r="C197" s="1"/>
      <c r="D197" s="1"/>
      <c r="E197" s="66"/>
      <c r="F197" s="66"/>
      <c r="G197" s="66"/>
      <c r="H197" s="66"/>
      <c r="I197" s="66"/>
      <c r="J197" s="66"/>
      <c r="K197" s="66"/>
      <c r="L197" s="66"/>
      <c r="M197" s="66"/>
      <c r="N197" s="103"/>
      <c r="O197" s="128"/>
      <c r="P197" s="103"/>
      <c r="Q197" s="103"/>
      <c r="R197" s="103"/>
      <c r="S197" s="103"/>
      <c r="T197" s="103"/>
      <c r="U197" s="103"/>
      <c r="V197" s="103"/>
      <c r="W197" s="103"/>
      <c r="X197" s="103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  <c r="IW197" s="1"/>
    </row>
    <row r="198" customFormat="false" ht="12.75" hidden="false" customHeight="false" outlineLevel="0" collapsed="false">
      <c r="A198" s="1"/>
      <c r="B198" s="1"/>
      <c r="C198" s="1"/>
      <c r="D198" s="1"/>
      <c r="E198" s="66"/>
      <c r="F198" s="66"/>
      <c r="G198" s="66"/>
      <c r="H198" s="66"/>
      <c r="I198" s="66"/>
      <c r="J198" s="66"/>
      <c r="K198" s="66"/>
      <c r="L198" s="66"/>
      <c r="M198" s="66"/>
      <c r="N198" s="103"/>
      <c r="O198" s="128"/>
      <c r="P198" s="103"/>
      <c r="Q198" s="103"/>
      <c r="R198" s="103"/>
      <c r="S198" s="103"/>
      <c r="T198" s="103"/>
      <c r="U198" s="103"/>
      <c r="V198" s="103"/>
      <c r="W198" s="103"/>
      <c r="X198" s="103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  <c r="IW198" s="1"/>
    </row>
    <row r="199" customFormat="false" ht="12.75" hidden="false" customHeight="false" outlineLevel="0" collapsed="false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03"/>
      <c r="O199" s="128"/>
      <c r="P199" s="103"/>
      <c r="Q199" s="103"/>
      <c r="R199" s="103"/>
      <c r="S199" s="103"/>
      <c r="T199" s="103"/>
      <c r="U199" s="103"/>
      <c r="V199" s="103"/>
      <c r="W199" s="103"/>
      <c r="X199" s="103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  <c r="IW199" s="1"/>
    </row>
    <row r="200" customFormat="false" ht="12.75" hidden="false" customHeight="false" outlineLevel="0" collapsed="false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03"/>
      <c r="O200" s="128"/>
      <c r="P200" s="103"/>
      <c r="Q200" s="103"/>
      <c r="R200" s="103"/>
      <c r="S200" s="103"/>
      <c r="T200" s="103"/>
      <c r="U200" s="103"/>
      <c r="V200" s="103"/>
      <c r="W200" s="103"/>
      <c r="X200" s="103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  <c r="IW200" s="1"/>
    </row>
    <row r="201" customFormat="false" ht="12.75" hidden="false" customHeight="false" outlineLevel="0" collapsed="false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03"/>
      <c r="O201" s="128"/>
      <c r="P201" s="103"/>
      <c r="Q201" s="103"/>
      <c r="R201" s="103"/>
      <c r="S201" s="103"/>
      <c r="T201" s="103"/>
      <c r="U201" s="103"/>
      <c r="V201" s="103"/>
      <c r="W201" s="103"/>
      <c r="X201" s="103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  <c r="IW201" s="1"/>
    </row>
    <row r="202" customFormat="false" ht="12.75" hidden="false" customHeight="false" outlineLevel="0" collapsed="false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03"/>
      <c r="O202" s="128"/>
      <c r="P202" s="103"/>
      <c r="Q202" s="103"/>
      <c r="R202" s="103"/>
      <c r="S202" s="103"/>
      <c r="T202" s="103"/>
      <c r="U202" s="103"/>
      <c r="V202" s="103"/>
      <c r="W202" s="103"/>
      <c r="X202" s="103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  <c r="IW202" s="1"/>
    </row>
    <row r="203" customFormat="false" ht="12.75" hidden="false" customHeight="false" outlineLevel="0" collapsed="false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03"/>
      <c r="O203" s="128"/>
      <c r="P203" s="103"/>
      <c r="Q203" s="103"/>
      <c r="R203" s="103"/>
      <c r="S203" s="103"/>
      <c r="T203" s="103"/>
      <c r="U203" s="103"/>
      <c r="V203" s="103"/>
      <c r="W203" s="103"/>
      <c r="X203" s="103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  <c r="IW203" s="1"/>
    </row>
    <row r="204" customFormat="false" ht="12.75" hidden="false" customHeight="false" outlineLevel="0" collapsed="false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03"/>
      <c r="O204" s="128"/>
      <c r="P204" s="103"/>
      <c r="Q204" s="103"/>
      <c r="R204" s="103"/>
      <c r="S204" s="103"/>
      <c r="T204" s="103"/>
      <c r="U204" s="103"/>
      <c r="V204" s="103"/>
      <c r="W204" s="103"/>
      <c r="X204" s="103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  <c r="IW204" s="1"/>
    </row>
    <row r="205" customFormat="false" ht="12.75" hidden="false" customHeight="false" outlineLevel="0" collapsed="false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03"/>
      <c r="O205" s="128"/>
      <c r="P205" s="103"/>
      <c r="Q205" s="103"/>
      <c r="R205" s="103"/>
      <c r="S205" s="103"/>
      <c r="T205" s="103"/>
      <c r="U205" s="103"/>
      <c r="V205" s="103"/>
      <c r="W205" s="103"/>
      <c r="X205" s="103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  <c r="IW205" s="1"/>
    </row>
    <row r="206" customFormat="false" ht="12.75" hidden="false" customHeight="false" outlineLevel="0" collapsed="false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03"/>
      <c r="O206" s="128"/>
      <c r="P206" s="103"/>
      <c r="Q206" s="103"/>
      <c r="R206" s="103"/>
      <c r="S206" s="103"/>
      <c r="T206" s="103"/>
      <c r="U206" s="103"/>
      <c r="V206" s="103"/>
      <c r="W206" s="103"/>
      <c r="X206" s="103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  <c r="IW206" s="1"/>
    </row>
    <row r="207" customFormat="false" ht="12.75" hidden="false" customHeight="false" outlineLevel="0" collapsed="false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03"/>
      <c r="O207" s="128"/>
      <c r="P207" s="103"/>
      <c r="Q207" s="103"/>
      <c r="R207" s="103"/>
      <c r="S207" s="103"/>
      <c r="T207" s="103"/>
      <c r="U207" s="103"/>
      <c r="V207" s="103"/>
      <c r="W207" s="103"/>
      <c r="X207" s="103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  <c r="IW207" s="1"/>
    </row>
    <row r="208" customFormat="false" ht="12.75" hidden="false" customHeight="false" outlineLevel="0" collapsed="false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03"/>
      <c r="O208" s="128"/>
      <c r="P208" s="103"/>
      <c r="Q208" s="103"/>
      <c r="R208" s="103"/>
      <c r="S208" s="103"/>
      <c r="T208" s="103"/>
      <c r="U208" s="103"/>
      <c r="V208" s="103"/>
      <c r="W208" s="103"/>
      <c r="X208" s="103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  <c r="IW208" s="1"/>
    </row>
    <row r="209" customFormat="false" ht="12.75" hidden="false" customHeight="false" outlineLevel="0" collapsed="false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03"/>
      <c r="O209" s="128"/>
      <c r="P209" s="103"/>
      <c r="Q209" s="103"/>
      <c r="R209" s="103"/>
      <c r="S209" s="103"/>
      <c r="T209" s="103"/>
      <c r="U209" s="103"/>
      <c r="V209" s="103"/>
      <c r="W209" s="103"/>
      <c r="X209" s="103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  <c r="IW209" s="1"/>
    </row>
    <row r="210" customFormat="false" ht="12.75" hidden="false" customHeight="false" outlineLevel="0" collapsed="false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03"/>
      <c r="O210" s="128"/>
      <c r="P210" s="103"/>
      <c r="Q210" s="103"/>
      <c r="R210" s="103"/>
      <c r="S210" s="103"/>
      <c r="T210" s="103"/>
      <c r="U210" s="103"/>
      <c r="V210" s="103"/>
      <c r="W210" s="103"/>
      <c r="X210" s="103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  <c r="IW210" s="1"/>
    </row>
    <row r="211" customFormat="false" ht="12.75" hidden="false" customHeight="false" outlineLevel="0" collapsed="false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03"/>
      <c r="O211" s="128"/>
      <c r="P211" s="103"/>
      <c r="Q211" s="103"/>
      <c r="R211" s="103"/>
      <c r="S211" s="103"/>
      <c r="T211" s="103"/>
      <c r="U211" s="103"/>
      <c r="V211" s="103"/>
      <c r="W211" s="103"/>
      <c r="X211" s="103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  <c r="IW211" s="1"/>
    </row>
    <row r="212" customFormat="false" ht="12.75" hidden="false" customHeight="false" outlineLevel="0" collapsed="false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03"/>
      <c r="O212" s="128"/>
      <c r="P212" s="103"/>
      <c r="Q212" s="103"/>
      <c r="R212" s="103"/>
      <c r="S212" s="103"/>
      <c r="T212" s="103"/>
      <c r="U212" s="103"/>
      <c r="V212" s="103"/>
      <c r="W212" s="103"/>
      <c r="X212" s="103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  <c r="IW212" s="1"/>
    </row>
    <row r="213" customFormat="false" ht="12.75" hidden="false" customHeight="false" outlineLevel="0" collapsed="false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03"/>
      <c r="O213" s="128"/>
      <c r="P213" s="103"/>
      <c r="Q213" s="103"/>
      <c r="R213" s="103"/>
      <c r="S213" s="103"/>
      <c r="T213" s="103"/>
      <c r="U213" s="103"/>
      <c r="V213" s="103"/>
      <c r="W213" s="103"/>
      <c r="X213" s="103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  <c r="IW213" s="1"/>
    </row>
    <row r="214" customFormat="false" ht="12.75" hidden="false" customHeight="false" outlineLevel="0" collapsed="false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03"/>
      <c r="O214" s="128"/>
      <c r="P214" s="103"/>
      <c r="Q214" s="103"/>
      <c r="R214" s="103"/>
      <c r="S214" s="103"/>
      <c r="T214" s="103"/>
      <c r="U214" s="103"/>
      <c r="V214" s="103"/>
      <c r="W214" s="103"/>
      <c r="X214" s="103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  <c r="IW214" s="1"/>
    </row>
    <row r="215" customFormat="false" ht="12.75" hidden="false" customHeight="false" outlineLevel="0" collapsed="false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03"/>
      <c r="O215" s="128"/>
      <c r="P215" s="103"/>
      <c r="Q215" s="103"/>
      <c r="R215" s="103"/>
      <c r="S215" s="103"/>
      <c r="T215" s="103"/>
      <c r="U215" s="103"/>
      <c r="V215" s="103"/>
      <c r="W215" s="103"/>
      <c r="X215" s="103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  <c r="IW215" s="1"/>
    </row>
    <row r="216" customFormat="false" ht="12.75" hidden="false" customHeight="false" outlineLevel="0" collapsed="false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03"/>
      <c r="O216" s="128"/>
      <c r="P216" s="103"/>
      <c r="Q216" s="103"/>
      <c r="R216" s="103"/>
      <c r="S216" s="103"/>
      <c r="T216" s="103"/>
      <c r="U216" s="103"/>
      <c r="V216" s="103"/>
      <c r="W216" s="103"/>
      <c r="X216" s="103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  <c r="IW216" s="1"/>
    </row>
    <row r="217" customFormat="false" ht="12.75" hidden="false" customHeight="false" outlineLevel="0" collapsed="false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03"/>
      <c r="O217" s="128"/>
      <c r="P217" s="103"/>
      <c r="Q217" s="103"/>
      <c r="R217" s="103"/>
      <c r="S217" s="103"/>
      <c r="T217" s="103"/>
      <c r="U217" s="103"/>
      <c r="V217" s="103"/>
      <c r="W217" s="103"/>
      <c r="X217" s="103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  <c r="IW217" s="1"/>
    </row>
    <row r="218" customFormat="false" ht="12.75" hidden="false" customHeight="false" outlineLevel="0" collapsed="false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03"/>
      <c r="O218" s="128"/>
      <c r="P218" s="103"/>
      <c r="Q218" s="103"/>
      <c r="R218" s="103"/>
      <c r="S218" s="103"/>
      <c r="T218" s="103"/>
      <c r="U218" s="103"/>
      <c r="V218" s="103"/>
      <c r="W218" s="103"/>
      <c r="X218" s="103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  <c r="IW218" s="1"/>
    </row>
    <row r="219" customFormat="false" ht="12.75" hidden="false" customHeight="false" outlineLevel="0" collapsed="false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03"/>
      <c r="O219" s="128"/>
      <c r="P219" s="103"/>
      <c r="Q219" s="103"/>
      <c r="R219" s="103"/>
      <c r="S219" s="103"/>
      <c r="T219" s="103"/>
      <c r="U219" s="103"/>
      <c r="V219" s="103"/>
      <c r="W219" s="103"/>
      <c r="X219" s="103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  <c r="IW219" s="1"/>
    </row>
    <row r="220" customFormat="false" ht="12.75" hidden="false" customHeight="false" outlineLevel="0" collapsed="false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03"/>
      <c r="O220" s="128"/>
      <c r="P220" s="103"/>
      <c r="Q220" s="103"/>
      <c r="R220" s="103"/>
      <c r="S220" s="103"/>
      <c r="T220" s="103"/>
      <c r="U220" s="103"/>
      <c r="V220" s="103"/>
      <c r="W220" s="103"/>
      <c r="X220" s="103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  <c r="IW220" s="1"/>
    </row>
    <row r="221" customFormat="false" ht="12.75" hidden="false" customHeight="false" outlineLevel="0" collapsed="false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03"/>
      <c r="O221" s="128"/>
      <c r="P221" s="103"/>
      <c r="Q221" s="103"/>
      <c r="R221" s="103"/>
      <c r="S221" s="103"/>
      <c r="T221" s="103"/>
      <c r="U221" s="103"/>
      <c r="V221" s="103"/>
      <c r="W221" s="103"/>
      <c r="X221" s="103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  <c r="IW221" s="1"/>
    </row>
    <row r="222" customFormat="false" ht="12.75" hidden="false" customHeight="false" outlineLevel="0" collapsed="false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03"/>
      <c r="O222" s="128"/>
      <c r="P222" s="103"/>
      <c r="Q222" s="103"/>
      <c r="R222" s="103"/>
      <c r="S222" s="103"/>
      <c r="T222" s="103"/>
      <c r="U222" s="103"/>
      <c r="V222" s="103"/>
      <c r="W222" s="103"/>
      <c r="X222" s="103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  <c r="IW222" s="1"/>
    </row>
    <row r="223" customFormat="false" ht="12.75" hidden="false" customHeight="false" outlineLevel="0" collapsed="false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03"/>
      <c r="O223" s="128"/>
      <c r="P223" s="103"/>
      <c r="Q223" s="103"/>
      <c r="R223" s="103"/>
      <c r="S223" s="103"/>
      <c r="T223" s="103"/>
      <c r="U223" s="103"/>
      <c r="V223" s="103"/>
      <c r="W223" s="103"/>
      <c r="X223" s="103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  <c r="IW223" s="1"/>
    </row>
    <row r="224" customFormat="false" ht="12.75" hidden="false" customHeight="false" outlineLevel="0" collapsed="false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03"/>
      <c r="O224" s="128"/>
      <c r="P224" s="103"/>
      <c r="Q224" s="103"/>
      <c r="R224" s="103"/>
      <c r="S224" s="103"/>
      <c r="T224" s="103"/>
      <c r="U224" s="103"/>
      <c r="V224" s="103"/>
      <c r="W224" s="103"/>
      <c r="X224" s="103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  <c r="IW224" s="1"/>
    </row>
    <row r="225" customFormat="false" ht="12.75" hidden="false" customHeight="false" outlineLevel="0" collapsed="false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03"/>
      <c r="O225" s="128"/>
      <c r="P225" s="103"/>
      <c r="Q225" s="103"/>
      <c r="R225" s="103"/>
      <c r="S225" s="103"/>
      <c r="T225" s="103"/>
      <c r="U225" s="103"/>
      <c r="V225" s="103"/>
      <c r="W225" s="103"/>
      <c r="X225" s="103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  <c r="IW225" s="1"/>
    </row>
    <row r="226" customFormat="false" ht="12.75" hidden="false" customHeight="false" outlineLevel="0" collapsed="false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03"/>
      <c r="O226" s="128"/>
      <c r="P226" s="103"/>
      <c r="Q226" s="103"/>
      <c r="R226" s="103"/>
      <c r="S226" s="103"/>
      <c r="T226" s="103"/>
      <c r="U226" s="103"/>
      <c r="V226" s="103"/>
      <c r="W226" s="103"/>
      <c r="X226" s="103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  <c r="IW226" s="1"/>
    </row>
    <row r="227" customFormat="false" ht="12.75" hidden="false" customHeight="false" outlineLevel="0" collapsed="false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03"/>
      <c r="O227" s="128"/>
      <c r="P227" s="103"/>
      <c r="Q227" s="103"/>
      <c r="R227" s="103"/>
      <c r="S227" s="103"/>
      <c r="T227" s="103"/>
      <c r="U227" s="103"/>
      <c r="V227" s="103"/>
      <c r="W227" s="103"/>
      <c r="X227" s="103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  <c r="IW227" s="1"/>
    </row>
    <row r="228" customFormat="false" ht="12.75" hidden="false" customHeight="false" outlineLevel="0" collapsed="false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03"/>
      <c r="O228" s="128"/>
      <c r="P228" s="103"/>
      <c r="Q228" s="103"/>
      <c r="R228" s="103"/>
      <c r="S228" s="103"/>
      <c r="T228" s="103"/>
      <c r="U228" s="103"/>
      <c r="V228" s="103"/>
      <c r="W228" s="103"/>
      <c r="X228" s="103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  <c r="IW228" s="1"/>
    </row>
    <row r="229" customFormat="false" ht="12.75" hidden="false" customHeight="false" outlineLevel="0" collapsed="false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03"/>
      <c r="O229" s="128"/>
      <c r="P229" s="103"/>
      <c r="Q229" s="103"/>
      <c r="R229" s="103"/>
      <c r="S229" s="103"/>
      <c r="T229" s="103"/>
      <c r="U229" s="103"/>
      <c r="V229" s="103"/>
      <c r="W229" s="103"/>
      <c r="X229" s="103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  <c r="IW229" s="1"/>
    </row>
    <row r="230" customFormat="false" ht="12.75" hidden="false" customHeight="false" outlineLevel="0" collapsed="false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03"/>
      <c r="O230" s="128"/>
      <c r="P230" s="103"/>
      <c r="Q230" s="103"/>
      <c r="R230" s="103"/>
      <c r="S230" s="103"/>
      <c r="T230" s="103"/>
      <c r="U230" s="103"/>
      <c r="V230" s="103"/>
      <c r="W230" s="103"/>
      <c r="X230" s="103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  <c r="IW230" s="1"/>
    </row>
    <row r="231" customFormat="false" ht="12.75" hidden="false" customHeight="false" outlineLevel="0" collapsed="false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03"/>
      <c r="O231" s="128"/>
      <c r="P231" s="103"/>
      <c r="Q231" s="103"/>
      <c r="R231" s="103"/>
      <c r="S231" s="103"/>
      <c r="T231" s="103"/>
      <c r="U231" s="103"/>
      <c r="V231" s="103"/>
      <c r="W231" s="103"/>
      <c r="X231" s="103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  <c r="IW231" s="1"/>
    </row>
    <row r="232" customFormat="false" ht="12.75" hidden="false" customHeight="false" outlineLevel="0" collapsed="false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03"/>
      <c r="O232" s="128"/>
      <c r="P232" s="103"/>
      <c r="Q232" s="103"/>
      <c r="R232" s="103"/>
      <c r="S232" s="103"/>
      <c r="T232" s="103"/>
      <c r="U232" s="103"/>
      <c r="V232" s="103"/>
      <c r="W232" s="103"/>
      <c r="X232" s="103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  <c r="IW232" s="1"/>
    </row>
    <row r="233" customFormat="false" ht="12.75" hidden="false" customHeight="false" outlineLevel="0" collapsed="false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03"/>
      <c r="O233" s="128"/>
      <c r="P233" s="103"/>
      <c r="Q233" s="103"/>
      <c r="R233" s="103"/>
      <c r="S233" s="103"/>
      <c r="T233" s="103"/>
      <c r="U233" s="103"/>
      <c r="V233" s="103"/>
      <c r="W233" s="103"/>
      <c r="X233" s="103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  <c r="IW233" s="1"/>
    </row>
    <row r="234" customFormat="false" ht="12.75" hidden="false" customHeight="false" outlineLevel="0" collapsed="false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03"/>
      <c r="O234" s="128"/>
      <c r="P234" s="103"/>
      <c r="Q234" s="103"/>
      <c r="R234" s="103"/>
      <c r="S234" s="103"/>
      <c r="T234" s="103"/>
      <c r="U234" s="103"/>
      <c r="V234" s="103"/>
      <c r="W234" s="103"/>
      <c r="X234" s="103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  <c r="IW234" s="1"/>
    </row>
    <row r="235" customFormat="false" ht="12.75" hidden="false" customHeight="false" outlineLevel="0" collapsed="false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03"/>
      <c r="O235" s="128"/>
      <c r="P235" s="103"/>
      <c r="Q235" s="103"/>
      <c r="R235" s="103"/>
      <c r="S235" s="103"/>
      <c r="T235" s="103"/>
      <c r="U235" s="103"/>
      <c r="V235" s="103"/>
      <c r="W235" s="103"/>
      <c r="X235" s="103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  <c r="IW235" s="1"/>
    </row>
    <row r="236" customFormat="false" ht="12.75" hidden="false" customHeight="false" outlineLevel="0" collapsed="false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03"/>
      <c r="O236" s="128"/>
      <c r="P236" s="103"/>
      <c r="Q236" s="103"/>
      <c r="R236" s="103"/>
      <c r="S236" s="103"/>
      <c r="T236" s="103"/>
      <c r="U236" s="103"/>
      <c r="V236" s="103"/>
      <c r="W236" s="103"/>
      <c r="X236" s="103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  <c r="IW236" s="1"/>
    </row>
    <row r="237" customFormat="false" ht="12.75" hidden="false" customHeight="false" outlineLevel="0" collapsed="false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03"/>
      <c r="O237" s="128"/>
      <c r="P237" s="103"/>
      <c r="Q237" s="103"/>
      <c r="R237" s="103"/>
      <c r="S237" s="103"/>
      <c r="T237" s="103"/>
      <c r="U237" s="103"/>
      <c r="V237" s="103"/>
      <c r="W237" s="103"/>
      <c r="X237" s="103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  <c r="IW237" s="1"/>
    </row>
    <row r="238" customFormat="false" ht="12.75" hidden="false" customHeight="false" outlineLevel="0" collapsed="false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03"/>
      <c r="O238" s="128"/>
      <c r="P238" s="103"/>
      <c r="Q238" s="103"/>
      <c r="R238" s="103"/>
      <c r="S238" s="103"/>
      <c r="T238" s="103"/>
      <c r="U238" s="103"/>
      <c r="V238" s="103"/>
      <c r="W238" s="103"/>
      <c r="X238" s="103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  <c r="IW238" s="1"/>
    </row>
    <row r="239" customFormat="false" ht="12.75" hidden="false" customHeight="false" outlineLevel="0" collapsed="false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03"/>
      <c r="O239" s="128"/>
      <c r="P239" s="103"/>
      <c r="Q239" s="103"/>
      <c r="R239" s="103"/>
      <c r="S239" s="103"/>
      <c r="T239" s="103"/>
      <c r="U239" s="103"/>
      <c r="V239" s="103"/>
      <c r="W239" s="103"/>
      <c r="X239" s="103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  <c r="IW239" s="1"/>
    </row>
    <row r="240" customFormat="false" ht="12.75" hidden="false" customHeight="false" outlineLevel="0" collapsed="false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03"/>
      <c r="O240" s="128"/>
      <c r="P240" s="103"/>
      <c r="Q240" s="103"/>
      <c r="R240" s="103"/>
      <c r="S240" s="103"/>
      <c r="T240" s="103"/>
      <c r="U240" s="103"/>
      <c r="V240" s="103"/>
      <c r="W240" s="103"/>
      <c r="X240" s="103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  <c r="IW240" s="1"/>
    </row>
    <row r="241" customFormat="false" ht="12.75" hidden="false" customHeight="false" outlineLevel="0" collapsed="false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03"/>
      <c r="O241" s="128"/>
      <c r="P241" s="103"/>
      <c r="Q241" s="103"/>
      <c r="R241" s="103"/>
      <c r="S241" s="103"/>
      <c r="T241" s="103"/>
      <c r="U241" s="103"/>
      <c r="V241" s="103"/>
      <c r="W241" s="103"/>
      <c r="X241" s="103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  <c r="IW241" s="1"/>
    </row>
    <row r="242" customFormat="false" ht="12.75" hidden="false" customHeight="false" outlineLevel="0" collapsed="false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03"/>
      <c r="O242" s="128"/>
      <c r="P242" s="103"/>
      <c r="Q242" s="103"/>
      <c r="R242" s="103"/>
      <c r="S242" s="103"/>
      <c r="T242" s="103"/>
      <c r="U242" s="103"/>
      <c r="V242" s="103"/>
      <c r="W242" s="103"/>
      <c r="X242" s="103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  <c r="IW242" s="1"/>
    </row>
    <row r="243" customFormat="false" ht="12.75" hidden="false" customHeight="false" outlineLevel="0" collapsed="false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03"/>
      <c r="O243" s="128"/>
      <c r="P243" s="103"/>
      <c r="Q243" s="103"/>
      <c r="R243" s="103"/>
      <c r="S243" s="103"/>
      <c r="T243" s="103"/>
      <c r="U243" s="103"/>
      <c r="V243" s="103"/>
      <c r="W243" s="103"/>
      <c r="X243" s="103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  <c r="IW243" s="1"/>
    </row>
    <row r="244" customFormat="false" ht="12.75" hidden="false" customHeight="false" outlineLevel="0" collapsed="false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03"/>
      <c r="O244" s="128"/>
      <c r="P244" s="103"/>
      <c r="Q244" s="103"/>
      <c r="R244" s="103"/>
      <c r="S244" s="103"/>
      <c r="T244" s="103"/>
      <c r="U244" s="103"/>
      <c r="V244" s="103"/>
      <c r="W244" s="103"/>
      <c r="X244" s="103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  <c r="IW244" s="1"/>
    </row>
    <row r="245" customFormat="false" ht="12.75" hidden="false" customHeight="false" outlineLevel="0" collapsed="false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03"/>
      <c r="O245" s="128"/>
      <c r="P245" s="103"/>
      <c r="Q245" s="103"/>
      <c r="R245" s="103"/>
      <c r="S245" s="103"/>
      <c r="T245" s="103"/>
      <c r="U245" s="103"/>
      <c r="V245" s="103"/>
      <c r="W245" s="103"/>
      <c r="X245" s="103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  <c r="IW245" s="1"/>
    </row>
    <row r="246" customFormat="false" ht="12.75" hidden="false" customHeight="false" outlineLevel="0" collapsed="false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03"/>
      <c r="O246" s="128"/>
      <c r="P246" s="103"/>
      <c r="Q246" s="103"/>
      <c r="R246" s="103"/>
      <c r="S246" s="103"/>
      <c r="T246" s="103"/>
      <c r="U246" s="103"/>
      <c r="V246" s="103"/>
      <c r="W246" s="103"/>
      <c r="X246" s="103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  <c r="IW246" s="1"/>
    </row>
    <row r="247" customFormat="false" ht="12.75" hidden="false" customHeight="false" outlineLevel="0" collapsed="false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03"/>
      <c r="O247" s="128"/>
      <c r="P247" s="103"/>
      <c r="Q247" s="103"/>
      <c r="R247" s="103"/>
      <c r="S247" s="103"/>
      <c r="T247" s="103"/>
      <c r="U247" s="103"/>
      <c r="V247" s="103"/>
      <c r="W247" s="103"/>
      <c r="X247" s="103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  <c r="IW247" s="1"/>
    </row>
    <row r="248" customFormat="false" ht="12.75" hidden="false" customHeight="false" outlineLevel="0" collapsed="false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03"/>
      <c r="O248" s="128"/>
      <c r="P248" s="103"/>
      <c r="Q248" s="103"/>
      <c r="R248" s="103"/>
      <c r="S248" s="103"/>
      <c r="T248" s="103"/>
      <c r="U248" s="103"/>
      <c r="V248" s="103"/>
      <c r="W248" s="103"/>
      <c r="X248" s="103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  <c r="IW248" s="1"/>
    </row>
    <row r="249" customFormat="false" ht="12.75" hidden="false" customHeight="false" outlineLevel="0" collapsed="false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03"/>
      <c r="O249" s="128"/>
      <c r="P249" s="103"/>
      <c r="Q249" s="103"/>
      <c r="R249" s="103"/>
      <c r="S249" s="103"/>
      <c r="T249" s="103"/>
      <c r="U249" s="103"/>
      <c r="V249" s="103"/>
      <c r="W249" s="103"/>
      <c r="X249" s="103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  <c r="IW249" s="1"/>
    </row>
    <row r="250" customFormat="false" ht="12.75" hidden="false" customHeight="false" outlineLevel="0" collapsed="false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03"/>
      <c r="O250" s="128"/>
      <c r="P250" s="103"/>
      <c r="Q250" s="103"/>
      <c r="R250" s="103"/>
      <c r="S250" s="103"/>
      <c r="T250" s="103"/>
      <c r="U250" s="103"/>
      <c r="V250" s="103"/>
      <c r="W250" s="103"/>
      <c r="X250" s="103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  <c r="IW250" s="1"/>
    </row>
    <row r="251" customFormat="false" ht="12.75" hidden="false" customHeight="false" outlineLevel="0" collapsed="false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03"/>
      <c r="O251" s="128"/>
      <c r="P251" s="103"/>
      <c r="Q251" s="103"/>
      <c r="R251" s="103"/>
      <c r="S251" s="103"/>
      <c r="T251" s="103"/>
      <c r="U251" s="103"/>
      <c r="V251" s="103"/>
      <c r="W251" s="103"/>
      <c r="X251" s="103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  <c r="IW251" s="1"/>
    </row>
    <row r="252" customFormat="false" ht="12.75" hidden="false" customHeight="false" outlineLevel="0" collapsed="false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03"/>
      <c r="O252" s="128"/>
      <c r="P252" s="103"/>
      <c r="Q252" s="103"/>
      <c r="R252" s="103"/>
      <c r="S252" s="103"/>
      <c r="T252" s="103"/>
      <c r="U252" s="103"/>
      <c r="V252" s="103"/>
      <c r="W252" s="103"/>
      <c r="X252" s="103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  <c r="IW252" s="1"/>
    </row>
    <row r="253" customFormat="false" ht="12.75" hidden="false" customHeight="false" outlineLevel="0" collapsed="false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03"/>
      <c r="O253" s="128"/>
      <c r="P253" s="103"/>
      <c r="Q253" s="103"/>
      <c r="R253" s="103"/>
      <c r="S253" s="103"/>
      <c r="T253" s="103"/>
      <c r="U253" s="103"/>
      <c r="V253" s="103"/>
      <c r="W253" s="103"/>
      <c r="X253" s="103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  <c r="IW253" s="1"/>
    </row>
    <row r="254" customFormat="false" ht="12.75" hidden="false" customHeight="false" outlineLevel="0" collapsed="false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03"/>
      <c r="O254" s="128"/>
      <c r="P254" s="103"/>
      <c r="Q254" s="103"/>
      <c r="R254" s="103"/>
      <c r="S254" s="103"/>
      <c r="T254" s="103"/>
      <c r="U254" s="103"/>
      <c r="V254" s="103"/>
      <c r="W254" s="103"/>
      <c r="X254" s="103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  <c r="IW254" s="1"/>
    </row>
    <row r="255" customFormat="false" ht="12.75" hidden="false" customHeight="false" outlineLevel="0" collapsed="false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03"/>
      <c r="O255" s="128"/>
      <c r="P255" s="103"/>
      <c r="Q255" s="103"/>
      <c r="R255" s="103"/>
      <c r="S255" s="103"/>
      <c r="T255" s="103"/>
      <c r="U255" s="103"/>
      <c r="V255" s="103"/>
      <c r="W255" s="103"/>
      <c r="X255" s="103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  <c r="IW255" s="1"/>
    </row>
    <row r="256" customFormat="false" ht="12.75" hidden="false" customHeight="false" outlineLevel="0" collapsed="false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03"/>
      <c r="O256" s="128"/>
      <c r="P256" s="103"/>
      <c r="Q256" s="103"/>
      <c r="R256" s="103"/>
      <c r="S256" s="103"/>
      <c r="T256" s="103"/>
      <c r="U256" s="103"/>
      <c r="V256" s="103"/>
      <c r="W256" s="103"/>
      <c r="X256" s="103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  <c r="IW256" s="1"/>
    </row>
    <row r="257" customFormat="false" ht="12.75" hidden="false" customHeight="false" outlineLevel="0" collapsed="false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03"/>
      <c r="O257" s="128"/>
      <c r="P257" s="103"/>
      <c r="Q257" s="103"/>
      <c r="R257" s="103"/>
      <c r="S257" s="103"/>
      <c r="T257" s="103"/>
      <c r="U257" s="103"/>
      <c r="V257" s="103"/>
      <c r="W257" s="103"/>
      <c r="X257" s="103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  <c r="HH257" s="1"/>
      <c r="HI257" s="1"/>
      <c r="HJ257" s="1"/>
      <c r="HK257" s="1"/>
      <c r="HL257" s="1"/>
      <c r="HM257" s="1"/>
      <c r="HN257" s="1"/>
      <c r="HO257" s="1"/>
      <c r="HP257" s="1"/>
      <c r="HQ257" s="1"/>
      <c r="HR257" s="1"/>
      <c r="HS257" s="1"/>
      <c r="HT257" s="1"/>
      <c r="HU257" s="1"/>
      <c r="HV257" s="1"/>
      <c r="HW257" s="1"/>
      <c r="HX257" s="1"/>
      <c r="HY257" s="1"/>
      <c r="HZ257" s="1"/>
      <c r="IA257" s="1"/>
      <c r="IB257" s="1"/>
      <c r="IC257" s="1"/>
      <c r="ID257" s="1"/>
      <c r="IE257" s="1"/>
      <c r="IF257" s="1"/>
      <c r="IG257" s="1"/>
      <c r="IH257" s="1"/>
      <c r="II257" s="1"/>
      <c r="IJ257" s="1"/>
      <c r="IK257" s="1"/>
      <c r="IL257" s="1"/>
      <c r="IM257" s="1"/>
      <c r="IN257" s="1"/>
      <c r="IO257" s="1"/>
      <c r="IP257" s="1"/>
      <c r="IQ257" s="1"/>
      <c r="IR257" s="1"/>
      <c r="IS257" s="1"/>
      <c r="IT257" s="1"/>
      <c r="IU257" s="1"/>
      <c r="IV257" s="1"/>
      <c r="IW257" s="1"/>
    </row>
    <row r="258" customFormat="false" ht="12.75" hidden="false" customHeight="false" outlineLevel="0" collapsed="false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03"/>
      <c r="O258" s="128"/>
      <c r="P258" s="103"/>
      <c r="Q258" s="103"/>
      <c r="R258" s="103"/>
      <c r="S258" s="103"/>
      <c r="T258" s="103"/>
      <c r="U258" s="103"/>
      <c r="V258" s="103"/>
      <c r="W258" s="103"/>
      <c r="X258" s="103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  <c r="GJ258" s="1"/>
      <c r="GK258" s="1"/>
      <c r="GL258" s="1"/>
      <c r="GM258" s="1"/>
      <c r="GN258" s="1"/>
      <c r="GO258" s="1"/>
      <c r="GP258" s="1"/>
      <c r="GQ258" s="1"/>
      <c r="GR258" s="1"/>
      <c r="GS258" s="1"/>
      <c r="GT258" s="1"/>
      <c r="GU258" s="1"/>
      <c r="GV258" s="1"/>
      <c r="GW258" s="1"/>
      <c r="GX258" s="1"/>
      <c r="GY258" s="1"/>
      <c r="GZ258" s="1"/>
      <c r="HA258" s="1"/>
      <c r="HB258" s="1"/>
      <c r="HC258" s="1"/>
      <c r="HD258" s="1"/>
      <c r="HE258" s="1"/>
      <c r="HF258" s="1"/>
      <c r="HG258" s="1"/>
      <c r="HH258" s="1"/>
      <c r="HI258" s="1"/>
      <c r="HJ258" s="1"/>
      <c r="HK258" s="1"/>
      <c r="HL258" s="1"/>
      <c r="HM258" s="1"/>
      <c r="HN258" s="1"/>
      <c r="HO258" s="1"/>
      <c r="HP258" s="1"/>
      <c r="HQ258" s="1"/>
      <c r="HR258" s="1"/>
      <c r="HS258" s="1"/>
      <c r="HT258" s="1"/>
      <c r="HU258" s="1"/>
      <c r="HV258" s="1"/>
      <c r="HW258" s="1"/>
      <c r="HX258" s="1"/>
      <c r="HY258" s="1"/>
      <c r="HZ258" s="1"/>
      <c r="IA258" s="1"/>
      <c r="IB258" s="1"/>
      <c r="IC258" s="1"/>
      <c r="ID258" s="1"/>
      <c r="IE258" s="1"/>
      <c r="IF258" s="1"/>
      <c r="IG258" s="1"/>
      <c r="IH258" s="1"/>
      <c r="II258" s="1"/>
      <c r="IJ258" s="1"/>
      <c r="IK258" s="1"/>
      <c r="IL258" s="1"/>
      <c r="IM258" s="1"/>
      <c r="IN258" s="1"/>
      <c r="IO258" s="1"/>
      <c r="IP258" s="1"/>
      <c r="IQ258" s="1"/>
      <c r="IR258" s="1"/>
      <c r="IS258" s="1"/>
      <c r="IT258" s="1"/>
      <c r="IU258" s="1"/>
      <c r="IV258" s="1"/>
      <c r="IW258" s="1"/>
    </row>
    <row r="259" customFormat="false" ht="12.75" hidden="false" customHeight="false" outlineLevel="0" collapsed="false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03"/>
      <c r="O259" s="128"/>
      <c r="P259" s="103"/>
      <c r="Q259" s="103"/>
      <c r="R259" s="103"/>
      <c r="S259" s="103"/>
      <c r="T259" s="103"/>
      <c r="U259" s="103"/>
      <c r="V259" s="103"/>
      <c r="W259" s="103"/>
      <c r="X259" s="103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  <c r="HF259" s="1"/>
      <c r="HG259" s="1"/>
      <c r="HH259" s="1"/>
      <c r="HI259" s="1"/>
      <c r="HJ259" s="1"/>
      <c r="HK259" s="1"/>
      <c r="HL259" s="1"/>
      <c r="HM259" s="1"/>
      <c r="HN259" s="1"/>
      <c r="HO259" s="1"/>
      <c r="HP259" s="1"/>
      <c r="HQ259" s="1"/>
      <c r="HR259" s="1"/>
      <c r="HS259" s="1"/>
      <c r="HT259" s="1"/>
      <c r="HU259" s="1"/>
      <c r="HV259" s="1"/>
      <c r="HW259" s="1"/>
      <c r="HX259" s="1"/>
      <c r="HY259" s="1"/>
      <c r="HZ259" s="1"/>
      <c r="IA259" s="1"/>
      <c r="IB259" s="1"/>
      <c r="IC259" s="1"/>
      <c r="ID259" s="1"/>
      <c r="IE259" s="1"/>
      <c r="IF259" s="1"/>
      <c r="IG259" s="1"/>
      <c r="IH259" s="1"/>
      <c r="II259" s="1"/>
      <c r="IJ259" s="1"/>
      <c r="IK259" s="1"/>
      <c r="IL259" s="1"/>
      <c r="IM259" s="1"/>
      <c r="IN259" s="1"/>
      <c r="IO259" s="1"/>
      <c r="IP259" s="1"/>
      <c r="IQ259" s="1"/>
      <c r="IR259" s="1"/>
      <c r="IS259" s="1"/>
      <c r="IT259" s="1"/>
      <c r="IU259" s="1"/>
      <c r="IV259" s="1"/>
      <c r="IW259" s="1"/>
    </row>
    <row r="260" customFormat="false" ht="12.75" hidden="false" customHeight="false" outlineLevel="0" collapsed="false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03"/>
      <c r="O260" s="128"/>
      <c r="P260" s="103"/>
      <c r="Q260" s="103"/>
      <c r="R260" s="103"/>
      <c r="S260" s="103"/>
      <c r="T260" s="103"/>
      <c r="U260" s="103"/>
      <c r="V260" s="103"/>
      <c r="W260" s="103"/>
      <c r="X260" s="103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/>
      <c r="GW260" s="1"/>
      <c r="GX260" s="1"/>
      <c r="GY260" s="1"/>
      <c r="GZ260" s="1"/>
      <c r="HA260" s="1"/>
      <c r="HB260" s="1"/>
      <c r="HC260" s="1"/>
      <c r="HD260" s="1"/>
      <c r="HE260" s="1"/>
      <c r="HF260" s="1"/>
      <c r="HG260" s="1"/>
      <c r="HH260" s="1"/>
      <c r="HI260" s="1"/>
      <c r="HJ260" s="1"/>
      <c r="HK260" s="1"/>
      <c r="HL260" s="1"/>
      <c r="HM260" s="1"/>
      <c r="HN260" s="1"/>
      <c r="HO260" s="1"/>
      <c r="HP260" s="1"/>
      <c r="HQ260" s="1"/>
      <c r="HR260" s="1"/>
      <c r="HS260" s="1"/>
      <c r="HT260" s="1"/>
      <c r="HU260" s="1"/>
      <c r="HV260" s="1"/>
      <c r="HW260" s="1"/>
      <c r="HX260" s="1"/>
      <c r="HY260" s="1"/>
      <c r="HZ260" s="1"/>
      <c r="IA260" s="1"/>
      <c r="IB260" s="1"/>
      <c r="IC260" s="1"/>
      <c r="ID260" s="1"/>
      <c r="IE260" s="1"/>
      <c r="IF260" s="1"/>
      <c r="IG260" s="1"/>
      <c r="IH260" s="1"/>
      <c r="II260" s="1"/>
      <c r="IJ260" s="1"/>
      <c r="IK260" s="1"/>
      <c r="IL260" s="1"/>
      <c r="IM260" s="1"/>
      <c r="IN260" s="1"/>
      <c r="IO260" s="1"/>
      <c r="IP260" s="1"/>
      <c r="IQ260" s="1"/>
      <c r="IR260" s="1"/>
      <c r="IS260" s="1"/>
      <c r="IT260" s="1"/>
      <c r="IU260" s="1"/>
      <c r="IV260" s="1"/>
      <c r="IW260" s="1"/>
    </row>
    <row r="261" customFormat="false" ht="12.75" hidden="false" customHeight="false" outlineLevel="0" collapsed="false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03"/>
      <c r="O261" s="128"/>
      <c r="P261" s="103"/>
      <c r="Q261" s="103"/>
      <c r="R261" s="103"/>
      <c r="S261" s="103"/>
      <c r="T261" s="103"/>
      <c r="U261" s="103"/>
      <c r="V261" s="103"/>
      <c r="W261" s="103"/>
      <c r="X261" s="103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  <c r="GJ261" s="1"/>
      <c r="GK261" s="1"/>
      <c r="GL261" s="1"/>
      <c r="GM261" s="1"/>
      <c r="GN261" s="1"/>
      <c r="GO261" s="1"/>
      <c r="GP261" s="1"/>
      <c r="GQ261" s="1"/>
      <c r="GR261" s="1"/>
      <c r="GS261" s="1"/>
      <c r="GT261" s="1"/>
      <c r="GU261" s="1"/>
      <c r="GV261" s="1"/>
      <c r="GW261" s="1"/>
      <c r="GX261" s="1"/>
      <c r="GY261" s="1"/>
      <c r="GZ261" s="1"/>
      <c r="HA261" s="1"/>
      <c r="HB261" s="1"/>
      <c r="HC261" s="1"/>
      <c r="HD261" s="1"/>
      <c r="HE261" s="1"/>
      <c r="HF261" s="1"/>
      <c r="HG261" s="1"/>
      <c r="HH261" s="1"/>
      <c r="HI261" s="1"/>
      <c r="HJ261" s="1"/>
      <c r="HK261" s="1"/>
      <c r="HL261" s="1"/>
      <c r="HM261" s="1"/>
      <c r="HN261" s="1"/>
      <c r="HO261" s="1"/>
      <c r="HP261" s="1"/>
      <c r="HQ261" s="1"/>
      <c r="HR261" s="1"/>
      <c r="HS261" s="1"/>
      <c r="HT261" s="1"/>
      <c r="HU261" s="1"/>
      <c r="HV261" s="1"/>
      <c r="HW261" s="1"/>
      <c r="HX261" s="1"/>
      <c r="HY261" s="1"/>
      <c r="HZ261" s="1"/>
      <c r="IA261" s="1"/>
      <c r="IB261" s="1"/>
      <c r="IC261" s="1"/>
      <c r="ID261" s="1"/>
      <c r="IE261" s="1"/>
      <c r="IF261" s="1"/>
      <c r="IG261" s="1"/>
      <c r="IH261" s="1"/>
      <c r="II261" s="1"/>
      <c r="IJ261" s="1"/>
      <c r="IK261" s="1"/>
      <c r="IL261" s="1"/>
      <c r="IM261" s="1"/>
      <c r="IN261" s="1"/>
      <c r="IO261" s="1"/>
      <c r="IP261" s="1"/>
      <c r="IQ261" s="1"/>
      <c r="IR261" s="1"/>
      <c r="IS261" s="1"/>
      <c r="IT261" s="1"/>
      <c r="IU261" s="1"/>
      <c r="IV261" s="1"/>
      <c r="IW261" s="1"/>
    </row>
    <row r="262" customFormat="false" ht="12.75" hidden="false" customHeight="false" outlineLevel="0" collapsed="false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03"/>
      <c r="O262" s="128"/>
      <c r="P262" s="103"/>
      <c r="Q262" s="103"/>
      <c r="R262" s="103"/>
      <c r="S262" s="103"/>
      <c r="T262" s="103"/>
      <c r="U262" s="103"/>
      <c r="V262" s="103"/>
      <c r="W262" s="103"/>
      <c r="X262" s="103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1"/>
      <c r="HF262" s="1"/>
      <c r="HG262" s="1"/>
      <c r="HH262" s="1"/>
      <c r="HI262" s="1"/>
      <c r="HJ262" s="1"/>
      <c r="HK262" s="1"/>
      <c r="HL262" s="1"/>
      <c r="HM262" s="1"/>
      <c r="HN262" s="1"/>
      <c r="HO262" s="1"/>
      <c r="HP262" s="1"/>
      <c r="HQ262" s="1"/>
      <c r="HR262" s="1"/>
      <c r="HS262" s="1"/>
      <c r="HT262" s="1"/>
      <c r="HU262" s="1"/>
      <c r="HV262" s="1"/>
      <c r="HW262" s="1"/>
      <c r="HX262" s="1"/>
      <c r="HY262" s="1"/>
      <c r="HZ262" s="1"/>
      <c r="IA262" s="1"/>
      <c r="IB262" s="1"/>
      <c r="IC262" s="1"/>
      <c r="ID262" s="1"/>
      <c r="IE262" s="1"/>
      <c r="IF262" s="1"/>
      <c r="IG262" s="1"/>
      <c r="IH262" s="1"/>
      <c r="II262" s="1"/>
      <c r="IJ262" s="1"/>
      <c r="IK262" s="1"/>
      <c r="IL262" s="1"/>
      <c r="IM262" s="1"/>
      <c r="IN262" s="1"/>
      <c r="IO262" s="1"/>
      <c r="IP262" s="1"/>
      <c r="IQ262" s="1"/>
      <c r="IR262" s="1"/>
      <c r="IS262" s="1"/>
      <c r="IT262" s="1"/>
      <c r="IU262" s="1"/>
      <c r="IV262" s="1"/>
      <c r="IW262" s="1"/>
    </row>
    <row r="263" customFormat="false" ht="12.75" hidden="false" customHeight="false" outlineLevel="0" collapsed="false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03"/>
      <c r="O263" s="128"/>
      <c r="P263" s="103"/>
      <c r="Q263" s="103"/>
      <c r="R263" s="103"/>
      <c r="S263" s="103"/>
      <c r="T263" s="103"/>
      <c r="U263" s="103"/>
      <c r="V263" s="103"/>
      <c r="W263" s="103"/>
      <c r="X263" s="103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/>
      <c r="GW263" s="1"/>
      <c r="GX263" s="1"/>
      <c r="GY263" s="1"/>
      <c r="GZ263" s="1"/>
      <c r="HA263" s="1"/>
      <c r="HB263" s="1"/>
      <c r="HC263" s="1"/>
      <c r="HD263" s="1"/>
      <c r="HE263" s="1"/>
      <c r="HF263" s="1"/>
      <c r="HG263" s="1"/>
      <c r="HH263" s="1"/>
      <c r="HI263" s="1"/>
      <c r="HJ263" s="1"/>
      <c r="HK263" s="1"/>
      <c r="HL263" s="1"/>
      <c r="HM263" s="1"/>
      <c r="HN263" s="1"/>
      <c r="HO263" s="1"/>
      <c r="HP263" s="1"/>
      <c r="HQ263" s="1"/>
      <c r="HR263" s="1"/>
      <c r="HS263" s="1"/>
      <c r="HT263" s="1"/>
      <c r="HU263" s="1"/>
      <c r="HV263" s="1"/>
      <c r="HW263" s="1"/>
      <c r="HX263" s="1"/>
      <c r="HY263" s="1"/>
      <c r="HZ263" s="1"/>
      <c r="IA263" s="1"/>
      <c r="IB263" s="1"/>
      <c r="IC263" s="1"/>
      <c r="ID263" s="1"/>
      <c r="IE263" s="1"/>
      <c r="IF263" s="1"/>
      <c r="IG263" s="1"/>
      <c r="IH263" s="1"/>
      <c r="II263" s="1"/>
      <c r="IJ263" s="1"/>
      <c r="IK263" s="1"/>
      <c r="IL263" s="1"/>
      <c r="IM263" s="1"/>
      <c r="IN263" s="1"/>
      <c r="IO263" s="1"/>
      <c r="IP263" s="1"/>
      <c r="IQ263" s="1"/>
      <c r="IR263" s="1"/>
      <c r="IS263" s="1"/>
      <c r="IT263" s="1"/>
      <c r="IU263" s="1"/>
      <c r="IV263" s="1"/>
      <c r="IW263" s="1"/>
    </row>
    <row r="264" customFormat="false" ht="12.75" hidden="false" customHeight="false" outlineLevel="0" collapsed="false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03"/>
      <c r="O264" s="128"/>
      <c r="P264" s="103"/>
      <c r="Q264" s="103"/>
      <c r="R264" s="103"/>
      <c r="S264" s="103"/>
      <c r="T264" s="103"/>
      <c r="U264" s="103"/>
      <c r="V264" s="103"/>
      <c r="W264" s="103"/>
      <c r="X264" s="103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  <c r="HK264" s="1"/>
      <c r="HL264" s="1"/>
      <c r="HM264" s="1"/>
      <c r="HN264" s="1"/>
      <c r="HO264" s="1"/>
      <c r="HP264" s="1"/>
      <c r="HQ264" s="1"/>
      <c r="HR264" s="1"/>
      <c r="HS264" s="1"/>
      <c r="HT264" s="1"/>
      <c r="HU264" s="1"/>
      <c r="HV264" s="1"/>
      <c r="HW264" s="1"/>
      <c r="HX264" s="1"/>
      <c r="HY264" s="1"/>
      <c r="HZ264" s="1"/>
      <c r="IA264" s="1"/>
      <c r="IB264" s="1"/>
      <c r="IC264" s="1"/>
      <c r="ID264" s="1"/>
      <c r="IE264" s="1"/>
      <c r="IF264" s="1"/>
      <c r="IG264" s="1"/>
      <c r="IH264" s="1"/>
      <c r="II264" s="1"/>
      <c r="IJ264" s="1"/>
      <c r="IK264" s="1"/>
      <c r="IL264" s="1"/>
      <c r="IM264" s="1"/>
      <c r="IN264" s="1"/>
      <c r="IO264" s="1"/>
      <c r="IP264" s="1"/>
      <c r="IQ264" s="1"/>
      <c r="IR264" s="1"/>
      <c r="IS264" s="1"/>
      <c r="IT264" s="1"/>
      <c r="IU264" s="1"/>
      <c r="IV264" s="1"/>
      <c r="IW264" s="1"/>
    </row>
    <row r="265" customFormat="false" ht="12.75" hidden="false" customHeight="false" outlineLevel="0" collapsed="false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03"/>
      <c r="O265" s="128"/>
      <c r="P265" s="103"/>
      <c r="Q265" s="103"/>
      <c r="R265" s="103"/>
      <c r="S265" s="103"/>
      <c r="T265" s="103"/>
      <c r="U265" s="103"/>
      <c r="V265" s="103"/>
      <c r="W265" s="103"/>
      <c r="X265" s="103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  <c r="HK265" s="1"/>
      <c r="HL265" s="1"/>
      <c r="HM265" s="1"/>
      <c r="HN265" s="1"/>
      <c r="HO265" s="1"/>
      <c r="HP265" s="1"/>
      <c r="HQ265" s="1"/>
      <c r="HR265" s="1"/>
      <c r="HS265" s="1"/>
      <c r="HT265" s="1"/>
      <c r="HU265" s="1"/>
      <c r="HV265" s="1"/>
      <c r="HW265" s="1"/>
      <c r="HX265" s="1"/>
      <c r="HY265" s="1"/>
      <c r="HZ265" s="1"/>
      <c r="IA265" s="1"/>
      <c r="IB265" s="1"/>
      <c r="IC265" s="1"/>
      <c r="ID265" s="1"/>
      <c r="IE265" s="1"/>
      <c r="IF265" s="1"/>
      <c r="IG265" s="1"/>
      <c r="IH265" s="1"/>
      <c r="II265" s="1"/>
      <c r="IJ265" s="1"/>
      <c r="IK265" s="1"/>
      <c r="IL265" s="1"/>
      <c r="IM265" s="1"/>
      <c r="IN265" s="1"/>
      <c r="IO265" s="1"/>
      <c r="IP265" s="1"/>
      <c r="IQ265" s="1"/>
      <c r="IR265" s="1"/>
      <c r="IS265" s="1"/>
      <c r="IT265" s="1"/>
      <c r="IU265" s="1"/>
      <c r="IV265" s="1"/>
      <c r="IW265" s="1"/>
    </row>
    <row r="266" customFormat="false" ht="12.75" hidden="false" customHeight="false" outlineLevel="0" collapsed="false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03"/>
      <c r="O266" s="128"/>
      <c r="P266" s="103"/>
      <c r="Q266" s="103"/>
      <c r="R266" s="103"/>
      <c r="S266" s="103"/>
      <c r="T266" s="103"/>
      <c r="U266" s="103"/>
      <c r="V266" s="103"/>
      <c r="W266" s="103"/>
      <c r="X266" s="103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  <c r="HF266" s="1"/>
      <c r="HG266" s="1"/>
      <c r="HH266" s="1"/>
      <c r="HI266" s="1"/>
      <c r="HJ266" s="1"/>
      <c r="HK266" s="1"/>
      <c r="HL266" s="1"/>
      <c r="HM266" s="1"/>
      <c r="HN266" s="1"/>
      <c r="HO266" s="1"/>
      <c r="HP266" s="1"/>
      <c r="HQ266" s="1"/>
      <c r="HR266" s="1"/>
      <c r="HS266" s="1"/>
      <c r="HT266" s="1"/>
      <c r="HU266" s="1"/>
      <c r="HV266" s="1"/>
      <c r="HW266" s="1"/>
      <c r="HX266" s="1"/>
      <c r="HY266" s="1"/>
      <c r="HZ266" s="1"/>
      <c r="IA266" s="1"/>
      <c r="IB266" s="1"/>
      <c r="IC266" s="1"/>
      <c r="ID266" s="1"/>
      <c r="IE266" s="1"/>
      <c r="IF266" s="1"/>
      <c r="IG266" s="1"/>
      <c r="IH266" s="1"/>
      <c r="II266" s="1"/>
      <c r="IJ266" s="1"/>
      <c r="IK266" s="1"/>
      <c r="IL266" s="1"/>
      <c r="IM266" s="1"/>
      <c r="IN266" s="1"/>
      <c r="IO266" s="1"/>
      <c r="IP266" s="1"/>
      <c r="IQ266" s="1"/>
      <c r="IR266" s="1"/>
      <c r="IS266" s="1"/>
      <c r="IT266" s="1"/>
      <c r="IU266" s="1"/>
      <c r="IV266" s="1"/>
      <c r="IW266" s="1"/>
    </row>
    <row r="267" customFormat="false" ht="12.75" hidden="false" customHeight="false" outlineLevel="0" collapsed="false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03"/>
      <c r="O267" s="128"/>
      <c r="P267" s="103"/>
      <c r="Q267" s="103"/>
      <c r="R267" s="103"/>
      <c r="S267" s="103"/>
      <c r="T267" s="103"/>
      <c r="U267" s="103"/>
      <c r="V267" s="103"/>
      <c r="W267" s="103"/>
      <c r="X267" s="103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  <c r="HH267" s="1"/>
      <c r="HI267" s="1"/>
      <c r="HJ267" s="1"/>
      <c r="HK267" s="1"/>
      <c r="HL267" s="1"/>
      <c r="HM267" s="1"/>
      <c r="HN267" s="1"/>
      <c r="HO267" s="1"/>
      <c r="HP267" s="1"/>
      <c r="HQ267" s="1"/>
      <c r="HR267" s="1"/>
      <c r="HS267" s="1"/>
      <c r="HT267" s="1"/>
      <c r="HU267" s="1"/>
      <c r="HV267" s="1"/>
      <c r="HW267" s="1"/>
      <c r="HX267" s="1"/>
      <c r="HY267" s="1"/>
      <c r="HZ267" s="1"/>
      <c r="IA267" s="1"/>
      <c r="IB267" s="1"/>
      <c r="IC267" s="1"/>
      <c r="ID267" s="1"/>
      <c r="IE267" s="1"/>
      <c r="IF267" s="1"/>
      <c r="IG267" s="1"/>
      <c r="IH267" s="1"/>
      <c r="II267" s="1"/>
      <c r="IJ267" s="1"/>
      <c r="IK267" s="1"/>
      <c r="IL267" s="1"/>
      <c r="IM267" s="1"/>
      <c r="IN267" s="1"/>
      <c r="IO267" s="1"/>
      <c r="IP267" s="1"/>
      <c r="IQ267" s="1"/>
      <c r="IR267" s="1"/>
      <c r="IS267" s="1"/>
      <c r="IT267" s="1"/>
      <c r="IU267" s="1"/>
      <c r="IV267" s="1"/>
      <c r="IW267" s="1"/>
    </row>
    <row r="268" customFormat="false" ht="12.75" hidden="false" customHeight="false" outlineLevel="0" collapsed="false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03"/>
      <c r="O268" s="128"/>
      <c r="P268" s="103"/>
      <c r="Q268" s="103"/>
      <c r="R268" s="103"/>
      <c r="S268" s="103"/>
      <c r="T268" s="103"/>
      <c r="U268" s="103"/>
      <c r="V268" s="103"/>
      <c r="W268" s="103"/>
      <c r="X268" s="103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  <c r="GJ268" s="1"/>
      <c r="GK268" s="1"/>
      <c r="GL268" s="1"/>
      <c r="GM268" s="1"/>
      <c r="GN268" s="1"/>
      <c r="GO268" s="1"/>
      <c r="GP268" s="1"/>
      <c r="GQ268" s="1"/>
      <c r="GR268" s="1"/>
      <c r="GS268" s="1"/>
      <c r="GT268" s="1"/>
      <c r="GU268" s="1"/>
      <c r="GV268" s="1"/>
      <c r="GW268" s="1"/>
      <c r="GX268" s="1"/>
      <c r="GY268" s="1"/>
      <c r="GZ268" s="1"/>
      <c r="HA268" s="1"/>
      <c r="HB268" s="1"/>
      <c r="HC268" s="1"/>
      <c r="HD268" s="1"/>
      <c r="HE268" s="1"/>
      <c r="HF268" s="1"/>
      <c r="HG268" s="1"/>
      <c r="HH268" s="1"/>
      <c r="HI268" s="1"/>
      <c r="HJ268" s="1"/>
      <c r="HK268" s="1"/>
      <c r="HL268" s="1"/>
      <c r="HM268" s="1"/>
      <c r="HN268" s="1"/>
      <c r="HO268" s="1"/>
      <c r="HP268" s="1"/>
      <c r="HQ268" s="1"/>
      <c r="HR268" s="1"/>
      <c r="HS268" s="1"/>
      <c r="HT268" s="1"/>
      <c r="HU268" s="1"/>
      <c r="HV268" s="1"/>
      <c r="HW268" s="1"/>
      <c r="HX268" s="1"/>
      <c r="HY268" s="1"/>
      <c r="HZ268" s="1"/>
      <c r="IA268" s="1"/>
      <c r="IB268" s="1"/>
      <c r="IC268" s="1"/>
      <c r="ID268" s="1"/>
      <c r="IE268" s="1"/>
      <c r="IF268" s="1"/>
      <c r="IG268" s="1"/>
      <c r="IH268" s="1"/>
      <c r="II268" s="1"/>
      <c r="IJ268" s="1"/>
      <c r="IK268" s="1"/>
      <c r="IL268" s="1"/>
      <c r="IM268" s="1"/>
      <c r="IN268" s="1"/>
      <c r="IO268" s="1"/>
      <c r="IP268" s="1"/>
      <c r="IQ268" s="1"/>
      <c r="IR268" s="1"/>
      <c r="IS268" s="1"/>
      <c r="IT268" s="1"/>
      <c r="IU268" s="1"/>
      <c r="IV268" s="1"/>
      <c r="IW268" s="1"/>
    </row>
    <row r="269" customFormat="false" ht="12.75" hidden="false" customHeight="false" outlineLevel="0" collapsed="false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03"/>
      <c r="O269" s="128"/>
      <c r="P269" s="103"/>
      <c r="Q269" s="103"/>
      <c r="R269" s="103"/>
      <c r="S269" s="103"/>
      <c r="T269" s="103"/>
      <c r="U269" s="103"/>
      <c r="V269" s="103"/>
      <c r="W269" s="103"/>
      <c r="X269" s="103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  <c r="HF269" s="1"/>
      <c r="HG269" s="1"/>
      <c r="HH269" s="1"/>
      <c r="HI269" s="1"/>
      <c r="HJ269" s="1"/>
      <c r="HK269" s="1"/>
      <c r="HL269" s="1"/>
      <c r="HM269" s="1"/>
      <c r="HN269" s="1"/>
      <c r="HO269" s="1"/>
      <c r="HP269" s="1"/>
      <c r="HQ269" s="1"/>
      <c r="HR269" s="1"/>
      <c r="HS269" s="1"/>
      <c r="HT269" s="1"/>
      <c r="HU269" s="1"/>
      <c r="HV269" s="1"/>
      <c r="HW269" s="1"/>
      <c r="HX269" s="1"/>
      <c r="HY269" s="1"/>
      <c r="HZ269" s="1"/>
      <c r="IA269" s="1"/>
      <c r="IB269" s="1"/>
      <c r="IC269" s="1"/>
      <c r="ID269" s="1"/>
      <c r="IE269" s="1"/>
      <c r="IF269" s="1"/>
      <c r="IG269" s="1"/>
      <c r="IH269" s="1"/>
      <c r="II269" s="1"/>
      <c r="IJ269" s="1"/>
      <c r="IK269" s="1"/>
      <c r="IL269" s="1"/>
      <c r="IM269" s="1"/>
      <c r="IN269" s="1"/>
      <c r="IO269" s="1"/>
      <c r="IP269" s="1"/>
      <c r="IQ269" s="1"/>
      <c r="IR269" s="1"/>
      <c r="IS269" s="1"/>
      <c r="IT269" s="1"/>
      <c r="IU269" s="1"/>
      <c r="IV269" s="1"/>
      <c r="IW269" s="1"/>
    </row>
    <row r="270" customFormat="false" ht="12.75" hidden="false" customHeight="false" outlineLevel="0" collapsed="false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03"/>
      <c r="O270" s="128"/>
      <c r="P270" s="103"/>
      <c r="Q270" s="103"/>
      <c r="R270" s="103"/>
      <c r="S270" s="103"/>
      <c r="T270" s="103"/>
      <c r="U270" s="103"/>
      <c r="V270" s="103"/>
      <c r="W270" s="103"/>
      <c r="X270" s="103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  <c r="HA270" s="1"/>
      <c r="HB270" s="1"/>
      <c r="HC270" s="1"/>
      <c r="HD270" s="1"/>
      <c r="HE270" s="1"/>
      <c r="HF270" s="1"/>
      <c r="HG270" s="1"/>
      <c r="HH270" s="1"/>
      <c r="HI270" s="1"/>
      <c r="HJ270" s="1"/>
      <c r="HK270" s="1"/>
      <c r="HL270" s="1"/>
      <c r="HM270" s="1"/>
      <c r="HN270" s="1"/>
      <c r="HO270" s="1"/>
      <c r="HP270" s="1"/>
      <c r="HQ270" s="1"/>
      <c r="HR270" s="1"/>
      <c r="HS270" s="1"/>
      <c r="HT270" s="1"/>
      <c r="HU270" s="1"/>
      <c r="HV270" s="1"/>
      <c r="HW270" s="1"/>
      <c r="HX270" s="1"/>
      <c r="HY270" s="1"/>
      <c r="HZ270" s="1"/>
      <c r="IA270" s="1"/>
      <c r="IB270" s="1"/>
      <c r="IC270" s="1"/>
      <c r="ID270" s="1"/>
      <c r="IE270" s="1"/>
      <c r="IF270" s="1"/>
      <c r="IG270" s="1"/>
      <c r="IH270" s="1"/>
      <c r="II270" s="1"/>
      <c r="IJ270" s="1"/>
      <c r="IK270" s="1"/>
      <c r="IL270" s="1"/>
      <c r="IM270" s="1"/>
      <c r="IN270" s="1"/>
      <c r="IO270" s="1"/>
      <c r="IP270" s="1"/>
      <c r="IQ270" s="1"/>
      <c r="IR270" s="1"/>
      <c r="IS270" s="1"/>
      <c r="IT270" s="1"/>
      <c r="IU270" s="1"/>
      <c r="IV270" s="1"/>
      <c r="IW270" s="1"/>
    </row>
    <row r="271" customFormat="false" ht="12.75" hidden="false" customHeight="false" outlineLevel="0" collapsed="false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03"/>
      <c r="O271" s="128"/>
      <c r="P271" s="103"/>
      <c r="Q271" s="103"/>
      <c r="R271" s="103"/>
      <c r="S271" s="103"/>
      <c r="T271" s="103"/>
      <c r="U271" s="103"/>
      <c r="V271" s="103"/>
      <c r="W271" s="103"/>
      <c r="X271" s="103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  <c r="GA271" s="1"/>
      <c r="GB271" s="1"/>
      <c r="GC271" s="1"/>
      <c r="GD271" s="1"/>
      <c r="GE271" s="1"/>
      <c r="GF271" s="1"/>
      <c r="GG271" s="1"/>
      <c r="GH271" s="1"/>
      <c r="GI271" s="1"/>
      <c r="GJ271" s="1"/>
      <c r="GK271" s="1"/>
      <c r="GL271" s="1"/>
      <c r="GM271" s="1"/>
      <c r="GN271" s="1"/>
      <c r="GO271" s="1"/>
      <c r="GP271" s="1"/>
      <c r="GQ271" s="1"/>
      <c r="GR271" s="1"/>
      <c r="GS271" s="1"/>
      <c r="GT271" s="1"/>
      <c r="GU271" s="1"/>
      <c r="GV271" s="1"/>
      <c r="GW271" s="1"/>
      <c r="GX271" s="1"/>
      <c r="GY271" s="1"/>
      <c r="GZ271" s="1"/>
      <c r="HA271" s="1"/>
      <c r="HB271" s="1"/>
      <c r="HC271" s="1"/>
      <c r="HD271" s="1"/>
      <c r="HE271" s="1"/>
      <c r="HF271" s="1"/>
      <c r="HG271" s="1"/>
      <c r="HH271" s="1"/>
      <c r="HI271" s="1"/>
      <c r="HJ271" s="1"/>
      <c r="HK271" s="1"/>
      <c r="HL271" s="1"/>
      <c r="HM271" s="1"/>
      <c r="HN271" s="1"/>
      <c r="HO271" s="1"/>
      <c r="HP271" s="1"/>
      <c r="HQ271" s="1"/>
      <c r="HR271" s="1"/>
      <c r="HS271" s="1"/>
      <c r="HT271" s="1"/>
      <c r="HU271" s="1"/>
      <c r="HV271" s="1"/>
      <c r="HW271" s="1"/>
      <c r="HX271" s="1"/>
      <c r="HY271" s="1"/>
      <c r="HZ271" s="1"/>
      <c r="IA271" s="1"/>
      <c r="IB271" s="1"/>
      <c r="IC271" s="1"/>
      <c r="ID271" s="1"/>
      <c r="IE271" s="1"/>
      <c r="IF271" s="1"/>
      <c r="IG271" s="1"/>
      <c r="IH271" s="1"/>
      <c r="II271" s="1"/>
      <c r="IJ271" s="1"/>
      <c r="IK271" s="1"/>
      <c r="IL271" s="1"/>
      <c r="IM271" s="1"/>
      <c r="IN271" s="1"/>
      <c r="IO271" s="1"/>
      <c r="IP271" s="1"/>
      <c r="IQ271" s="1"/>
      <c r="IR271" s="1"/>
      <c r="IS271" s="1"/>
      <c r="IT271" s="1"/>
      <c r="IU271" s="1"/>
      <c r="IV271" s="1"/>
      <c r="IW271" s="1"/>
    </row>
    <row r="272" customFormat="false" ht="12.75" hidden="false" customHeight="false" outlineLevel="0" collapsed="false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03"/>
      <c r="O272" s="128"/>
      <c r="P272" s="103"/>
      <c r="Q272" s="103"/>
      <c r="R272" s="103"/>
      <c r="S272" s="103"/>
      <c r="T272" s="103"/>
      <c r="U272" s="103"/>
      <c r="V272" s="103"/>
      <c r="W272" s="103"/>
      <c r="X272" s="103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  <c r="HF272" s="1"/>
      <c r="HG272" s="1"/>
      <c r="HH272" s="1"/>
      <c r="HI272" s="1"/>
      <c r="HJ272" s="1"/>
      <c r="HK272" s="1"/>
      <c r="HL272" s="1"/>
      <c r="HM272" s="1"/>
      <c r="HN272" s="1"/>
      <c r="HO272" s="1"/>
      <c r="HP272" s="1"/>
      <c r="HQ272" s="1"/>
      <c r="HR272" s="1"/>
      <c r="HS272" s="1"/>
      <c r="HT272" s="1"/>
      <c r="HU272" s="1"/>
      <c r="HV272" s="1"/>
      <c r="HW272" s="1"/>
      <c r="HX272" s="1"/>
      <c r="HY272" s="1"/>
      <c r="HZ272" s="1"/>
      <c r="IA272" s="1"/>
      <c r="IB272" s="1"/>
      <c r="IC272" s="1"/>
      <c r="ID272" s="1"/>
      <c r="IE272" s="1"/>
      <c r="IF272" s="1"/>
      <c r="IG272" s="1"/>
      <c r="IH272" s="1"/>
      <c r="II272" s="1"/>
      <c r="IJ272" s="1"/>
      <c r="IK272" s="1"/>
      <c r="IL272" s="1"/>
      <c r="IM272" s="1"/>
      <c r="IN272" s="1"/>
      <c r="IO272" s="1"/>
      <c r="IP272" s="1"/>
      <c r="IQ272" s="1"/>
      <c r="IR272" s="1"/>
      <c r="IS272" s="1"/>
      <c r="IT272" s="1"/>
      <c r="IU272" s="1"/>
      <c r="IV272" s="1"/>
      <c r="IW272" s="1"/>
    </row>
    <row r="273" customFormat="false" ht="12.75" hidden="false" customHeight="false" outlineLevel="0" collapsed="false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03"/>
      <c r="O273" s="128"/>
      <c r="P273" s="103"/>
      <c r="Q273" s="103"/>
      <c r="R273" s="103"/>
      <c r="S273" s="103"/>
      <c r="T273" s="103"/>
      <c r="U273" s="103"/>
      <c r="V273" s="103"/>
      <c r="W273" s="103"/>
      <c r="X273" s="103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/>
      <c r="GW273" s="1"/>
      <c r="GX273" s="1"/>
      <c r="GY273" s="1"/>
      <c r="GZ273" s="1"/>
      <c r="HA273" s="1"/>
      <c r="HB273" s="1"/>
      <c r="HC273" s="1"/>
      <c r="HD273" s="1"/>
      <c r="HE273" s="1"/>
      <c r="HF273" s="1"/>
      <c r="HG273" s="1"/>
      <c r="HH273" s="1"/>
      <c r="HI273" s="1"/>
      <c r="HJ273" s="1"/>
      <c r="HK273" s="1"/>
      <c r="HL273" s="1"/>
      <c r="HM273" s="1"/>
      <c r="HN273" s="1"/>
      <c r="HO273" s="1"/>
      <c r="HP273" s="1"/>
      <c r="HQ273" s="1"/>
      <c r="HR273" s="1"/>
      <c r="HS273" s="1"/>
      <c r="HT273" s="1"/>
      <c r="HU273" s="1"/>
      <c r="HV273" s="1"/>
      <c r="HW273" s="1"/>
      <c r="HX273" s="1"/>
      <c r="HY273" s="1"/>
      <c r="HZ273" s="1"/>
      <c r="IA273" s="1"/>
      <c r="IB273" s="1"/>
      <c r="IC273" s="1"/>
      <c r="ID273" s="1"/>
      <c r="IE273" s="1"/>
      <c r="IF273" s="1"/>
      <c r="IG273" s="1"/>
      <c r="IH273" s="1"/>
      <c r="II273" s="1"/>
      <c r="IJ273" s="1"/>
      <c r="IK273" s="1"/>
      <c r="IL273" s="1"/>
      <c r="IM273" s="1"/>
      <c r="IN273" s="1"/>
      <c r="IO273" s="1"/>
      <c r="IP273" s="1"/>
      <c r="IQ273" s="1"/>
      <c r="IR273" s="1"/>
      <c r="IS273" s="1"/>
      <c r="IT273" s="1"/>
      <c r="IU273" s="1"/>
      <c r="IV273" s="1"/>
      <c r="IW273" s="1"/>
    </row>
    <row r="274" customFormat="false" ht="12.75" hidden="false" customHeight="false" outlineLevel="0" collapsed="false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03"/>
      <c r="O274" s="128"/>
      <c r="P274" s="103"/>
      <c r="Q274" s="103"/>
      <c r="R274" s="103"/>
      <c r="S274" s="103"/>
      <c r="T274" s="103"/>
      <c r="U274" s="103"/>
      <c r="V274" s="103"/>
      <c r="W274" s="103"/>
      <c r="X274" s="103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1"/>
      <c r="GI274" s="1"/>
      <c r="GJ274" s="1"/>
      <c r="GK274" s="1"/>
      <c r="GL274" s="1"/>
      <c r="GM274" s="1"/>
      <c r="GN274" s="1"/>
      <c r="GO274" s="1"/>
      <c r="GP274" s="1"/>
      <c r="GQ274" s="1"/>
      <c r="GR274" s="1"/>
      <c r="GS274" s="1"/>
      <c r="GT274" s="1"/>
      <c r="GU274" s="1"/>
      <c r="GV274" s="1"/>
      <c r="GW274" s="1"/>
      <c r="GX274" s="1"/>
      <c r="GY274" s="1"/>
      <c r="GZ274" s="1"/>
      <c r="HA274" s="1"/>
      <c r="HB274" s="1"/>
      <c r="HC274" s="1"/>
      <c r="HD274" s="1"/>
      <c r="HE274" s="1"/>
      <c r="HF274" s="1"/>
      <c r="HG274" s="1"/>
      <c r="HH274" s="1"/>
      <c r="HI274" s="1"/>
      <c r="HJ274" s="1"/>
      <c r="HK274" s="1"/>
      <c r="HL274" s="1"/>
      <c r="HM274" s="1"/>
      <c r="HN274" s="1"/>
      <c r="HO274" s="1"/>
      <c r="HP274" s="1"/>
      <c r="HQ274" s="1"/>
      <c r="HR274" s="1"/>
      <c r="HS274" s="1"/>
      <c r="HT274" s="1"/>
      <c r="HU274" s="1"/>
      <c r="HV274" s="1"/>
      <c r="HW274" s="1"/>
      <c r="HX274" s="1"/>
      <c r="HY274" s="1"/>
      <c r="HZ274" s="1"/>
      <c r="IA274" s="1"/>
      <c r="IB274" s="1"/>
      <c r="IC274" s="1"/>
      <c r="ID274" s="1"/>
      <c r="IE274" s="1"/>
      <c r="IF274" s="1"/>
      <c r="IG274" s="1"/>
      <c r="IH274" s="1"/>
      <c r="II274" s="1"/>
      <c r="IJ274" s="1"/>
      <c r="IK274" s="1"/>
      <c r="IL274" s="1"/>
      <c r="IM274" s="1"/>
      <c r="IN274" s="1"/>
      <c r="IO274" s="1"/>
      <c r="IP274" s="1"/>
      <c r="IQ274" s="1"/>
      <c r="IR274" s="1"/>
      <c r="IS274" s="1"/>
      <c r="IT274" s="1"/>
      <c r="IU274" s="1"/>
      <c r="IV274" s="1"/>
      <c r="IW274" s="1"/>
    </row>
    <row r="275" customFormat="false" ht="12.75" hidden="false" customHeight="false" outlineLevel="0" collapsed="false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03"/>
      <c r="O275" s="128"/>
      <c r="P275" s="103"/>
      <c r="Q275" s="103"/>
      <c r="R275" s="103"/>
      <c r="S275" s="103"/>
      <c r="T275" s="103"/>
      <c r="U275" s="103"/>
      <c r="V275" s="103"/>
      <c r="W275" s="103"/>
      <c r="X275" s="103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  <c r="GI275" s="1"/>
      <c r="GJ275" s="1"/>
      <c r="GK275" s="1"/>
      <c r="GL275" s="1"/>
      <c r="GM275" s="1"/>
      <c r="GN275" s="1"/>
      <c r="GO275" s="1"/>
      <c r="GP275" s="1"/>
      <c r="GQ275" s="1"/>
      <c r="GR275" s="1"/>
      <c r="GS275" s="1"/>
      <c r="GT275" s="1"/>
      <c r="GU275" s="1"/>
      <c r="GV275" s="1"/>
      <c r="GW275" s="1"/>
      <c r="GX275" s="1"/>
      <c r="GY275" s="1"/>
      <c r="GZ275" s="1"/>
      <c r="HA275" s="1"/>
      <c r="HB275" s="1"/>
      <c r="HC275" s="1"/>
      <c r="HD275" s="1"/>
      <c r="HE275" s="1"/>
      <c r="HF275" s="1"/>
      <c r="HG275" s="1"/>
      <c r="HH275" s="1"/>
      <c r="HI275" s="1"/>
      <c r="HJ275" s="1"/>
      <c r="HK275" s="1"/>
      <c r="HL275" s="1"/>
      <c r="HM275" s="1"/>
      <c r="HN275" s="1"/>
      <c r="HO275" s="1"/>
      <c r="HP275" s="1"/>
      <c r="HQ275" s="1"/>
      <c r="HR275" s="1"/>
      <c r="HS275" s="1"/>
      <c r="HT275" s="1"/>
      <c r="HU275" s="1"/>
      <c r="HV275" s="1"/>
      <c r="HW275" s="1"/>
      <c r="HX275" s="1"/>
      <c r="HY275" s="1"/>
      <c r="HZ275" s="1"/>
      <c r="IA275" s="1"/>
      <c r="IB275" s="1"/>
      <c r="IC275" s="1"/>
      <c r="ID275" s="1"/>
      <c r="IE275" s="1"/>
      <c r="IF275" s="1"/>
      <c r="IG275" s="1"/>
      <c r="IH275" s="1"/>
      <c r="II275" s="1"/>
      <c r="IJ275" s="1"/>
      <c r="IK275" s="1"/>
      <c r="IL275" s="1"/>
      <c r="IM275" s="1"/>
      <c r="IN275" s="1"/>
      <c r="IO275" s="1"/>
      <c r="IP275" s="1"/>
      <c r="IQ275" s="1"/>
      <c r="IR275" s="1"/>
      <c r="IS275" s="1"/>
      <c r="IT275" s="1"/>
      <c r="IU275" s="1"/>
      <c r="IV275" s="1"/>
      <c r="IW275" s="1"/>
    </row>
    <row r="276" customFormat="false" ht="12.75" hidden="false" customHeight="false" outlineLevel="0" collapsed="false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03"/>
      <c r="O276" s="128"/>
      <c r="P276" s="103"/>
      <c r="Q276" s="103"/>
      <c r="R276" s="103"/>
      <c r="S276" s="103"/>
      <c r="T276" s="103"/>
      <c r="U276" s="103"/>
      <c r="V276" s="103"/>
      <c r="W276" s="103"/>
      <c r="X276" s="103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  <c r="GJ276" s="1"/>
      <c r="GK276" s="1"/>
      <c r="GL276" s="1"/>
      <c r="GM276" s="1"/>
      <c r="GN276" s="1"/>
      <c r="GO276" s="1"/>
      <c r="GP276" s="1"/>
      <c r="GQ276" s="1"/>
      <c r="GR276" s="1"/>
      <c r="GS276" s="1"/>
      <c r="GT276" s="1"/>
      <c r="GU276" s="1"/>
      <c r="GV276" s="1"/>
      <c r="GW276" s="1"/>
      <c r="GX276" s="1"/>
      <c r="GY276" s="1"/>
      <c r="GZ276" s="1"/>
      <c r="HA276" s="1"/>
      <c r="HB276" s="1"/>
      <c r="HC276" s="1"/>
      <c r="HD276" s="1"/>
      <c r="HE276" s="1"/>
      <c r="HF276" s="1"/>
      <c r="HG276" s="1"/>
      <c r="HH276" s="1"/>
      <c r="HI276" s="1"/>
      <c r="HJ276" s="1"/>
      <c r="HK276" s="1"/>
      <c r="HL276" s="1"/>
      <c r="HM276" s="1"/>
      <c r="HN276" s="1"/>
      <c r="HO276" s="1"/>
      <c r="HP276" s="1"/>
      <c r="HQ276" s="1"/>
      <c r="HR276" s="1"/>
      <c r="HS276" s="1"/>
      <c r="HT276" s="1"/>
      <c r="HU276" s="1"/>
      <c r="HV276" s="1"/>
      <c r="HW276" s="1"/>
      <c r="HX276" s="1"/>
      <c r="HY276" s="1"/>
      <c r="HZ276" s="1"/>
      <c r="IA276" s="1"/>
      <c r="IB276" s="1"/>
      <c r="IC276" s="1"/>
      <c r="ID276" s="1"/>
      <c r="IE276" s="1"/>
      <c r="IF276" s="1"/>
      <c r="IG276" s="1"/>
      <c r="IH276" s="1"/>
      <c r="II276" s="1"/>
      <c r="IJ276" s="1"/>
      <c r="IK276" s="1"/>
      <c r="IL276" s="1"/>
      <c r="IM276" s="1"/>
      <c r="IN276" s="1"/>
      <c r="IO276" s="1"/>
      <c r="IP276" s="1"/>
      <c r="IQ276" s="1"/>
      <c r="IR276" s="1"/>
      <c r="IS276" s="1"/>
      <c r="IT276" s="1"/>
      <c r="IU276" s="1"/>
      <c r="IV276" s="1"/>
      <c r="IW276" s="1"/>
    </row>
    <row r="335" customFormat="false" ht="13.5" hidden="false" customHeight="false" outlineLevel="0" collapsed="false">
      <c r="T335" s="141" t="n">
        <f aca="false">SUM(T96:T334)</f>
        <v>0</v>
      </c>
      <c r="U335" s="141" t="n">
        <f aca="false">SUM(U96:U334)</f>
        <v>0</v>
      </c>
      <c r="V335" s="141" t="n">
        <f aca="false">SUM(V96:V334)</f>
        <v>0</v>
      </c>
      <c r="W335" s="141" t="n">
        <f aca="false">SUM(W96:W334)</f>
        <v>0</v>
      </c>
      <c r="X335" s="141" t="n">
        <f aca="false">SUM(X96:X334)</f>
        <v>0</v>
      </c>
      <c r="Y335" s="141" t="n">
        <f aca="false">SUM(Y96:Y334)</f>
        <v>0</v>
      </c>
      <c r="Z335" s="141" t="n">
        <f aca="false">SUM(T335:Y335)</f>
        <v>0</v>
      </c>
    </row>
    <row r="336" customFormat="false" ht="13.5" hidden="false" customHeight="false" outlineLevel="0" collapsed="false"/>
  </sheetData>
  <mergeCells count="3">
    <mergeCell ref="A1:M1"/>
    <mergeCell ref="A2:M2"/>
    <mergeCell ref="A3:M3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3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C16" activeCellId="0" sqref="C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42"/>
    <col collapsed="false" customWidth="true" hidden="false" outlineLevel="0" max="2" min="2" style="1" width="0.85"/>
    <col collapsed="false" customWidth="true" hidden="false" outlineLevel="0" max="5" min="3" style="1" width="7.7"/>
    <col collapsed="false" customWidth="true" hidden="false" outlineLevel="0" max="6" min="6" style="1" width="0.85"/>
    <col collapsed="false" customWidth="true" hidden="false" outlineLevel="0" max="15" min="7" style="1" width="7.7"/>
    <col collapsed="false" customWidth="true" hidden="false" outlineLevel="0" max="16" min="16" style="1" width="0.85"/>
    <col collapsed="false" customWidth="true" hidden="false" outlineLevel="0" max="22" min="17" style="1" width="7.7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113" t="s">
        <v>77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4"/>
    </row>
    <row r="2" customFormat="false" ht="16.5" hidden="false" customHeight="false" outlineLevel="0" collapsed="false">
      <c r="A2" s="116" t="s">
        <v>164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7"/>
    </row>
    <row r="3" customFormat="false" ht="13.5" hidden="false" customHeight="false" outlineLevel="0" collapsed="false">
      <c r="A3" s="119" t="s">
        <v>165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20"/>
    </row>
    <row r="4" customFormat="false" ht="3" hidden="false" customHeight="true" outlineLevel="0" collapsed="false"/>
    <row r="5" customFormat="false" ht="12" hidden="false" customHeight="true" outlineLevel="0" collapsed="false">
      <c r="A5" s="142"/>
      <c r="C5" s="127" t="s">
        <v>7</v>
      </c>
      <c r="D5" s="127"/>
      <c r="E5" s="127"/>
      <c r="G5" s="127" t="s">
        <v>166</v>
      </c>
      <c r="H5" s="127"/>
      <c r="I5" s="127"/>
      <c r="J5" s="127"/>
      <c r="K5" s="127"/>
      <c r="L5" s="127"/>
      <c r="M5" s="127"/>
      <c r="N5" s="127"/>
      <c r="O5" s="127"/>
      <c r="Q5" s="127" t="s">
        <v>167</v>
      </c>
      <c r="R5" s="127"/>
      <c r="S5" s="127"/>
      <c r="T5" s="127"/>
      <c r="U5" s="127"/>
      <c r="V5" s="127"/>
    </row>
    <row r="6" customFormat="false" ht="12" hidden="false" customHeight="true" outlineLevel="0" collapsed="false">
      <c r="A6" s="143"/>
      <c r="C6" s="144"/>
      <c r="D6" s="145"/>
      <c r="E6" s="146"/>
      <c r="G6" s="147" t="s">
        <v>6</v>
      </c>
      <c r="H6" s="147" t="s">
        <v>168</v>
      </c>
      <c r="I6" s="147" t="s">
        <v>9</v>
      </c>
      <c r="J6" s="147" t="s">
        <v>84</v>
      </c>
      <c r="K6" s="147" t="s">
        <v>169</v>
      </c>
      <c r="L6" s="147" t="s">
        <v>170</v>
      </c>
      <c r="M6" s="147" t="s">
        <v>171</v>
      </c>
      <c r="N6" s="147" t="s">
        <v>172</v>
      </c>
      <c r="O6" s="147"/>
      <c r="Q6" s="148" t="s">
        <v>84</v>
      </c>
      <c r="R6" s="148" t="s">
        <v>169</v>
      </c>
      <c r="S6" s="147" t="s">
        <v>170</v>
      </c>
      <c r="T6" s="148" t="s">
        <v>171</v>
      </c>
      <c r="U6" s="148" t="s">
        <v>172</v>
      </c>
      <c r="V6" s="142"/>
    </row>
    <row r="7" customFormat="false" ht="12" hidden="false" customHeight="true" outlineLevel="0" collapsed="false">
      <c r="A7" s="147" t="s">
        <v>5</v>
      </c>
      <c r="B7" s="143"/>
      <c r="C7" s="149" t="s">
        <v>2</v>
      </c>
      <c r="D7" s="150" t="s">
        <v>173</v>
      </c>
      <c r="E7" s="151" t="s">
        <v>174</v>
      </c>
      <c r="F7" s="25"/>
      <c r="G7" s="152" t="s">
        <v>2</v>
      </c>
      <c r="H7" s="152" t="s">
        <v>175</v>
      </c>
      <c r="I7" s="152" t="s">
        <v>2</v>
      </c>
      <c r="J7" s="152" t="s">
        <v>2</v>
      </c>
      <c r="K7" s="152" t="s">
        <v>3</v>
      </c>
      <c r="L7" s="152" t="s">
        <v>176</v>
      </c>
      <c r="M7" s="152" t="s">
        <v>3</v>
      </c>
      <c r="N7" s="152" t="s">
        <v>3</v>
      </c>
      <c r="O7" s="152" t="s">
        <v>84</v>
      </c>
      <c r="Q7" s="152" t="s">
        <v>2</v>
      </c>
      <c r="R7" s="152" t="s">
        <v>3</v>
      </c>
      <c r="S7" s="152" t="s">
        <v>176</v>
      </c>
      <c r="T7" s="152" t="s">
        <v>3</v>
      </c>
      <c r="U7" s="152" t="s">
        <v>3</v>
      </c>
      <c r="V7" s="152" t="s">
        <v>84</v>
      </c>
    </row>
    <row r="8" customFormat="false" ht="3" hidden="false" customHeight="true" outlineLevel="0" collapsed="false">
      <c r="A8" s="142"/>
      <c r="B8" s="68"/>
      <c r="C8" s="153"/>
      <c r="D8" s="154"/>
      <c r="E8" s="155"/>
      <c r="F8" s="68"/>
      <c r="G8" s="153"/>
      <c r="H8" s="154"/>
      <c r="I8" s="154"/>
      <c r="J8" s="142"/>
      <c r="K8" s="154"/>
      <c r="L8" s="154"/>
      <c r="M8" s="154"/>
      <c r="N8" s="155"/>
      <c r="O8" s="142"/>
      <c r="Q8" s="153"/>
      <c r="R8" s="154"/>
      <c r="S8" s="154"/>
      <c r="T8" s="154"/>
      <c r="U8" s="154"/>
      <c r="V8" s="155"/>
    </row>
    <row r="9" customFormat="false" ht="12" hidden="false" customHeight="true" outlineLevel="0" collapsed="false">
      <c r="A9" s="143" t="s">
        <v>13</v>
      </c>
      <c r="B9" s="68"/>
      <c r="C9" s="37" t="e">
        <f aca="false">GrossMargin!N10</f>
        <v>#NAME?</v>
      </c>
      <c r="D9" s="32" t="e">
        <f aca="false">Expenses!E9+'CapChrg-AllocExp'!E10+'CapChrg-AllocExp'!L10</f>
        <v>#NAME?</v>
      </c>
      <c r="E9" s="156" t="e">
        <f aca="false">C9-D9</f>
        <v>#NAME?</v>
      </c>
      <c r="F9" s="66"/>
      <c r="G9" s="37" t="n">
        <f aca="false">GrossMargin!J10</f>
        <v>262649</v>
      </c>
      <c r="H9" s="32" t="n">
        <f aca="false">GrossMargin!K10</f>
        <v>0</v>
      </c>
      <c r="I9" s="32" t="n">
        <f aca="false">GrossMargin!L10</f>
        <v>0</v>
      </c>
      <c r="J9" s="35" t="n">
        <f aca="false">SUM(G9:I9)</f>
        <v>262649</v>
      </c>
      <c r="K9" s="65"/>
      <c r="L9" s="32" t="n">
        <f aca="false">'CapChrg-AllocExp'!D10</f>
        <v>0</v>
      </c>
      <c r="M9" s="32" t="e">
        <f aca="false">Expenses!D9</f>
        <v>#NAME?</v>
      </c>
      <c r="N9" s="157" t="e">
        <f aca="false">'CapChrg-AllocExp'!K10</f>
        <v>#NAME?</v>
      </c>
      <c r="O9" s="35" t="e">
        <f aca="false">J9-K9-M9-N9-L9</f>
        <v>#NAME?</v>
      </c>
      <c r="P9" s="66"/>
      <c r="Q9" s="37" t="e">
        <f aca="false">GrossMargin!O10</f>
        <v>#NAME?</v>
      </c>
      <c r="R9" s="32"/>
      <c r="S9" s="32" t="e">
        <f aca="false">'CapChrg-AllocExp'!F10</f>
        <v>#NAME?</v>
      </c>
      <c r="T9" s="32" t="e">
        <f aca="false">Expenses!F9</f>
        <v>#NAME?</v>
      </c>
      <c r="U9" s="32" t="e">
        <f aca="false">'CapChrg-AllocExp'!M10</f>
        <v>#NAME?</v>
      </c>
      <c r="V9" s="156" t="e">
        <f aca="false">ROUND(SUM(Q9:U9),0)</f>
        <v>#NAME?</v>
      </c>
    </row>
    <row r="10" customFormat="false" ht="12" hidden="false" customHeight="true" outlineLevel="0" collapsed="false">
      <c r="A10" s="143" t="s">
        <v>54</v>
      </c>
      <c r="B10" s="68"/>
      <c r="C10" s="43" t="e">
        <f aca="false">GrossMargin!N11</f>
        <v>#NAME?</v>
      </c>
      <c r="D10" s="66" t="e">
        <f aca="false">Expenses!E10+'CapChrg-AllocExp'!E11+'CapChrg-AllocExp'!L11</f>
        <v>#NAME?</v>
      </c>
      <c r="E10" s="86" t="e">
        <f aca="false">C10-D10</f>
        <v>#NAME?</v>
      </c>
      <c r="F10" s="66"/>
      <c r="G10" s="43" t="n">
        <f aca="false">GrossMargin!J11</f>
        <v>48664</v>
      </c>
      <c r="H10" s="66" t="n">
        <f aca="false">GrossMargin!K11</f>
        <v>0</v>
      </c>
      <c r="I10" s="66" t="n">
        <f aca="false">GrossMargin!L11</f>
        <v>0</v>
      </c>
      <c r="J10" s="158" t="n">
        <f aca="false">SUM(G10:I10)</f>
        <v>48664</v>
      </c>
      <c r="K10" s="66"/>
      <c r="L10" s="66" t="e">
        <f aca="false">'CapChrg-AllocExp'!D11</f>
        <v>#NAME?</v>
      </c>
      <c r="M10" s="66" t="n">
        <f aca="false">Expenses!D10</f>
        <v>656</v>
      </c>
      <c r="N10" s="39" t="e">
        <f aca="false">'CapChrg-AllocExp'!K11</f>
        <v>#NAME?</v>
      </c>
      <c r="O10" s="158" t="e">
        <f aca="false">J10-K10-M10-N10-L10</f>
        <v>#NAME?</v>
      </c>
      <c r="P10" s="66"/>
      <c r="Q10" s="43" t="e">
        <f aca="false">GrossMargin!O11</f>
        <v>#NAME?</v>
      </c>
      <c r="R10" s="66"/>
      <c r="S10" s="66" t="e">
        <f aca="false">'CapChrg-AllocExp'!F11</f>
        <v>#NAME?</v>
      </c>
      <c r="T10" s="66" t="e">
        <f aca="false">Expenses!F10</f>
        <v>#NAME?</v>
      </c>
      <c r="U10" s="66" t="e">
        <f aca="false">'CapChrg-AllocExp'!M11</f>
        <v>#NAME?</v>
      </c>
      <c r="V10" s="86" t="e">
        <f aca="false">ROUND(SUM(Q10:U10),0)</f>
        <v>#NAME?</v>
      </c>
    </row>
    <row r="11" customFormat="false" ht="12" hidden="false" customHeight="true" outlineLevel="0" collapsed="false">
      <c r="A11" s="143" t="s">
        <v>15</v>
      </c>
      <c r="B11" s="68"/>
      <c r="C11" s="43" t="e">
        <f aca="false">GrossMargin!N12</f>
        <v>#NAME?</v>
      </c>
      <c r="D11" s="66" t="e">
        <f aca="false">Expenses!E11+'CapChrg-AllocExp'!E12+'CapChrg-AllocExp'!L12+Expenses!E58</f>
        <v>#NAME?</v>
      </c>
      <c r="E11" s="86" t="e">
        <f aca="false">C11-D11</f>
        <v>#NAME?</v>
      </c>
      <c r="F11" s="66"/>
      <c r="G11" s="43" t="n">
        <f aca="false">GrossMargin!J12</f>
        <v>169988</v>
      </c>
      <c r="H11" s="66" t="n">
        <f aca="false">GrossMargin!K12</f>
        <v>0</v>
      </c>
      <c r="I11" s="66" t="n">
        <f aca="false">GrossMargin!L12</f>
        <v>0</v>
      </c>
      <c r="J11" s="158" t="n">
        <f aca="false">SUM(G11:I11)</f>
        <v>169988</v>
      </c>
      <c r="K11" s="66" t="n">
        <f aca="false">Expenses!D58</f>
        <v>9885</v>
      </c>
      <c r="L11" s="66" t="n">
        <f aca="false">'CapChrg-AllocExp'!D12</f>
        <v>7803</v>
      </c>
      <c r="M11" s="66" t="n">
        <f aca="false">Expenses!D11</f>
        <v>7523</v>
      </c>
      <c r="N11" s="39" t="e">
        <f aca="false">'CapChrg-AllocExp'!K12</f>
        <v>#NAME?</v>
      </c>
      <c r="O11" s="158" t="e">
        <f aca="false">J11-K11-M11-N11-L11</f>
        <v>#NAME?</v>
      </c>
      <c r="P11" s="66"/>
      <c r="Q11" s="43" t="e">
        <f aca="false">GrossMargin!O12</f>
        <v>#NAME?</v>
      </c>
      <c r="R11" s="66" t="n">
        <f aca="false">Expenses!F58</f>
        <v>-1096</v>
      </c>
      <c r="S11" s="66" t="e">
        <f aca="false">'CapChrg-AllocExp'!F12</f>
        <v>#NAME?</v>
      </c>
      <c r="T11" s="66" t="e">
        <f aca="false">Expenses!F11</f>
        <v>#NAME?</v>
      </c>
      <c r="U11" s="66" t="e">
        <f aca="false">'CapChrg-AllocExp'!M12</f>
        <v>#NAME?</v>
      </c>
      <c r="V11" s="86" t="e">
        <f aca="false">ROUND(SUM(Q11:U11),0)</f>
        <v>#NAME?</v>
      </c>
    </row>
    <row r="12" customFormat="false" ht="12" hidden="false" customHeight="true" outlineLevel="0" collapsed="false">
      <c r="A12" s="143" t="s">
        <v>16</v>
      </c>
      <c r="B12" s="68"/>
      <c r="C12" s="43" t="e">
        <f aca="false">GrossMargin!N13</f>
        <v>#NAME?</v>
      </c>
      <c r="D12" s="66" t="e">
        <f aca="false">Expenses!E12+'CapChrg-AllocExp'!E13+'CapChrg-AllocExp'!L13</f>
        <v>#NAME?</v>
      </c>
      <c r="E12" s="86" t="e">
        <f aca="false">C12-D12</f>
        <v>#NAME?</v>
      </c>
      <c r="F12" s="66"/>
      <c r="G12" s="43" t="n">
        <f aca="false">GrossMargin!J13</f>
        <v>30754</v>
      </c>
      <c r="H12" s="66" t="n">
        <f aca="false">GrossMargin!K13</f>
        <v>0</v>
      </c>
      <c r="I12" s="66" t="n">
        <f aca="false">GrossMargin!L13</f>
        <v>0</v>
      </c>
      <c r="J12" s="158" t="n">
        <f aca="false">SUM(G12:I12)</f>
        <v>30754</v>
      </c>
      <c r="K12" s="41"/>
      <c r="L12" s="66" t="e">
        <f aca="false">'CapChrg-AllocExp'!D13</f>
        <v>#NAME?</v>
      </c>
      <c r="M12" s="66" t="n">
        <f aca="false">Expenses!D12</f>
        <v>1063</v>
      </c>
      <c r="N12" s="39" t="e">
        <f aca="false">'CapChrg-AllocExp'!K13</f>
        <v>#NAME?</v>
      </c>
      <c r="O12" s="158" t="e">
        <f aca="false">J12-K12-M12-N12-L12</f>
        <v>#NAME?</v>
      </c>
      <c r="P12" s="66"/>
      <c r="Q12" s="43" t="e">
        <f aca="false">GrossMargin!O13</f>
        <v>#NAME?</v>
      </c>
      <c r="R12" s="66"/>
      <c r="S12" s="66" t="e">
        <f aca="false">'CapChrg-AllocExp'!F13</f>
        <v>#NAME?</v>
      </c>
      <c r="T12" s="66" t="e">
        <f aca="false">Expenses!F12</f>
        <v>#NAME?</v>
      </c>
      <c r="U12" s="66" t="e">
        <f aca="false">'CapChrg-AllocExp'!M13</f>
        <v>#NAME?</v>
      </c>
      <c r="V12" s="86" t="e">
        <f aca="false">ROUND(SUM(Q12:U12),0)</f>
        <v>#NAME?</v>
      </c>
    </row>
    <row r="13" customFormat="false" ht="12" hidden="false" customHeight="true" outlineLevel="0" collapsed="false">
      <c r="A13" s="143" t="s">
        <v>17</v>
      </c>
      <c r="B13" s="68"/>
      <c r="C13" s="43" t="e">
        <f aca="false">GrossMargin!N14</f>
        <v>#NAME?</v>
      </c>
      <c r="D13" s="66" t="e">
        <f aca="false">Expenses!E13+'CapChrg-AllocExp'!E14+'CapChrg-AllocExp'!L14</f>
        <v>#NAME?</v>
      </c>
      <c r="E13" s="86" t="e">
        <f aca="false">C13-D13</f>
        <v>#NAME?</v>
      </c>
      <c r="F13" s="66"/>
      <c r="G13" s="43" t="n">
        <f aca="false">GrossMargin!J14</f>
        <v>10271</v>
      </c>
      <c r="H13" s="66" t="n">
        <f aca="false">GrossMargin!K14</f>
        <v>0</v>
      </c>
      <c r="I13" s="66" t="n">
        <f aca="false">GrossMargin!L14</f>
        <v>0</v>
      </c>
      <c r="J13" s="158" t="n">
        <f aca="false">SUM(G13:I13)</f>
        <v>10271</v>
      </c>
      <c r="K13" s="41"/>
      <c r="L13" s="66" t="e">
        <f aca="false">'CapChrg-AllocExp'!D14</f>
        <v>#NAME?</v>
      </c>
      <c r="M13" s="66" t="n">
        <f aca="false">Expenses!D13</f>
        <v>1434</v>
      </c>
      <c r="N13" s="39" t="e">
        <f aca="false">'CapChrg-AllocExp'!K14</f>
        <v>#NAME?</v>
      </c>
      <c r="O13" s="158" t="e">
        <f aca="false">J13-K13-M13-N13-L13</f>
        <v>#NAME?</v>
      </c>
      <c r="P13" s="66"/>
      <c r="Q13" s="43" t="e">
        <f aca="false">GrossMargin!O14</f>
        <v>#NAME?</v>
      </c>
      <c r="R13" s="66"/>
      <c r="S13" s="66" t="e">
        <f aca="false">'CapChrg-AllocExp'!F14</f>
        <v>#NAME?</v>
      </c>
      <c r="T13" s="66" t="e">
        <f aca="false">Expenses!F13</f>
        <v>#NAME?</v>
      </c>
      <c r="U13" s="66" t="e">
        <f aca="false">'CapChrg-AllocExp'!M14</f>
        <v>#NAME?</v>
      </c>
      <c r="V13" s="86" t="e">
        <f aca="false">ROUND(SUM(Q13:U13),0)</f>
        <v>#NAME?</v>
      </c>
    </row>
    <row r="14" customFormat="false" ht="12" hidden="false" customHeight="true" outlineLevel="0" collapsed="false">
      <c r="A14" s="143" t="s">
        <v>177</v>
      </c>
      <c r="B14" s="68"/>
      <c r="C14" s="43" t="n">
        <f aca="false">GrossMargin!N15</f>
        <v>11556</v>
      </c>
      <c r="D14" s="66" t="e">
        <f aca="false">Expenses!E14+'CapChrg-AllocExp'!E15+'CapChrg-AllocExp'!L15</f>
        <v>#NAME?</v>
      </c>
      <c r="E14" s="86" t="e">
        <f aca="false">C14-D14</f>
        <v>#NAME?</v>
      </c>
      <c r="F14" s="66"/>
      <c r="G14" s="43" t="n">
        <f aca="false">GrossMargin!J15</f>
        <v>19056</v>
      </c>
      <c r="H14" s="66" t="n">
        <f aca="false">GrossMargin!K15</f>
        <v>0</v>
      </c>
      <c r="I14" s="66" t="n">
        <f aca="false">GrossMargin!L15</f>
        <v>0</v>
      </c>
      <c r="J14" s="158" t="n">
        <f aca="false">SUM(G14:I14)</f>
        <v>19056</v>
      </c>
      <c r="K14" s="41"/>
      <c r="L14" s="66" t="n">
        <f aca="false">'CapChrg-AllocExp'!D15</f>
        <v>0</v>
      </c>
      <c r="M14" s="66" t="n">
        <f aca="false">Expenses!D14</f>
        <v>1147</v>
      </c>
      <c r="N14" s="39" t="e">
        <f aca="false">'CapChrg-AllocExp'!K15</f>
        <v>#NAME?</v>
      </c>
      <c r="O14" s="158" t="e">
        <f aca="false">J14-K14-M14-N14-L14</f>
        <v>#NAME?</v>
      </c>
      <c r="P14" s="66"/>
      <c r="Q14" s="43" t="n">
        <f aca="false">GrossMargin!O15</f>
        <v>7500</v>
      </c>
      <c r="R14" s="66"/>
      <c r="S14" s="66" t="n">
        <f aca="false">'CapChrg-AllocExp'!F15</f>
        <v>0</v>
      </c>
      <c r="T14" s="66" t="e">
        <f aca="false">Expenses!F14</f>
        <v>#NAME?</v>
      </c>
      <c r="U14" s="66" t="e">
        <f aca="false">'CapChrg-AllocExp'!M15</f>
        <v>#NAME?</v>
      </c>
      <c r="V14" s="86" t="e">
        <f aca="false">ROUND(SUM(Q14:U14),0)</f>
        <v>#NAME?</v>
      </c>
    </row>
    <row r="15" customFormat="false" ht="12" hidden="false" customHeight="true" outlineLevel="0" collapsed="false">
      <c r="A15" s="143" t="s">
        <v>56</v>
      </c>
      <c r="B15" s="68"/>
      <c r="C15" s="43" t="e">
        <f aca="false">GrossMargin!N16</f>
        <v>#NAME?</v>
      </c>
      <c r="D15" s="66" t="e">
        <f aca="false">Expenses!E15+'CapChrg-AllocExp'!E16+'CapChrg-AllocExp'!L16</f>
        <v>#NAME?</v>
      </c>
      <c r="E15" s="86" t="e">
        <f aca="false">C15-D15</f>
        <v>#NAME?</v>
      </c>
      <c r="F15" s="66"/>
      <c r="G15" s="43" t="n">
        <f aca="false">GrossMargin!J16</f>
        <v>1195</v>
      </c>
      <c r="H15" s="66" t="n">
        <f aca="false">GrossMargin!K16</f>
        <v>0</v>
      </c>
      <c r="I15" s="66" t="n">
        <f aca="false">GrossMargin!L16</f>
        <v>0</v>
      </c>
      <c r="J15" s="158" t="n">
        <f aca="false">SUM(G15:I15)</f>
        <v>1195</v>
      </c>
      <c r="K15" s="41"/>
      <c r="L15" s="66" t="n">
        <f aca="false">'CapChrg-AllocExp'!D16</f>
        <v>0</v>
      </c>
      <c r="M15" s="66" t="e">
        <f aca="false">Expenses!D15</f>
        <v>#NAME?</v>
      </c>
      <c r="N15" s="39" t="n">
        <f aca="false">'CapChrg-AllocExp'!K16</f>
        <v>1127</v>
      </c>
      <c r="O15" s="158" t="e">
        <f aca="false">J15-K15-M15-N15-L15</f>
        <v>#NAME?</v>
      </c>
      <c r="P15" s="66"/>
      <c r="Q15" s="43" t="e">
        <f aca="false">GrossMargin!O16</f>
        <v>#NAME?</v>
      </c>
      <c r="R15" s="66"/>
      <c r="S15" s="66" t="n">
        <f aca="false">'CapChrg-AllocExp'!F16</f>
        <v>0</v>
      </c>
      <c r="T15" s="66" t="e">
        <f aca="false">Expenses!F15</f>
        <v>#NAME?</v>
      </c>
      <c r="U15" s="66" t="e">
        <f aca="false">'CapChrg-AllocExp'!M16</f>
        <v>#NAME?</v>
      </c>
      <c r="V15" s="86" t="e">
        <f aca="false">ROUND(SUM(Q15:U15),0)</f>
        <v>#NAME?</v>
      </c>
    </row>
    <row r="16" customFormat="false" ht="12" hidden="false" customHeight="true" outlineLevel="0" collapsed="false">
      <c r="A16" s="143" t="s">
        <v>20</v>
      </c>
      <c r="B16" s="68"/>
      <c r="C16" s="43" t="e">
        <f aca="false">GrossMargin!N17</f>
        <v>#NAME?</v>
      </c>
      <c r="D16" s="66" t="e">
        <f aca="false">Expenses!E16+'CapChrg-AllocExp'!E17+'CapChrg-AllocExp'!L17</f>
        <v>#NAME?</v>
      </c>
      <c r="E16" s="86" t="e">
        <f aca="false">C16-D16</f>
        <v>#NAME?</v>
      </c>
      <c r="F16" s="66"/>
      <c r="G16" s="43" t="n">
        <f aca="false">GrossMargin!J17</f>
        <v>2713</v>
      </c>
      <c r="H16" s="66" t="n">
        <f aca="false">GrossMargin!K17</f>
        <v>0</v>
      </c>
      <c r="I16" s="66" t="n">
        <f aca="false">GrossMargin!L17</f>
        <v>0</v>
      </c>
      <c r="J16" s="158" t="n">
        <f aca="false">SUM(G16:I16)</f>
        <v>2713</v>
      </c>
      <c r="K16" s="41"/>
      <c r="L16" s="66" t="e">
        <f aca="false">'CapChrg-AllocExp'!D17</f>
        <v>#NAME?</v>
      </c>
      <c r="M16" s="66" t="n">
        <f aca="false">Expenses!D16</f>
        <v>892</v>
      </c>
      <c r="N16" s="39" t="n">
        <f aca="false">'CapChrg-AllocExp'!K17</f>
        <v>919</v>
      </c>
      <c r="O16" s="158" t="e">
        <f aca="false">J16-K16-M16-N16-L16</f>
        <v>#NAME?</v>
      </c>
      <c r="P16" s="66"/>
      <c r="Q16" s="43" t="e">
        <f aca="false">GrossMargin!O17</f>
        <v>#NAME?</v>
      </c>
      <c r="R16" s="66"/>
      <c r="S16" s="66" t="e">
        <f aca="false">'CapChrg-AllocExp'!F17</f>
        <v>#NAME?</v>
      </c>
      <c r="T16" s="66" t="e">
        <f aca="false">Expenses!F16</f>
        <v>#NAME?</v>
      </c>
      <c r="U16" s="66" t="e">
        <f aca="false">'CapChrg-AllocExp'!M17</f>
        <v>#NAME?</v>
      </c>
      <c r="V16" s="86" t="e">
        <f aca="false">ROUND(SUM(Q16:U16),0)</f>
        <v>#NAME?</v>
      </c>
    </row>
    <row r="17" customFormat="false" ht="12" hidden="false" customHeight="true" outlineLevel="0" collapsed="false">
      <c r="A17" s="143" t="s">
        <v>21</v>
      </c>
      <c r="B17" s="68"/>
      <c r="C17" s="43" t="e">
        <f aca="false">GrossMargin!N18</f>
        <v>#NAME?</v>
      </c>
      <c r="D17" s="66" t="e">
        <f aca="false">Expenses!E17+'CapChrg-AllocExp'!E18+'CapChrg-AllocExp'!L18</f>
        <v>#NAME?</v>
      </c>
      <c r="E17" s="86" t="e">
        <f aca="false">C17-D17</f>
        <v>#NAME?</v>
      </c>
      <c r="F17" s="66"/>
      <c r="G17" s="43" t="n">
        <f aca="false">GrossMargin!J18</f>
        <v>-2523</v>
      </c>
      <c r="H17" s="66" t="n">
        <f aca="false">GrossMargin!K18</f>
        <v>0</v>
      </c>
      <c r="I17" s="66" t="n">
        <f aca="false">GrossMargin!L18</f>
        <v>0</v>
      </c>
      <c r="J17" s="158" t="n">
        <f aca="false">SUM(G17:I17)</f>
        <v>-2523</v>
      </c>
      <c r="K17" s="41"/>
      <c r="L17" s="66" t="e">
        <f aca="false">'CapChrg-AllocExp'!D18</f>
        <v>#NAME?</v>
      </c>
      <c r="M17" s="66" t="e">
        <f aca="false">Expenses!D17</f>
        <v>#NAME?</v>
      </c>
      <c r="N17" s="39" t="e">
        <f aca="false">'CapChrg-AllocExp'!K18</f>
        <v>#NAME?</v>
      </c>
      <c r="O17" s="158" t="e">
        <f aca="false">J17-K17-M17-N17-L17</f>
        <v>#NAME?</v>
      </c>
      <c r="P17" s="66"/>
      <c r="Q17" s="43" t="e">
        <f aca="false">GrossMargin!O18</f>
        <v>#NAME?</v>
      </c>
      <c r="R17" s="66"/>
      <c r="S17" s="66" t="e">
        <f aca="false">'CapChrg-AllocExp'!F18</f>
        <v>#NAME?</v>
      </c>
      <c r="T17" s="66" t="e">
        <f aca="false">Expenses!F17</f>
        <v>#NAME?</v>
      </c>
      <c r="U17" s="66" t="e">
        <f aca="false">'CapChrg-AllocExp'!M18</f>
        <v>#NAME?</v>
      </c>
      <c r="V17" s="86" t="e">
        <f aca="false">ROUND(SUM(Q17:U17),0)</f>
        <v>#NAME?</v>
      </c>
    </row>
    <row r="18" customFormat="false" ht="12" hidden="false" customHeight="true" outlineLevel="0" collapsed="false">
      <c r="A18" s="159" t="s">
        <v>57</v>
      </c>
      <c r="B18" s="160"/>
      <c r="C18" s="161" t="e">
        <f aca="false">SUM(C9:C17)</f>
        <v>#NAME?</v>
      </c>
      <c r="D18" s="162" t="e">
        <f aca="false">SUM(D9:D17)</f>
        <v>#NAME?</v>
      </c>
      <c r="E18" s="163" t="e">
        <f aca="false">SUM(E9:E17)</f>
        <v>#NAME?</v>
      </c>
      <c r="F18" s="164"/>
      <c r="G18" s="161" t="n">
        <f aca="false">SUM(G9:G17)</f>
        <v>542767</v>
      </c>
      <c r="H18" s="162" t="n">
        <f aca="false">SUM(H9:H17)</f>
        <v>0</v>
      </c>
      <c r="I18" s="162" t="n">
        <f aca="false">SUM(I9:I17)</f>
        <v>0</v>
      </c>
      <c r="J18" s="165" t="n">
        <f aca="false">SUM(J9:J17)</f>
        <v>542767</v>
      </c>
      <c r="K18" s="162" t="n">
        <f aca="false">SUM(K9:K17)</f>
        <v>9885</v>
      </c>
      <c r="L18" s="162" t="e">
        <f aca="false">SUM(L9:L17)</f>
        <v>#NAME?</v>
      </c>
      <c r="M18" s="162" t="e">
        <f aca="false">SUM(M9:M17)</f>
        <v>#NAME?</v>
      </c>
      <c r="N18" s="163" t="e">
        <f aca="false">SUM(N9:N17)</f>
        <v>#NAME?</v>
      </c>
      <c r="O18" s="165" t="e">
        <f aca="false">J18-K18-M18-N18-L18</f>
        <v>#NAME?</v>
      </c>
      <c r="P18" s="164"/>
      <c r="Q18" s="161" t="e">
        <f aca="false">SUM(Q9:Q17)</f>
        <v>#NAME?</v>
      </c>
      <c r="R18" s="162" t="n">
        <f aca="false">SUM(R9:R17)</f>
        <v>-1096</v>
      </c>
      <c r="S18" s="162" t="e">
        <f aca="false">SUM(S9:S17)</f>
        <v>#NAME?</v>
      </c>
      <c r="T18" s="162" t="e">
        <f aca="false">SUM(T9:T17)</f>
        <v>#NAME?</v>
      </c>
      <c r="U18" s="162" t="e">
        <f aca="false">SUM(U9:U17)</f>
        <v>#NAME?</v>
      </c>
      <c r="V18" s="163" t="e">
        <f aca="false">SUM(V9:V17)</f>
        <v>#NAME?</v>
      </c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66"/>
      <c r="AT18" s="166"/>
      <c r="AU18" s="166"/>
      <c r="AV18" s="166"/>
      <c r="AW18" s="166"/>
      <c r="AX18" s="166"/>
      <c r="AY18" s="166"/>
      <c r="AZ18" s="166"/>
      <c r="BA18" s="166"/>
      <c r="BB18" s="166"/>
      <c r="BC18" s="166"/>
      <c r="BD18" s="166"/>
      <c r="BE18" s="166"/>
      <c r="BF18" s="166"/>
      <c r="BG18" s="166"/>
      <c r="BH18" s="166"/>
      <c r="BI18" s="166"/>
      <c r="BJ18" s="166"/>
      <c r="BK18" s="166"/>
      <c r="BL18" s="166"/>
      <c r="BM18" s="166"/>
      <c r="BN18" s="166"/>
      <c r="BO18" s="166"/>
      <c r="BP18" s="166"/>
      <c r="BQ18" s="166"/>
      <c r="BR18" s="166"/>
      <c r="BS18" s="166"/>
      <c r="BT18" s="166"/>
      <c r="BU18" s="166"/>
      <c r="BV18" s="166"/>
      <c r="BW18" s="166"/>
      <c r="BX18" s="166"/>
      <c r="BY18" s="166"/>
      <c r="BZ18" s="166"/>
      <c r="CA18" s="166"/>
      <c r="CB18" s="166"/>
      <c r="CC18" s="166"/>
      <c r="CD18" s="166"/>
      <c r="CE18" s="166"/>
      <c r="CF18" s="166"/>
      <c r="CG18" s="166"/>
      <c r="CH18" s="166"/>
      <c r="CI18" s="166"/>
      <c r="CJ18" s="166"/>
      <c r="CK18" s="166"/>
      <c r="CL18" s="166"/>
      <c r="CM18" s="166"/>
      <c r="CN18" s="166"/>
      <c r="CO18" s="166"/>
      <c r="CP18" s="166"/>
      <c r="CQ18" s="166"/>
      <c r="CR18" s="166"/>
      <c r="CS18" s="166"/>
      <c r="CT18" s="166"/>
      <c r="CU18" s="166"/>
      <c r="CV18" s="166"/>
      <c r="CW18" s="166"/>
      <c r="CX18" s="166"/>
      <c r="CY18" s="166"/>
      <c r="CZ18" s="166"/>
      <c r="DA18" s="166"/>
      <c r="DB18" s="166"/>
      <c r="DC18" s="166"/>
      <c r="DD18" s="166"/>
      <c r="DE18" s="166"/>
      <c r="DF18" s="166"/>
      <c r="DG18" s="166"/>
      <c r="DH18" s="166"/>
      <c r="DI18" s="166"/>
      <c r="DJ18" s="166"/>
      <c r="DK18" s="166"/>
      <c r="DL18" s="166"/>
      <c r="DM18" s="166"/>
      <c r="DN18" s="166"/>
      <c r="DO18" s="166"/>
      <c r="DP18" s="166"/>
      <c r="DQ18" s="166"/>
      <c r="DR18" s="166"/>
      <c r="DS18" s="166"/>
      <c r="DT18" s="166"/>
      <c r="DU18" s="166"/>
      <c r="DV18" s="166"/>
      <c r="DW18" s="166"/>
      <c r="DX18" s="166"/>
      <c r="DY18" s="166"/>
      <c r="DZ18" s="166"/>
      <c r="EA18" s="166"/>
      <c r="EB18" s="166"/>
      <c r="EC18" s="166"/>
      <c r="ED18" s="166"/>
      <c r="EE18" s="166"/>
      <c r="EF18" s="166"/>
      <c r="EG18" s="166"/>
      <c r="EH18" s="166"/>
      <c r="EI18" s="166"/>
      <c r="EJ18" s="166"/>
      <c r="EK18" s="166"/>
      <c r="EL18" s="166"/>
      <c r="EM18" s="166"/>
      <c r="EN18" s="166"/>
      <c r="EO18" s="166"/>
      <c r="EP18" s="166"/>
      <c r="EQ18" s="166"/>
      <c r="ER18" s="166"/>
      <c r="ES18" s="166"/>
      <c r="ET18" s="166"/>
      <c r="EU18" s="166"/>
      <c r="EV18" s="166"/>
      <c r="EW18" s="166"/>
      <c r="EX18" s="166"/>
      <c r="EY18" s="166"/>
      <c r="EZ18" s="166"/>
      <c r="FA18" s="166"/>
      <c r="FB18" s="166"/>
      <c r="FC18" s="166"/>
      <c r="FD18" s="166"/>
      <c r="FE18" s="166"/>
      <c r="FF18" s="166"/>
      <c r="FG18" s="166"/>
      <c r="FH18" s="166"/>
      <c r="FI18" s="166"/>
      <c r="FJ18" s="166"/>
      <c r="FK18" s="166"/>
      <c r="FL18" s="166"/>
      <c r="FM18" s="166"/>
      <c r="FN18" s="166"/>
      <c r="FO18" s="166"/>
      <c r="FP18" s="166"/>
      <c r="FQ18" s="166"/>
      <c r="FR18" s="166"/>
      <c r="FS18" s="166"/>
      <c r="FT18" s="166"/>
      <c r="FU18" s="166"/>
      <c r="FV18" s="166"/>
      <c r="FW18" s="166"/>
      <c r="FX18" s="166"/>
      <c r="FY18" s="166"/>
      <c r="FZ18" s="166"/>
      <c r="GA18" s="166"/>
      <c r="GB18" s="166"/>
      <c r="GC18" s="166"/>
      <c r="GD18" s="166"/>
      <c r="GE18" s="166"/>
      <c r="GF18" s="166"/>
      <c r="GG18" s="166"/>
      <c r="GH18" s="166"/>
      <c r="GI18" s="166"/>
      <c r="GJ18" s="166"/>
      <c r="GK18" s="166"/>
      <c r="GL18" s="166"/>
      <c r="GM18" s="166"/>
      <c r="GN18" s="166"/>
      <c r="GO18" s="166"/>
      <c r="GP18" s="166"/>
      <c r="GQ18" s="166"/>
      <c r="GR18" s="166"/>
      <c r="GS18" s="166"/>
      <c r="GT18" s="166"/>
      <c r="GU18" s="166"/>
      <c r="GV18" s="166"/>
      <c r="GW18" s="166"/>
      <c r="GX18" s="166"/>
      <c r="GY18" s="166"/>
      <c r="GZ18" s="166"/>
      <c r="HA18" s="166"/>
      <c r="HB18" s="166"/>
      <c r="HC18" s="166"/>
      <c r="HD18" s="166"/>
      <c r="HE18" s="166"/>
      <c r="HF18" s="166"/>
      <c r="HG18" s="166"/>
      <c r="HH18" s="166"/>
      <c r="HI18" s="166"/>
      <c r="HJ18" s="166"/>
      <c r="HK18" s="166"/>
      <c r="HL18" s="166"/>
      <c r="HM18" s="166"/>
      <c r="HN18" s="166"/>
      <c r="HO18" s="166"/>
      <c r="HP18" s="166"/>
      <c r="HQ18" s="166"/>
      <c r="HR18" s="166"/>
      <c r="HS18" s="166"/>
      <c r="HT18" s="166"/>
      <c r="HU18" s="166"/>
      <c r="HV18" s="166"/>
      <c r="HW18" s="166"/>
      <c r="HX18" s="166"/>
      <c r="HY18" s="166"/>
      <c r="HZ18" s="166"/>
      <c r="IA18" s="166"/>
      <c r="IB18" s="166"/>
      <c r="IC18" s="166"/>
      <c r="ID18" s="166"/>
      <c r="IE18" s="166"/>
      <c r="IF18" s="166"/>
      <c r="IG18" s="166"/>
      <c r="IH18" s="166"/>
      <c r="II18" s="166"/>
      <c r="IJ18" s="166"/>
      <c r="IK18" s="166"/>
      <c r="IL18" s="166"/>
      <c r="IM18" s="166"/>
      <c r="IN18" s="166"/>
      <c r="IO18" s="166"/>
      <c r="IP18" s="166"/>
      <c r="IQ18" s="166"/>
      <c r="IR18" s="166"/>
      <c r="IS18" s="166"/>
      <c r="IT18" s="166"/>
      <c r="IU18" s="166"/>
      <c r="IV18" s="166"/>
      <c r="IW18" s="166"/>
    </row>
    <row r="19" customFormat="false" ht="3" hidden="false" customHeight="true" outlineLevel="0" collapsed="false">
      <c r="A19" s="143"/>
      <c r="B19" s="68"/>
      <c r="C19" s="43"/>
      <c r="D19" s="66"/>
      <c r="E19" s="86"/>
      <c r="F19" s="66"/>
      <c r="G19" s="43"/>
      <c r="H19" s="66"/>
      <c r="I19" s="66"/>
      <c r="J19" s="158"/>
      <c r="K19" s="41"/>
      <c r="L19" s="41"/>
      <c r="M19" s="66"/>
      <c r="N19" s="39"/>
      <c r="O19" s="158"/>
      <c r="P19" s="66"/>
      <c r="Q19" s="43"/>
      <c r="R19" s="66"/>
      <c r="S19" s="66"/>
      <c r="T19" s="66"/>
      <c r="U19" s="66"/>
      <c r="V19" s="86"/>
    </row>
    <row r="20" customFormat="false" ht="12" hidden="false" customHeight="true" outlineLevel="0" collapsed="false">
      <c r="A20" s="143" t="s">
        <v>23</v>
      </c>
      <c r="B20" s="68"/>
      <c r="C20" s="43" t="e">
        <f aca="false">GrossMargin!N22</f>
        <v>#NAME?</v>
      </c>
      <c r="D20" s="66" t="e">
        <f aca="false">Expenses!E20+'CapChrg-AllocExp'!E21+'CapChrg-AllocExp'!L21</f>
        <v>#NAME?</v>
      </c>
      <c r="E20" s="86" t="e">
        <f aca="false">C20-D20</f>
        <v>#NAME?</v>
      </c>
      <c r="F20" s="66"/>
      <c r="G20" s="43" t="n">
        <f aca="false">GrossMargin!J22</f>
        <v>0</v>
      </c>
      <c r="H20" s="66" t="n">
        <f aca="false">GrossMargin!K22</f>
        <v>0</v>
      </c>
      <c r="I20" s="66" t="n">
        <f aca="false">GrossMargin!L22</f>
        <v>0</v>
      </c>
      <c r="J20" s="158" t="n">
        <f aca="false">SUM(G20:I20)</f>
        <v>0</v>
      </c>
      <c r="K20" s="41"/>
      <c r="L20" s="66" t="e">
        <f aca="false">'CapChrg-AllocExp'!D21</f>
        <v>#NAME?</v>
      </c>
      <c r="M20" s="66" t="e">
        <f aca="false">Expenses!D20</f>
        <v>#NAME?</v>
      </c>
      <c r="N20" s="39" t="e">
        <f aca="false">'CapChrg-AllocExp'!K21</f>
        <v>#NAME?</v>
      </c>
      <c r="O20" s="158" t="e">
        <f aca="false">J20-K20-M20-N20-L20</f>
        <v>#NAME?</v>
      </c>
      <c r="P20" s="66"/>
      <c r="Q20" s="43" t="e">
        <f aca="false">GrossMargin!O22</f>
        <v>#NAME?</v>
      </c>
      <c r="R20" s="66"/>
      <c r="S20" s="66" t="e">
        <f aca="false">'CapChrg-AllocExp'!F21</f>
        <v>#NAME?</v>
      </c>
      <c r="T20" s="66" t="e">
        <f aca="false">Expenses!F20</f>
        <v>#NAME?</v>
      </c>
      <c r="U20" s="66" t="e">
        <f aca="false">'CapChrg-AllocExp'!M21</f>
        <v>#NAME?</v>
      </c>
      <c r="V20" s="86" t="e">
        <f aca="false">ROUND(SUM(Q20:U20),0)</f>
        <v>#NAME?</v>
      </c>
    </row>
    <row r="21" customFormat="false" ht="12" hidden="false" customHeight="true" outlineLevel="0" collapsed="false">
      <c r="A21" s="143" t="s">
        <v>24</v>
      </c>
      <c r="B21" s="68"/>
      <c r="C21" s="43" t="e">
        <f aca="false">GrossMargin!N23</f>
        <v>#NAME?</v>
      </c>
      <c r="D21" s="66" t="e">
        <f aca="false">Expenses!E21+'CapChrg-AllocExp'!E22+'CapChrg-AllocExp'!L22</f>
        <v>#NAME?</v>
      </c>
      <c r="E21" s="86" t="e">
        <f aca="false">C21-D21</f>
        <v>#NAME?</v>
      </c>
      <c r="F21" s="66"/>
      <c r="G21" s="43" t="n">
        <f aca="false">GrossMargin!J23</f>
        <v>506</v>
      </c>
      <c r="H21" s="66" t="n">
        <f aca="false">GrossMargin!K23</f>
        <v>0</v>
      </c>
      <c r="I21" s="66" t="n">
        <f aca="false">GrossMargin!L23</f>
        <v>0</v>
      </c>
      <c r="J21" s="158" t="n">
        <f aca="false">SUM(G21:I21)</f>
        <v>506</v>
      </c>
      <c r="K21" s="41"/>
      <c r="L21" s="66" t="n">
        <f aca="false">'CapChrg-AllocExp'!D22</f>
        <v>938</v>
      </c>
      <c r="M21" s="66" t="e">
        <f aca="false">Expenses!D21</f>
        <v>#NAME?</v>
      </c>
      <c r="N21" s="39" t="e">
        <f aca="false">'CapChrg-AllocExp'!K22</f>
        <v>#NAME?</v>
      </c>
      <c r="O21" s="158" t="e">
        <f aca="false">J21-K21-M21-N21-L21</f>
        <v>#NAME?</v>
      </c>
      <c r="P21" s="66"/>
      <c r="Q21" s="43" t="e">
        <f aca="false">GrossMargin!O23</f>
        <v>#NAME?</v>
      </c>
      <c r="R21" s="66"/>
      <c r="S21" s="66" t="e">
        <f aca="false">'CapChrg-AllocExp'!F22</f>
        <v>#NAME?</v>
      </c>
      <c r="T21" s="66" t="e">
        <f aca="false">Expenses!F21</f>
        <v>#NAME?</v>
      </c>
      <c r="U21" s="66" t="e">
        <f aca="false">'CapChrg-AllocExp'!M22</f>
        <v>#NAME?</v>
      </c>
      <c r="V21" s="86" t="e">
        <f aca="false">ROUND(SUM(Q21:U21),0)</f>
        <v>#NAME?</v>
      </c>
    </row>
    <row r="22" customFormat="false" ht="12" hidden="false" customHeight="true" outlineLevel="0" collapsed="false">
      <c r="A22" s="143" t="s">
        <v>25</v>
      </c>
      <c r="B22" s="68"/>
      <c r="C22" s="43" t="e">
        <f aca="false">GrossMargin!N24</f>
        <v>#NAME?</v>
      </c>
      <c r="D22" s="66" t="e">
        <f aca="false">Expenses!E22+'CapChrg-AllocExp'!E23+'CapChrg-AllocExp'!L23</f>
        <v>#NAME?</v>
      </c>
      <c r="E22" s="86" t="e">
        <f aca="false">C22-D22</f>
        <v>#NAME?</v>
      </c>
      <c r="F22" s="66"/>
      <c r="G22" s="43" t="n">
        <f aca="false">GrossMargin!J24</f>
        <v>3251</v>
      </c>
      <c r="H22" s="66" t="n">
        <f aca="false">GrossMargin!K24</f>
        <v>0</v>
      </c>
      <c r="I22" s="66" t="n">
        <f aca="false">GrossMargin!L24</f>
        <v>0</v>
      </c>
      <c r="J22" s="158" t="n">
        <f aca="false">SUM(G22:I22)</f>
        <v>3251</v>
      </c>
      <c r="K22" s="41"/>
      <c r="L22" s="66" t="n">
        <f aca="false">'CapChrg-AllocExp'!D23</f>
        <v>109</v>
      </c>
      <c r="M22" s="66" t="e">
        <f aca="false">Expenses!D22</f>
        <v>#NAME?</v>
      </c>
      <c r="N22" s="39" t="n">
        <f aca="false">'CapChrg-AllocExp'!K23</f>
        <v>2620</v>
      </c>
      <c r="O22" s="158" t="e">
        <f aca="false">J22-K22-M22-N22-L22</f>
        <v>#NAME?</v>
      </c>
      <c r="P22" s="66"/>
      <c r="Q22" s="43" t="e">
        <f aca="false">GrossMargin!O24</f>
        <v>#NAME?</v>
      </c>
      <c r="R22" s="66"/>
      <c r="S22" s="66" t="e">
        <f aca="false">'CapChrg-AllocExp'!F23</f>
        <v>#NAME?</v>
      </c>
      <c r="T22" s="66" t="e">
        <f aca="false">Expenses!F22</f>
        <v>#NAME?</v>
      </c>
      <c r="U22" s="66" t="e">
        <f aca="false">'CapChrg-AllocExp'!M23</f>
        <v>#NAME?</v>
      </c>
      <c r="V22" s="86" t="e">
        <f aca="false">ROUND(SUM(Q22:U22),0)</f>
        <v>#NAME?</v>
      </c>
    </row>
    <row r="23" customFormat="false" ht="12" hidden="false" customHeight="true" outlineLevel="0" collapsed="false">
      <c r="A23" s="143" t="s">
        <v>58</v>
      </c>
      <c r="B23" s="68"/>
      <c r="C23" s="43" t="e">
        <f aca="false">GrossMargin!N25</f>
        <v>#NAME?</v>
      </c>
      <c r="D23" s="66" t="e">
        <f aca="false">Expenses!E23+'CapChrg-AllocExp'!E24+'CapChrg-AllocExp'!L24</f>
        <v>#NAME?</v>
      </c>
      <c r="E23" s="86" t="e">
        <f aca="false">C23-D23</f>
        <v>#NAME?</v>
      </c>
      <c r="F23" s="66"/>
      <c r="G23" s="43" t="n">
        <f aca="false">GrossMargin!J25</f>
        <v>16150</v>
      </c>
      <c r="H23" s="66" t="n">
        <f aca="false">GrossMargin!K25</f>
        <v>0</v>
      </c>
      <c r="I23" s="66" t="n">
        <f aca="false">GrossMargin!L25</f>
        <v>0</v>
      </c>
      <c r="J23" s="158" t="n">
        <f aca="false">SUM(G23:I23)</f>
        <v>16150</v>
      </c>
      <c r="K23" s="41"/>
      <c r="L23" s="66" t="n">
        <f aca="false">'CapChrg-AllocExp'!D24</f>
        <v>6057</v>
      </c>
      <c r="M23" s="66" t="n">
        <f aca="false">Expenses!D23</f>
        <v>2262</v>
      </c>
      <c r="N23" s="39" t="e">
        <f aca="false">'CapChrg-AllocExp'!K24</f>
        <v>#NAME?</v>
      </c>
      <c r="O23" s="158" t="e">
        <f aca="false">J23-K23-M23-N23-L23</f>
        <v>#NAME?</v>
      </c>
      <c r="P23" s="66"/>
      <c r="Q23" s="43" t="e">
        <f aca="false">GrossMargin!O25</f>
        <v>#NAME?</v>
      </c>
      <c r="R23" s="66"/>
      <c r="S23" s="66" t="e">
        <f aca="false">'CapChrg-AllocExp'!F24</f>
        <v>#NAME?</v>
      </c>
      <c r="T23" s="66" t="e">
        <f aca="false">Expenses!F23</f>
        <v>#NAME?</v>
      </c>
      <c r="U23" s="66" t="e">
        <f aca="false">'CapChrg-AllocExp'!M24</f>
        <v>#NAME?</v>
      </c>
      <c r="V23" s="86" t="e">
        <f aca="false">ROUND(SUM(Q23:U23),0)</f>
        <v>#NAME?</v>
      </c>
    </row>
    <row r="24" customFormat="false" ht="12" hidden="false" customHeight="true" outlineLevel="0" collapsed="false">
      <c r="A24" s="143" t="s">
        <v>27</v>
      </c>
      <c r="B24" s="68"/>
      <c r="C24" s="43" t="n">
        <f aca="false">GrossMargin!N26</f>
        <v>6212</v>
      </c>
      <c r="D24" s="66" t="n">
        <f aca="false">Expenses!E24+'CapChrg-AllocExp'!E25+'CapChrg-AllocExp'!L25</f>
        <v>2755</v>
      </c>
      <c r="E24" s="86" t="n">
        <f aca="false">C24-D24</f>
        <v>3457</v>
      </c>
      <c r="F24" s="66"/>
      <c r="G24" s="43" t="n">
        <f aca="false">GrossMargin!J26</f>
        <v>223</v>
      </c>
      <c r="H24" s="66" t="n">
        <f aca="false">GrossMargin!K26</f>
        <v>0</v>
      </c>
      <c r="I24" s="66" t="n">
        <f aca="false">GrossMargin!L26</f>
        <v>0</v>
      </c>
      <c r="J24" s="158" t="n">
        <f aca="false">SUM(G24:I24)</f>
        <v>223</v>
      </c>
      <c r="K24" s="41"/>
      <c r="L24" s="66" t="n">
        <f aca="false">'CapChrg-AllocExp'!D25</f>
        <v>640</v>
      </c>
      <c r="M24" s="66" t="n">
        <f aca="false">Expenses!D24</f>
        <v>1224</v>
      </c>
      <c r="N24" s="39" t="n">
        <f aca="false">'CapChrg-AllocExp'!K25</f>
        <v>1127</v>
      </c>
      <c r="O24" s="158" t="n">
        <f aca="false">J24-K24-M24-N24-L24</f>
        <v>-2768</v>
      </c>
      <c r="P24" s="66"/>
      <c r="Q24" s="43" t="n">
        <f aca="false">GrossMargin!O26</f>
        <v>-5989</v>
      </c>
      <c r="R24" s="66"/>
      <c r="S24" s="66" t="n">
        <f aca="false">'CapChrg-AllocExp'!F25</f>
        <v>77</v>
      </c>
      <c r="T24" s="66" t="n">
        <f aca="false">Expenses!F24</f>
        <v>0</v>
      </c>
      <c r="U24" s="66" t="n">
        <f aca="false">'CapChrg-AllocExp'!M25</f>
        <v>-313</v>
      </c>
      <c r="V24" s="86" t="n">
        <f aca="false">ROUND(SUM(Q24:U24),0)</f>
        <v>-6225</v>
      </c>
    </row>
    <row r="25" customFormat="false" ht="12" hidden="false" customHeight="true" outlineLevel="0" collapsed="false">
      <c r="A25" s="143" t="s">
        <v>28</v>
      </c>
      <c r="B25" s="68"/>
      <c r="C25" s="43" t="n">
        <f aca="false">GrossMargin!N27</f>
        <v>11556</v>
      </c>
      <c r="D25" s="66" t="e">
        <f aca="false">Expenses!E25+'CapChrg-AllocExp'!E26+'CapChrg-AllocExp'!L26</f>
        <v>#NAME?</v>
      </c>
      <c r="E25" s="86" t="e">
        <f aca="false">C25-D25</f>
        <v>#NAME?</v>
      </c>
      <c r="F25" s="66"/>
      <c r="G25" s="43" t="n">
        <f aca="false">GrossMargin!J27</f>
        <v>8711</v>
      </c>
      <c r="H25" s="66" t="n">
        <f aca="false">GrossMargin!K27</f>
        <v>0</v>
      </c>
      <c r="I25" s="66" t="n">
        <f aca="false">GrossMargin!L27</f>
        <v>0</v>
      </c>
      <c r="J25" s="158" t="n">
        <f aca="false">SUM(G25:I25)</f>
        <v>8711</v>
      </c>
      <c r="K25" s="41"/>
      <c r="L25" s="66" t="n">
        <f aca="false">'CapChrg-AllocExp'!D26</f>
        <v>159</v>
      </c>
      <c r="M25" s="66" t="n">
        <f aca="false">Expenses!D25</f>
        <v>498</v>
      </c>
      <c r="N25" s="39" t="n">
        <f aca="false">'CapChrg-AllocExp'!K26</f>
        <v>1195</v>
      </c>
      <c r="O25" s="158" t="n">
        <f aca="false">J25-K25-M25-N25-L25</f>
        <v>6859</v>
      </c>
      <c r="P25" s="66"/>
      <c r="Q25" s="43" t="n">
        <f aca="false">GrossMargin!O27</f>
        <v>-2845</v>
      </c>
      <c r="R25" s="66"/>
      <c r="S25" s="66" t="n">
        <f aca="false">'CapChrg-AllocExp'!F26</f>
        <v>217</v>
      </c>
      <c r="T25" s="66" t="e">
        <f aca="false">Expenses!F25</f>
        <v>#NAME?</v>
      </c>
      <c r="U25" s="66" t="n">
        <f aca="false">'CapChrg-AllocExp'!M26</f>
        <v>0</v>
      </c>
      <c r="V25" s="86" t="e">
        <f aca="false">ROUND(SUM(Q25:U25),0)</f>
        <v>#NAME?</v>
      </c>
    </row>
    <row r="26" customFormat="false" ht="12" hidden="false" customHeight="true" outlineLevel="0" collapsed="false">
      <c r="A26" s="143" t="s">
        <v>59</v>
      </c>
      <c r="B26" s="68"/>
      <c r="C26" s="43" t="e">
        <f aca="false">GrossMargin!N28</f>
        <v>#NAME?</v>
      </c>
      <c r="D26" s="66" t="e">
        <f aca="false">Expenses!E26+'CapChrg-AllocExp'!E27+'CapChrg-AllocExp'!L27+Expenses!E60</f>
        <v>#NAME?</v>
      </c>
      <c r="E26" s="86" t="e">
        <f aca="false">C26-D26</f>
        <v>#NAME?</v>
      </c>
      <c r="F26" s="66"/>
      <c r="G26" s="43" t="n">
        <f aca="false">GrossMargin!J28</f>
        <v>11870</v>
      </c>
      <c r="H26" s="66" t="n">
        <f aca="false">GrossMargin!K28</f>
        <v>0</v>
      </c>
      <c r="I26" s="66" t="n">
        <f aca="false">GrossMargin!L28</f>
        <v>0</v>
      </c>
      <c r="J26" s="158" t="n">
        <f aca="false">SUM(G26:I26)</f>
        <v>11870</v>
      </c>
      <c r="K26" s="41" t="n">
        <f aca="false">Expenses!D60</f>
        <v>5655</v>
      </c>
      <c r="L26" s="66" t="n">
        <f aca="false">'CapChrg-AllocExp'!D27</f>
        <v>1006</v>
      </c>
      <c r="M26" s="66" t="n">
        <f aca="false">Expenses!D26</f>
        <v>3746</v>
      </c>
      <c r="N26" s="39" t="e">
        <f aca="false">'CapChrg-AllocExp'!K27</f>
        <v>#NAME?</v>
      </c>
      <c r="O26" s="158" t="e">
        <f aca="false">J26-K26-M26-N26-L26</f>
        <v>#NAME?</v>
      </c>
      <c r="P26" s="66"/>
      <c r="Q26" s="43" t="e">
        <f aca="false">GrossMargin!O28</f>
        <v>#NAME?</v>
      </c>
      <c r="R26" s="66" t="n">
        <f aca="false">Expenses!F60</f>
        <v>-2583</v>
      </c>
      <c r="S26" s="66" t="e">
        <f aca="false">'CapChrg-AllocExp'!F27</f>
        <v>#NAME?</v>
      </c>
      <c r="T26" s="66" t="e">
        <f aca="false">Expenses!F26</f>
        <v>#NAME?</v>
      </c>
      <c r="U26" s="66" t="e">
        <f aca="false">'CapChrg-AllocExp'!M27</f>
        <v>#NAME?</v>
      </c>
      <c r="V26" s="86" t="e">
        <f aca="false">ROUND(SUM(Q26:U26),0)</f>
        <v>#NAME?</v>
      </c>
    </row>
    <row r="27" customFormat="false" ht="12" hidden="false" customHeight="true" outlineLevel="0" collapsed="false">
      <c r="A27" s="143" t="s">
        <v>30</v>
      </c>
      <c r="B27" s="68"/>
      <c r="C27" s="43" t="n">
        <f aca="false">GrossMargin!N29</f>
        <v>10746</v>
      </c>
      <c r="D27" s="66" t="e">
        <f aca="false">Expenses!E27+'CapChrg-AllocExp'!E28+'CapChrg-AllocExp'!L28+Expenses!E59</f>
        <v>#NAME?</v>
      </c>
      <c r="E27" s="86" t="e">
        <f aca="false">C27-D27</f>
        <v>#NAME?</v>
      </c>
      <c r="F27" s="66"/>
      <c r="G27" s="43" t="n">
        <f aca="false">GrossMargin!J29</f>
        <v>14511</v>
      </c>
      <c r="H27" s="66" t="n">
        <f aca="false">GrossMargin!K29</f>
        <v>0</v>
      </c>
      <c r="I27" s="66" t="n">
        <f aca="false">GrossMargin!L29</f>
        <v>0</v>
      </c>
      <c r="J27" s="158" t="n">
        <f aca="false">SUM(G27:I27)</f>
        <v>14511</v>
      </c>
      <c r="K27" s="41" t="n">
        <f aca="false">Expenses!D59</f>
        <v>34093</v>
      </c>
      <c r="L27" s="66" t="n">
        <f aca="false">'CapChrg-AllocExp'!D28</f>
        <v>7707</v>
      </c>
      <c r="M27" s="66" t="n">
        <f aca="false">Expenses!D27</f>
        <v>2902</v>
      </c>
      <c r="N27" s="39" t="e">
        <f aca="false">'CapChrg-AllocExp'!K28</f>
        <v>#NAME?</v>
      </c>
      <c r="O27" s="158" t="e">
        <f aca="false">J27-K27-M27-N27-L27</f>
        <v>#NAME?</v>
      </c>
      <c r="P27" s="66"/>
      <c r="Q27" s="43" t="n">
        <f aca="false">GrossMargin!O29</f>
        <v>3765</v>
      </c>
      <c r="R27" s="66" t="n">
        <f aca="false">Expenses!F59</f>
        <v>-167</v>
      </c>
      <c r="S27" s="66" t="n">
        <f aca="false">'CapChrg-AllocExp'!F28</f>
        <v>-603</v>
      </c>
      <c r="T27" s="66" t="n">
        <f aca="false">Expenses!F27</f>
        <v>-307</v>
      </c>
      <c r="U27" s="66" t="e">
        <f aca="false">'CapChrg-AllocExp'!M28</f>
        <v>#NAME?</v>
      </c>
      <c r="V27" s="86" t="e">
        <f aca="false">ROUND(SUM(Q27:U27),0)</f>
        <v>#NAME?</v>
      </c>
    </row>
    <row r="28" customFormat="false" ht="12" hidden="false" customHeight="true" outlineLevel="0" collapsed="false">
      <c r="A28" s="143" t="s">
        <v>31</v>
      </c>
      <c r="B28" s="68"/>
      <c r="C28" s="43" t="n">
        <f aca="false">GrossMargin!N30</f>
        <v>1690</v>
      </c>
      <c r="D28" s="66" t="e">
        <f aca="false">Expenses!E28+'CapChrg-AllocExp'!E29+'CapChrg-AllocExp'!L29</f>
        <v>#NAME?</v>
      </c>
      <c r="E28" s="86" t="e">
        <f aca="false">C28-D28</f>
        <v>#NAME?</v>
      </c>
      <c r="F28" s="66"/>
      <c r="G28" s="43" t="n">
        <f aca="false">GrossMargin!J30</f>
        <v>-816</v>
      </c>
      <c r="H28" s="66" t="n">
        <f aca="false">GrossMargin!K30</f>
        <v>0</v>
      </c>
      <c r="I28" s="66" t="n">
        <f aca="false">GrossMargin!L30</f>
        <v>0</v>
      </c>
      <c r="J28" s="158" t="n">
        <f aca="false">SUM(G28:I28)</f>
        <v>-816</v>
      </c>
      <c r="K28" s="41"/>
      <c r="L28" s="66" t="n">
        <f aca="false">'CapChrg-AllocExp'!D29</f>
        <v>3295</v>
      </c>
      <c r="M28" s="66" t="n">
        <f aca="false">Expenses!D28</f>
        <v>65</v>
      </c>
      <c r="N28" s="39" t="e">
        <f aca="false">'CapChrg-AllocExp'!K29</f>
        <v>#NAME?</v>
      </c>
      <c r="O28" s="158" t="e">
        <f aca="false">J28-K28-M28-N28-L28</f>
        <v>#NAME?</v>
      </c>
      <c r="P28" s="66"/>
      <c r="Q28" s="43" t="n">
        <f aca="false">GrossMargin!O30</f>
        <v>-2506</v>
      </c>
      <c r="R28" s="66"/>
      <c r="S28" s="66" t="n">
        <f aca="false">'CapChrg-AllocExp'!F29</f>
        <v>199</v>
      </c>
      <c r="T28" s="66" t="n">
        <f aca="false">Expenses!F28</f>
        <v>31</v>
      </c>
      <c r="U28" s="66" t="e">
        <f aca="false">'CapChrg-AllocExp'!M29</f>
        <v>#NAME?</v>
      </c>
      <c r="V28" s="86" t="e">
        <f aca="false">ROUND(SUM(Q28:U28),0)</f>
        <v>#NAME?</v>
      </c>
    </row>
    <row r="29" customFormat="false" ht="12" hidden="false" customHeight="true" outlineLevel="0" collapsed="false">
      <c r="A29" s="143" t="s">
        <v>32</v>
      </c>
      <c r="B29" s="68"/>
      <c r="C29" s="43" t="e">
        <f aca="false">GrossMargin!N31</f>
        <v>#NAME?</v>
      </c>
      <c r="D29" s="66" t="e">
        <f aca="false">Expenses!E29+'CapChrg-AllocExp'!E30+'CapChrg-AllocExp'!L30</f>
        <v>#NAME?</v>
      </c>
      <c r="E29" s="86" t="e">
        <f aca="false">C29-D29</f>
        <v>#NAME?</v>
      </c>
      <c r="F29" s="66"/>
      <c r="G29" s="43" t="n">
        <f aca="false">GrossMargin!J31</f>
        <v>653</v>
      </c>
      <c r="H29" s="66" t="n">
        <f aca="false">GrossMargin!K31</f>
        <v>0</v>
      </c>
      <c r="I29" s="66" t="n">
        <f aca="false">GrossMargin!L31</f>
        <v>0</v>
      </c>
      <c r="J29" s="158" t="n">
        <f aca="false">SUM(G29:I29)</f>
        <v>653</v>
      </c>
      <c r="K29" s="41"/>
      <c r="L29" s="66" t="n">
        <f aca="false">'CapChrg-AllocExp'!D30</f>
        <v>-655</v>
      </c>
      <c r="M29" s="66" t="n">
        <f aca="false">Expenses!D29</f>
        <v>1364</v>
      </c>
      <c r="N29" s="39" t="n">
        <f aca="false">'CapChrg-AllocExp'!K30</f>
        <v>418</v>
      </c>
      <c r="O29" s="158" t="n">
        <f aca="false">J29-K29-M29-N29-L29</f>
        <v>-474</v>
      </c>
      <c r="P29" s="66"/>
      <c r="Q29" s="43" t="e">
        <f aca="false">GrossMargin!O31</f>
        <v>#NAME?</v>
      </c>
      <c r="R29" s="66"/>
      <c r="S29" s="66" t="e">
        <f aca="false">'CapChrg-AllocExp'!F30</f>
        <v>#NAME?</v>
      </c>
      <c r="T29" s="66" t="e">
        <f aca="false">Expenses!F29</f>
        <v>#NAME?</v>
      </c>
      <c r="U29" s="66" t="e">
        <f aca="false">'CapChrg-AllocExp'!M30</f>
        <v>#NAME?</v>
      </c>
      <c r="V29" s="86" t="e">
        <f aca="false">ROUND(SUM(Q29:U29),0)</f>
        <v>#NAME?</v>
      </c>
    </row>
    <row r="30" customFormat="false" ht="12" hidden="false" customHeight="true" outlineLevel="0" collapsed="false">
      <c r="A30" s="143" t="s">
        <v>33</v>
      </c>
      <c r="B30" s="68"/>
      <c r="C30" s="43" t="e">
        <f aca="false">GrossMargin!N32</f>
        <v>#NAME?</v>
      </c>
      <c r="D30" s="66" t="e">
        <f aca="false">Expenses!E30+'CapChrg-AllocExp'!E31+'CapChrg-AllocExp'!L31</f>
        <v>#NAME?</v>
      </c>
      <c r="E30" s="86" t="e">
        <f aca="false">C30-D30</f>
        <v>#NAME?</v>
      </c>
      <c r="F30" s="66"/>
      <c r="G30" s="43" t="n">
        <f aca="false">GrossMargin!J32</f>
        <v>2</v>
      </c>
      <c r="H30" s="66" t="n">
        <f aca="false">GrossMargin!K32</f>
        <v>0</v>
      </c>
      <c r="I30" s="66" t="n">
        <f aca="false">GrossMargin!L32</f>
        <v>0</v>
      </c>
      <c r="J30" s="158" t="n">
        <f aca="false">SUM(G30:I30)</f>
        <v>2</v>
      </c>
      <c r="K30" s="41"/>
      <c r="L30" s="66" t="e">
        <f aca="false">'CapChrg-AllocExp'!D31</f>
        <v>#NAME?</v>
      </c>
      <c r="M30" s="66" t="n">
        <f aca="false">Expenses!D30</f>
        <v>1616</v>
      </c>
      <c r="N30" s="39" t="e">
        <f aca="false">'CapChrg-AllocExp'!K31</f>
        <v>#NAME?</v>
      </c>
      <c r="O30" s="158" t="e">
        <f aca="false">J30-K30-M30-N30-L30</f>
        <v>#NAME?</v>
      </c>
      <c r="P30" s="66"/>
      <c r="Q30" s="43" t="e">
        <f aca="false">GrossMargin!O32</f>
        <v>#NAME?</v>
      </c>
      <c r="R30" s="66"/>
      <c r="S30" s="66" t="e">
        <f aca="false">'CapChrg-AllocExp'!F31</f>
        <v>#NAME?</v>
      </c>
      <c r="T30" s="66" t="e">
        <f aca="false">Expenses!F30</f>
        <v>#NAME?</v>
      </c>
      <c r="U30" s="66" t="e">
        <f aca="false">'CapChrg-AllocExp'!M31</f>
        <v>#NAME?</v>
      </c>
      <c r="V30" s="86" t="e">
        <f aca="false">ROUND(SUM(Q30:U30),0)</f>
        <v>#NAME?</v>
      </c>
    </row>
    <row r="31" customFormat="false" ht="12" hidden="false" customHeight="true" outlineLevel="0" collapsed="false">
      <c r="A31" s="159" t="s">
        <v>34</v>
      </c>
      <c r="B31" s="160"/>
      <c r="C31" s="161" t="e">
        <f aca="false">SUM(C20:C30)</f>
        <v>#NAME?</v>
      </c>
      <c r="D31" s="162" t="e">
        <f aca="false">SUM(D20:D30)</f>
        <v>#NAME?</v>
      </c>
      <c r="E31" s="163" t="e">
        <f aca="false">SUM(E20:E30)</f>
        <v>#NAME?</v>
      </c>
      <c r="F31" s="164" t="n">
        <f aca="false">SUM(F20:F30)</f>
        <v>0</v>
      </c>
      <c r="G31" s="161" t="n">
        <f aca="false">SUM(G20:G30)</f>
        <v>55061</v>
      </c>
      <c r="H31" s="162" t="n">
        <f aca="false">SUM(H20:H30)</f>
        <v>0</v>
      </c>
      <c r="I31" s="162" t="n">
        <f aca="false">SUM(I20:I30)</f>
        <v>0</v>
      </c>
      <c r="J31" s="165" t="n">
        <f aca="false">SUM(J20:J30)</f>
        <v>55061</v>
      </c>
      <c r="K31" s="162" t="n">
        <f aca="false">SUM(K20:K30)</f>
        <v>39748</v>
      </c>
      <c r="L31" s="162" t="e">
        <f aca="false">SUM(L20:L30)</f>
        <v>#NAME?</v>
      </c>
      <c r="M31" s="162" t="e">
        <f aca="false">SUM(M20:M30)</f>
        <v>#NAME?</v>
      </c>
      <c r="N31" s="163" t="e">
        <f aca="false">SUM(N20:N30)</f>
        <v>#NAME?</v>
      </c>
      <c r="O31" s="165" t="e">
        <f aca="false">J31-K31-M31-N31-L31</f>
        <v>#NAME?</v>
      </c>
      <c r="P31" s="164"/>
      <c r="Q31" s="161" t="e">
        <f aca="false">SUM(Q20:Q30)</f>
        <v>#NAME?</v>
      </c>
      <c r="R31" s="162" t="n">
        <f aca="false">SUM(R20:R30)</f>
        <v>-2750</v>
      </c>
      <c r="S31" s="162" t="e">
        <f aca="false">SUM(S20:S30)</f>
        <v>#NAME?</v>
      </c>
      <c r="T31" s="162" t="e">
        <f aca="false">SUM(T20:T30)</f>
        <v>#NAME?</v>
      </c>
      <c r="U31" s="162" t="e">
        <f aca="false">SUM(U20:U30)</f>
        <v>#NAME?</v>
      </c>
      <c r="V31" s="163" t="e">
        <f aca="false">SUM(V20:V30)</f>
        <v>#NAME?</v>
      </c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  <c r="AN31" s="166"/>
      <c r="AO31" s="166"/>
      <c r="AP31" s="166"/>
      <c r="AQ31" s="166"/>
      <c r="AR31" s="166"/>
      <c r="AS31" s="166"/>
      <c r="AT31" s="166"/>
      <c r="AU31" s="166"/>
      <c r="AV31" s="166"/>
      <c r="AW31" s="166"/>
      <c r="AX31" s="166"/>
      <c r="AY31" s="166"/>
      <c r="AZ31" s="166"/>
      <c r="BA31" s="166"/>
      <c r="BB31" s="166"/>
      <c r="BC31" s="166"/>
      <c r="BD31" s="166"/>
      <c r="BE31" s="166"/>
      <c r="BF31" s="166"/>
      <c r="BG31" s="166"/>
      <c r="BH31" s="166"/>
      <c r="BI31" s="166"/>
      <c r="BJ31" s="166"/>
      <c r="BK31" s="166"/>
      <c r="BL31" s="166"/>
      <c r="BM31" s="166"/>
      <c r="BN31" s="166"/>
      <c r="BO31" s="166"/>
      <c r="BP31" s="166"/>
      <c r="BQ31" s="166"/>
      <c r="BR31" s="166"/>
      <c r="BS31" s="166"/>
      <c r="BT31" s="166"/>
      <c r="BU31" s="166"/>
      <c r="BV31" s="166"/>
      <c r="BW31" s="166"/>
      <c r="BX31" s="166"/>
      <c r="BY31" s="166"/>
      <c r="BZ31" s="166"/>
      <c r="CA31" s="166"/>
      <c r="CB31" s="166"/>
      <c r="CC31" s="166"/>
      <c r="CD31" s="166"/>
      <c r="CE31" s="166"/>
      <c r="CF31" s="166"/>
      <c r="CG31" s="166"/>
      <c r="CH31" s="166"/>
      <c r="CI31" s="166"/>
      <c r="CJ31" s="166"/>
      <c r="CK31" s="166"/>
      <c r="CL31" s="166"/>
      <c r="CM31" s="166"/>
      <c r="CN31" s="166"/>
      <c r="CO31" s="166"/>
      <c r="CP31" s="166"/>
      <c r="CQ31" s="166"/>
      <c r="CR31" s="166"/>
      <c r="CS31" s="166"/>
      <c r="CT31" s="166"/>
      <c r="CU31" s="166"/>
      <c r="CV31" s="166"/>
      <c r="CW31" s="166"/>
      <c r="CX31" s="166"/>
      <c r="CY31" s="166"/>
      <c r="CZ31" s="166"/>
      <c r="DA31" s="166"/>
      <c r="DB31" s="166"/>
      <c r="DC31" s="166"/>
      <c r="DD31" s="166"/>
      <c r="DE31" s="166"/>
      <c r="DF31" s="166"/>
      <c r="DG31" s="166"/>
      <c r="DH31" s="166"/>
      <c r="DI31" s="166"/>
      <c r="DJ31" s="166"/>
      <c r="DK31" s="166"/>
      <c r="DL31" s="166"/>
      <c r="DM31" s="166"/>
      <c r="DN31" s="166"/>
      <c r="DO31" s="166"/>
      <c r="DP31" s="166"/>
      <c r="DQ31" s="166"/>
      <c r="DR31" s="166"/>
      <c r="DS31" s="166"/>
      <c r="DT31" s="166"/>
      <c r="DU31" s="166"/>
      <c r="DV31" s="166"/>
      <c r="DW31" s="166"/>
      <c r="DX31" s="166"/>
      <c r="DY31" s="166"/>
      <c r="DZ31" s="166"/>
      <c r="EA31" s="166"/>
      <c r="EB31" s="166"/>
      <c r="EC31" s="166"/>
      <c r="ED31" s="166"/>
      <c r="EE31" s="166"/>
      <c r="EF31" s="166"/>
      <c r="EG31" s="166"/>
      <c r="EH31" s="166"/>
      <c r="EI31" s="166"/>
      <c r="EJ31" s="166"/>
      <c r="EK31" s="166"/>
      <c r="EL31" s="166"/>
      <c r="EM31" s="166"/>
      <c r="EN31" s="166"/>
      <c r="EO31" s="166"/>
      <c r="EP31" s="166"/>
      <c r="EQ31" s="166"/>
      <c r="ER31" s="166"/>
      <c r="ES31" s="166"/>
      <c r="ET31" s="166"/>
      <c r="EU31" s="166"/>
      <c r="EV31" s="166"/>
      <c r="EW31" s="166"/>
      <c r="EX31" s="166"/>
      <c r="EY31" s="166"/>
      <c r="EZ31" s="166"/>
      <c r="FA31" s="166"/>
      <c r="FB31" s="166"/>
      <c r="FC31" s="166"/>
      <c r="FD31" s="166"/>
      <c r="FE31" s="166"/>
      <c r="FF31" s="166"/>
      <c r="FG31" s="166"/>
      <c r="FH31" s="166"/>
      <c r="FI31" s="166"/>
      <c r="FJ31" s="166"/>
      <c r="FK31" s="166"/>
      <c r="FL31" s="166"/>
      <c r="FM31" s="166"/>
      <c r="FN31" s="166"/>
      <c r="FO31" s="166"/>
      <c r="FP31" s="166"/>
      <c r="FQ31" s="166"/>
      <c r="FR31" s="166"/>
      <c r="FS31" s="166"/>
      <c r="FT31" s="166"/>
      <c r="FU31" s="166"/>
      <c r="FV31" s="166"/>
      <c r="FW31" s="166"/>
      <c r="FX31" s="166"/>
      <c r="FY31" s="166"/>
      <c r="FZ31" s="166"/>
      <c r="GA31" s="166"/>
      <c r="GB31" s="166"/>
      <c r="GC31" s="166"/>
      <c r="GD31" s="166"/>
      <c r="GE31" s="166"/>
      <c r="GF31" s="166"/>
      <c r="GG31" s="166"/>
      <c r="GH31" s="166"/>
      <c r="GI31" s="166"/>
      <c r="GJ31" s="166"/>
      <c r="GK31" s="166"/>
      <c r="GL31" s="166"/>
      <c r="GM31" s="166"/>
      <c r="GN31" s="166"/>
      <c r="GO31" s="166"/>
      <c r="GP31" s="166"/>
      <c r="GQ31" s="166"/>
      <c r="GR31" s="166"/>
      <c r="GS31" s="166"/>
      <c r="GT31" s="166"/>
      <c r="GU31" s="166"/>
      <c r="GV31" s="166"/>
      <c r="GW31" s="166"/>
      <c r="GX31" s="166"/>
      <c r="GY31" s="166"/>
      <c r="GZ31" s="166"/>
      <c r="HA31" s="166"/>
      <c r="HB31" s="166"/>
      <c r="HC31" s="166"/>
      <c r="HD31" s="166"/>
      <c r="HE31" s="166"/>
      <c r="HF31" s="166"/>
      <c r="HG31" s="166"/>
      <c r="HH31" s="166"/>
      <c r="HI31" s="166"/>
      <c r="HJ31" s="166"/>
      <c r="HK31" s="166"/>
      <c r="HL31" s="166"/>
      <c r="HM31" s="166"/>
      <c r="HN31" s="166"/>
      <c r="HO31" s="166"/>
      <c r="HP31" s="166"/>
      <c r="HQ31" s="166"/>
      <c r="HR31" s="166"/>
      <c r="HS31" s="166"/>
      <c r="HT31" s="166"/>
      <c r="HU31" s="166"/>
      <c r="HV31" s="166"/>
      <c r="HW31" s="166"/>
      <c r="HX31" s="166"/>
      <c r="HY31" s="166"/>
      <c r="HZ31" s="166"/>
      <c r="IA31" s="166"/>
      <c r="IB31" s="166"/>
      <c r="IC31" s="166"/>
      <c r="ID31" s="166"/>
      <c r="IE31" s="166"/>
      <c r="IF31" s="166"/>
      <c r="IG31" s="166"/>
      <c r="IH31" s="166"/>
      <c r="II31" s="166"/>
      <c r="IJ31" s="166"/>
      <c r="IK31" s="166"/>
      <c r="IL31" s="166"/>
      <c r="IM31" s="166"/>
      <c r="IN31" s="166"/>
      <c r="IO31" s="166"/>
      <c r="IP31" s="166"/>
      <c r="IQ31" s="166"/>
      <c r="IR31" s="166"/>
      <c r="IS31" s="166"/>
      <c r="IT31" s="166"/>
      <c r="IU31" s="166"/>
      <c r="IV31" s="166"/>
      <c r="IW31" s="166"/>
    </row>
    <row r="32" customFormat="false" ht="3" hidden="false" customHeight="true" outlineLevel="0" collapsed="false">
      <c r="A32" s="143"/>
      <c r="B32" s="68"/>
      <c r="C32" s="43"/>
      <c r="D32" s="66"/>
      <c r="E32" s="86"/>
      <c r="F32" s="66"/>
      <c r="G32" s="43"/>
      <c r="H32" s="66"/>
      <c r="I32" s="66"/>
      <c r="J32" s="158"/>
      <c r="K32" s="41"/>
      <c r="L32" s="41"/>
      <c r="M32" s="66"/>
      <c r="N32" s="39"/>
      <c r="O32" s="158"/>
      <c r="P32" s="66"/>
      <c r="Q32" s="43"/>
      <c r="R32" s="66"/>
      <c r="S32" s="66"/>
      <c r="T32" s="66"/>
      <c r="U32" s="66"/>
      <c r="V32" s="86"/>
    </row>
    <row r="33" customFormat="false" ht="3" hidden="false" customHeight="true" outlineLevel="0" collapsed="false">
      <c r="A33" s="143"/>
      <c r="B33" s="68"/>
      <c r="C33" s="43"/>
      <c r="D33" s="66"/>
      <c r="E33" s="86"/>
      <c r="F33" s="66"/>
      <c r="G33" s="43"/>
      <c r="H33" s="66"/>
      <c r="I33" s="66"/>
      <c r="J33" s="158"/>
      <c r="K33" s="41"/>
      <c r="L33" s="41"/>
      <c r="M33" s="66" t="s">
        <v>178</v>
      </c>
      <c r="N33" s="39" t="n">
        <v>5000</v>
      </c>
      <c r="O33" s="158"/>
      <c r="P33" s="66"/>
      <c r="Q33" s="43"/>
      <c r="R33" s="66"/>
      <c r="S33" s="66"/>
      <c r="T33" s="66"/>
      <c r="U33" s="66"/>
      <c r="V33" s="86"/>
    </row>
    <row r="34" customFormat="false" ht="12" hidden="false" customHeight="true" outlineLevel="0" collapsed="false">
      <c r="A34" s="143" t="s">
        <v>35</v>
      </c>
      <c r="B34" s="68"/>
      <c r="C34" s="43" t="e">
        <f aca="false">GrossMargin!N37</f>
        <v>#NAME?</v>
      </c>
      <c r="D34" s="66" t="e">
        <f aca="false">Expenses!E34+'CapChrg-AllocExp'!E35+'CapChrg-AllocExp'!L35</f>
        <v>#NAME?</v>
      </c>
      <c r="E34" s="86" t="e">
        <f aca="false">C34-D34</f>
        <v>#NAME?</v>
      </c>
      <c r="F34" s="66"/>
      <c r="G34" s="43" t="n">
        <f aca="false">GrossMargin!J37</f>
        <v>-28212</v>
      </c>
      <c r="H34" s="66" t="n">
        <f aca="false">GrossMargin!K37</f>
        <v>0</v>
      </c>
      <c r="I34" s="66" t="n">
        <f aca="false">GrossMargin!L37</f>
        <v>0</v>
      </c>
      <c r="J34" s="158" t="n">
        <f aca="false">SUM(G34:I34)</f>
        <v>-28212</v>
      </c>
      <c r="K34" s="41"/>
      <c r="L34" s="66" t="n">
        <f aca="false">'CapChrg-AllocExp'!D35</f>
        <v>655</v>
      </c>
      <c r="M34" s="66" t="n">
        <f aca="false">Expenses!D34</f>
        <v>635</v>
      </c>
      <c r="N34" s="39" t="e">
        <f aca="false">'CapChrg-AllocExp'!K35</f>
        <v>#NAME?</v>
      </c>
      <c r="O34" s="158" t="e">
        <f aca="false">J34-K34-M34-N34-L34</f>
        <v>#NAME?</v>
      </c>
      <c r="P34" s="66"/>
      <c r="Q34" s="43" t="e">
        <f aca="false">GrossMargin!O37</f>
        <v>#NAME?</v>
      </c>
      <c r="R34" s="66"/>
      <c r="S34" s="66" t="e">
        <f aca="false">'CapChrg-AllocExp'!F35</f>
        <v>#NAME?</v>
      </c>
      <c r="T34" s="66" t="e">
        <f aca="false">Expenses!F34</f>
        <v>#NAME?</v>
      </c>
      <c r="U34" s="66" t="e">
        <f aca="false">'CapChrg-AllocExp'!M35</f>
        <v>#NAME?</v>
      </c>
      <c r="V34" s="86" t="e">
        <f aca="false">ROUND(SUM(Q34:U34),0)</f>
        <v>#NAME?</v>
      </c>
    </row>
    <row r="35" customFormat="false" ht="12" hidden="false" customHeight="true" outlineLevel="0" collapsed="false">
      <c r="A35" s="143" t="s">
        <v>60</v>
      </c>
      <c r="B35" s="68"/>
      <c r="C35" s="43" t="e">
        <f aca="false">GrossMargin!N38</f>
        <v>#NAME?</v>
      </c>
      <c r="D35" s="66" t="e">
        <f aca="false">Expenses!E35+'CapChrg-AllocExp'!E36+'CapChrg-AllocExp'!L36</f>
        <v>#NAME?</v>
      </c>
      <c r="E35" s="86" t="e">
        <f aca="false">C35-D35</f>
        <v>#NAME?</v>
      </c>
      <c r="F35" s="66"/>
      <c r="G35" s="43" t="n">
        <f aca="false">GrossMargin!J38</f>
        <v>2325</v>
      </c>
      <c r="H35" s="66" t="n">
        <f aca="false">GrossMargin!K38</f>
        <v>0</v>
      </c>
      <c r="I35" s="66" t="n">
        <f aca="false">GrossMargin!L38</f>
        <v>0</v>
      </c>
      <c r="J35" s="158" t="n">
        <f aca="false">SUM(G35:I35)</f>
        <v>2325</v>
      </c>
      <c r="K35" s="41"/>
      <c r="L35" s="66" t="n">
        <f aca="false">'CapChrg-AllocExp'!D36</f>
        <v>2462</v>
      </c>
      <c r="M35" s="66" t="n">
        <f aca="false">Expenses!D35</f>
        <v>1433</v>
      </c>
      <c r="N35" s="39" t="e">
        <f aca="false">'CapChrg-AllocExp'!K36</f>
        <v>#NAME?</v>
      </c>
      <c r="O35" s="158" t="e">
        <f aca="false">J35-K35-M35-N35-L35</f>
        <v>#NAME?</v>
      </c>
      <c r="P35" s="66"/>
      <c r="Q35" s="43" t="e">
        <f aca="false">GrossMargin!O38</f>
        <v>#NAME?</v>
      </c>
      <c r="R35" s="66"/>
      <c r="S35" s="66" t="e">
        <f aca="false">'CapChrg-AllocExp'!F36</f>
        <v>#NAME?</v>
      </c>
      <c r="T35" s="66" t="e">
        <f aca="false">Expenses!F35</f>
        <v>#NAME?</v>
      </c>
      <c r="U35" s="66" t="e">
        <f aca="false">'CapChrg-AllocExp'!M36</f>
        <v>#NAME?</v>
      </c>
      <c r="V35" s="86" t="e">
        <f aca="false">ROUND(SUM(Q35:U35),0)</f>
        <v>#NAME?</v>
      </c>
    </row>
    <row r="36" customFormat="false" ht="12" hidden="false" customHeight="true" outlineLevel="0" collapsed="false">
      <c r="A36" s="143" t="s">
        <v>37</v>
      </c>
      <c r="B36" s="68"/>
      <c r="C36" s="43" t="e">
        <f aca="false">GrossMargin!N41</f>
        <v>#NAME?</v>
      </c>
      <c r="D36" s="66" t="e">
        <f aca="false">Expenses!E38+'CapChrg-AllocExp'!E39+'CapChrg-AllocExp'!L39</f>
        <v>#NAME?</v>
      </c>
      <c r="E36" s="86" t="e">
        <f aca="false">C36-D36</f>
        <v>#NAME?</v>
      </c>
      <c r="F36" s="66"/>
      <c r="G36" s="43" t="n">
        <f aca="false">GrossMargin!J41</f>
        <v>-4750</v>
      </c>
      <c r="H36" s="66" t="n">
        <f aca="false">GrossMargin!K41</f>
        <v>0</v>
      </c>
      <c r="I36" s="66" t="n">
        <f aca="false">GrossMargin!L41</f>
        <v>0</v>
      </c>
      <c r="J36" s="158" t="n">
        <f aca="false">SUM(G36:I36)</f>
        <v>-4750</v>
      </c>
      <c r="K36" s="41"/>
      <c r="L36" s="66" t="n">
        <f aca="false">'CapChrg-AllocExp'!D39</f>
        <v>9088</v>
      </c>
      <c r="M36" s="66" t="e">
        <f aca="false">Expenses!D38</f>
        <v>#NAME?</v>
      </c>
      <c r="N36" s="39" t="e">
        <f aca="false">'CapChrg-AllocExp'!K39</f>
        <v>#NAME?</v>
      </c>
      <c r="O36" s="158" t="e">
        <f aca="false">J36-K36-M36-N36-L36</f>
        <v>#NAME?</v>
      </c>
      <c r="P36" s="66"/>
      <c r="Q36" s="43" t="e">
        <f aca="false">GrossMargin!O41</f>
        <v>#NAME?</v>
      </c>
      <c r="R36" s="66"/>
      <c r="S36" s="66" t="e">
        <f aca="false">'CapChrg-AllocExp'!F39</f>
        <v>#NAME?</v>
      </c>
      <c r="T36" s="66" t="e">
        <f aca="false">Expenses!F38</f>
        <v>#NAME?</v>
      </c>
      <c r="U36" s="66" t="e">
        <f aca="false">'CapChrg-AllocExp'!M39</f>
        <v>#NAME?</v>
      </c>
      <c r="V36" s="86" t="e">
        <f aca="false">ROUND(SUM(Q36:U36),0)</f>
        <v>#NAME?</v>
      </c>
    </row>
    <row r="37" customFormat="false" ht="12" hidden="false" customHeight="true" outlineLevel="0" collapsed="false">
      <c r="A37" s="159" t="s">
        <v>38</v>
      </c>
      <c r="B37" s="160"/>
      <c r="C37" s="161" t="e">
        <f aca="false">SUM(C34:C36)</f>
        <v>#NAME?</v>
      </c>
      <c r="D37" s="162" t="e">
        <f aca="false">SUM(D34:D36)</f>
        <v>#NAME?</v>
      </c>
      <c r="E37" s="163" t="e">
        <f aca="false">SUM(E34:E36)</f>
        <v>#NAME?</v>
      </c>
      <c r="F37" s="164"/>
      <c r="G37" s="161" t="n">
        <f aca="false">SUM(G34:G36)</f>
        <v>-30637</v>
      </c>
      <c r="H37" s="162" t="n">
        <f aca="false">SUM(H34:H36)</f>
        <v>0</v>
      </c>
      <c r="I37" s="162" t="n">
        <f aca="false">SUM(I34:I36)</f>
        <v>0</v>
      </c>
      <c r="J37" s="165" t="n">
        <f aca="false">SUM(J34:J36)</f>
        <v>-30637</v>
      </c>
      <c r="K37" s="162" t="n">
        <f aca="false">SUM(K34:K36)</f>
        <v>0</v>
      </c>
      <c r="L37" s="162" t="n">
        <f aca="false">SUM(L34:L36)</f>
        <v>12205</v>
      </c>
      <c r="M37" s="162" t="e">
        <f aca="false">SUM(M34:M36)</f>
        <v>#NAME?</v>
      </c>
      <c r="N37" s="163" t="e">
        <f aca="false">SUM(N34:N36)</f>
        <v>#NAME?</v>
      </c>
      <c r="O37" s="165" t="e">
        <f aca="false">J37-K37-M37-N37-L37</f>
        <v>#NAME?</v>
      </c>
      <c r="P37" s="164"/>
      <c r="Q37" s="161" t="e">
        <f aca="false">SUM(Q34:Q36)</f>
        <v>#NAME?</v>
      </c>
      <c r="R37" s="162" t="n">
        <f aca="false">SUM(R34:R36)</f>
        <v>0</v>
      </c>
      <c r="S37" s="162" t="e">
        <f aca="false">SUM(S34:S36)</f>
        <v>#NAME?</v>
      </c>
      <c r="T37" s="162" t="e">
        <f aca="false">SUM(T34:T36)</f>
        <v>#NAME?</v>
      </c>
      <c r="U37" s="162" t="e">
        <f aca="false">SUM(U34:U36)</f>
        <v>#NAME?</v>
      </c>
      <c r="V37" s="163" t="e">
        <f aca="false">SUM(V34:V36)</f>
        <v>#NAME?</v>
      </c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  <c r="AN37" s="166"/>
      <c r="AO37" s="166"/>
      <c r="AP37" s="166"/>
      <c r="AQ37" s="166"/>
      <c r="AR37" s="166"/>
      <c r="AS37" s="166"/>
      <c r="AT37" s="166"/>
      <c r="AU37" s="166"/>
      <c r="AV37" s="166"/>
      <c r="AW37" s="166"/>
      <c r="AX37" s="166"/>
      <c r="AY37" s="166"/>
      <c r="AZ37" s="166"/>
      <c r="BA37" s="166"/>
      <c r="BB37" s="166"/>
      <c r="BC37" s="166"/>
      <c r="BD37" s="166"/>
      <c r="BE37" s="166"/>
      <c r="BF37" s="166"/>
      <c r="BG37" s="166"/>
      <c r="BH37" s="166"/>
      <c r="BI37" s="166"/>
      <c r="BJ37" s="166"/>
      <c r="BK37" s="166"/>
      <c r="BL37" s="166"/>
      <c r="BM37" s="166"/>
      <c r="BN37" s="166"/>
      <c r="BO37" s="166"/>
      <c r="BP37" s="166"/>
      <c r="BQ37" s="166"/>
      <c r="BR37" s="166"/>
      <c r="BS37" s="166"/>
      <c r="BT37" s="166"/>
      <c r="BU37" s="166"/>
      <c r="BV37" s="166"/>
      <c r="BW37" s="166"/>
      <c r="BX37" s="166"/>
      <c r="BY37" s="166"/>
      <c r="BZ37" s="166"/>
      <c r="CA37" s="166"/>
      <c r="CB37" s="166"/>
      <c r="CC37" s="166"/>
      <c r="CD37" s="166"/>
      <c r="CE37" s="166"/>
      <c r="CF37" s="166"/>
      <c r="CG37" s="166"/>
      <c r="CH37" s="166"/>
      <c r="CI37" s="166"/>
      <c r="CJ37" s="166"/>
      <c r="CK37" s="166"/>
      <c r="CL37" s="166"/>
      <c r="CM37" s="166"/>
      <c r="CN37" s="166"/>
      <c r="CO37" s="166"/>
      <c r="CP37" s="166"/>
      <c r="CQ37" s="166"/>
      <c r="CR37" s="166"/>
      <c r="CS37" s="166"/>
      <c r="CT37" s="166"/>
      <c r="CU37" s="166"/>
      <c r="CV37" s="166"/>
      <c r="CW37" s="166"/>
      <c r="CX37" s="166"/>
      <c r="CY37" s="166"/>
      <c r="CZ37" s="166"/>
      <c r="DA37" s="166"/>
      <c r="DB37" s="166"/>
      <c r="DC37" s="166"/>
      <c r="DD37" s="166"/>
      <c r="DE37" s="166"/>
      <c r="DF37" s="166"/>
      <c r="DG37" s="166"/>
      <c r="DH37" s="166"/>
      <c r="DI37" s="166"/>
      <c r="DJ37" s="166"/>
      <c r="DK37" s="166"/>
      <c r="DL37" s="166"/>
      <c r="DM37" s="166"/>
      <c r="DN37" s="166"/>
      <c r="DO37" s="166"/>
      <c r="DP37" s="166"/>
      <c r="DQ37" s="166"/>
      <c r="DR37" s="166"/>
      <c r="DS37" s="166"/>
      <c r="DT37" s="166"/>
      <c r="DU37" s="166"/>
      <c r="DV37" s="166"/>
      <c r="DW37" s="166"/>
      <c r="DX37" s="166"/>
      <c r="DY37" s="166"/>
      <c r="DZ37" s="166"/>
      <c r="EA37" s="166"/>
      <c r="EB37" s="166"/>
      <c r="EC37" s="166"/>
      <c r="ED37" s="166"/>
      <c r="EE37" s="166"/>
      <c r="EF37" s="166"/>
      <c r="EG37" s="166"/>
      <c r="EH37" s="166"/>
      <c r="EI37" s="166"/>
      <c r="EJ37" s="166"/>
      <c r="EK37" s="166"/>
      <c r="EL37" s="166"/>
      <c r="EM37" s="166"/>
      <c r="EN37" s="166"/>
      <c r="EO37" s="166"/>
      <c r="EP37" s="166"/>
      <c r="EQ37" s="166"/>
      <c r="ER37" s="166"/>
      <c r="ES37" s="166"/>
      <c r="ET37" s="166"/>
      <c r="EU37" s="166"/>
      <c r="EV37" s="166"/>
      <c r="EW37" s="166"/>
      <c r="EX37" s="166"/>
      <c r="EY37" s="166"/>
      <c r="EZ37" s="166"/>
      <c r="FA37" s="166"/>
      <c r="FB37" s="166"/>
      <c r="FC37" s="166"/>
      <c r="FD37" s="166"/>
      <c r="FE37" s="166"/>
      <c r="FF37" s="166"/>
      <c r="FG37" s="166"/>
      <c r="FH37" s="166"/>
      <c r="FI37" s="166"/>
      <c r="FJ37" s="166"/>
      <c r="FK37" s="166"/>
      <c r="FL37" s="166"/>
      <c r="FM37" s="166"/>
      <c r="FN37" s="166"/>
      <c r="FO37" s="166"/>
      <c r="FP37" s="166"/>
      <c r="FQ37" s="166"/>
      <c r="FR37" s="166"/>
      <c r="FS37" s="166"/>
      <c r="FT37" s="166"/>
      <c r="FU37" s="166"/>
      <c r="FV37" s="166"/>
      <c r="FW37" s="166"/>
      <c r="FX37" s="166"/>
      <c r="FY37" s="166"/>
      <c r="FZ37" s="166"/>
      <c r="GA37" s="166"/>
      <c r="GB37" s="166"/>
      <c r="GC37" s="166"/>
      <c r="GD37" s="166"/>
      <c r="GE37" s="166"/>
      <c r="GF37" s="166"/>
      <c r="GG37" s="166"/>
      <c r="GH37" s="166"/>
      <c r="GI37" s="166"/>
      <c r="GJ37" s="166"/>
      <c r="GK37" s="166"/>
      <c r="GL37" s="166"/>
      <c r="GM37" s="166"/>
      <c r="GN37" s="166"/>
      <c r="GO37" s="166"/>
      <c r="GP37" s="166"/>
      <c r="GQ37" s="166"/>
      <c r="GR37" s="166"/>
      <c r="GS37" s="166"/>
      <c r="GT37" s="166"/>
      <c r="GU37" s="166"/>
      <c r="GV37" s="166"/>
      <c r="GW37" s="166"/>
      <c r="GX37" s="166"/>
      <c r="GY37" s="166"/>
      <c r="GZ37" s="166"/>
      <c r="HA37" s="166"/>
      <c r="HB37" s="166"/>
      <c r="HC37" s="166"/>
      <c r="HD37" s="166"/>
      <c r="HE37" s="166"/>
      <c r="HF37" s="166"/>
      <c r="HG37" s="166"/>
      <c r="HH37" s="166"/>
      <c r="HI37" s="166"/>
      <c r="HJ37" s="166"/>
      <c r="HK37" s="166"/>
      <c r="HL37" s="166"/>
      <c r="HM37" s="166"/>
      <c r="HN37" s="166"/>
      <c r="HO37" s="166"/>
      <c r="HP37" s="166"/>
      <c r="HQ37" s="166"/>
      <c r="HR37" s="166"/>
      <c r="HS37" s="166"/>
      <c r="HT37" s="166"/>
      <c r="HU37" s="166"/>
      <c r="HV37" s="166"/>
      <c r="HW37" s="166"/>
      <c r="HX37" s="166"/>
      <c r="HY37" s="166"/>
      <c r="HZ37" s="166"/>
      <c r="IA37" s="166"/>
      <c r="IB37" s="166"/>
      <c r="IC37" s="166"/>
      <c r="ID37" s="166"/>
      <c r="IE37" s="166"/>
      <c r="IF37" s="166"/>
      <c r="IG37" s="166"/>
      <c r="IH37" s="166"/>
      <c r="II37" s="166"/>
      <c r="IJ37" s="166"/>
      <c r="IK37" s="166"/>
      <c r="IL37" s="166"/>
      <c r="IM37" s="166"/>
      <c r="IN37" s="166"/>
      <c r="IO37" s="166"/>
      <c r="IP37" s="166"/>
      <c r="IQ37" s="166"/>
      <c r="IR37" s="166"/>
      <c r="IS37" s="166"/>
      <c r="IT37" s="166"/>
      <c r="IU37" s="166"/>
      <c r="IV37" s="166"/>
      <c r="IW37" s="166"/>
    </row>
    <row r="38" customFormat="false" ht="3" hidden="false" customHeight="true" outlineLevel="0" collapsed="false">
      <c r="A38" s="143"/>
      <c r="B38" s="68"/>
      <c r="C38" s="43"/>
      <c r="D38" s="66"/>
      <c r="E38" s="86"/>
      <c r="F38" s="66"/>
      <c r="G38" s="43"/>
      <c r="H38" s="66"/>
      <c r="I38" s="66"/>
      <c r="J38" s="158"/>
      <c r="K38" s="41"/>
      <c r="L38" s="41"/>
      <c r="M38" s="66"/>
      <c r="N38" s="39"/>
      <c r="O38" s="158"/>
      <c r="P38" s="66"/>
      <c r="Q38" s="43"/>
      <c r="R38" s="66"/>
      <c r="S38" s="66"/>
      <c r="T38" s="66"/>
      <c r="U38" s="66"/>
      <c r="V38" s="86"/>
    </row>
    <row r="39" customFormat="false" ht="12" hidden="false" customHeight="true" outlineLevel="0" collapsed="false">
      <c r="A39" s="143" t="s">
        <v>39</v>
      </c>
      <c r="B39" s="68"/>
      <c r="C39" s="43" t="e">
        <f aca="false">GrossMargin!N45</f>
        <v>#NAME?</v>
      </c>
      <c r="D39" s="66" t="e">
        <f aca="false">Expenses!E41+'CapChrg-AllocExp'!E42+'CapChrg-AllocExp'!L42</f>
        <v>#NAME?</v>
      </c>
      <c r="E39" s="86" t="e">
        <f aca="false">C39-D39</f>
        <v>#NAME?</v>
      </c>
      <c r="F39" s="66"/>
      <c r="G39" s="43" t="n">
        <f aca="false">GrossMargin!J45</f>
        <v>0</v>
      </c>
      <c r="H39" s="66" t="n">
        <f aca="false">GrossMargin!K45</f>
        <v>0</v>
      </c>
      <c r="I39" s="66" t="n">
        <f aca="false">GrossMargin!L45</f>
        <v>0</v>
      </c>
      <c r="J39" s="158" t="n">
        <f aca="false">SUM(G39:I39)</f>
        <v>0</v>
      </c>
      <c r="K39" s="41"/>
      <c r="L39" s="66" t="e">
        <f aca="false">'CapChrg-AllocExp'!D42</f>
        <v>#NAME?</v>
      </c>
      <c r="M39" s="66" t="n">
        <f aca="false">Expenses!D41</f>
        <v>6035</v>
      </c>
      <c r="N39" s="39" t="e">
        <f aca="false">'CapChrg-AllocExp'!K42</f>
        <v>#NAME?</v>
      </c>
      <c r="O39" s="158" t="e">
        <f aca="false">J39-K39-M39-N39-L39</f>
        <v>#NAME?</v>
      </c>
      <c r="P39" s="66"/>
      <c r="Q39" s="43" t="e">
        <f aca="false">GrossMargin!O45</f>
        <v>#NAME?</v>
      </c>
      <c r="R39" s="66"/>
      <c r="S39" s="66" t="e">
        <f aca="false">'CapChrg-AllocExp'!F42</f>
        <v>#NAME?</v>
      </c>
      <c r="T39" s="66" t="e">
        <f aca="false">Expenses!F41</f>
        <v>#NAME?</v>
      </c>
      <c r="U39" s="66" t="e">
        <f aca="false">'CapChrg-AllocExp'!M42</f>
        <v>#NAME?</v>
      </c>
      <c r="V39" s="86" t="e">
        <f aca="false">ROUND(SUM(Q39:U39),0)</f>
        <v>#NAME?</v>
      </c>
    </row>
    <row r="40" customFormat="false" ht="3" hidden="false" customHeight="true" outlineLevel="0" collapsed="false">
      <c r="A40" s="143"/>
      <c r="B40" s="68"/>
      <c r="C40" s="43"/>
      <c r="D40" s="66"/>
      <c r="E40" s="86"/>
      <c r="F40" s="66"/>
      <c r="G40" s="43"/>
      <c r="H40" s="66"/>
      <c r="I40" s="66"/>
      <c r="J40" s="158"/>
      <c r="K40" s="41"/>
      <c r="L40" s="41"/>
      <c r="M40" s="66"/>
      <c r="N40" s="39"/>
      <c r="O40" s="158"/>
      <c r="P40" s="66"/>
      <c r="Q40" s="43"/>
      <c r="R40" s="66"/>
      <c r="S40" s="66"/>
      <c r="T40" s="66"/>
      <c r="U40" s="66"/>
      <c r="V40" s="86"/>
    </row>
    <row r="41" customFormat="false" ht="12" hidden="false" customHeight="true" outlineLevel="0" collapsed="false">
      <c r="A41" s="143" t="s">
        <v>41</v>
      </c>
      <c r="B41" s="68"/>
      <c r="C41" s="43" t="n">
        <f aca="false">GrossMargin!N51</f>
        <v>52216</v>
      </c>
      <c r="D41" s="66"/>
      <c r="E41" s="86" t="n">
        <f aca="false">C41-D41</f>
        <v>52216</v>
      </c>
      <c r="F41" s="66"/>
      <c r="G41" s="43" t="n">
        <f aca="false">GrossMargin!J51</f>
        <v>0</v>
      </c>
      <c r="H41" s="66"/>
      <c r="I41" s="66" t="n">
        <f aca="false">GrossMargin!L51</f>
        <v>0</v>
      </c>
      <c r="J41" s="158" t="n">
        <f aca="false">SUM(G41:I41)</f>
        <v>0</v>
      </c>
      <c r="K41" s="41"/>
      <c r="L41" s="66"/>
      <c r="M41" s="66"/>
      <c r="N41" s="39"/>
      <c r="O41" s="158" t="n">
        <f aca="false">J41-K41-M41-N41-L41</f>
        <v>0</v>
      </c>
      <c r="P41" s="66"/>
      <c r="Q41" s="43" t="n">
        <f aca="false">GrossMargin!O51</f>
        <v>-52216</v>
      </c>
      <c r="R41" s="66"/>
      <c r="S41" s="66"/>
      <c r="T41" s="66" t="n">
        <v>0</v>
      </c>
      <c r="U41" s="66"/>
      <c r="V41" s="86" t="n">
        <f aca="false">ROUND(SUM(Q41:U41),0)</f>
        <v>-52216</v>
      </c>
    </row>
    <row r="42" customFormat="false" ht="3" hidden="false" customHeight="true" outlineLevel="0" collapsed="false">
      <c r="A42" s="143"/>
      <c r="B42" s="68"/>
      <c r="C42" s="43"/>
      <c r="D42" s="66"/>
      <c r="E42" s="86"/>
      <c r="F42" s="66"/>
      <c r="G42" s="43"/>
      <c r="H42" s="66"/>
      <c r="I42" s="66"/>
      <c r="J42" s="158"/>
      <c r="K42" s="41"/>
      <c r="L42" s="41"/>
      <c r="M42" s="66"/>
      <c r="N42" s="39"/>
      <c r="O42" s="158"/>
      <c r="P42" s="66"/>
      <c r="Q42" s="43"/>
      <c r="R42" s="66"/>
      <c r="S42" s="66"/>
      <c r="T42" s="66"/>
      <c r="U42" s="66"/>
      <c r="V42" s="86"/>
    </row>
    <row r="43" customFormat="false" ht="12" hidden="false" customHeight="true" outlineLevel="0" collapsed="false">
      <c r="A43" s="143" t="s">
        <v>40</v>
      </c>
      <c r="B43" s="68"/>
      <c r="C43" s="43" t="n">
        <f aca="false">GrossMargin!N47</f>
        <v>0</v>
      </c>
      <c r="D43" s="66" t="e">
        <f aca="false">Expenses!E43+'CapChrg-AllocExp'!E44+'CapChrg-AllocExp'!L44</f>
        <v>#NAME?</v>
      </c>
      <c r="E43" s="86" t="e">
        <f aca="false">C43-D43</f>
        <v>#NAME?</v>
      </c>
      <c r="F43" s="66"/>
      <c r="G43" s="43" t="n">
        <f aca="false">GrossMargin!J47</f>
        <v>-19101</v>
      </c>
      <c r="H43" s="66" t="n">
        <f aca="false">GrossMargin!K47</f>
        <v>0</v>
      </c>
      <c r="I43" s="66" t="n">
        <f aca="false">GrossMargin!L47</f>
        <v>0</v>
      </c>
      <c r="J43" s="158" t="n">
        <f aca="false">SUM(G43:I43)</f>
        <v>-19101</v>
      </c>
      <c r="K43" s="41"/>
      <c r="L43" s="66" t="e">
        <f aca="false">'CapChrg-AllocExp'!D44</f>
        <v>#NAME?</v>
      </c>
      <c r="M43" s="66" t="n">
        <f aca="false">Expenses!D43</f>
        <v>3230</v>
      </c>
      <c r="N43" s="39" t="n">
        <f aca="false">'CapChrg-AllocExp'!K44</f>
        <v>4286</v>
      </c>
      <c r="O43" s="158" t="e">
        <f aca="false">J43-K43-M43-N43-L43</f>
        <v>#NAME?</v>
      </c>
      <c r="P43" s="66"/>
      <c r="Q43" s="43" t="n">
        <f aca="false">GrossMargin!O47</f>
        <v>-19101</v>
      </c>
      <c r="R43" s="66"/>
      <c r="S43" s="66" t="e">
        <f aca="false">'CapChrg-AllocExp'!F44</f>
        <v>#NAME?</v>
      </c>
      <c r="T43" s="66" t="e">
        <f aca="false">Expenses!F43</f>
        <v>#NAME?</v>
      </c>
      <c r="U43" s="66" t="e">
        <f aca="false">'CapChrg-AllocExp'!M44</f>
        <v>#NAME?</v>
      </c>
      <c r="V43" s="86" t="e">
        <f aca="false">ROUND(SUM(Q43:U43),0)</f>
        <v>#NAME?</v>
      </c>
    </row>
    <row r="44" customFormat="false" ht="3" hidden="false" customHeight="true" outlineLevel="0" collapsed="false">
      <c r="A44" s="143"/>
      <c r="B44" s="68"/>
      <c r="C44" s="43"/>
      <c r="D44" s="66"/>
      <c r="E44" s="86"/>
      <c r="F44" s="66"/>
      <c r="G44" s="43"/>
      <c r="H44" s="66"/>
      <c r="I44" s="66"/>
      <c r="J44" s="158"/>
      <c r="K44" s="41"/>
      <c r="L44" s="41"/>
      <c r="M44" s="66"/>
      <c r="N44" s="39"/>
      <c r="O44" s="158"/>
      <c r="P44" s="66"/>
      <c r="Q44" s="43"/>
      <c r="R44" s="66"/>
      <c r="S44" s="66"/>
      <c r="T44" s="66"/>
      <c r="U44" s="66"/>
      <c r="V44" s="86"/>
    </row>
    <row r="45" customFormat="false" ht="12" hidden="false" customHeight="true" outlineLevel="0" collapsed="false">
      <c r="A45" s="159" t="s">
        <v>42</v>
      </c>
      <c r="B45" s="160"/>
      <c r="C45" s="161" t="e">
        <f aca="false">SUM(C37:C43)+C18+C31</f>
        <v>#NAME?</v>
      </c>
      <c r="D45" s="162" t="e">
        <f aca="false">SUM(D37:D43)+D18+D31</f>
        <v>#NAME?</v>
      </c>
      <c r="E45" s="163" t="e">
        <f aca="false">SUM(E37:E43)+E18+E31</f>
        <v>#NAME?</v>
      </c>
      <c r="F45" s="164"/>
      <c r="G45" s="161" t="n">
        <f aca="false">SUM(G37:G43)+G18+G31</f>
        <v>548090</v>
      </c>
      <c r="H45" s="162" t="n">
        <f aca="false">SUM(H37:H43)+H18+H31</f>
        <v>0</v>
      </c>
      <c r="I45" s="162" t="n">
        <f aca="false">SUM(I37:I43)+I18+I31</f>
        <v>0</v>
      </c>
      <c r="J45" s="165" t="n">
        <f aca="false">SUM(J37:J43)+J18+J31</f>
        <v>548090</v>
      </c>
      <c r="K45" s="162" t="n">
        <f aca="false">SUM(K37:K43)+K18+K31</f>
        <v>49633</v>
      </c>
      <c r="L45" s="162" t="e">
        <f aca="false">SUM(L37:L43)+L18+L31</f>
        <v>#NAME?</v>
      </c>
      <c r="M45" s="162" t="e">
        <f aca="false">SUM(M37:M43)+M18+M31</f>
        <v>#NAME?</v>
      </c>
      <c r="N45" s="163" t="e">
        <f aca="false">SUM(N37:N43)+N18+N31</f>
        <v>#NAME?</v>
      </c>
      <c r="O45" s="165" t="e">
        <f aca="false">J45-K45-M45-N45-L45</f>
        <v>#NAME?</v>
      </c>
      <c r="P45" s="164"/>
      <c r="Q45" s="161" t="e">
        <f aca="false">SUM(Q37:Q43)+Q18+Q31</f>
        <v>#NAME?</v>
      </c>
      <c r="R45" s="162" t="n">
        <f aca="false">SUM(R37:R43)+R18+R31</f>
        <v>-3846</v>
      </c>
      <c r="S45" s="162" t="e">
        <f aca="false">SUM(S37:S43)+S18+S31</f>
        <v>#NAME?</v>
      </c>
      <c r="T45" s="162" t="e">
        <f aca="false">SUM(T37:T43)+T18+T31</f>
        <v>#NAME?</v>
      </c>
      <c r="U45" s="162" t="e">
        <f aca="false">SUM(U37:U43)+U18+U31</f>
        <v>#NAME?</v>
      </c>
      <c r="V45" s="163" t="e">
        <f aca="false">SUM(V37:V43)+V18+V31</f>
        <v>#NAME?</v>
      </c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/>
      <c r="AN45" s="166"/>
      <c r="AO45" s="166"/>
      <c r="AP45" s="166"/>
      <c r="AQ45" s="166"/>
      <c r="AR45" s="166"/>
      <c r="AS45" s="166"/>
      <c r="AT45" s="166"/>
      <c r="AU45" s="166"/>
      <c r="AV45" s="166"/>
      <c r="AW45" s="166"/>
      <c r="AX45" s="166"/>
      <c r="AY45" s="166"/>
      <c r="AZ45" s="166"/>
      <c r="BA45" s="166"/>
      <c r="BB45" s="166"/>
      <c r="BC45" s="166"/>
      <c r="BD45" s="166"/>
      <c r="BE45" s="166"/>
      <c r="BF45" s="166"/>
      <c r="BG45" s="166"/>
      <c r="BH45" s="166"/>
      <c r="BI45" s="166"/>
      <c r="BJ45" s="166"/>
      <c r="BK45" s="166"/>
      <c r="BL45" s="166"/>
      <c r="BM45" s="166"/>
      <c r="BN45" s="166"/>
      <c r="BO45" s="166"/>
      <c r="BP45" s="166"/>
      <c r="BQ45" s="166"/>
      <c r="BR45" s="166"/>
      <c r="BS45" s="166"/>
      <c r="BT45" s="166"/>
      <c r="BU45" s="166"/>
      <c r="BV45" s="166"/>
      <c r="BW45" s="166"/>
      <c r="BX45" s="166"/>
      <c r="BY45" s="166"/>
      <c r="BZ45" s="166"/>
      <c r="CA45" s="166"/>
      <c r="CB45" s="166"/>
      <c r="CC45" s="166"/>
      <c r="CD45" s="166"/>
      <c r="CE45" s="166"/>
      <c r="CF45" s="166"/>
      <c r="CG45" s="166"/>
      <c r="CH45" s="166"/>
      <c r="CI45" s="166"/>
      <c r="CJ45" s="166"/>
      <c r="CK45" s="166"/>
      <c r="CL45" s="166"/>
      <c r="CM45" s="166"/>
      <c r="CN45" s="166"/>
      <c r="CO45" s="166"/>
      <c r="CP45" s="166"/>
      <c r="CQ45" s="166"/>
      <c r="CR45" s="166"/>
      <c r="CS45" s="166"/>
      <c r="CT45" s="166"/>
      <c r="CU45" s="166"/>
      <c r="CV45" s="166"/>
      <c r="CW45" s="166"/>
      <c r="CX45" s="166"/>
      <c r="CY45" s="166"/>
      <c r="CZ45" s="166"/>
      <c r="DA45" s="166"/>
      <c r="DB45" s="166"/>
      <c r="DC45" s="166"/>
      <c r="DD45" s="166"/>
      <c r="DE45" s="166"/>
      <c r="DF45" s="166"/>
      <c r="DG45" s="166"/>
      <c r="DH45" s="166"/>
      <c r="DI45" s="166"/>
      <c r="DJ45" s="166"/>
      <c r="DK45" s="166"/>
      <c r="DL45" s="166"/>
      <c r="DM45" s="166"/>
      <c r="DN45" s="166"/>
      <c r="DO45" s="166"/>
      <c r="DP45" s="166"/>
      <c r="DQ45" s="166"/>
      <c r="DR45" s="166"/>
      <c r="DS45" s="166"/>
      <c r="DT45" s="166"/>
      <c r="DU45" s="166"/>
      <c r="DV45" s="166"/>
      <c r="DW45" s="166"/>
      <c r="DX45" s="166"/>
      <c r="DY45" s="166"/>
      <c r="DZ45" s="166"/>
      <c r="EA45" s="166"/>
      <c r="EB45" s="166"/>
      <c r="EC45" s="166"/>
      <c r="ED45" s="166"/>
      <c r="EE45" s="166"/>
      <c r="EF45" s="166"/>
      <c r="EG45" s="166"/>
      <c r="EH45" s="166"/>
      <c r="EI45" s="166"/>
      <c r="EJ45" s="166"/>
      <c r="EK45" s="166"/>
      <c r="EL45" s="166"/>
      <c r="EM45" s="166"/>
      <c r="EN45" s="166"/>
      <c r="EO45" s="166"/>
      <c r="EP45" s="166"/>
      <c r="EQ45" s="166"/>
      <c r="ER45" s="166"/>
      <c r="ES45" s="166"/>
      <c r="ET45" s="166"/>
      <c r="EU45" s="166"/>
      <c r="EV45" s="166"/>
      <c r="EW45" s="166"/>
      <c r="EX45" s="166"/>
      <c r="EY45" s="166"/>
      <c r="EZ45" s="166"/>
      <c r="FA45" s="166"/>
      <c r="FB45" s="166"/>
      <c r="FC45" s="166"/>
      <c r="FD45" s="166"/>
      <c r="FE45" s="166"/>
      <c r="FF45" s="166"/>
      <c r="FG45" s="166"/>
      <c r="FH45" s="166"/>
      <c r="FI45" s="166"/>
      <c r="FJ45" s="166"/>
      <c r="FK45" s="166"/>
      <c r="FL45" s="166"/>
      <c r="FM45" s="166"/>
      <c r="FN45" s="166"/>
      <c r="FO45" s="166"/>
      <c r="FP45" s="166"/>
      <c r="FQ45" s="166"/>
      <c r="FR45" s="166"/>
      <c r="FS45" s="166"/>
      <c r="FT45" s="166"/>
      <c r="FU45" s="166"/>
      <c r="FV45" s="166"/>
      <c r="FW45" s="166"/>
      <c r="FX45" s="166"/>
      <c r="FY45" s="166"/>
      <c r="FZ45" s="166"/>
      <c r="GA45" s="166"/>
      <c r="GB45" s="166"/>
      <c r="GC45" s="166"/>
      <c r="GD45" s="166"/>
      <c r="GE45" s="166"/>
      <c r="GF45" s="166"/>
      <c r="GG45" s="166"/>
      <c r="GH45" s="166"/>
      <c r="GI45" s="166"/>
      <c r="GJ45" s="166"/>
      <c r="GK45" s="166"/>
      <c r="GL45" s="166"/>
      <c r="GM45" s="166"/>
      <c r="GN45" s="166"/>
      <c r="GO45" s="166"/>
      <c r="GP45" s="166"/>
      <c r="GQ45" s="166"/>
      <c r="GR45" s="166"/>
      <c r="GS45" s="166"/>
      <c r="GT45" s="166"/>
      <c r="GU45" s="166"/>
      <c r="GV45" s="166"/>
      <c r="GW45" s="166"/>
      <c r="GX45" s="166"/>
      <c r="GY45" s="166"/>
      <c r="GZ45" s="166"/>
      <c r="HA45" s="166"/>
      <c r="HB45" s="166"/>
      <c r="HC45" s="166"/>
      <c r="HD45" s="166"/>
      <c r="HE45" s="166"/>
      <c r="HF45" s="166"/>
      <c r="HG45" s="166"/>
      <c r="HH45" s="166"/>
      <c r="HI45" s="166"/>
      <c r="HJ45" s="166"/>
      <c r="HK45" s="166"/>
      <c r="HL45" s="166"/>
      <c r="HM45" s="166"/>
      <c r="HN45" s="166"/>
      <c r="HO45" s="166"/>
      <c r="HP45" s="166"/>
      <c r="HQ45" s="166"/>
      <c r="HR45" s="166"/>
      <c r="HS45" s="166"/>
      <c r="HT45" s="166"/>
      <c r="HU45" s="166"/>
      <c r="HV45" s="166"/>
      <c r="HW45" s="166"/>
      <c r="HX45" s="166"/>
      <c r="HY45" s="166"/>
      <c r="HZ45" s="166"/>
      <c r="IA45" s="166"/>
      <c r="IB45" s="166"/>
      <c r="IC45" s="166"/>
      <c r="ID45" s="166"/>
      <c r="IE45" s="166"/>
      <c r="IF45" s="166"/>
      <c r="IG45" s="166"/>
      <c r="IH45" s="166"/>
      <c r="II45" s="166"/>
      <c r="IJ45" s="166"/>
      <c r="IK45" s="166"/>
      <c r="IL45" s="166"/>
      <c r="IM45" s="166"/>
      <c r="IN45" s="166"/>
      <c r="IO45" s="166"/>
      <c r="IP45" s="166"/>
      <c r="IQ45" s="166"/>
      <c r="IR45" s="166"/>
      <c r="IS45" s="166"/>
      <c r="IT45" s="166"/>
      <c r="IU45" s="166"/>
      <c r="IV45" s="166"/>
      <c r="IW45" s="166"/>
    </row>
    <row r="46" customFormat="false" ht="3" hidden="false" customHeight="true" outlineLevel="0" collapsed="false">
      <c r="A46" s="143"/>
      <c r="B46" s="68"/>
      <c r="C46" s="43"/>
      <c r="D46" s="66"/>
      <c r="E46" s="86"/>
      <c r="F46" s="66"/>
      <c r="G46" s="43"/>
      <c r="H46" s="66"/>
      <c r="I46" s="66"/>
      <c r="J46" s="158"/>
      <c r="K46" s="41"/>
      <c r="L46" s="41"/>
      <c r="M46" s="66"/>
      <c r="N46" s="39"/>
      <c r="O46" s="158"/>
      <c r="P46" s="66"/>
      <c r="Q46" s="43"/>
      <c r="R46" s="66"/>
      <c r="S46" s="66"/>
      <c r="T46" s="66"/>
      <c r="U46" s="66"/>
      <c r="V46" s="86"/>
    </row>
    <row r="47" customFormat="false" ht="12" hidden="false" customHeight="true" outlineLevel="0" collapsed="false">
      <c r="A47" s="143" t="s">
        <v>179</v>
      </c>
      <c r="B47" s="68"/>
      <c r="C47" s="43"/>
      <c r="D47" s="66" t="e">
        <f aca="false">Expenses!E47</f>
        <v>#NAME?</v>
      </c>
      <c r="E47" s="86" t="e">
        <f aca="false">C47-D47</f>
        <v>#NAME?</v>
      </c>
      <c r="F47" s="66"/>
      <c r="G47" s="43"/>
      <c r="H47" s="66"/>
      <c r="I47" s="66"/>
      <c r="J47" s="158"/>
      <c r="K47" s="41"/>
      <c r="L47" s="66"/>
      <c r="M47" s="66" t="n">
        <f aca="false">Expenses!D47</f>
        <v>90230</v>
      </c>
      <c r="O47" s="158" t="n">
        <f aca="false">J47-K47-M47-N47-L47</f>
        <v>-90230</v>
      </c>
      <c r="P47" s="66"/>
      <c r="Q47" s="43" t="n">
        <v>0</v>
      </c>
      <c r="R47" s="66"/>
      <c r="S47" s="66"/>
      <c r="T47" s="66" t="e">
        <f aca="false">Expenses!F47</f>
        <v>#NAME?</v>
      </c>
      <c r="U47" s="66"/>
      <c r="V47" s="86" t="e">
        <f aca="false">ROUND(SUM(Q47:U47),0)</f>
        <v>#NAME?</v>
      </c>
    </row>
    <row r="48" customFormat="false" ht="2.25" hidden="false" customHeight="true" outlineLevel="0" collapsed="false">
      <c r="A48" s="143"/>
      <c r="B48" s="68"/>
      <c r="C48" s="43"/>
      <c r="D48" s="66"/>
      <c r="E48" s="86" t="n">
        <f aca="false">C48-D48</f>
        <v>0</v>
      </c>
      <c r="F48" s="66"/>
      <c r="G48" s="43"/>
      <c r="H48" s="66"/>
      <c r="I48" s="66"/>
      <c r="J48" s="158"/>
      <c r="K48" s="41"/>
      <c r="L48" s="66"/>
      <c r="M48" s="66"/>
      <c r="N48" s="39"/>
      <c r="O48" s="158"/>
      <c r="P48" s="66"/>
      <c r="Q48" s="43"/>
      <c r="R48" s="66"/>
      <c r="S48" s="66"/>
      <c r="T48" s="66"/>
      <c r="U48" s="66"/>
      <c r="V48" s="86"/>
    </row>
    <row r="49" customFormat="false" ht="12" hidden="false" customHeight="true" outlineLevel="0" collapsed="false">
      <c r="A49" s="143" t="s">
        <v>44</v>
      </c>
      <c r="B49" s="68"/>
      <c r="C49" s="43"/>
      <c r="D49" s="66" t="e">
        <f aca="false">'CapChrg-AllocExp'!L50</f>
        <v>#NAME?</v>
      </c>
      <c r="E49" s="86" t="e">
        <f aca="false">C49-D49</f>
        <v>#NAME?</v>
      </c>
      <c r="F49" s="66"/>
      <c r="G49" s="43"/>
      <c r="H49" s="66"/>
      <c r="I49" s="66"/>
      <c r="J49" s="158"/>
      <c r="K49" s="41"/>
      <c r="L49" s="66"/>
      <c r="M49" s="66"/>
      <c r="N49" s="39" t="e">
        <f aca="false">'CapChrg-AllocExp'!K50</f>
        <v>#NAME?</v>
      </c>
      <c r="O49" s="158" t="e">
        <f aca="false">J49-K49-M49-N49-L49</f>
        <v>#NAME?</v>
      </c>
      <c r="P49" s="66"/>
      <c r="Q49" s="43"/>
      <c r="R49" s="66"/>
      <c r="S49" s="66"/>
      <c r="T49" s="66"/>
      <c r="U49" s="66" t="e">
        <f aca="false">'CapChrg-AllocExp'!M50</f>
        <v>#NAME?</v>
      </c>
      <c r="V49" s="86" t="e">
        <f aca="false">ROUND(SUM(Q49:U49),0)</f>
        <v>#NAME?</v>
      </c>
    </row>
    <row r="50" customFormat="false" ht="3" hidden="false" customHeight="true" outlineLevel="0" collapsed="false">
      <c r="A50" s="143"/>
      <c r="B50" s="68"/>
      <c r="C50" s="43"/>
      <c r="D50" s="66"/>
      <c r="E50" s="86"/>
      <c r="F50" s="66"/>
      <c r="G50" s="43"/>
      <c r="H50" s="66"/>
      <c r="I50" s="66"/>
      <c r="J50" s="158"/>
      <c r="K50" s="41"/>
      <c r="L50" s="41"/>
      <c r="M50" s="66"/>
      <c r="N50" s="39"/>
      <c r="O50" s="158"/>
      <c r="P50" s="66"/>
      <c r="Q50" s="43"/>
      <c r="R50" s="66"/>
      <c r="S50" s="66"/>
      <c r="T50" s="66"/>
      <c r="U50" s="66"/>
      <c r="V50" s="86"/>
    </row>
    <row r="51" customFormat="false" ht="12" hidden="false" customHeight="true" outlineLevel="0" collapsed="false">
      <c r="A51" s="143" t="s">
        <v>61</v>
      </c>
      <c r="B51" s="68"/>
      <c r="C51" s="43"/>
      <c r="D51" s="66" t="n">
        <f aca="false">Expenses!E49</f>
        <v>13698</v>
      </c>
      <c r="E51" s="86" t="n">
        <f aca="false">C51-D51</f>
        <v>-13698</v>
      </c>
      <c r="F51" s="66"/>
      <c r="G51" s="43"/>
      <c r="H51" s="66"/>
      <c r="I51" s="66"/>
      <c r="J51" s="158"/>
      <c r="K51" s="41"/>
      <c r="L51" s="41"/>
      <c r="M51" s="66" t="n">
        <f aca="false">Expenses!D49</f>
        <v>13698</v>
      </c>
      <c r="N51" s="39"/>
      <c r="O51" s="158" t="n">
        <f aca="false">J51-K51-M51-N51-L51</f>
        <v>-13698</v>
      </c>
      <c r="P51" s="66"/>
      <c r="Q51" s="43"/>
      <c r="R51" s="66"/>
      <c r="S51" s="66"/>
      <c r="T51" s="66" t="n">
        <f aca="false">Expenses!F49</f>
        <v>0</v>
      </c>
      <c r="U51" s="66"/>
      <c r="V51" s="86" t="n">
        <f aca="false">ROUND(SUM(Q51:U51),0)</f>
        <v>0</v>
      </c>
    </row>
    <row r="52" customFormat="false" ht="3" hidden="false" customHeight="true" outlineLevel="0" collapsed="false">
      <c r="A52" s="143"/>
      <c r="B52" s="68"/>
      <c r="C52" s="43"/>
      <c r="D52" s="66"/>
      <c r="E52" s="86"/>
      <c r="F52" s="66"/>
      <c r="G52" s="43"/>
      <c r="H52" s="66"/>
      <c r="I52" s="66"/>
      <c r="J52" s="158"/>
      <c r="K52" s="41"/>
      <c r="L52" s="41"/>
      <c r="M52" s="66"/>
      <c r="N52" s="39"/>
      <c r="O52" s="158"/>
      <c r="P52" s="66"/>
      <c r="Q52" s="43"/>
      <c r="R52" s="66"/>
      <c r="S52" s="66"/>
      <c r="T52" s="66"/>
      <c r="U52" s="66"/>
      <c r="V52" s="86"/>
    </row>
    <row r="53" customFormat="false" ht="12" hidden="false" customHeight="true" outlineLevel="0" collapsed="false">
      <c r="A53" s="143" t="s">
        <v>62</v>
      </c>
      <c r="B53" s="68"/>
      <c r="C53" s="43"/>
      <c r="D53" s="66" t="n">
        <f aca="false">'CapChrg-AllocExp'!L52</f>
        <v>-13343</v>
      </c>
      <c r="E53" s="86" t="n">
        <f aca="false">C53-D53</f>
        <v>13343</v>
      </c>
      <c r="F53" s="66"/>
      <c r="G53" s="43"/>
      <c r="H53" s="66"/>
      <c r="I53" s="66"/>
      <c r="J53" s="158"/>
      <c r="K53" s="41"/>
      <c r="L53" s="41"/>
      <c r="M53" s="66"/>
      <c r="N53" s="39" t="n">
        <f aca="false">'CapChrg-AllocExp'!K52</f>
        <v>-13343</v>
      </c>
      <c r="O53" s="158" t="n">
        <f aca="false">J53-K53-M53-N53-L53</f>
        <v>13343</v>
      </c>
      <c r="P53" s="66"/>
      <c r="Q53" s="43"/>
      <c r="R53" s="66"/>
      <c r="S53" s="66"/>
      <c r="T53" s="66"/>
      <c r="U53" s="66" t="n">
        <f aca="false">'CapChrg-AllocExp'!M52</f>
        <v>0</v>
      </c>
      <c r="V53" s="86" t="n">
        <f aca="false">ROUND(SUM(Q53:U53),0)</f>
        <v>0</v>
      </c>
    </row>
    <row r="54" customFormat="false" ht="3" hidden="false" customHeight="true" outlineLevel="0" collapsed="false">
      <c r="A54" s="143"/>
      <c r="B54" s="68"/>
      <c r="C54" s="43"/>
      <c r="D54" s="66"/>
      <c r="E54" s="86"/>
      <c r="F54" s="66"/>
      <c r="G54" s="43"/>
      <c r="H54" s="66"/>
      <c r="I54" s="66"/>
      <c r="J54" s="158"/>
      <c r="K54" s="41"/>
      <c r="L54" s="41"/>
      <c r="M54" s="66"/>
      <c r="N54" s="39"/>
      <c r="O54" s="158"/>
      <c r="P54" s="66"/>
      <c r="Q54" s="43"/>
      <c r="R54" s="66"/>
      <c r="S54" s="66"/>
      <c r="T54" s="66"/>
      <c r="U54" s="66"/>
      <c r="V54" s="86"/>
    </row>
    <row r="55" customFormat="false" ht="12" hidden="false" customHeight="true" outlineLevel="0" collapsed="false">
      <c r="A55" s="143" t="s">
        <v>45</v>
      </c>
      <c r="B55" s="68"/>
      <c r="C55" s="43" t="e">
        <f aca="false">GrossMargin!N49</f>
        <v>#NAME?</v>
      </c>
      <c r="D55" s="66" t="e">
        <f aca="false">Expenses!E51</f>
        <v>#NAME?</v>
      </c>
      <c r="E55" s="86" t="e">
        <f aca="false">C55-D55</f>
        <v>#NAME?</v>
      </c>
      <c r="F55" s="41"/>
      <c r="G55" s="43" t="n">
        <f aca="false">GrossMargin!J49</f>
        <v>-19178</v>
      </c>
      <c r="H55" s="66" t="n">
        <f aca="false">GrossMargin!K49</f>
        <v>0</v>
      </c>
      <c r="I55" s="66" t="n">
        <f aca="false">GrossMargin!L49</f>
        <v>0</v>
      </c>
      <c r="J55" s="158" t="n">
        <f aca="false">SUM(G55:I55)</f>
        <v>-19178</v>
      </c>
      <c r="K55" s="41"/>
      <c r="L55" s="66"/>
      <c r="M55" s="66" t="n">
        <f aca="false">Expenses!D51</f>
        <v>22625</v>
      </c>
      <c r="N55" s="39"/>
      <c r="O55" s="158" t="n">
        <f aca="false">J55-K55-M55-N55-L55</f>
        <v>-41803</v>
      </c>
      <c r="P55" s="66"/>
      <c r="Q55" s="43" t="e">
        <f aca="false">GrossMargin!O49</f>
        <v>#NAME?</v>
      </c>
      <c r="R55" s="66"/>
      <c r="S55" s="66"/>
      <c r="T55" s="66" t="e">
        <f aca="false">Expenses!F51</f>
        <v>#NAME?</v>
      </c>
      <c r="U55" s="66"/>
      <c r="V55" s="86" t="e">
        <f aca="false">ROUND(SUM(Q55:U55),0)</f>
        <v>#NAME?</v>
      </c>
    </row>
    <row r="56" customFormat="false" ht="3" hidden="false" customHeight="true" outlineLevel="0" collapsed="false">
      <c r="A56" s="143"/>
      <c r="B56" s="68"/>
      <c r="C56" s="43"/>
      <c r="D56" s="66"/>
      <c r="E56" s="86"/>
      <c r="F56" s="66"/>
      <c r="G56" s="43"/>
      <c r="H56" s="66"/>
      <c r="I56" s="66"/>
      <c r="J56" s="158"/>
      <c r="K56" s="41"/>
      <c r="L56" s="41"/>
      <c r="M56" s="66"/>
      <c r="N56" s="39"/>
      <c r="O56" s="158"/>
      <c r="P56" s="66"/>
      <c r="Q56" s="43"/>
      <c r="R56" s="66"/>
      <c r="S56" s="66"/>
      <c r="T56" s="66"/>
      <c r="U56" s="66"/>
      <c r="V56" s="86"/>
    </row>
    <row r="57" customFormat="false" ht="12" hidden="false" customHeight="true" outlineLevel="0" collapsed="false">
      <c r="A57" s="143" t="s">
        <v>46</v>
      </c>
      <c r="B57" s="68"/>
      <c r="C57" s="43"/>
      <c r="D57" s="66" t="e">
        <f aca="false">'CapChrg-AllocExp'!E46</f>
        <v>#NAME?</v>
      </c>
      <c r="E57" s="86" t="e">
        <f aca="false">C57-D57</f>
        <v>#NAME?</v>
      </c>
      <c r="F57" s="66"/>
      <c r="G57" s="43"/>
      <c r="H57" s="66"/>
      <c r="I57" s="66"/>
      <c r="J57" s="158" t="n">
        <f aca="false">SUM(G57:I57)</f>
        <v>0</v>
      </c>
      <c r="K57" s="41"/>
      <c r="L57" s="66" t="e">
        <f aca="false">'CapChrg-AllocExp'!D46</f>
        <v>#NAME?</v>
      </c>
      <c r="M57" s="66"/>
      <c r="N57" s="39"/>
      <c r="O57" s="158" t="e">
        <f aca="false">J57-K57-M57-N57-L57</f>
        <v>#NAME?</v>
      </c>
      <c r="P57" s="66"/>
      <c r="Q57" s="43"/>
      <c r="R57" s="66"/>
      <c r="S57" s="66" t="e">
        <f aca="false">'CapChrg-AllocExp'!F46</f>
        <v>#NAME?</v>
      </c>
      <c r="T57" s="66"/>
      <c r="U57" s="66"/>
      <c r="V57" s="86" t="e">
        <f aca="false">ROUND(SUM(Q57:U57),0)</f>
        <v>#NAME?</v>
      </c>
    </row>
    <row r="58" customFormat="false" ht="3" hidden="false" customHeight="true" outlineLevel="0" collapsed="false">
      <c r="A58" s="143"/>
      <c r="B58" s="68"/>
      <c r="C58" s="43"/>
      <c r="D58" s="66"/>
      <c r="E58" s="86"/>
      <c r="F58" s="66"/>
      <c r="G58" s="43"/>
      <c r="H58" s="66"/>
      <c r="I58" s="66"/>
      <c r="J58" s="158"/>
      <c r="K58" s="41"/>
      <c r="L58" s="41"/>
      <c r="M58" s="66"/>
      <c r="N58" s="39"/>
      <c r="O58" s="158"/>
      <c r="P58" s="66"/>
      <c r="Q58" s="43"/>
      <c r="R58" s="66"/>
      <c r="S58" s="66"/>
      <c r="T58" s="66"/>
      <c r="U58" s="66"/>
      <c r="V58" s="86" t="n">
        <f aca="false">ROUND(SUM(Q58:U58),0)</f>
        <v>0</v>
      </c>
    </row>
    <row r="59" customFormat="false" ht="12" hidden="false" customHeight="true" outlineLevel="0" collapsed="false">
      <c r="A59" s="159" t="s">
        <v>47</v>
      </c>
      <c r="B59" s="160"/>
      <c r="C59" s="161" t="e">
        <f aca="false">SUM(C45:C58)</f>
        <v>#NAME?</v>
      </c>
      <c r="D59" s="162" t="e">
        <f aca="false">SUM(D45:D58)</f>
        <v>#NAME?</v>
      </c>
      <c r="E59" s="163" t="e">
        <f aca="false">SUM(E45:E58)</f>
        <v>#NAME?</v>
      </c>
      <c r="F59" s="164"/>
      <c r="G59" s="161" t="n">
        <f aca="false">SUM(G45:G58)</f>
        <v>528912</v>
      </c>
      <c r="H59" s="162" t="n">
        <f aca="false">SUM(H45:H58)</f>
        <v>0</v>
      </c>
      <c r="I59" s="162" t="n">
        <f aca="false">SUM(I45:I58)</f>
        <v>0</v>
      </c>
      <c r="J59" s="165" t="n">
        <f aca="false">SUM(J45:J58)</f>
        <v>528912</v>
      </c>
      <c r="K59" s="162" t="n">
        <f aca="false">SUM(K45:K58)</f>
        <v>49633</v>
      </c>
      <c r="L59" s="162" t="e">
        <f aca="false">SUM(L45:L58)</f>
        <v>#NAME?</v>
      </c>
      <c r="M59" s="162" t="e">
        <f aca="false">SUM(M45:M58)</f>
        <v>#NAME?</v>
      </c>
      <c r="N59" s="163" t="e">
        <f aca="false">SUM(N45:N58)</f>
        <v>#NAME?</v>
      </c>
      <c r="O59" s="165" t="e">
        <f aca="false">J59-K59-M59-N59-L59</f>
        <v>#NAME?</v>
      </c>
      <c r="P59" s="164"/>
      <c r="Q59" s="161" t="e">
        <f aca="false">SUM(Q45:Q58)</f>
        <v>#NAME?</v>
      </c>
      <c r="R59" s="162" t="n">
        <f aca="false">SUM(R45:R58)</f>
        <v>-3846</v>
      </c>
      <c r="S59" s="162" t="e">
        <f aca="false">SUM(S45:S58)</f>
        <v>#NAME?</v>
      </c>
      <c r="T59" s="162" t="e">
        <f aca="false">SUM(T45:T58)</f>
        <v>#NAME?</v>
      </c>
      <c r="U59" s="162" t="e">
        <f aca="false">SUM(U45:U58)</f>
        <v>#NAME?</v>
      </c>
      <c r="V59" s="163" t="e">
        <f aca="false">SUM(V45:V58)</f>
        <v>#NAME?</v>
      </c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66"/>
      <c r="AI59" s="166"/>
      <c r="AJ59" s="166"/>
      <c r="AK59" s="166"/>
      <c r="AL59" s="166"/>
      <c r="AM59" s="166"/>
      <c r="AN59" s="166"/>
      <c r="AO59" s="166"/>
      <c r="AP59" s="166"/>
      <c r="AQ59" s="166"/>
      <c r="AR59" s="166"/>
      <c r="AS59" s="166"/>
      <c r="AT59" s="166"/>
      <c r="AU59" s="166"/>
      <c r="AV59" s="166"/>
      <c r="AW59" s="166"/>
      <c r="AX59" s="166"/>
      <c r="AY59" s="166"/>
      <c r="AZ59" s="166"/>
      <c r="BA59" s="166"/>
      <c r="BB59" s="166"/>
      <c r="BC59" s="166"/>
      <c r="BD59" s="166"/>
      <c r="BE59" s="166"/>
      <c r="BF59" s="166"/>
      <c r="BG59" s="166"/>
      <c r="BH59" s="166"/>
      <c r="BI59" s="166"/>
      <c r="BJ59" s="166"/>
      <c r="BK59" s="166"/>
      <c r="BL59" s="166"/>
      <c r="BM59" s="166"/>
      <c r="BN59" s="166"/>
      <c r="BO59" s="166"/>
      <c r="BP59" s="166"/>
      <c r="BQ59" s="166"/>
      <c r="BR59" s="166"/>
      <c r="BS59" s="166"/>
      <c r="BT59" s="166"/>
      <c r="BU59" s="166"/>
      <c r="BV59" s="166"/>
      <c r="BW59" s="166"/>
      <c r="BX59" s="166"/>
      <c r="BY59" s="166"/>
      <c r="BZ59" s="166"/>
      <c r="CA59" s="166"/>
      <c r="CB59" s="166"/>
      <c r="CC59" s="166"/>
      <c r="CD59" s="166"/>
      <c r="CE59" s="166"/>
      <c r="CF59" s="166"/>
      <c r="CG59" s="166"/>
      <c r="CH59" s="166"/>
      <c r="CI59" s="166"/>
      <c r="CJ59" s="166"/>
      <c r="CK59" s="166"/>
      <c r="CL59" s="166"/>
      <c r="CM59" s="166"/>
      <c r="CN59" s="166"/>
      <c r="CO59" s="166"/>
      <c r="CP59" s="166"/>
      <c r="CQ59" s="166"/>
      <c r="CR59" s="166"/>
      <c r="CS59" s="166"/>
      <c r="CT59" s="166"/>
      <c r="CU59" s="166"/>
      <c r="CV59" s="166"/>
      <c r="CW59" s="166"/>
      <c r="CX59" s="166"/>
      <c r="CY59" s="166"/>
      <c r="CZ59" s="166"/>
      <c r="DA59" s="166"/>
      <c r="DB59" s="166"/>
      <c r="DC59" s="166"/>
      <c r="DD59" s="166"/>
      <c r="DE59" s="166"/>
      <c r="DF59" s="166"/>
      <c r="DG59" s="166"/>
      <c r="DH59" s="166"/>
      <c r="DI59" s="166"/>
      <c r="DJ59" s="166"/>
      <c r="DK59" s="166"/>
      <c r="DL59" s="166"/>
      <c r="DM59" s="166"/>
      <c r="DN59" s="166"/>
      <c r="DO59" s="166"/>
      <c r="DP59" s="166"/>
      <c r="DQ59" s="166"/>
      <c r="DR59" s="166"/>
      <c r="DS59" s="166"/>
      <c r="DT59" s="166"/>
      <c r="DU59" s="166"/>
      <c r="DV59" s="166"/>
      <c r="DW59" s="166"/>
      <c r="DX59" s="166"/>
      <c r="DY59" s="166"/>
      <c r="DZ59" s="166"/>
      <c r="EA59" s="166"/>
      <c r="EB59" s="166"/>
      <c r="EC59" s="166"/>
      <c r="ED59" s="166"/>
      <c r="EE59" s="166"/>
      <c r="EF59" s="166"/>
      <c r="EG59" s="166"/>
      <c r="EH59" s="166"/>
      <c r="EI59" s="166"/>
      <c r="EJ59" s="166"/>
      <c r="EK59" s="166"/>
      <c r="EL59" s="166"/>
      <c r="EM59" s="166"/>
      <c r="EN59" s="166"/>
      <c r="EO59" s="166"/>
      <c r="EP59" s="166"/>
      <c r="EQ59" s="166"/>
      <c r="ER59" s="166"/>
      <c r="ES59" s="166"/>
      <c r="ET59" s="166"/>
      <c r="EU59" s="166"/>
      <c r="EV59" s="166"/>
      <c r="EW59" s="166"/>
      <c r="EX59" s="166"/>
      <c r="EY59" s="166"/>
      <c r="EZ59" s="166"/>
      <c r="FA59" s="166"/>
      <c r="FB59" s="166"/>
      <c r="FC59" s="166"/>
      <c r="FD59" s="166"/>
      <c r="FE59" s="166"/>
      <c r="FF59" s="166"/>
      <c r="FG59" s="166"/>
      <c r="FH59" s="166"/>
      <c r="FI59" s="166"/>
      <c r="FJ59" s="166"/>
      <c r="FK59" s="166"/>
      <c r="FL59" s="166"/>
      <c r="FM59" s="166"/>
      <c r="FN59" s="166"/>
      <c r="FO59" s="166"/>
      <c r="FP59" s="166"/>
      <c r="FQ59" s="166"/>
      <c r="FR59" s="166"/>
      <c r="FS59" s="166"/>
      <c r="FT59" s="166"/>
      <c r="FU59" s="166"/>
      <c r="FV59" s="166"/>
      <c r="FW59" s="166"/>
      <c r="FX59" s="166"/>
      <c r="FY59" s="166"/>
      <c r="FZ59" s="166"/>
      <c r="GA59" s="166"/>
      <c r="GB59" s="166"/>
      <c r="GC59" s="166"/>
      <c r="GD59" s="166"/>
      <c r="GE59" s="166"/>
      <c r="GF59" s="166"/>
      <c r="GG59" s="166"/>
      <c r="GH59" s="166"/>
      <c r="GI59" s="166"/>
      <c r="GJ59" s="166"/>
      <c r="GK59" s="166"/>
      <c r="GL59" s="166"/>
      <c r="GM59" s="166"/>
      <c r="GN59" s="166"/>
      <c r="GO59" s="166"/>
      <c r="GP59" s="166"/>
      <c r="GQ59" s="166"/>
      <c r="GR59" s="166"/>
      <c r="GS59" s="166"/>
      <c r="GT59" s="166"/>
      <c r="GU59" s="166"/>
      <c r="GV59" s="166"/>
      <c r="GW59" s="166"/>
      <c r="GX59" s="166"/>
      <c r="GY59" s="166"/>
      <c r="GZ59" s="166"/>
      <c r="HA59" s="166"/>
      <c r="HB59" s="166"/>
      <c r="HC59" s="166"/>
      <c r="HD59" s="166"/>
      <c r="HE59" s="166"/>
      <c r="HF59" s="166"/>
      <c r="HG59" s="166"/>
      <c r="HH59" s="166"/>
      <c r="HI59" s="166"/>
      <c r="HJ59" s="166"/>
      <c r="HK59" s="166"/>
      <c r="HL59" s="166"/>
      <c r="HM59" s="166"/>
      <c r="HN59" s="166"/>
      <c r="HO59" s="166"/>
      <c r="HP59" s="166"/>
      <c r="HQ59" s="166"/>
      <c r="HR59" s="166"/>
      <c r="HS59" s="166"/>
      <c r="HT59" s="166"/>
      <c r="HU59" s="166"/>
      <c r="HV59" s="166"/>
      <c r="HW59" s="166"/>
      <c r="HX59" s="166"/>
      <c r="HY59" s="166"/>
      <c r="HZ59" s="166"/>
      <c r="IA59" s="166"/>
      <c r="IB59" s="166"/>
      <c r="IC59" s="166"/>
      <c r="ID59" s="166"/>
      <c r="IE59" s="166"/>
      <c r="IF59" s="166"/>
      <c r="IG59" s="166"/>
      <c r="IH59" s="166"/>
      <c r="II59" s="166"/>
      <c r="IJ59" s="166"/>
      <c r="IK59" s="166"/>
      <c r="IL59" s="166"/>
      <c r="IM59" s="166"/>
      <c r="IN59" s="166"/>
      <c r="IO59" s="166"/>
      <c r="IP59" s="166"/>
      <c r="IQ59" s="166"/>
      <c r="IR59" s="166"/>
      <c r="IS59" s="166"/>
      <c r="IT59" s="166"/>
      <c r="IU59" s="166"/>
      <c r="IV59" s="166"/>
      <c r="IW59" s="166"/>
    </row>
    <row r="60" customFormat="false" ht="3" hidden="false" customHeight="true" outlineLevel="0" collapsed="false">
      <c r="A60" s="143"/>
      <c r="B60" s="68"/>
      <c r="C60" s="43"/>
      <c r="D60" s="66"/>
      <c r="E60" s="86"/>
      <c r="F60" s="66"/>
      <c r="G60" s="43" t="s">
        <v>180</v>
      </c>
      <c r="H60" s="66"/>
      <c r="I60" s="66"/>
      <c r="J60" s="158"/>
      <c r="K60" s="41"/>
      <c r="L60" s="41"/>
      <c r="M60" s="66" t="s">
        <v>73</v>
      </c>
      <c r="N60" s="39"/>
      <c r="O60" s="158"/>
      <c r="P60" s="66"/>
      <c r="Q60" s="43"/>
      <c r="R60" s="66"/>
      <c r="S60" s="66"/>
      <c r="T60" s="66"/>
      <c r="U60" s="66"/>
      <c r="V60" s="86"/>
    </row>
    <row r="61" customFormat="false" ht="12" hidden="false" customHeight="true" outlineLevel="0" collapsed="false">
      <c r="A61" s="143" t="s">
        <v>48</v>
      </c>
      <c r="B61" s="68"/>
      <c r="C61" s="43"/>
      <c r="D61" s="66" t="n">
        <v>8600</v>
      </c>
      <c r="E61" s="86" t="n">
        <f aca="false">C61-D61</f>
        <v>-8600</v>
      </c>
      <c r="F61" s="66"/>
      <c r="G61" s="43"/>
      <c r="H61" s="66"/>
      <c r="I61" s="66"/>
      <c r="J61" s="158"/>
      <c r="K61" s="41"/>
      <c r="L61" s="41"/>
      <c r="M61" s="66" t="n">
        <v>14700</v>
      </c>
      <c r="N61" s="39"/>
      <c r="O61" s="158" t="n">
        <f aca="false">J61-K61-M61-N61-L61</f>
        <v>-14700</v>
      </c>
      <c r="P61" s="66"/>
      <c r="Q61" s="43"/>
      <c r="R61" s="66"/>
      <c r="S61" s="66"/>
      <c r="T61" s="66" t="n">
        <f aca="false">D61-M61</f>
        <v>-6100</v>
      </c>
      <c r="U61" s="66"/>
      <c r="V61" s="86" t="n">
        <f aca="false">ROUND(SUM(Q61:U61),0)</f>
        <v>-6100</v>
      </c>
    </row>
    <row r="62" customFormat="false" ht="3" hidden="false" customHeight="true" outlineLevel="0" collapsed="false">
      <c r="A62" s="143"/>
      <c r="B62" s="68"/>
      <c r="C62" s="43"/>
      <c r="D62" s="66"/>
      <c r="E62" s="86"/>
      <c r="F62" s="66"/>
      <c r="G62" s="43"/>
      <c r="H62" s="66"/>
      <c r="I62" s="66"/>
      <c r="J62" s="158"/>
      <c r="K62" s="41"/>
      <c r="L62" s="41"/>
      <c r="M62" s="66"/>
      <c r="N62" s="39"/>
      <c r="O62" s="158"/>
      <c r="P62" s="66"/>
      <c r="Q62" s="43"/>
      <c r="R62" s="66"/>
      <c r="S62" s="66"/>
      <c r="T62" s="66"/>
      <c r="U62" s="66"/>
      <c r="V62" s="86"/>
    </row>
    <row r="63" customFormat="false" ht="12" hidden="false" customHeight="true" outlineLevel="0" collapsed="false">
      <c r="A63" s="159" t="s">
        <v>49</v>
      </c>
      <c r="B63" s="160"/>
      <c r="C63" s="167" t="e">
        <f aca="false">SUM(C59:C61)</f>
        <v>#NAME?</v>
      </c>
      <c r="D63" s="168" t="e">
        <f aca="false">SUM(D59:D61)</f>
        <v>#NAME?</v>
      </c>
      <c r="E63" s="169" t="e">
        <f aca="false">SUM(E59:E61)</f>
        <v>#NAME?</v>
      </c>
      <c r="F63" s="164"/>
      <c r="G63" s="167" t="n">
        <f aca="false">SUM(G59:G61)</f>
        <v>528912</v>
      </c>
      <c r="H63" s="168" t="n">
        <f aca="false">SUM(H59:H61)</f>
        <v>0</v>
      </c>
      <c r="I63" s="168" t="n">
        <f aca="false">SUM(I59:I61)</f>
        <v>0</v>
      </c>
      <c r="J63" s="170" t="n">
        <f aca="false">SUM(J59:J61)</f>
        <v>528912</v>
      </c>
      <c r="K63" s="168" t="n">
        <f aca="false">SUM(K59:K61)</f>
        <v>49633</v>
      </c>
      <c r="L63" s="168" t="e">
        <f aca="false">SUM(L59:L61)</f>
        <v>#NAME?</v>
      </c>
      <c r="M63" s="168" t="e">
        <f aca="false">SUM(M59:M61)</f>
        <v>#NAME?</v>
      </c>
      <c r="N63" s="169" t="e">
        <f aca="false">SUM(N59:N61)</f>
        <v>#NAME?</v>
      </c>
      <c r="O63" s="170" t="e">
        <f aca="false">J63-K63-M63-N63-L63</f>
        <v>#NAME?</v>
      </c>
      <c r="P63" s="164"/>
      <c r="Q63" s="167" t="e">
        <f aca="false">SUM(Q59:Q61)</f>
        <v>#NAME?</v>
      </c>
      <c r="R63" s="168" t="n">
        <f aca="false">SUM(R59:R61)</f>
        <v>-3846</v>
      </c>
      <c r="S63" s="168" t="e">
        <f aca="false">SUM(S59:S61)</f>
        <v>#NAME?</v>
      </c>
      <c r="T63" s="168" t="e">
        <f aca="false">SUM(T59:T61)</f>
        <v>#NAME?</v>
      </c>
      <c r="U63" s="168" t="e">
        <f aca="false">SUM(U59:U61)</f>
        <v>#NAME?</v>
      </c>
      <c r="V63" s="169" t="e">
        <f aca="false">SUM(V59:V61)</f>
        <v>#NAME?</v>
      </c>
      <c r="W63" s="166"/>
      <c r="X63" s="166"/>
      <c r="Y63" s="166"/>
      <c r="Z63" s="166"/>
      <c r="AA63" s="166"/>
      <c r="AB63" s="166"/>
      <c r="AC63" s="166"/>
      <c r="AD63" s="166"/>
      <c r="AE63" s="166"/>
      <c r="AF63" s="166"/>
      <c r="AG63" s="166"/>
      <c r="AH63" s="166"/>
      <c r="AI63" s="166"/>
      <c r="AJ63" s="166"/>
      <c r="AK63" s="166"/>
      <c r="AL63" s="166"/>
      <c r="AM63" s="166"/>
      <c r="AN63" s="166"/>
      <c r="AO63" s="166"/>
      <c r="AP63" s="166"/>
      <c r="AQ63" s="166"/>
      <c r="AR63" s="166"/>
      <c r="AS63" s="166"/>
      <c r="AT63" s="166"/>
      <c r="AU63" s="166"/>
      <c r="AV63" s="166"/>
      <c r="AW63" s="166"/>
      <c r="AX63" s="166"/>
      <c r="AY63" s="166"/>
      <c r="AZ63" s="166"/>
      <c r="BA63" s="166"/>
      <c r="BB63" s="166"/>
      <c r="BC63" s="166"/>
      <c r="BD63" s="166"/>
      <c r="BE63" s="166"/>
      <c r="BF63" s="166"/>
      <c r="BG63" s="166"/>
      <c r="BH63" s="166"/>
      <c r="BI63" s="166"/>
      <c r="BJ63" s="166"/>
      <c r="BK63" s="166"/>
      <c r="BL63" s="166"/>
      <c r="BM63" s="166"/>
      <c r="BN63" s="166"/>
      <c r="BO63" s="166"/>
      <c r="BP63" s="166"/>
      <c r="BQ63" s="166"/>
      <c r="BR63" s="166"/>
      <c r="BS63" s="166"/>
      <c r="BT63" s="166"/>
      <c r="BU63" s="166"/>
      <c r="BV63" s="166"/>
      <c r="BW63" s="166"/>
      <c r="BX63" s="166"/>
      <c r="BY63" s="166"/>
      <c r="BZ63" s="166"/>
      <c r="CA63" s="166"/>
      <c r="CB63" s="166"/>
      <c r="CC63" s="166"/>
      <c r="CD63" s="166"/>
      <c r="CE63" s="166"/>
      <c r="CF63" s="166"/>
      <c r="CG63" s="166"/>
      <c r="CH63" s="166"/>
      <c r="CI63" s="166"/>
      <c r="CJ63" s="166"/>
      <c r="CK63" s="166"/>
      <c r="CL63" s="166"/>
      <c r="CM63" s="166"/>
      <c r="CN63" s="166"/>
      <c r="CO63" s="166"/>
      <c r="CP63" s="166"/>
      <c r="CQ63" s="166"/>
      <c r="CR63" s="166"/>
      <c r="CS63" s="166"/>
      <c r="CT63" s="166"/>
      <c r="CU63" s="166"/>
      <c r="CV63" s="166"/>
      <c r="CW63" s="166"/>
      <c r="CX63" s="166"/>
      <c r="CY63" s="166"/>
      <c r="CZ63" s="166"/>
      <c r="DA63" s="166"/>
      <c r="DB63" s="166"/>
      <c r="DC63" s="166"/>
      <c r="DD63" s="166"/>
      <c r="DE63" s="166"/>
      <c r="DF63" s="166"/>
      <c r="DG63" s="166"/>
      <c r="DH63" s="166"/>
      <c r="DI63" s="166"/>
      <c r="DJ63" s="166"/>
      <c r="DK63" s="166"/>
      <c r="DL63" s="166"/>
      <c r="DM63" s="166"/>
      <c r="DN63" s="166"/>
      <c r="DO63" s="166"/>
      <c r="DP63" s="166"/>
      <c r="DQ63" s="166"/>
      <c r="DR63" s="166"/>
      <c r="DS63" s="166"/>
      <c r="DT63" s="166"/>
      <c r="DU63" s="166"/>
      <c r="DV63" s="166"/>
      <c r="DW63" s="166"/>
      <c r="DX63" s="166"/>
      <c r="DY63" s="166"/>
      <c r="DZ63" s="166"/>
      <c r="EA63" s="166"/>
      <c r="EB63" s="166"/>
      <c r="EC63" s="166"/>
      <c r="ED63" s="166"/>
      <c r="EE63" s="166"/>
      <c r="EF63" s="166"/>
      <c r="EG63" s="166"/>
      <c r="EH63" s="166"/>
      <c r="EI63" s="166"/>
      <c r="EJ63" s="166"/>
      <c r="EK63" s="166"/>
      <c r="EL63" s="166"/>
      <c r="EM63" s="166"/>
      <c r="EN63" s="166"/>
      <c r="EO63" s="166"/>
      <c r="EP63" s="166"/>
      <c r="EQ63" s="166"/>
      <c r="ER63" s="166"/>
      <c r="ES63" s="166"/>
      <c r="ET63" s="166"/>
      <c r="EU63" s="166"/>
      <c r="EV63" s="166"/>
      <c r="EW63" s="166"/>
      <c r="EX63" s="166"/>
      <c r="EY63" s="166"/>
      <c r="EZ63" s="166"/>
      <c r="FA63" s="166"/>
      <c r="FB63" s="166"/>
      <c r="FC63" s="166"/>
      <c r="FD63" s="166"/>
      <c r="FE63" s="166"/>
      <c r="FF63" s="166"/>
      <c r="FG63" s="166"/>
      <c r="FH63" s="166"/>
      <c r="FI63" s="166"/>
      <c r="FJ63" s="166"/>
      <c r="FK63" s="166"/>
      <c r="FL63" s="166"/>
      <c r="FM63" s="166"/>
      <c r="FN63" s="166"/>
      <c r="FO63" s="166"/>
      <c r="FP63" s="166"/>
      <c r="FQ63" s="166"/>
      <c r="FR63" s="166"/>
      <c r="FS63" s="166"/>
      <c r="FT63" s="166"/>
      <c r="FU63" s="166"/>
      <c r="FV63" s="166"/>
      <c r="FW63" s="166"/>
      <c r="FX63" s="166"/>
      <c r="FY63" s="166"/>
      <c r="FZ63" s="166"/>
      <c r="GA63" s="166"/>
      <c r="GB63" s="166"/>
      <c r="GC63" s="166"/>
      <c r="GD63" s="166"/>
      <c r="GE63" s="166"/>
      <c r="GF63" s="166"/>
      <c r="GG63" s="166"/>
      <c r="GH63" s="166"/>
      <c r="GI63" s="166"/>
      <c r="GJ63" s="166"/>
      <c r="GK63" s="166"/>
      <c r="GL63" s="166"/>
      <c r="GM63" s="166"/>
      <c r="GN63" s="166"/>
      <c r="GO63" s="166"/>
      <c r="GP63" s="166"/>
      <c r="GQ63" s="166"/>
      <c r="GR63" s="166"/>
      <c r="GS63" s="166"/>
      <c r="GT63" s="166"/>
      <c r="GU63" s="166"/>
      <c r="GV63" s="166"/>
      <c r="GW63" s="166"/>
      <c r="GX63" s="166"/>
      <c r="GY63" s="166"/>
      <c r="GZ63" s="166"/>
      <c r="HA63" s="166"/>
      <c r="HB63" s="166"/>
      <c r="HC63" s="166"/>
      <c r="HD63" s="166"/>
      <c r="HE63" s="166"/>
      <c r="HF63" s="166"/>
      <c r="HG63" s="166"/>
      <c r="HH63" s="166"/>
      <c r="HI63" s="166"/>
      <c r="HJ63" s="166"/>
      <c r="HK63" s="166"/>
      <c r="HL63" s="166"/>
      <c r="HM63" s="166"/>
      <c r="HN63" s="166"/>
      <c r="HO63" s="166"/>
      <c r="HP63" s="166"/>
      <c r="HQ63" s="166"/>
      <c r="HR63" s="166"/>
      <c r="HS63" s="166"/>
      <c r="HT63" s="166"/>
      <c r="HU63" s="166"/>
      <c r="HV63" s="166"/>
      <c r="HW63" s="166"/>
      <c r="HX63" s="166"/>
      <c r="HY63" s="166"/>
      <c r="HZ63" s="166"/>
      <c r="IA63" s="166"/>
      <c r="IB63" s="166"/>
      <c r="IC63" s="166"/>
      <c r="ID63" s="166"/>
      <c r="IE63" s="166"/>
      <c r="IF63" s="166"/>
      <c r="IG63" s="166"/>
      <c r="IH63" s="166"/>
      <c r="II63" s="166"/>
      <c r="IJ63" s="166"/>
      <c r="IK63" s="166"/>
      <c r="IL63" s="166"/>
      <c r="IM63" s="166"/>
      <c r="IN63" s="166"/>
      <c r="IO63" s="166"/>
      <c r="IP63" s="166"/>
      <c r="IQ63" s="166"/>
      <c r="IR63" s="166"/>
      <c r="IS63" s="166"/>
      <c r="IT63" s="166"/>
      <c r="IU63" s="166"/>
      <c r="IV63" s="166"/>
      <c r="IW63" s="166"/>
    </row>
    <row r="64" customFormat="false" ht="3" hidden="false" customHeight="true" outlineLevel="0" collapsed="false">
      <c r="A64" s="171"/>
      <c r="B64" s="25"/>
      <c r="C64" s="172"/>
      <c r="D64" s="173"/>
      <c r="E64" s="55"/>
      <c r="F64" s="66"/>
      <c r="G64" s="174"/>
      <c r="H64" s="134"/>
      <c r="I64" s="134"/>
      <c r="J64" s="171"/>
      <c r="K64" s="134"/>
      <c r="L64" s="134"/>
      <c r="M64" s="134"/>
      <c r="N64" s="175"/>
      <c r="O64" s="171"/>
      <c r="P64" s="68"/>
      <c r="Q64" s="174"/>
      <c r="R64" s="134"/>
      <c r="S64" s="134"/>
      <c r="T64" s="134"/>
      <c r="U64" s="134"/>
      <c r="V64" s="175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8"/>
      <c r="BI64" s="68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8"/>
      <c r="BX64" s="68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8"/>
      <c r="CM64" s="68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8"/>
      <c r="DB64" s="68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8"/>
      <c r="DQ64" s="68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8"/>
      <c r="EF64" s="68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8"/>
      <c r="EU64" s="68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8"/>
      <c r="FJ64" s="68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8"/>
      <c r="FY64" s="68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8"/>
      <c r="GN64" s="68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8"/>
      <c r="HC64" s="68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8"/>
      <c r="HR64" s="68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8"/>
      <c r="IG64" s="68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8"/>
      <c r="IV64" s="68"/>
      <c r="IW64" s="68"/>
    </row>
    <row r="65" customFormat="false" ht="13.5" hidden="false" customHeight="false" outlineLevel="0" collapsed="false">
      <c r="A65" s="64"/>
      <c r="C65" s="65"/>
      <c r="D65" s="66"/>
      <c r="E65" s="64" t="s">
        <v>181</v>
      </c>
      <c r="F65" s="66"/>
      <c r="G65" s="176" t="n">
        <f aca="false">'GM-WklyChnge'!D52</f>
        <v>10556.5</v>
      </c>
    </row>
    <row r="66" customFormat="false" ht="6" hidden="false" customHeight="true" outlineLevel="0" collapsed="false">
      <c r="C66" s="66"/>
      <c r="D66" s="66"/>
      <c r="E66" s="66"/>
      <c r="F66" s="66"/>
    </row>
    <row r="67" customFormat="false" ht="12.75" hidden="false" customHeight="false" outlineLevel="0" collapsed="false">
      <c r="A67" s="67" t="s">
        <v>50</v>
      </c>
      <c r="C67" s="66"/>
      <c r="D67" s="66"/>
      <c r="E67" s="66"/>
      <c r="F67" s="66"/>
    </row>
    <row r="68" customFormat="false" ht="12.75" hidden="false" customHeight="false" outlineLevel="0" collapsed="false">
      <c r="C68" s="66"/>
      <c r="D68" s="66"/>
      <c r="E68" s="66"/>
      <c r="F68" s="66"/>
    </row>
    <row r="69" customFormat="false" ht="12.75" hidden="false" customHeight="false" outlineLevel="0" collapsed="false">
      <c r="C69" s="66"/>
      <c r="D69" s="66"/>
      <c r="E69" s="66"/>
      <c r="F69" s="66"/>
    </row>
    <row r="70" customFormat="false" ht="12.75" hidden="false" customHeight="false" outlineLevel="0" collapsed="false">
      <c r="C70" s="66"/>
      <c r="D70" s="66"/>
      <c r="E70" s="66"/>
      <c r="F70" s="66"/>
    </row>
    <row r="71" customFormat="false" ht="12.75" hidden="false" customHeight="false" outlineLevel="0" collapsed="false">
      <c r="C71" s="66"/>
      <c r="D71" s="66"/>
      <c r="E71" s="66"/>
      <c r="F71" s="66"/>
    </row>
    <row r="72" customFormat="false" ht="12.75" hidden="false" customHeight="false" outlineLevel="0" collapsed="false">
      <c r="C72" s="66"/>
      <c r="D72" s="66"/>
      <c r="E72" s="66"/>
      <c r="F72" s="66"/>
    </row>
    <row r="73" customFormat="false" ht="12.75" hidden="false" customHeight="false" outlineLevel="0" collapsed="false">
      <c r="C73" s="66"/>
      <c r="D73" s="66"/>
      <c r="E73" s="66"/>
      <c r="F73" s="66"/>
    </row>
    <row r="74" customFormat="false" ht="12.75" hidden="false" customHeight="false" outlineLevel="0" collapsed="false">
      <c r="C74" s="66"/>
      <c r="D74" s="66"/>
      <c r="E74" s="66"/>
      <c r="F74" s="66"/>
    </row>
    <row r="75" customFormat="false" ht="12.75" hidden="false" customHeight="false" outlineLevel="0" collapsed="false">
      <c r="C75" s="66"/>
      <c r="D75" s="66"/>
      <c r="E75" s="66"/>
    </row>
    <row r="76" customFormat="false" ht="12.75" hidden="false" customHeight="false" outlineLevel="0" collapsed="false">
      <c r="C76" s="66"/>
      <c r="D76" s="66"/>
      <c r="E76" s="66"/>
    </row>
    <row r="77" customFormat="false" ht="12.75" hidden="false" customHeight="false" outlineLevel="0" collapsed="false">
      <c r="C77" s="66"/>
      <c r="D77" s="66"/>
      <c r="E77" s="66"/>
    </row>
    <row r="78" customFormat="false" ht="12.75" hidden="false" customHeight="false" outlineLevel="0" collapsed="false">
      <c r="C78" s="66"/>
      <c r="D78" s="66"/>
      <c r="E78" s="66"/>
    </row>
    <row r="79" customFormat="false" ht="12.75" hidden="false" customHeight="false" outlineLevel="0" collapsed="false">
      <c r="C79" s="66"/>
      <c r="D79" s="66"/>
      <c r="E79" s="66"/>
    </row>
    <row r="80" customFormat="false" ht="12.75" hidden="false" customHeight="false" outlineLevel="0" collapsed="false">
      <c r="C80" s="66"/>
      <c r="D80" s="66"/>
      <c r="E80" s="66"/>
    </row>
    <row r="81" customFormat="false" ht="12.75" hidden="true" customHeight="false" outlineLevel="0" collapsed="false">
      <c r="C81" s="66"/>
      <c r="D81" s="66"/>
      <c r="E81" s="66"/>
      <c r="F81" s="66"/>
    </row>
    <row r="82" customFormat="false" ht="12.75" hidden="true" customHeight="false" outlineLevel="0" collapsed="false">
      <c r="A82" s="66"/>
    </row>
    <row r="83" customFormat="false" ht="12.75" hidden="true" customHeight="false" outlineLevel="0" collapsed="false">
      <c r="A83" s="66"/>
    </row>
    <row r="84" customFormat="false" ht="12.75" hidden="true" customHeight="false" outlineLevel="0" collapsed="false">
      <c r="A84" s="66"/>
    </row>
    <row r="85" customFormat="false" ht="12.75" hidden="true" customHeight="false" outlineLevel="0" collapsed="false">
      <c r="A85" s="66"/>
    </row>
    <row r="86" customFormat="false" ht="12.75" hidden="true" customHeight="false" outlineLevel="0" collapsed="false">
      <c r="A86" s="66"/>
    </row>
    <row r="87" customFormat="false" ht="12.75" hidden="true" customHeight="false" outlineLevel="0" collapsed="false">
      <c r="A87" s="66"/>
    </row>
    <row r="88" customFormat="false" ht="12.75" hidden="true" customHeight="false" outlineLevel="0" collapsed="false">
      <c r="C88" s="66"/>
      <c r="D88" s="66"/>
      <c r="E88" s="66"/>
      <c r="F88" s="66"/>
    </row>
    <row r="89" customFormat="false" ht="12.75" hidden="true" customHeight="false" outlineLevel="0" collapsed="false">
      <c r="C89" s="66"/>
      <c r="D89" s="66"/>
      <c r="E89" s="66"/>
      <c r="F89" s="66"/>
    </row>
    <row r="90" customFormat="false" ht="12.75" hidden="true" customHeight="false" outlineLevel="0" collapsed="false"/>
    <row r="91" customFormat="false" ht="12.75" hidden="true" customHeight="false" outlineLevel="0" collapsed="false"/>
    <row r="92" customFormat="false" ht="12.75" hidden="true" customHeight="false" outlineLevel="0" collapsed="false"/>
    <row r="93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7"/>
    <col collapsed="false" customWidth="true" hidden="false" outlineLevel="0" max="2" min="2" style="1" width="0.99"/>
    <col collapsed="false" customWidth="true" hidden="false" outlineLevel="0" max="5" min="3" style="1" width="7.7"/>
    <col collapsed="false" customWidth="true" hidden="false" outlineLevel="0" max="6" min="6" style="1" width="0.85"/>
    <col collapsed="false" customWidth="true" hidden="false" outlineLevel="0" max="9" min="7" style="1" width="7.7"/>
    <col collapsed="false" customWidth="true" hidden="false" outlineLevel="0" max="12" min="10" style="1" width="9.28"/>
    <col collapsed="false" customWidth="true" hidden="false" outlineLevel="0" max="15" min="13" style="1" width="7.7"/>
    <col collapsed="false" customWidth="true" hidden="false" outlineLevel="0" max="16" min="16" style="1" width="0.85"/>
    <col collapsed="false" customWidth="true" hidden="false" outlineLevel="0" max="21" min="17" style="1" width="7.7"/>
    <col collapsed="false" customWidth="true" hidden="false" outlineLevel="0" max="22" min="22" style="1" width="8.7"/>
    <col collapsed="false" customWidth="false" hidden="false" outlineLevel="0" max="23" min="23" style="1" width="9.14"/>
    <col collapsed="false" customWidth="true" hidden="false" outlineLevel="0" max="24" min="24" style="177" width="16.84"/>
    <col collapsed="false" customWidth="false" hidden="false" outlineLevel="0" max="257" min="25" style="1" width="9.14"/>
  </cols>
  <sheetData>
    <row r="1" customFormat="false" ht="15.75" hidden="false" customHeight="false" outlineLevel="0" collapsed="false">
      <c r="A1" s="113" t="s">
        <v>77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X1" s="177" t="s">
        <v>182</v>
      </c>
      <c r="Y1" s="177" t="s">
        <v>183</v>
      </c>
      <c r="Z1" s="177"/>
      <c r="AA1" s="177" t="s">
        <v>184</v>
      </c>
      <c r="AB1" s="177" t="s">
        <v>185</v>
      </c>
      <c r="AC1" s="177" t="s">
        <v>186</v>
      </c>
      <c r="AE1" s="177" t="s">
        <v>183</v>
      </c>
      <c r="AF1" s="177"/>
      <c r="AG1" s="177" t="s">
        <v>184</v>
      </c>
      <c r="AH1" s="177" t="s">
        <v>185</v>
      </c>
      <c r="AI1" s="177" t="s">
        <v>186</v>
      </c>
    </row>
    <row r="2" customFormat="false" ht="16.5" hidden="false" customHeight="false" outlineLevel="0" collapsed="false">
      <c r="A2" s="116" t="s">
        <v>164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X2" s="178" t="n">
        <v>36707</v>
      </c>
      <c r="Y2" s="177"/>
      <c r="Z2" s="177"/>
      <c r="AA2" s="177"/>
      <c r="AB2" s="177"/>
      <c r="AC2" s="177"/>
      <c r="AE2" s="177" t="s">
        <v>187</v>
      </c>
      <c r="AF2" s="178" t="n">
        <v>36616</v>
      </c>
      <c r="AG2" s="177"/>
      <c r="AH2" s="177"/>
      <c r="AI2" s="177"/>
    </row>
    <row r="3" customFormat="false" ht="13.5" hidden="false" customHeight="false" outlineLevel="0" collapsed="false">
      <c r="A3" s="119" t="s">
        <v>188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X3" s="177" t="s">
        <v>189</v>
      </c>
      <c r="Y3" s="177"/>
      <c r="Z3" s="177"/>
      <c r="AA3" s="177"/>
      <c r="AB3" s="177"/>
      <c r="AC3" s="177"/>
      <c r="AE3" s="177"/>
      <c r="AF3" s="177"/>
      <c r="AG3" s="177"/>
      <c r="AH3" s="177"/>
      <c r="AI3" s="177"/>
    </row>
    <row r="4" customFormat="false" ht="3" hidden="false" customHeight="true" outlineLevel="0" collapsed="false"/>
    <row r="5" customFormat="false" ht="12" hidden="false" customHeight="true" outlineLevel="0" collapsed="false">
      <c r="A5" s="142"/>
      <c r="C5" s="127" t="s">
        <v>7</v>
      </c>
      <c r="D5" s="127"/>
      <c r="E5" s="127"/>
      <c r="G5" s="127" t="s">
        <v>166</v>
      </c>
      <c r="H5" s="127"/>
      <c r="I5" s="127"/>
      <c r="J5" s="127"/>
      <c r="K5" s="127"/>
      <c r="L5" s="127"/>
      <c r="M5" s="127"/>
      <c r="N5" s="127"/>
      <c r="O5" s="127"/>
      <c r="Q5" s="127" t="s">
        <v>167</v>
      </c>
      <c r="R5" s="127"/>
      <c r="S5" s="127"/>
      <c r="T5" s="127"/>
      <c r="U5" s="127"/>
      <c r="V5" s="127"/>
      <c r="X5" s="177" t="s">
        <v>190</v>
      </c>
      <c r="Y5" s="127" t="s">
        <v>191</v>
      </c>
      <c r="Z5" s="127"/>
      <c r="AA5" s="127"/>
      <c r="AB5" s="127"/>
      <c r="AC5" s="127"/>
      <c r="AE5" s="127" t="s">
        <v>191</v>
      </c>
      <c r="AF5" s="127"/>
      <c r="AG5" s="127"/>
      <c r="AH5" s="127"/>
      <c r="AI5" s="127"/>
    </row>
    <row r="6" customFormat="false" ht="12" hidden="false" customHeight="true" outlineLevel="0" collapsed="false">
      <c r="A6" s="143"/>
      <c r="C6" s="144"/>
      <c r="D6" s="145"/>
      <c r="E6" s="146"/>
      <c r="G6" s="147" t="s">
        <v>6</v>
      </c>
      <c r="H6" s="147" t="s">
        <v>168</v>
      </c>
      <c r="I6" s="147" t="s">
        <v>9</v>
      </c>
      <c r="J6" s="147" t="s">
        <v>84</v>
      </c>
      <c r="K6" s="147" t="s">
        <v>169</v>
      </c>
      <c r="L6" s="147" t="s">
        <v>170</v>
      </c>
      <c r="M6" s="147" t="s">
        <v>171</v>
      </c>
      <c r="N6" s="147" t="s">
        <v>172</v>
      </c>
      <c r="O6" s="147"/>
      <c r="Q6" s="148" t="s">
        <v>84</v>
      </c>
      <c r="R6" s="147" t="s">
        <v>169</v>
      </c>
      <c r="S6" s="147" t="s">
        <v>170</v>
      </c>
      <c r="T6" s="148" t="s">
        <v>171</v>
      </c>
      <c r="U6" s="148" t="s">
        <v>172</v>
      </c>
      <c r="V6" s="148"/>
      <c r="Y6" s="148" t="s">
        <v>84</v>
      </c>
      <c r="Z6" s="148" t="s">
        <v>169</v>
      </c>
      <c r="AA6" s="148" t="s">
        <v>170</v>
      </c>
      <c r="AB6" s="148" t="s">
        <v>171</v>
      </c>
      <c r="AC6" s="148" t="s">
        <v>172</v>
      </c>
      <c r="AE6" s="148" t="s">
        <v>84</v>
      </c>
      <c r="AF6" s="148" t="s">
        <v>169</v>
      </c>
      <c r="AG6" s="148" t="s">
        <v>170</v>
      </c>
      <c r="AH6" s="148" t="s">
        <v>171</v>
      </c>
      <c r="AI6" s="148" t="s">
        <v>172</v>
      </c>
    </row>
    <row r="7" customFormat="false" ht="12" hidden="false" customHeight="true" outlineLevel="0" collapsed="false">
      <c r="A7" s="147" t="s">
        <v>5</v>
      </c>
      <c r="B7" s="143"/>
      <c r="C7" s="149" t="s">
        <v>2</v>
      </c>
      <c r="D7" s="150" t="s">
        <v>173</v>
      </c>
      <c r="E7" s="151" t="s">
        <v>174</v>
      </c>
      <c r="F7" s="25"/>
      <c r="G7" s="152" t="s">
        <v>2</v>
      </c>
      <c r="H7" s="152" t="s">
        <v>175</v>
      </c>
      <c r="I7" s="152" t="s">
        <v>2</v>
      </c>
      <c r="J7" s="152" t="s">
        <v>2</v>
      </c>
      <c r="K7" s="152" t="s">
        <v>3</v>
      </c>
      <c r="L7" s="152" t="s">
        <v>176</v>
      </c>
      <c r="M7" s="152" t="s">
        <v>3</v>
      </c>
      <c r="N7" s="152" t="s">
        <v>3</v>
      </c>
      <c r="O7" s="152" t="s">
        <v>84</v>
      </c>
      <c r="Q7" s="152" t="s">
        <v>2</v>
      </c>
      <c r="R7" s="152" t="s">
        <v>3</v>
      </c>
      <c r="S7" s="152" t="s">
        <v>176</v>
      </c>
      <c r="T7" s="152" t="s">
        <v>3</v>
      </c>
      <c r="U7" s="152" t="s">
        <v>3</v>
      </c>
      <c r="V7" s="152" t="s">
        <v>84</v>
      </c>
      <c r="Y7" s="152" t="s">
        <v>2</v>
      </c>
      <c r="Z7" s="152" t="s">
        <v>3</v>
      </c>
      <c r="AA7" s="152" t="s">
        <v>176</v>
      </c>
      <c r="AB7" s="152" t="s">
        <v>3</v>
      </c>
      <c r="AC7" s="152" t="s">
        <v>3</v>
      </c>
      <c r="AE7" s="152" t="s">
        <v>2</v>
      </c>
      <c r="AF7" s="152" t="s">
        <v>3</v>
      </c>
      <c r="AG7" s="152" t="s">
        <v>176</v>
      </c>
      <c r="AH7" s="152" t="s">
        <v>3</v>
      </c>
      <c r="AI7" s="152" t="s">
        <v>3</v>
      </c>
    </row>
    <row r="8" customFormat="false" ht="3" hidden="false" customHeight="true" outlineLevel="0" collapsed="false">
      <c r="A8" s="142"/>
      <c r="B8" s="68"/>
      <c r="C8" s="153"/>
      <c r="D8" s="154"/>
      <c r="E8" s="155"/>
      <c r="F8" s="68"/>
      <c r="G8" s="153"/>
      <c r="H8" s="154"/>
      <c r="I8" s="154"/>
      <c r="J8" s="142"/>
      <c r="K8" s="154"/>
      <c r="L8" s="154"/>
      <c r="M8" s="154"/>
      <c r="N8" s="155"/>
      <c r="O8" s="142"/>
      <c r="Q8" s="153"/>
      <c r="R8" s="154"/>
      <c r="S8" s="154"/>
      <c r="T8" s="154"/>
      <c r="U8" s="154"/>
      <c r="V8" s="155"/>
    </row>
    <row r="9" customFormat="false" ht="12" hidden="false" customHeight="true" outlineLevel="0" collapsed="false">
      <c r="A9" s="143" t="s">
        <v>13</v>
      </c>
      <c r="B9" s="68"/>
      <c r="C9" s="37" t="e">
        <f aca="false">Y9</f>
        <v>#NAME?</v>
      </c>
      <c r="D9" s="32" t="e">
        <f aca="false">SUM(Z9:AC9)</f>
        <v>#NAME?</v>
      </c>
      <c r="E9" s="86" t="e">
        <f aca="false">C9-D9</f>
        <v>#NAME?</v>
      </c>
      <c r="F9" s="66"/>
      <c r="G9" s="37"/>
      <c r="H9" s="32"/>
      <c r="I9" s="32"/>
      <c r="J9" s="35" t="n">
        <f aca="false">SUM(G9:I9)</f>
        <v>0</v>
      </c>
      <c r="K9" s="65"/>
      <c r="L9" s="65"/>
      <c r="M9" s="32"/>
      <c r="N9" s="157"/>
      <c r="O9" s="35" t="n">
        <f aca="false">J9-M9-N9</f>
        <v>0</v>
      </c>
      <c r="P9" s="66"/>
      <c r="Q9" s="37"/>
      <c r="R9" s="32"/>
      <c r="S9" s="32"/>
      <c r="T9" s="32"/>
      <c r="U9" s="32"/>
      <c r="V9" s="156" t="n">
        <f aca="false">ROUND(SUM(Q9:U9),0)</f>
        <v>0</v>
      </c>
      <c r="X9" s="177" t="s">
        <v>192</v>
      </c>
      <c r="Y9" s="66" t="e">
        <f aca="false">HPVAL($X9,$X$1,Y$1,$X$2,$X$3,$X$5)/1000</f>
        <v>#NAME?</v>
      </c>
      <c r="AA9" s="66" t="e">
        <f aca="false">HPVAL($X9,$X$1,AA$1,$X$2,$X$3,$X$5)/1000</f>
        <v>#NAME?</v>
      </c>
      <c r="AB9" s="66" t="e">
        <f aca="false">HPVAL($X9,$X$1,AB$1,$X$2,$X$3,$X$5)/1000</f>
        <v>#NAME?</v>
      </c>
      <c r="AC9" s="66" t="e">
        <f aca="false">HPVAL($X9,$X$1,AC$1,$X$2,$X$3,$X$5)/1000</f>
        <v>#NAME?</v>
      </c>
      <c r="AE9" s="66" t="e">
        <f aca="false">HPVAL($X9,$AE$2,AE$1,$AF$2,$X$3,$X$5)/1000</f>
        <v>#NAME?</v>
      </c>
      <c r="AG9" s="66" t="e">
        <f aca="false">HPVAL($X9,$AE$2,AG$1,$AF$2,$X$3,$X$5)/1000</f>
        <v>#NAME?</v>
      </c>
      <c r="AH9" s="66" t="e">
        <f aca="false">HPVAL($X9,$AE$2,AH$1,$AF$2,$X$3,$X$5)/1000</f>
        <v>#NAME?</v>
      </c>
      <c r="AI9" s="66" t="e">
        <f aca="false">HPVAL($X9,$AE$2,AI$1,$AF$2,$X$3,$X$5)/1000</f>
        <v>#NAME?</v>
      </c>
    </row>
    <row r="10" customFormat="false" ht="12" hidden="false" customHeight="true" outlineLevel="0" collapsed="false">
      <c r="A10" s="143" t="s">
        <v>15</v>
      </c>
      <c r="B10" s="68"/>
      <c r="C10" s="43" t="e">
        <f aca="false">Y10</f>
        <v>#NAME?</v>
      </c>
      <c r="D10" s="66" t="e">
        <f aca="false">SUM(Z10:AC10)</f>
        <v>#NAME?</v>
      </c>
      <c r="E10" s="86" t="e">
        <f aca="false">C10-D10</f>
        <v>#NAME?</v>
      </c>
      <c r="F10" s="66"/>
      <c r="G10" s="43"/>
      <c r="H10" s="66"/>
      <c r="I10" s="66"/>
      <c r="J10" s="158" t="n">
        <f aca="false">SUM(G10:I10)</f>
        <v>0</v>
      </c>
      <c r="K10" s="41"/>
      <c r="L10" s="41"/>
      <c r="M10" s="66"/>
      <c r="N10" s="39"/>
      <c r="O10" s="158" t="n">
        <f aca="false">J10-M10-N10</f>
        <v>0</v>
      </c>
      <c r="P10" s="66"/>
      <c r="Q10" s="43"/>
      <c r="R10" s="66"/>
      <c r="S10" s="66"/>
      <c r="T10" s="66"/>
      <c r="U10" s="66"/>
      <c r="V10" s="86" t="n">
        <f aca="false">ROUND(SUM(Q10:U10),0)</f>
        <v>0</v>
      </c>
      <c r="X10" s="177" t="s">
        <v>193</v>
      </c>
      <c r="Y10" s="66" t="e">
        <f aca="false">HPVAL($X10,$X$1,Y$1,$X$2,$X$3,$X$5)/1000-HPVAL("gencos",$X$1,Y$1,$X$2,$X$3,$X$5)/1000</f>
        <v>#NAME?</v>
      </c>
      <c r="AA10" s="66" t="e">
        <f aca="false">HPVAL($X10,$X$1,AA$1,$X$2,$X$3,$X$5)/1000-AA29</f>
        <v>#NAME?</v>
      </c>
      <c r="AB10" s="66" t="e">
        <f aca="false">HPVAL($X10,$X$1,AB$1,$X$2,$X$3,$X$5)/1000-AB29</f>
        <v>#NAME?</v>
      </c>
      <c r="AC10" s="66" t="e">
        <f aca="false">HPVAL($X10,$X$1,AC$1,$X$2,$X$3,$X$5)/1000-AC29</f>
        <v>#NAME?</v>
      </c>
      <c r="AE10" s="66" t="e">
        <f aca="false">HPVAL($X10,$AE$2,AE$1,$AF$2,$X$3,$X$5)/1000-HPVAL("gencos",$AE$2,AE$1,$AF$2,$X$3,$X$5)/1000</f>
        <v>#NAME?</v>
      </c>
      <c r="AG10" s="66" t="e">
        <f aca="false">HPVAL($X10,$AE$2,AG$1,$AF$2,$X$3,$X$5)/1000-AG29</f>
        <v>#NAME?</v>
      </c>
      <c r="AH10" s="66" t="e">
        <f aca="false">HPVAL($X10,$AE$2,AH$1,$AF$2,$X$3,$X$5)/1000-AH29</f>
        <v>#NAME?</v>
      </c>
      <c r="AI10" s="66" t="e">
        <f aca="false">HPVAL($X10,$AE$2,AI$1,$AF$2,$X$3,$X$5)/1000-AI29</f>
        <v>#NAME?</v>
      </c>
    </row>
    <row r="11" customFormat="false" ht="12" hidden="false" customHeight="true" outlineLevel="0" collapsed="false">
      <c r="A11" s="143" t="s">
        <v>16</v>
      </c>
      <c r="B11" s="68"/>
      <c r="C11" s="43" t="e">
        <f aca="false">Y11</f>
        <v>#NAME?</v>
      </c>
      <c r="D11" s="66" t="e">
        <f aca="false">SUM(Z11:AC11)</f>
        <v>#NAME?</v>
      </c>
      <c r="E11" s="86" t="e">
        <f aca="false">C11-D11</f>
        <v>#NAME?</v>
      </c>
      <c r="F11" s="66"/>
      <c r="G11" s="43"/>
      <c r="H11" s="66"/>
      <c r="I11" s="66"/>
      <c r="J11" s="158" t="n">
        <f aca="false">SUM(G11:I11)</f>
        <v>0</v>
      </c>
      <c r="K11" s="41"/>
      <c r="L11" s="41"/>
      <c r="M11" s="66"/>
      <c r="N11" s="39"/>
      <c r="O11" s="158" t="n">
        <f aca="false">J11-M11-N11</f>
        <v>0</v>
      </c>
      <c r="P11" s="66"/>
      <c r="Q11" s="43"/>
      <c r="R11" s="66"/>
      <c r="S11" s="66"/>
      <c r="T11" s="66"/>
      <c r="U11" s="66"/>
      <c r="V11" s="86" t="n">
        <f aca="false">ROUND(SUM(Q11:U11),0)</f>
        <v>0</v>
      </c>
      <c r="X11" s="177" t="s">
        <v>194</v>
      </c>
      <c r="Y11" s="66" t="e">
        <f aca="false">HPVAL($X11,$X$1,"other",$X$2,$X$3,$X$5)/1000+HPVAL($X11,$X$1,"overview",$X$2,$X$3,$X$5)/1000</f>
        <v>#NAME?</v>
      </c>
      <c r="AA11" s="66" t="e">
        <f aca="false">HPVAL($X11,$X$1,AA$1,$X$2,$X$3,$X$5)/1000</f>
        <v>#NAME?</v>
      </c>
      <c r="AB11" s="66" t="e">
        <f aca="false">HPVAL($X11,$X$1,AB$1,$X$2,$X$3,$X$5)/1000*0.8577</f>
        <v>#NAME?</v>
      </c>
      <c r="AC11" s="66" t="e">
        <f aca="false">HPVAL($X11,$X$1,AC$1,$X$2,$X$3,$X$5)/1000*0.8577</f>
        <v>#NAME?</v>
      </c>
      <c r="AE11" s="66" t="e">
        <f aca="false">HPVAL($X11,$AE$2,"other",$AF$2,$X$3,$X$5)/1000+HPVAL($X11,$AE$2,"overview",$AF$2,$X$3,$X$5)/1000</f>
        <v>#NAME?</v>
      </c>
      <c r="AG11" s="66" t="e">
        <f aca="false">HPVAL($X11,$AE$2,AG$1,$AF$2,$X$3,$X$5)/1000</f>
        <v>#NAME?</v>
      </c>
      <c r="AH11" s="66" t="e">
        <f aca="false">HPVAL($X11,$AE$2,AH$1,$AF$2,$X$3,$X$5)/1000*0.8577</f>
        <v>#NAME?</v>
      </c>
      <c r="AI11" s="66" t="e">
        <f aca="false">HPVAL($X11,$AE$2,AI$1,$AF$2,$X$3,$X$5)/1000*0.8577</f>
        <v>#NAME?</v>
      </c>
    </row>
    <row r="12" customFormat="false" ht="12" hidden="false" customHeight="true" outlineLevel="0" collapsed="false">
      <c r="A12" s="143" t="s">
        <v>17</v>
      </c>
      <c r="B12" s="68"/>
      <c r="C12" s="43" t="e">
        <f aca="false">Y12</f>
        <v>#NAME?</v>
      </c>
      <c r="D12" s="66" t="e">
        <f aca="false">SUM(Z12:AC12)</f>
        <v>#NAME?</v>
      </c>
      <c r="E12" s="86" t="e">
        <f aca="false">C12-D12</f>
        <v>#NAME?</v>
      </c>
      <c r="F12" s="66"/>
      <c r="G12" s="43"/>
      <c r="H12" s="66"/>
      <c r="I12" s="66"/>
      <c r="J12" s="158" t="n">
        <f aca="false">SUM(G12:I12)</f>
        <v>0</v>
      </c>
      <c r="K12" s="41"/>
      <c r="L12" s="41"/>
      <c r="M12" s="66"/>
      <c r="N12" s="39"/>
      <c r="O12" s="158" t="n">
        <f aca="false">J12-M12-N12</f>
        <v>0</v>
      </c>
      <c r="P12" s="66"/>
      <c r="Q12" s="43"/>
      <c r="R12" s="66"/>
      <c r="S12" s="66"/>
      <c r="T12" s="66"/>
      <c r="U12" s="66"/>
      <c r="V12" s="86" t="n">
        <f aca="false">ROUND(SUM(Q12:U12),0)</f>
        <v>0</v>
      </c>
      <c r="X12" s="177" t="s">
        <v>195</v>
      </c>
      <c r="Y12" s="66" t="e">
        <f aca="false">HPVAL($X12,$X$1,Y$1,$X$2,$X$3,$X$5)/1000-Y11</f>
        <v>#NAME?</v>
      </c>
      <c r="AA12" s="66" t="e">
        <f aca="false">HPVAL($X12,$X$1,AA$1,$X$2,$X$3,$X$5)/1000</f>
        <v>#NAME?</v>
      </c>
      <c r="AB12" s="66" t="e">
        <f aca="false">HPVAL($X12,$X$1,AB$1,$X$2,$X$3,$X$5)/1000-AB11</f>
        <v>#NAME?</v>
      </c>
      <c r="AC12" s="66" t="e">
        <f aca="false">HPVAL($X12,$X$1,AC$1,$X$2,$X$3,$X$5)/1000-AC11</f>
        <v>#NAME?</v>
      </c>
      <c r="AE12" s="66" t="e">
        <f aca="false">HPVAL($X12,$AE$2,AE$1,$AF$2,$X$3,$X$5)/1000-AE11</f>
        <v>#NAME?</v>
      </c>
      <c r="AG12" s="66" t="e">
        <f aca="false">HPVAL($X12,$AE$2,AG$1,$AF$2,$X$3,$X$5)/1000</f>
        <v>#NAME?</v>
      </c>
      <c r="AH12" s="66" t="e">
        <f aca="false">HPVAL($X12,$AE$2,AH$1,$AF$2,$X$3,$X$5)/1000-AH11</f>
        <v>#NAME?</v>
      </c>
      <c r="AI12" s="66" t="e">
        <f aca="false">HPVAL($X12,$AE$2,AI$1,$AF$2,$X$3,$X$5)/1000-AI11</f>
        <v>#NAME?</v>
      </c>
    </row>
    <row r="13" customFormat="false" ht="12" hidden="false" customHeight="true" outlineLevel="0" collapsed="false">
      <c r="A13" s="143" t="s">
        <v>86</v>
      </c>
      <c r="B13" s="68"/>
      <c r="C13" s="43" t="e">
        <f aca="false">Y13</f>
        <v>#NAME?</v>
      </c>
      <c r="D13" s="66" t="e">
        <f aca="false">SUM(Z13:AC13)</f>
        <v>#NAME?</v>
      </c>
      <c r="E13" s="86" t="e">
        <f aca="false">C13-D13</f>
        <v>#NAME?</v>
      </c>
      <c r="F13" s="66"/>
      <c r="G13" s="43"/>
      <c r="H13" s="66"/>
      <c r="I13" s="66"/>
      <c r="J13" s="158" t="n">
        <f aca="false">SUM(G13:I13)</f>
        <v>0</v>
      </c>
      <c r="K13" s="41"/>
      <c r="L13" s="41"/>
      <c r="M13" s="66"/>
      <c r="N13" s="39"/>
      <c r="O13" s="158" t="n">
        <f aca="false">J13-M13-N13</f>
        <v>0</v>
      </c>
      <c r="P13" s="66"/>
      <c r="Q13" s="43"/>
      <c r="R13" s="66"/>
      <c r="S13" s="66"/>
      <c r="T13" s="66"/>
      <c r="U13" s="66"/>
      <c r="V13" s="86" t="n">
        <f aca="false">ROUND(SUM(Q13:U13),0)</f>
        <v>0</v>
      </c>
      <c r="X13" s="177" t="s">
        <v>196</v>
      </c>
      <c r="Y13" s="66" t="e">
        <f aca="false">HPVAL($X13,$X$1,Y$1,$X$2,$X$3,$X$5)/1000</f>
        <v>#NAME?</v>
      </c>
      <c r="AA13" s="66" t="e">
        <f aca="false">HPVAL($X13,$X$1,AA$1,$X$2,$X$3,$X$5)/1000</f>
        <v>#NAME?</v>
      </c>
      <c r="AB13" s="66" t="e">
        <f aca="false">HPVAL($X13,$X$1,AB$1,$X$2,$X$3,$X$5)/1000</f>
        <v>#NAME?</v>
      </c>
      <c r="AC13" s="66" t="e">
        <f aca="false">HPVAL($X13,$X$1,AC$1,$X$2,$X$3,$X$5)/1000</f>
        <v>#NAME?</v>
      </c>
      <c r="AE13" s="66" t="e">
        <f aca="false">HPVAL($X13,$AE$2,AE$1,$AF$2,$X$3,$X$5)/1000</f>
        <v>#NAME?</v>
      </c>
      <c r="AG13" s="66" t="e">
        <f aca="false">HPVAL($X13,$AE$2,AG$1,$AF$2,$X$3,$X$5)/1000</f>
        <v>#NAME?</v>
      </c>
      <c r="AH13" s="66" t="e">
        <f aca="false">HPVAL($X13,$AE$2,AH$1,$AF$2,$X$3,$X$5)/1000</f>
        <v>#NAME?</v>
      </c>
      <c r="AI13" s="66" t="e">
        <f aca="false">HPVAL($X13,$AE$2,AI$1,$AF$2,$X$3,$X$5)/1000</f>
        <v>#NAME?</v>
      </c>
    </row>
    <row r="14" customFormat="false" ht="12" hidden="false" customHeight="true" outlineLevel="0" collapsed="false">
      <c r="A14" s="143" t="s">
        <v>87</v>
      </c>
      <c r="B14" s="68"/>
      <c r="C14" s="43" t="e">
        <f aca="false">Y14</f>
        <v>#NAME?</v>
      </c>
      <c r="D14" s="66" t="e">
        <f aca="false">SUM(Z14:AC14)</f>
        <v>#NAME?</v>
      </c>
      <c r="E14" s="86" t="e">
        <f aca="false">C14-D14</f>
        <v>#NAME?</v>
      </c>
      <c r="F14" s="66"/>
      <c r="G14" s="43"/>
      <c r="H14" s="66"/>
      <c r="I14" s="66"/>
      <c r="J14" s="158" t="n">
        <f aca="false">SUM(G14:I14)</f>
        <v>0</v>
      </c>
      <c r="K14" s="41"/>
      <c r="L14" s="41"/>
      <c r="M14" s="66"/>
      <c r="N14" s="39"/>
      <c r="O14" s="158" t="n">
        <f aca="false">J14-M14-N14</f>
        <v>0</v>
      </c>
      <c r="P14" s="66"/>
      <c r="Q14" s="43"/>
      <c r="R14" s="66"/>
      <c r="S14" s="66"/>
      <c r="T14" s="66"/>
      <c r="U14" s="66"/>
      <c r="V14" s="86" t="n">
        <f aca="false">ROUND(SUM(Q14:U14),0)</f>
        <v>0</v>
      </c>
      <c r="X14" s="177" t="s">
        <v>197</v>
      </c>
      <c r="Y14" s="66" t="e">
        <f aca="false">HPVAL($X14,$X$1,Y$1,$X$2,$X$3,$X$5)/1000</f>
        <v>#NAME?</v>
      </c>
      <c r="AA14" s="66" t="e">
        <f aca="false">HPVAL($X14,$X$1,AA$1,$X$2,$X$3,$X$5)/1000</f>
        <v>#NAME?</v>
      </c>
      <c r="AB14" s="66" t="e">
        <f aca="false">HPVAL($X14,$X$1,AB$1,$X$2,$X$3,$X$5)/1000</f>
        <v>#NAME?</v>
      </c>
      <c r="AC14" s="66" t="e">
        <f aca="false">HPVAL($X14,$X$1,AC$1,$X$2,$X$3,$X$5)/1000</f>
        <v>#NAME?</v>
      </c>
      <c r="AE14" s="66" t="e">
        <f aca="false">HPVAL($X14,$AE$2,AE$1,$AF$2,$X$3,$X$5)/1000</f>
        <v>#NAME?</v>
      </c>
      <c r="AG14" s="66" t="e">
        <f aca="false">HPVAL($X14,$AE$2,AG$1,$AF$2,$X$3,$X$5)/1000</f>
        <v>#NAME?</v>
      </c>
      <c r="AH14" s="66" t="e">
        <f aca="false">HPVAL($X14,$AE$2,AH$1,$AF$2,$X$3,$X$5)/1000</f>
        <v>#NAME?</v>
      </c>
      <c r="AI14" s="66" t="e">
        <f aca="false">HPVAL($X14,$AE$2,AI$1,$AF$2,$X$3,$X$5)/1000</f>
        <v>#NAME?</v>
      </c>
    </row>
    <row r="15" customFormat="false" ht="12" hidden="false" customHeight="true" outlineLevel="0" collapsed="false">
      <c r="A15" s="143" t="s">
        <v>20</v>
      </c>
      <c r="B15" s="68"/>
      <c r="C15" s="43" t="e">
        <f aca="false">Y15</f>
        <v>#NAME?</v>
      </c>
      <c r="D15" s="66" t="e">
        <f aca="false">SUM(Z15:AC15)</f>
        <v>#NAME?</v>
      </c>
      <c r="E15" s="86" t="e">
        <f aca="false">C15-D15</f>
        <v>#NAME?</v>
      </c>
      <c r="F15" s="66"/>
      <c r="G15" s="43"/>
      <c r="H15" s="66"/>
      <c r="I15" s="66"/>
      <c r="J15" s="158" t="n">
        <f aca="false">SUM(G15:I15)</f>
        <v>0</v>
      </c>
      <c r="K15" s="41"/>
      <c r="L15" s="41"/>
      <c r="M15" s="66"/>
      <c r="N15" s="39"/>
      <c r="O15" s="158" t="n">
        <f aca="false">J15-M15-N15</f>
        <v>0</v>
      </c>
      <c r="P15" s="66"/>
      <c r="Q15" s="43"/>
      <c r="R15" s="66"/>
      <c r="S15" s="66"/>
      <c r="T15" s="66"/>
      <c r="U15" s="66"/>
      <c r="V15" s="86" t="n">
        <f aca="false">ROUND(SUM(Q15:U15),0)</f>
        <v>0</v>
      </c>
      <c r="X15" s="177" t="s">
        <v>198</v>
      </c>
      <c r="Y15" s="66" t="e">
        <f aca="false">HPVAL($X15,$X$1,Y$1,$X$2,$X$3,$X$5)/1000</f>
        <v>#NAME?</v>
      </c>
      <c r="AA15" s="66" t="e">
        <f aca="false">HPVAL($X15,$X$1,AA$1,$X$2,$X$3,$X$5)/1000</f>
        <v>#NAME?</v>
      </c>
      <c r="AB15" s="66" t="e">
        <f aca="false">HPVAL($X15,$X$1,AB$1,$X$2,$X$3,$X$5)/1000</f>
        <v>#NAME?</v>
      </c>
      <c r="AC15" s="66" t="e">
        <f aca="false">HPVAL($X15,$X$1,AC$1,$X$2,$X$3,$X$5)/1000</f>
        <v>#NAME?</v>
      </c>
      <c r="AE15" s="66" t="e">
        <f aca="false">HPVAL($X15,$AE$2,AE$1,$AF$2,$X$3,$X$5)/1000</f>
        <v>#NAME?</v>
      </c>
      <c r="AG15" s="66" t="e">
        <f aca="false">HPVAL($X15,$AE$2,AG$1,$AF$2,$X$3,$X$5)/1000</f>
        <v>#NAME?</v>
      </c>
      <c r="AH15" s="66" t="e">
        <f aca="false">HPVAL($X15,$AE$2,AH$1,$AF$2,$X$3,$X$5)/1000</f>
        <v>#NAME?</v>
      </c>
      <c r="AI15" s="66" t="e">
        <f aca="false">HPVAL($X15,$AE$2,AI$1,$AF$2,$X$3,$X$5)/1000</f>
        <v>#NAME?</v>
      </c>
    </row>
    <row r="16" customFormat="false" ht="12" hidden="false" customHeight="true" outlineLevel="0" collapsed="false">
      <c r="A16" s="143" t="s">
        <v>199</v>
      </c>
      <c r="B16" s="68"/>
      <c r="C16" s="43" t="e">
        <f aca="false">Y16</f>
        <v>#NAME?</v>
      </c>
      <c r="D16" s="66" t="e">
        <f aca="false">SUM(Z16:AC16)</f>
        <v>#NAME?</v>
      </c>
      <c r="E16" s="86" t="e">
        <f aca="false">C16-D16</f>
        <v>#NAME?</v>
      </c>
      <c r="F16" s="66"/>
      <c r="G16" s="43"/>
      <c r="H16" s="66"/>
      <c r="I16" s="66"/>
      <c r="J16" s="158" t="n">
        <f aca="false">SUM(G16:I16)</f>
        <v>0</v>
      </c>
      <c r="K16" s="41"/>
      <c r="L16" s="41"/>
      <c r="M16" s="66"/>
      <c r="N16" s="39"/>
      <c r="O16" s="158" t="n">
        <f aca="false">J16-M16-N16</f>
        <v>0</v>
      </c>
      <c r="P16" s="66"/>
      <c r="Q16" s="43"/>
      <c r="R16" s="66"/>
      <c r="S16" s="66"/>
      <c r="T16" s="66"/>
      <c r="U16" s="66"/>
      <c r="V16" s="86" t="n">
        <f aca="false">ROUND(SUM(Q16:U16),0)</f>
        <v>0</v>
      </c>
      <c r="X16" s="177" t="s">
        <v>200</v>
      </c>
      <c r="Y16" s="66" t="e">
        <f aca="false">HPVAL($X16,$X$1,Y$1,$X$2,$X$3,$X$5)/1000</f>
        <v>#NAME?</v>
      </c>
      <c r="AA16" s="66" t="e">
        <f aca="false">HPVAL($X16,$X$1,AA$1,$X$2,$X$3,$X$5)/1000</f>
        <v>#NAME?</v>
      </c>
      <c r="AB16" s="66" t="e">
        <f aca="false">HPVAL($X16,$X$1,AB$1,$X$2,$X$3,$X$5)/1000</f>
        <v>#NAME?</v>
      </c>
      <c r="AC16" s="66" t="e">
        <f aca="false">HPVAL($X16,$X$1,AC$1,$X$2,$X$3,$X$5)/1000</f>
        <v>#NAME?</v>
      </c>
      <c r="AE16" s="66" t="e">
        <f aca="false">HPVAL($X16,$AE$2,AE$1,$AF$2,$X$3,$X$5)/1000</f>
        <v>#NAME?</v>
      </c>
      <c r="AG16" s="66" t="e">
        <f aca="false">HPVAL($X16,$AE$2,AG$1,$AF$2,$X$3,$X$5)/1000</f>
        <v>#NAME?</v>
      </c>
      <c r="AH16" s="66" t="e">
        <f aca="false">HPVAL($X16,$AE$2,AH$1,$AF$2,$X$3,$X$5)/1000</f>
        <v>#NAME?</v>
      </c>
      <c r="AI16" s="66" t="e">
        <f aca="false">HPVAL($X16,$AE$2,AI$1,$AF$2,$X$3,$X$5)/1000</f>
        <v>#NAME?</v>
      </c>
    </row>
    <row r="17" customFormat="false" ht="12" hidden="false" customHeight="true" outlineLevel="0" collapsed="false">
      <c r="A17" s="143" t="s">
        <v>32</v>
      </c>
      <c r="B17" s="68"/>
      <c r="C17" s="43" t="e">
        <f aca="false">Y17</f>
        <v>#NAME?</v>
      </c>
      <c r="D17" s="66" t="e">
        <f aca="false">SUM(Z17:AC17)</f>
        <v>#NAME?</v>
      </c>
      <c r="E17" s="86" t="e">
        <f aca="false">C17-D17</f>
        <v>#NAME?</v>
      </c>
      <c r="F17" s="66"/>
      <c r="G17" s="43"/>
      <c r="H17" s="66"/>
      <c r="I17" s="66"/>
      <c r="J17" s="158" t="n">
        <f aca="false">SUM(G17:I17)</f>
        <v>0</v>
      </c>
      <c r="K17" s="41"/>
      <c r="L17" s="41"/>
      <c r="M17" s="66"/>
      <c r="N17" s="39"/>
      <c r="O17" s="158" t="n">
        <f aca="false">J17-M17-N17</f>
        <v>0</v>
      </c>
      <c r="P17" s="66"/>
      <c r="Q17" s="43"/>
      <c r="R17" s="66"/>
      <c r="S17" s="66"/>
      <c r="T17" s="66"/>
      <c r="U17" s="66"/>
      <c r="V17" s="86" t="n">
        <f aca="false">ROUND(SUM(Q17:U17),0)</f>
        <v>0</v>
      </c>
      <c r="X17" s="177" t="s">
        <v>201</v>
      </c>
      <c r="Y17" s="66" t="e">
        <f aca="false">HPVAL($X17,$X$1,Y$1,$X$2,$X$3,$X$5)/1000</f>
        <v>#NAME?</v>
      </c>
      <c r="AA17" s="66" t="e">
        <f aca="false">HPVAL($X17,$X$1,AA$1,$X$2,$X$3,$X$5)/1000</f>
        <v>#NAME?</v>
      </c>
      <c r="AB17" s="66" t="e">
        <f aca="false">HPVAL($X17,$X$1,AB$1,$X$2,$X$3,$X$5)/1000</f>
        <v>#NAME?</v>
      </c>
      <c r="AC17" s="66" t="e">
        <f aca="false">HPVAL($X17,$X$1,AC$1,$X$2,$X$3,$X$5)/1000</f>
        <v>#NAME?</v>
      </c>
      <c r="AE17" s="66" t="e">
        <f aca="false">HPVAL($X17,$AE$2,AE$1,$AF$2,$X$3,$X$5)/1000</f>
        <v>#NAME?</v>
      </c>
      <c r="AG17" s="66" t="e">
        <f aca="false">HPVAL($X17,$AE$2,AG$1,$AF$2,$X$3,$X$5)/1000</f>
        <v>#NAME?</v>
      </c>
      <c r="AH17" s="66" t="e">
        <f aca="false">HPVAL($X17,$AE$2,AH$1,$AF$2,$X$3,$X$5)/1000</f>
        <v>#NAME?</v>
      </c>
      <c r="AI17" s="66" t="e">
        <f aca="false">HPVAL($X17,$AE$2,AI$1,$AF$2,$X$3,$X$5)/1000</f>
        <v>#NAME?</v>
      </c>
    </row>
    <row r="18" customFormat="false" ht="12" hidden="false" customHeight="true" outlineLevel="0" collapsed="false">
      <c r="A18" s="143" t="s">
        <v>202</v>
      </c>
      <c r="B18" s="68"/>
      <c r="C18" s="43" t="e">
        <f aca="false">Y18</f>
        <v>#NAME?</v>
      </c>
      <c r="D18" s="66" t="e">
        <f aca="false">SUM(Z18:AC18)</f>
        <v>#NAME?</v>
      </c>
      <c r="E18" s="86" t="e">
        <f aca="false">C18-D18</f>
        <v>#NAME?</v>
      </c>
      <c r="F18" s="66"/>
      <c r="G18" s="43"/>
      <c r="H18" s="66"/>
      <c r="I18" s="66"/>
      <c r="J18" s="158" t="n">
        <f aca="false">SUM(G18:I18)</f>
        <v>0</v>
      </c>
      <c r="K18" s="41"/>
      <c r="L18" s="41"/>
      <c r="M18" s="66"/>
      <c r="N18" s="39"/>
      <c r="O18" s="158" t="n">
        <f aca="false">J18-M18-N18</f>
        <v>0</v>
      </c>
      <c r="P18" s="66"/>
      <c r="Q18" s="43"/>
      <c r="R18" s="66"/>
      <c r="S18" s="66"/>
      <c r="T18" s="66"/>
      <c r="U18" s="66"/>
      <c r="V18" s="86" t="n">
        <f aca="false">ROUND(SUM(Q18:U18),0)</f>
        <v>0</v>
      </c>
      <c r="X18" s="177" t="s">
        <v>203</v>
      </c>
      <c r="Y18" s="66" t="e">
        <f aca="false">HPVAL($X18,$X$1,Y$1,$X$2,$X$3,$X$5)/1000</f>
        <v>#NAME?</v>
      </c>
      <c r="AA18" s="66" t="e">
        <f aca="false">HPVAL($X18,$X$1,AA$1,$X$2,$X$3,$X$5)/1000</f>
        <v>#NAME?</v>
      </c>
      <c r="AB18" s="66" t="e">
        <f aca="false">HPVAL($X18,$X$1,AB$1,$X$2,$X$3,$X$5)/1000</f>
        <v>#NAME?</v>
      </c>
      <c r="AC18" s="66" t="e">
        <f aca="false">HPVAL($X18,$X$1,AC$1,$X$2,$X$3,$X$5)/1000</f>
        <v>#NAME?</v>
      </c>
      <c r="AE18" s="66" t="e">
        <f aca="false">HPVAL($X18,$AE$2,AE$1,$AF$2,$X$3,$X$5)/1000</f>
        <v>#NAME?</v>
      </c>
      <c r="AG18" s="66" t="e">
        <f aca="false">HPVAL($X18,$AE$2,AG$1,$AF$2,$X$3,$X$5)/1000</f>
        <v>#NAME?</v>
      </c>
      <c r="AH18" s="66" t="e">
        <f aca="false">HPVAL($X18,$AE$2,AH$1,$AF$2,$X$3,$X$5)/1000</f>
        <v>#NAME?</v>
      </c>
      <c r="AI18" s="66" t="e">
        <f aca="false">HPVAL($X18,$AE$2,AI$1,$AF$2,$X$3,$X$5)/1000</f>
        <v>#NAME?</v>
      </c>
    </row>
    <row r="19" customFormat="false" ht="12" hidden="false" customHeight="true" outlineLevel="0" collapsed="false">
      <c r="A19" s="179" t="s">
        <v>22</v>
      </c>
      <c r="B19" s="68"/>
      <c r="C19" s="180" t="e">
        <f aca="false">SUM(C9:C18)</f>
        <v>#NAME?</v>
      </c>
      <c r="D19" s="181" t="e">
        <f aca="false">SUM(D9:D18)</f>
        <v>#NAME?</v>
      </c>
      <c r="E19" s="182" t="e">
        <f aca="false">SUM(E9:E18)</f>
        <v>#NAME?</v>
      </c>
      <c r="F19" s="66"/>
      <c r="G19" s="180" t="n">
        <f aca="false">SUM(G9:G18)</f>
        <v>0</v>
      </c>
      <c r="H19" s="181" t="n">
        <f aca="false">SUM(H9:H18)</f>
        <v>0</v>
      </c>
      <c r="I19" s="182" t="n">
        <f aca="false">SUM(I9:I18)</f>
        <v>0</v>
      </c>
      <c r="J19" s="183" t="n">
        <f aca="false">SUM(J9:J18)</f>
        <v>0</v>
      </c>
      <c r="K19" s="180"/>
      <c r="L19" s="181"/>
      <c r="M19" s="181" t="n">
        <f aca="false">SUM(M9:M18)</f>
        <v>0</v>
      </c>
      <c r="N19" s="182" t="n">
        <f aca="false">SUM(N9:N18)</f>
        <v>0</v>
      </c>
      <c r="O19" s="183" t="n">
        <f aca="false">J19-M19-N19</f>
        <v>0</v>
      </c>
      <c r="P19" s="66"/>
      <c r="Q19" s="180" t="n">
        <f aca="false">SUM(Q9:Q18)</f>
        <v>0</v>
      </c>
      <c r="R19" s="181"/>
      <c r="S19" s="181"/>
      <c r="T19" s="181" t="n">
        <f aca="false">SUM(T9:T18)</f>
        <v>0</v>
      </c>
      <c r="U19" s="181" t="n">
        <f aca="false">SUM(U9:U18)</f>
        <v>0</v>
      </c>
      <c r="V19" s="182" t="n">
        <f aca="false">SUM(V9:V18)</f>
        <v>0</v>
      </c>
    </row>
    <row r="20" customFormat="false" ht="3" hidden="false" customHeight="true" outlineLevel="0" collapsed="false">
      <c r="A20" s="143"/>
      <c r="B20" s="68"/>
      <c r="C20" s="43"/>
      <c r="D20" s="66"/>
      <c r="E20" s="86"/>
      <c r="F20" s="66"/>
      <c r="G20" s="43"/>
      <c r="H20" s="66"/>
      <c r="I20" s="66"/>
      <c r="J20" s="158"/>
      <c r="K20" s="41"/>
      <c r="L20" s="41"/>
      <c r="M20" s="66"/>
      <c r="N20" s="39"/>
      <c r="O20" s="158"/>
      <c r="P20" s="66"/>
      <c r="Q20" s="43"/>
      <c r="R20" s="66"/>
      <c r="S20" s="66"/>
      <c r="T20" s="66"/>
      <c r="U20" s="66"/>
      <c r="V20" s="86"/>
    </row>
    <row r="21" customFormat="false" ht="12" hidden="false" customHeight="true" outlineLevel="0" collapsed="false">
      <c r="A21" s="143" t="s">
        <v>23</v>
      </c>
      <c r="B21" s="68"/>
      <c r="C21" s="43" t="e">
        <f aca="false">Y21</f>
        <v>#NAME?</v>
      </c>
      <c r="D21" s="66" t="e">
        <f aca="false">SUM(Z21:AC21)</f>
        <v>#NAME?</v>
      </c>
      <c r="E21" s="86" t="e">
        <f aca="false">C21-D21</f>
        <v>#NAME?</v>
      </c>
      <c r="F21" s="66"/>
      <c r="G21" s="43"/>
      <c r="H21" s="66"/>
      <c r="I21" s="66"/>
      <c r="J21" s="158" t="n">
        <f aca="false">SUM(G21:I21)</f>
        <v>0</v>
      </c>
      <c r="K21" s="41"/>
      <c r="L21" s="41"/>
      <c r="M21" s="66"/>
      <c r="N21" s="39"/>
      <c r="O21" s="158" t="n">
        <f aca="false">J21-M21-N21</f>
        <v>0</v>
      </c>
      <c r="P21" s="66"/>
      <c r="Q21" s="43"/>
      <c r="R21" s="66"/>
      <c r="S21" s="66"/>
      <c r="T21" s="66"/>
      <c r="U21" s="66"/>
      <c r="V21" s="86" t="n">
        <f aca="false">ROUND(SUM(Q21:U21),0)</f>
        <v>0</v>
      </c>
      <c r="X21" s="177" t="s">
        <v>204</v>
      </c>
      <c r="Y21" s="66" t="e">
        <f aca="false">HPVAL($X21,$X$1,Y$1,$X$2,$X$3,$X$5)/1000</f>
        <v>#NAME?</v>
      </c>
      <c r="Z21" s="66"/>
      <c r="AA21" s="66" t="e">
        <f aca="false">HPVAL($X21,$X$1,AA$1,$X$2,$X$3,$X$5)/1000</f>
        <v>#NAME?</v>
      </c>
      <c r="AB21" s="66" t="e">
        <f aca="false">HPVAL($X21,$X$1,AB$1,$X$2,$X$3,$X$5)/1000</f>
        <v>#NAME?</v>
      </c>
      <c r="AC21" s="66" t="e">
        <f aca="false">HPVAL($X21,$X$1,AC$1,$X$2,$X$3,$X$5)/1000</f>
        <v>#NAME?</v>
      </c>
      <c r="AE21" s="66" t="e">
        <f aca="false">HPVAL($X21,$AE$2,AE$1,$AF$2,$X$3,$X$5)/1000</f>
        <v>#NAME?</v>
      </c>
      <c r="AF21" s="66"/>
      <c r="AG21" s="66" t="e">
        <f aca="false">HPVAL($X21,$AE$2,AG$1,$AF$2,$X$3,$X$5)/1000</f>
        <v>#NAME?</v>
      </c>
      <c r="AH21" s="66" t="e">
        <f aca="false">HPVAL($X21,$AE$2,AH$1,$AF$2,$X$3,$X$5)/1000</f>
        <v>#NAME?</v>
      </c>
      <c r="AI21" s="66" t="e">
        <f aca="false">HPVAL($X21,$AE$2,AI$1,$AF$2,$X$3,$X$5)/1000</f>
        <v>#NAME?</v>
      </c>
    </row>
    <row r="22" customFormat="false" ht="12" hidden="false" customHeight="true" outlineLevel="0" collapsed="false">
      <c r="A22" s="143" t="s">
        <v>24</v>
      </c>
      <c r="B22" s="68"/>
      <c r="C22" s="43" t="e">
        <f aca="false">Y22</f>
        <v>#NAME?</v>
      </c>
      <c r="D22" s="66" t="e">
        <f aca="false">SUM(Z22:AC22)</f>
        <v>#NAME?</v>
      </c>
      <c r="E22" s="86" t="e">
        <f aca="false">C22-D22</f>
        <v>#NAME?</v>
      </c>
      <c r="F22" s="66"/>
      <c r="G22" s="43"/>
      <c r="H22" s="66"/>
      <c r="I22" s="66"/>
      <c r="J22" s="158" t="n">
        <f aca="false">SUM(G22:I22)</f>
        <v>0</v>
      </c>
      <c r="K22" s="41"/>
      <c r="L22" s="41"/>
      <c r="M22" s="66"/>
      <c r="N22" s="39"/>
      <c r="O22" s="158" t="n">
        <f aca="false">J22-M22-N22</f>
        <v>0</v>
      </c>
      <c r="P22" s="66"/>
      <c r="Q22" s="43"/>
      <c r="R22" s="66"/>
      <c r="S22" s="66"/>
      <c r="T22" s="66"/>
      <c r="U22" s="66"/>
      <c r="V22" s="86" t="n">
        <f aca="false">ROUND(SUM(Q22:U22),0)</f>
        <v>0</v>
      </c>
      <c r="X22" s="177" t="s">
        <v>205</v>
      </c>
      <c r="Y22" s="66" t="e">
        <f aca="false">HPVAL($X22,$X$1,Y$1,$X$2,$X$3,$X$5)/1000</f>
        <v>#NAME?</v>
      </c>
      <c r="Z22" s="66"/>
      <c r="AA22" s="66" t="e">
        <f aca="false">HPVAL($X22,$X$1,AA$1,$X$2,$X$3,$X$5)/1000</f>
        <v>#NAME?</v>
      </c>
      <c r="AB22" s="66" t="e">
        <f aca="false">HPVAL($X22,$X$1,AB$1,$X$2,$X$3,$X$5)/1000</f>
        <v>#NAME?</v>
      </c>
      <c r="AC22" s="66" t="e">
        <f aca="false">HPVAL($X22,$X$1,AC$1,$X$2,$X$3,$X$5)/1000</f>
        <v>#NAME?</v>
      </c>
      <c r="AE22" s="66" t="e">
        <f aca="false">HPVAL($X22,$AE$2,AE$1,$AF$2,$X$3,$X$5)/1000</f>
        <v>#NAME?</v>
      </c>
      <c r="AF22" s="66"/>
      <c r="AG22" s="66" t="e">
        <f aca="false">HPVAL($X22,$AE$2,AG$1,$AF$2,$X$3,$X$5)/1000</f>
        <v>#NAME?</v>
      </c>
      <c r="AH22" s="66" t="e">
        <f aca="false">HPVAL($X22,$AE$2,AH$1,$AF$2,$X$3,$X$5)/1000</f>
        <v>#NAME?</v>
      </c>
      <c r="AI22" s="66" t="e">
        <f aca="false">HPVAL($X22,$AE$2,AI$1,$AF$2,$X$3,$X$5)/1000</f>
        <v>#NAME?</v>
      </c>
    </row>
    <row r="23" customFormat="false" ht="12" hidden="false" customHeight="true" outlineLevel="0" collapsed="false">
      <c r="A23" s="143" t="s">
        <v>102</v>
      </c>
      <c r="B23" s="68"/>
      <c r="C23" s="43" t="e">
        <f aca="false">Y23</f>
        <v>#NAME?</v>
      </c>
      <c r="D23" s="66" t="e">
        <f aca="false">SUM(Z23:AC23)</f>
        <v>#NAME?</v>
      </c>
      <c r="E23" s="86" t="e">
        <f aca="false">C23-D23</f>
        <v>#NAME?</v>
      </c>
      <c r="F23" s="66"/>
      <c r="G23" s="43"/>
      <c r="H23" s="66"/>
      <c r="I23" s="66"/>
      <c r="J23" s="158" t="n">
        <f aca="false">SUM(G23:I23)</f>
        <v>0</v>
      </c>
      <c r="K23" s="41"/>
      <c r="L23" s="41"/>
      <c r="M23" s="66"/>
      <c r="N23" s="39"/>
      <c r="O23" s="158" t="n">
        <f aca="false">J23-M23-N23</f>
        <v>0</v>
      </c>
      <c r="P23" s="66"/>
      <c r="Q23" s="43"/>
      <c r="R23" s="66"/>
      <c r="S23" s="66"/>
      <c r="T23" s="66"/>
      <c r="U23" s="66"/>
      <c r="V23" s="86" t="n">
        <f aca="false">ROUND(SUM(Q23:U23),0)</f>
        <v>0</v>
      </c>
      <c r="X23" s="177" t="s">
        <v>206</v>
      </c>
      <c r="Y23" s="66" t="e">
        <f aca="false">HPVAL($X23,$X$1,Y$1,$X$2,$X$3,$X$5)/1000</f>
        <v>#NAME?</v>
      </c>
      <c r="Z23" s="66"/>
      <c r="AA23" s="66" t="e">
        <f aca="false">HPVAL($X23,$X$1,AA$1,$X$2,$X$3,$X$5)/1000</f>
        <v>#NAME?</v>
      </c>
      <c r="AB23" s="66" t="e">
        <f aca="false">HPVAL($X23,$X$1,AB$1,$X$2,$X$3,$X$5)/1000</f>
        <v>#NAME?</v>
      </c>
      <c r="AC23" s="66" t="e">
        <f aca="false">HPVAL($X23,$X$1,AC$1,$X$2,$X$3,$X$5)/1000</f>
        <v>#NAME?</v>
      </c>
      <c r="AE23" s="66" t="e">
        <f aca="false">HPVAL($X23,$AE$2,AE$1,$AF$2,$X$3,$X$5)/1000</f>
        <v>#NAME?</v>
      </c>
      <c r="AF23" s="66"/>
      <c r="AG23" s="66" t="e">
        <f aca="false">HPVAL($X23,$AE$2,AG$1,$AF$2,$X$3,$X$5)/1000</f>
        <v>#NAME?</v>
      </c>
      <c r="AH23" s="66" t="e">
        <f aca="false">HPVAL($X23,$AE$2,AH$1,$AF$2,$X$3,$X$5)/1000</f>
        <v>#NAME?</v>
      </c>
      <c r="AI23" s="66" t="e">
        <f aca="false">HPVAL($X23,$AE$2,AI$1,$AF$2,$X$3,$X$5)/1000</f>
        <v>#NAME?</v>
      </c>
    </row>
    <row r="24" customFormat="false" ht="12" hidden="false" customHeight="true" outlineLevel="0" collapsed="false">
      <c r="A24" s="143" t="s">
        <v>207</v>
      </c>
      <c r="B24" s="68"/>
      <c r="C24" s="43" t="e">
        <f aca="false">Y24</f>
        <v>#NAME?</v>
      </c>
      <c r="D24" s="66" t="e">
        <f aca="false">SUM(Z24:AC24)</f>
        <v>#NAME?</v>
      </c>
      <c r="E24" s="86" t="e">
        <f aca="false">C24-D24</f>
        <v>#NAME?</v>
      </c>
      <c r="F24" s="66"/>
      <c r="G24" s="43"/>
      <c r="H24" s="66"/>
      <c r="I24" s="66"/>
      <c r="J24" s="158" t="n">
        <f aca="false">SUM(G24:I24)</f>
        <v>0</v>
      </c>
      <c r="K24" s="41"/>
      <c r="L24" s="41"/>
      <c r="M24" s="66"/>
      <c r="N24" s="39"/>
      <c r="O24" s="158" t="n">
        <f aca="false">J24-M24-N24</f>
        <v>0</v>
      </c>
      <c r="P24" s="66"/>
      <c r="Q24" s="43"/>
      <c r="R24" s="66"/>
      <c r="S24" s="66"/>
      <c r="T24" s="66"/>
      <c r="U24" s="66"/>
      <c r="V24" s="86" t="n">
        <f aca="false">ROUND(SUM(Q24:U24),0)</f>
        <v>0</v>
      </c>
      <c r="X24" s="177" t="s">
        <v>208</v>
      </c>
      <c r="Y24" s="66" t="e">
        <f aca="false">HPVAL($X24,$X$1,Y$1,$X$2,$X$3,$X$5)/1000</f>
        <v>#NAME?</v>
      </c>
      <c r="Z24" s="66"/>
      <c r="AA24" s="66" t="e">
        <f aca="false">HPVAL($X24,$X$1,AA$1,$X$2,$X$3,$X$5)/1000</f>
        <v>#NAME?</v>
      </c>
      <c r="AB24" s="66" t="e">
        <f aca="false">HPVAL($X24,$X$1,AB$1,$X$2,$X$3,$X$5)/1000</f>
        <v>#NAME?</v>
      </c>
      <c r="AC24" s="66" t="e">
        <f aca="false">HPVAL($X24,$X$1,AC$1,$X$2,$X$3,$X$5)/1000</f>
        <v>#NAME?</v>
      </c>
      <c r="AE24" s="66" t="e">
        <f aca="false">HPVAL($X24,$AE$2,AE$1,$AF$2,$X$3,$X$5)/1000</f>
        <v>#NAME?</v>
      </c>
      <c r="AF24" s="66"/>
      <c r="AG24" s="66" t="e">
        <f aca="false">HPVAL($X24,$AE$2,AG$1,$AF$2,$X$3,$X$5)/1000</f>
        <v>#NAME?</v>
      </c>
      <c r="AH24" s="66" t="e">
        <f aca="false">HPVAL($X24,$AE$2,AH$1,$AF$2,$X$3,$X$5)/1000</f>
        <v>#NAME?</v>
      </c>
      <c r="AI24" s="66" t="e">
        <f aca="false">HPVAL($X24,$AE$2,AI$1,$AF$2,$X$3,$X$5)/1000</f>
        <v>#NAME?</v>
      </c>
    </row>
    <row r="25" customFormat="false" ht="12" hidden="false" customHeight="true" outlineLevel="0" collapsed="false">
      <c r="A25" s="143" t="s">
        <v>112</v>
      </c>
      <c r="B25" s="68"/>
      <c r="C25" s="43" t="e">
        <f aca="false">Y25</f>
        <v>#NAME?</v>
      </c>
      <c r="D25" s="66" t="e">
        <f aca="false">SUM(Z25:AC25)</f>
        <v>#NAME?</v>
      </c>
      <c r="E25" s="86" t="e">
        <f aca="false">C25-D25</f>
        <v>#NAME?</v>
      </c>
      <c r="F25" s="66"/>
      <c r="G25" s="43"/>
      <c r="H25" s="66"/>
      <c r="I25" s="66"/>
      <c r="J25" s="158" t="n">
        <f aca="false">SUM(G25:I25)</f>
        <v>0</v>
      </c>
      <c r="K25" s="41"/>
      <c r="L25" s="41"/>
      <c r="M25" s="66"/>
      <c r="N25" s="39"/>
      <c r="O25" s="158" t="n">
        <f aca="false">J25-M25-N25</f>
        <v>0</v>
      </c>
      <c r="P25" s="66"/>
      <c r="Q25" s="43"/>
      <c r="R25" s="66"/>
      <c r="S25" s="66"/>
      <c r="T25" s="66"/>
      <c r="U25" s="66"/>
      <c r="V25" s="86" t="n">
        <f aca="false">ROUND(SUM(Q25:U25),0)</f>
        <v>0</v>
      </c>
      <c r="X25" s="177" t="s">
        <v>209</v>
      </c>
      <c r="Y25" s="66" t="e">
        <f aca="false">HPVAL($X25,$X$1,Y$1,$X$2,$X$3,$X$5)/1000</f>
        <v>#NAME?</v>
      </c>
      <c r="Z25" s="66"/>
      <c r="AA25" s="66" t="e">
        <f aca="false">HPVAL($X25,$X$1,AA$1,$X$2,$X$3,$X$5)/1000</f>
        <v>#NAME?</v>
      </c>
      <c r="AB25" s="66" t="e">
        <f aca="false">HPVAL($X25,$X$1,AB$1,$X$2,$X$3,$X$5)/1000</f>
        <v>#NAME?</v>
      </c>
      <c r="AC25" s="66" t="e">
        <f aca="false">HPVAL($X25,$X$1,AC$1,$X$2,$X$3,$X$5)/1000</f>
        <v>#NAME?</v>
      </c>
      <c r="AE25" s="66" t="e">
        <f aca="false">HPVAL($X25,$AE$2,AE$1,$AF$2,$X$3,$X$5)/1000</f>
        <v>#NAME?</v>
      </c>
      <c r="AF25" s="66"/>
      <c r="AG25" s="66" t="e">
        <f aca="false">HPVAL($X25,$AE$2,AG$1,$AF$2,$X$3,$X$5)/1000</f>
        <v>#NAME?</v>
      </c>
      <c r="AH25" s="66" t="e">
        <f aca="false">HPVAL($X25,$AE$2,AH$1,$AF$2,$X$3,$X$5)/1000</f>
        <v>#NAME?</v>
      </c>
      <c r="AI25" s="66" t="e">
        <f aca="false">HPVAL($X25,$AE$2,AI$1,$AF$2,$X$3,$X$5)/1000</f>
        <v>#NAME?</v>
      </c>
    </row>
    <row r="26" customFormat="false" ht="12" hidden="false" customHeight="true" outlineLevel="0" collapsed="false">
      <c r="A26" s="143" t="s">
        <v>33</v>
      </c>
      <c r="B26" s="68"/>
      <c r="C26" s="43" t="e">
        <f aca="false">Y26</f>
        <v>#NAME?</v>
      </c>
      <c r="D26" s="66" t="e">
        <f aca="false">SUM(Z26:AC26)</f>
        <v>#NAME?</v>
      </c>
      <c r="E26" s="86" t="e">
        <f aca="false">C26-D26</f>
        <v>#NAME?</v>
      </c>
      <c r="F26" s="66"/>
      <c r="G26" s="43"/>
      <c r="H26" s="66"/>
      <c r="I26" s="66"/>
      <c r="J26" s="158" t="n">
        <f aca="false">SUM(G26:I26)</f>
        <v>0</v>
      </c>
      <c r="K26" s="41"/>
      <c r="L26" s="41"/>
      <c r="M26" s="66"/>
      <c r="N26" s="39"/>
      <c r="O26" s="158" t="n">
        <f aca="false">J26-M26-N26</f>
        <v>0</v>
      </c>
      <c r="P26" s="66"/>
      <c r="Q26" s="43"/>
      <c r="R26" s="66"/>
      <c r="S26" s="66"/>
      <c r="T26" s="66"/>
      <c r="U26" s="66"/>
      <c r="V26" s="86" t="n">
        <f aca="false">ROUND(SUM(Q26:U26),0)</f>
        <v>0</v>
      </c>
      <c r="X26" s="177" t="s">
        <v>210</v>
      </c>
      <c r="Y26" s="66" t="e">
        <f aca="false">HPVAL($X26,$X$1,Y$1,$X$2,$X$3,$X$5)/1000</f>
        <v>#NAME?</v>
      </c>
      <c r="Z26" s="66"/>
      <c r="AA26" s="66" t="e">
        <f aca="false">HPVAL($X26,$X$1,AA$1,$X$2,$X$3,$X$5)/1000</f>
        <v>#NAME?</v>
      </c>
      <c r="AB26" s="66" t="e">
        <f aca="false">HPVAL($X26,$X$1,AB$1,$X$2,$X$3,$X$5)/1000</f>
        <v>#NAME?</v>
      </c>
      <c r="AC26" s="66" t="e">
        <f aca="false">HPVAL($X26,$X$1,AC$1,$X$2,$X$3,$X$5)/1000</f>
        <v>#NAME?</v>
      </c>
      <c r="AE26" s="66" t="e">
        <f aca="false">HPVAL($X26,$AE$2,AE$1,$AF$2,$X$3,$X$5)/1000</f>
        <v>#NAME?</v>
      </c>
      <c r="AF26" s="66"/>
      <c r="AG26" s="66" t="e">
        <f aca="false">HPVAL($X26,$AE$2,AG$1,$AF$2,$X$3,$X$5)/1000</f>
        <v>#NAME?</v>
      </c>
      <c r="AH26" s="66" t="e">
        <f aca="false">HPVAL($X26,$AE$2,AH$1,$AF$2,$X$3,$X$5)/1000</f>
        <v>#NAME?</v>
      </c>
      <c r="AI26" s="66" t="e">
        <f aca="false">HPVAL($X26,$AE$2,AI$1,$AF$2,$X$3,$X$5)/1000</f>
        <v>#NAME?</v>
      </c>
    </row>
    <row r="27" customFormat="false" ht="12" hidden="false" customHeight="true" outlineLevel="0" collapsed="false">
      <c r="A27" s="179" t="s">
        <v>34</v>
      </c>
      <c r="B27" s="68"/>
      <c r="C27" s="180" t="e">
        <f aca="false">SUM(C21:C26)</f>
        <v>#NAME?</v>
      </c>
      <c r="D27" s="181" t="e">
        <f aca="false">SUM(D21:D26)</f>
        <v>#NAME?</v>
      </c>
      <c r="E27" s="182" t="e">
        <f aca="false">SUM(E21:E26)</f>
        <v>#NAME?</v>
      </c>
      <c r="F27" s="66"/>
      <c r="G27" s="180" t="n">
        <f aca="false">SUM(G21:G26)</f>
        <v>0</v>
      </c>
      <c r="H27" s="181" t="n">
        <f aca="false">SUM(H21:H26)</f>
        <v>0</v>
      </c>
      <c r="I27" s="181" t="n">
        <f aca="false">SUM(I21:I26)</f>
        <v>0</v>
      </c>
      <c r="J27" s="183" t="n">
        <f aca="false">SUM(J21:J26)</f>
        <v>0</v>
      </c>
      <c r="K27" s="181"/>
      <c r="L27" s="181"/>
      <c r="M27" s="181" t="n">
        <f aca="false">SUM(M21:M26)</f>
        <v>0</v>
      </c>
      <c r="N27" s="182" t="n">
        <f aca="false">SUM(N21:N26)</f>
        <v>0</v>
      </c>
      <c r="O27" s="183" t="n">
        <f aca="false">J27-M27-N27</f>
        <v>0</v>
      </c>
      <c r="P27" s="66"/>
      <c r="Q27" s="180" t="n">
        <f aca="false">SUM(Q21:Q26)</f>
        <v>0</v>
      </c>
      <c r="R27" s="181"/>
      <c r="S27" s="181"/>
      <c r="T27" s="181" t="n">
        <f aca="false">SUM(T21:T26)</f>
        <v>0</v>
      </c>
      <c r="U27" s="181" t="n">
        <f aca="false">SUM(U21:U26)</f>
        <v>0</v>
      </c>
      <c r="V27" s="182" t="n">
        <f aca="false">SUM(V21:V26)</f>
        <v>0</v>
      </c>
    </row>
    <row r="28" customFormat="false" ht="3" hidden="false" customHeight="true" outlineLevel="0" collapsed="false">
      <c r="A28" s="143"/>
      <c r="B28" s="68"/>
      <c r="C28" s="43"/>
      <c r="D28" s="66"/>
      <c r="E28" s="86"/>
      <c r="F28" s="66"/>
      <c r="G28" s="43"/>
      <c r="H28" s="66"/>
      <c r="I28" s="66"/>
      <c r="J28" s="158"/>
      <c r="K28" s="41"/>
      <c r="L28" s="41"/>
      <c r="M28" s="66"/>
      <c r="N28" s="39"/>
      <c r="O28" s="158"/>
      <c r="P28" s="66"/>
      <c r="Q28" s="43"/>
      <c r="R28" s="66"/>
      <c r="S28" s="66"/>
      <c r="T28" s="66"/>
      <c r="U28" s="66"/>
      <c r="V28" s="86"/>
    </row>
    <row r="29" customFormat="false" ht="12" hidden="false" customHeight="true" outlineLevel="0" collapsed="false">
      <c r="A29" s="143" t="s">
        <v>211</v>
      </c>
      <c r="B29" s="68"/>
      <c r="C29" s="43" t="e">
        <f aca="false">Y29</f>
        <v>#NAME?</v>
      </c>
      <c r="D29" s="66" t="e">
        <f aca="false">SUM(Z29:AC29)</f>
        <v>#NAME?</v>
      </c>
      <c r="E29" s="86" t="e">
        <f aca="false">C29-D29</f>
        <v>#NAME?</v>
      </c>
      <c r="F29" s="66"/>
      <c r="G29" s="43"/>
      <c r="H29" s="66"/>
      <c r="I29" s="66"/>
      <c r="J29" s="158" t="n">
        <f aca="false">SUM(G29:I29)</f>
        <v>0</v>
      </c>
      <c r="K29" s="41"/>
      <c r="L29" s="41"/>
      <c r="M29" s="66"/>
      <c r="N29" s="39"/>
      <c r="O29" s="158" t="n">
        <f aca="false">J29-M29-N29</f>
        <v>0</v>
      </c>
      <c r="P29" s="66"/>
      <c r="Q29" s="43"/>
      <c r="R29" s="66"/>
      <c r="S29" s="66"/>
      <c r="T29" s="66"/>
      <c r="U29" s="66"/>
      <c r="V29" s="86" t="n">
        <f aca="false">ROUND(SUM(Q29:U29),0)</f>
        <v>0</v>
      </c>
      <c r="X29" s="177" t="s">
        <v>212</v>
      </c>
      <c r="Y29" s="66" t="e">
        <f aca="false">HPVAL($X29,$X$1,Y$1,$X$2,$X$3,$X$5)/1000+Z29</f>
        <v>#NAME?</v>
      </c>
      <c r="Z29" s="66" t="n">
        <f aca="false">6605+8789</f>
        <v>15394</v>
      </c>
      <c r="AA29" s="66" t="e">
        <f aca="false">HPVAL($X29,$X$1,AA$1,$X$2,$X$3,$X$5)/1000</f>
        <v>#NAME?</v>
      </c>
      <c r="AB29" s="66" t="e">
        <f aca="false">HPVAL($X29,$X$1,AB$1,$X$2,$X$3,$X$5)/1000</f>
        <v>#NAME?</v>
      </c>
      <c r="AC29" s="66" t="e">
        <f aca="false">HPVAL($X29,$X$1,AC$1,$X$2,$X$3,$X$5)/1000</f>
        <v>#NAME?</v>
      </c>
      <c r="AE29" s="66" t="e">
        <f aca="false">HPVAL($X29,$AE$2,AE$1,$AF$2,$X$3,$X$5)/1000+AF29</f>
        <v>#NAME?</v>
      </c>
      <c r="AF29" s="66" t="n">
        <v>6640</v>
      </c>
      <c r="AG29" s="66" t="e">
        <f aca="false">HPVAL($X29,$AE$2,AG$1,$AF$2,$X$3,$X$5)/1000</f>
        <v>#NAME?</v>
      </c>
      <c r="AH29" s="66" t="e">
        <f aca="false">HPVAL($X29,$AE$2,AH$1,$AF$2,$X$3,$X$5)/1000</f>
        <v>#NAME?</v>
      </c>
      <c r="AI29" s="66" t="e">
        <f aca="false">HPVAL($X29,$AE$2,AI$1,$AF$2,$X$3,$X$5)/1000</f>
        <v>#NAME?</v>
      </c>
    </row>
    <row r="30" customFormat="false" ht="12" hidden="false" customHeight="true" outlineLevel="0" collapsed="false">
      <c r="A30" s="143" t="s">
        <v>58</v>
      </c>
      <c r="B30" s="68"/>
      <c r="C30" s="43" t="e">
        <f aca="false">Y30</f>
        <v>#NAME?</v>
      </c>
      <c r="D30" s="66" t="e">
        <f aca="false">SUM(Z30:AC30)</f>
        <v>#NAME?</v>
      </c>
      <c r="E30" s="86" t="e">
        <f aca="false">C30-D30</f>
        <v>#NAME?</v>
      </c>
      <c r="F30" s="66"/>
      <c r="G30" s="43"/>
      <c r="H30" s="66"/>
      <c r="I30" s="66"/>
      <c r="J30" s="158" t="n">
        <f aca="false">SUM(G30:I30)</f>
        <v>0</v>
      </c>
      <c r="K30" s="41"/>
      <c r="L30" s="41"/>
      <c r="M30" s="66"/>
      <c r="N30" s="39"/>
      <c r="O30" s="158" t="n">
        <f aca="false">J30-M30-N30</f>
        <v>0</v>
      </c>
      <c r="P30" s="66"/>
      <c r="Q30" s="43"/>
      <c r="R30" s="66"/>
      <c r="S30" s="66"/>
      <c r="T30" s="66"/>
      <c r="U30" s="66"/>
      <c r="V30" s="86" t="n">
        <f aca="false">ROUND(SUM(Q30:U30),0)</f>
        <v>0</v>
      </c>
      <c r="X30" s="177" t="s">
        <v>213</v>
      </c>
      <c r="Y30" s="66" t="e">
        <f aca="false">HPVAL($X30,$X$1,Y$1,$X$2,$X$3,$X$5)/1000</f>
        <v>#NAME?</v>
      </c>
      <c r="Z30" s="66"/>
      <c r="AA30" s="66" t="e">
        <f aca="false">HPVAL($X30,$X$1,AA$1,$X$2,$X$3,$X$5)/1000</f>
        <v>#NAME?</v>
      </c>
      <c r="AB30" s="66" t="e">
        <f aca="false">HPVAL($X30,$X$1,AB$1,$X$2,$X$3,$X$5)/1000</f>
        <v>#NAME?</v>
      </c>
      <c r="AC30" s="66" t="e">
        <f aca="false">HPVAL($X30,$X$1,AC$1,$X$2,$X$3,$X$5)/1000</f>
        <v>#NAME?</v>
      </c>
      <c r="AE30" s="66" t="e">
        <f aca="false">HPVAL($X30,$AE$2,AE$1,$AF$2,$X$3,$X$5)/1000</f>
        <v>#NAME?</v>
      </c>
      <c r="AF30" s="66"/>
      <c r="AG30" s="66" t="e">
        <f aca="false">HPVAL($X30,$AE$2,AG$1,$AF$2,$X$3,$X$5)/1000</f>
        <v>#NAME?</v>
      </c>
      <c r="AH30" s="66" t="e">
        <f aca="false">HPVAL($X30,$AE$2,AH$1,$AF$2,$X$3,$X$5)/1000</f>
        <v>#NAME?</v>
      </c>
      <c r="AI30" s="66" t="e">
        <f aca="false">HPVAL($X30,$AE$2,AI$1,$AF$2,$X$3,$X$5)/1000</f>
        <v>#NAME?</v>
      </c>
    </row>
    <row r="31" customFormat="false" ht="12" hidden="false" customHeight="true" outlineLevel="0" collapsed="false">
      <c r="A31" s="143" t="s">
        <v>121</v>
      </c>
      <c r="B31" s="68"/>
      <c r="C31" s="43" t="e">
        <f aca="false">Y31</f>
        <v>#NAME?</v>
      </c>
      <c r="D31" s="66" t="e">
        <f aca="false">SUM(Z31:AC31)</f>
        <v>#NAME?</v>
      </c>
      <c r="E31" s="86" t="e">
        <f aca="false">C31-D31</f>
        <v>#NAME?</v>
      </c>
      <c r="F31" s="66"/>
      <c r="G31" s="43"/>
      <c r="H31" s="66"/>
      <c r="I31" s="66"/>
      <c r="J31" s="158" t="n">
        <f aca="false">SUM(G31:I31)</f>
        <v>0</v>
      </c>
      <c r="K31" s="41"/>
      <c r="L31" s="41"/>
      <c r="M31" s="66"/>
      <c r="N31" s="39"/>
      <c r="O31" s="158" t="n">
        <f aca="false">J31-M31-N31</f>
        <v>0</v>
      </c>
      <c r="P31" s="66"/>
      <c r="Q31" s="43"/>
      <c r="R31" s="66"/>
      <c r="S31" s="66"/>
      <c r="T31" s="66"/>
      <c r="U31" s="66"/>
      <c r="V31" s="86" t="n">
        <f aca="false">ROUND(SUM(Q31:U31),0)</f>
        <v>0</v>
      </c>
      <c r="X31" s="177" t="s">
        <v>214</v>
      </c>
      <c r="Y31" s="66" t="e">
        <f aca="false">HPVAL($X31,$X$1,Y$1,$X$2,$X$3,$X$5)/1000+Z31</f>
        <v>#NAME?</v>
      </c>
      <c r="Z31" s="66" t="n">
        <f aca="false">35122+34587</f>
        <v>69709</v>
      </c>
      <c r="AA31" s="66" t="e">
        <f aca="false">HPVAL($X31,$X$1,AA$1,$X$2,$X$3,$X$5)/1000</f>
        <v>#NAME?</v>
      </c>
      <c r="AB31" s="66" t="e">
        <f aca="false">HPVAL($X31,$X$1,AB$1,$X$2,$X$3,$X$5)/1000</f>
        <v>#NAME?</v>
      </c>
      <c r="AC31" s="66" t="e">
        <f aca="false">HPVAL($X31,$X$1,AC$1,$X$2,$X$3,$X$5)/1000</f>
        <v>#NAME?</v>
      </c>
      <c r="AE31" s="66" t="e">
        <f aca="false">HPVAL($X31,$AE$2,AE$1,$AF$2,$X$3,$X$5)/1000+AF31</f>
        <v>#NAME?</v>
      </c>
      <c r="AF31" s="66" t="n">
        <v>42177</v>
      </c>
      <c r="AG31" s="66" t="e">
        <f aca="false">HPVAL($X31,$AE$2,AG$1,$AF$2,$X$3,$X$5)/1000</f>
        <v>#NAME?</v>
      </c>
      <c r="AH31" s="66" t="e">
        <f aca="false">HPVAL($X31,$AE$2,AH$1,$AF$2,$X$3,$X$5)/1000</f>
        <v>#NAME?</v>
      </c>
      <c r="AI31" s="66" t="e">
        <f aca="false">HPVAL($X31,$AE$2,AI$1,$AF$2,$X$3,$X$5)/1000</f>
        <v>#NAME?</v>
      </c>
    </row>
    <row r="32" customFormat="false" ht="12" hidden="false" customHeight="true" outlineLevel="0" collapsed="false">
      <c r="A32" s="143" t="s">
        <v>215</v>
      </c>
      <c r="B32" s="68"/>
      <c r="C32" s="43" t="e">
        <f aca="false">Y32</f>
        <v>#NAME?</v>
      </c>
      <c r="D32" s="66" t="e">
        <f aca="false">SUM(Z32:AC32)</f>
        <v>#NAME?</v>
      </c>
      <c r="E32" s="86" t="e">
        <f aca="false">C32-D32</f>
        <v>#NAME?</v>
      </c>
      <c r="F32" s="66"/>
      <c r="G32" s="43"/>
      <c r="H32" s="66"/>
      <c r="I32" s="66"/>
      <c r="J32" s="158" t="n">
        <f aca="false">SUM(G32:I32)</f>
        <v>0</v>
      </c>
      <c r="K32" s="41"/>
      <c r="L32" s="41"/>
      <c r="M32" s="66"/>
      <c r="N32" s="39"/>
      <c r="O32" s="158" t="n">
        <f aca="false">J32-M32-N32</f>
        <v>0</v>
      </c>
      <c r="P32" s="66"/>
      <c r="Q32" s="43"/>
      <c r="R32" s="66"/>
      <c r="S32" s="66"/>
      <c r="T32" s="66"/>
      <c r="U32" s="66"/>
      <c r="V32" s="86" t="n">
        <f aca="false">ROUND(SUM(Q32:U32),0)</f>
        <v>0</v>
      </c>
      <c r="X32" s="177" t="s">
        <v>216</v>
      </c>
      <c r="Y32" s="66" t="e">
        <f aca="false">HPVAL($X32,$X$1,Y$1,$X$2,$X$3,$X$5)/1000</f>
        <v>#NAME?</v>
      </c>
      <c r="Z32" s="66"/>
      <c r="AA32" s="66" t="e">
        <f aca="false">HPVAL($X32,$X$1,AA$1,$X$2,$X$3,$X$5)/1000</f>
        <v>#NAME?</v>
      </c>
      <c r="AB32" s="66" t="e">
        <f aca="false">HPVAL($X32,$X$1,AB$1,$X$2,$X$3,$X$5)/1000</f>
        <v>#NAME?</v>
      </c>
      <c r="AC32" s="66" t="e">
        <f aca="false">HPVAL($X32,$X$1,AC$1,$X$2,$X$3,$X$5)/1000</f>
        <v>#NAME?</v>
      </c>
      <c r="AE32" s="66" t="e">
        <f aca="false">HPVAL($X32,$AE$2,AE$1,$AF$2,$X$3,$X$5)/1000</f>
        <v>#NAME?</v>
      </c>
      <c r="AF32" s="66"/>
      <c r="AG32" s="66" t="e">
        <f aca="false">HPVAL($X32,$AE$2,AG$1,$AF$2,$X$3,$X$5)/1000</f>
        <v>#NAME?</v>
      </c>
      <c r="AH32" s="66" t="e">
        <f aca="false">HPVAL($X32,$AE$2,AH$1,$AF$2,$X$3,$X$5)/1000</f>
        <v>#NAME?</v>
      </c>
      <c r="AI32" s="66" t="e">
        <f aca="false">HPVAL($X32,$AE$2,AI$1,$AF$2,$X$3,$X$5)/1000</f>
        <v>#NAME?</v>
      </c>
    </row>
    <row r="33" customFormat="false" ht="12" hidden="false" customHeight="true" outlineLevel="0" collapsed="false">
      <c r="A33" s="179" t="s">
        <v>217</v>
      </c>
      <c r="B33" s="68"/>
      <c r="C33" s="180" t="e">
        <f aca="false">SUM(C29:C32)</f>
        <v>#NAME?</v>
      </c>
      <c r="D33" s="181" t="e">
        <f aca="false">SUM(D29:D32)</f>
        <v>#NAME?</v>
      </c>
      <c r="E33" s="182" t="e">
        <f aca="false">SUM(E29:E32)</f>
        <v>#NAME?</v>
      </c>
      <c r="F33" s="66"/>
      <c r="G33" s="180" t="n">
        <f aca="false">SUM(G29:G32)</f>
        <v>0</v>
      </c>
      <c r="H33" s="181" t="n">
        <f aca="false">SUM(H29:H32)</f>
        <v>0</v>
      </c>
      <c r="I33" s="181" t="n">
        <f aca="false">SUM(I29:I32)</f>
        <v>0</v>
      </c>
      <c r="J33" s="183" t="n">
        <f aca="false">SUM(J29:J32)</f>
        <v>0</v>
      </c>
      <c r="K33" s="181"/>
      <c r="L33" s="181"/>
      <c r="M33" s="181" t="n">
        <f aca="false">SUM(M29:M32)</f>
        <v>0</v>
      </c>
      <c r="N33" s="182" t="n">
        <f aca="false">SUM(N29:N32)</f>
        <v>0</v>
      </c>
      <c r="O33" s="183" t="n">
        <f aca="false">J33-M33-N33</f>
        <v>0</v>
      </c>
      <c r="P33" s="66"/>
      <c r="Q33" s="180" t="n">
        <f aca="false">SUM(Q29:Q32)</f>
        <v>0</v>
      </c>
      <c r="R33" s="181"/>
      <c r="S33" s="181"/>
      <c r="T33" s="181" t="n">
        <f aca="false">SUM(T29:T32)</f>
        <v>0</v>
      </c>
      <c r="U33" s="181" t="n">
        <f aca="false">SUM(U29:U32)</f>
        <v>0</v>
      </c>
      <c r="V33" s="182" t="n">
        <f aca="false">SUM(V29:V32)</f>
        <v>0</v>
      </c>
    </row>
    <row r="34" customFormat="false" ht="3" hidden="false" customHeight="true" outlineLevel="0" collapsed="false">
      <c r="A34" s="143"/>
      <c r="B34" s="68"/>
      <c r="C34" s="43"/>
      <c r="D34" s="66"/>
      <c r="E34" s="86"/>
      <c r="F34" s="66"/>
      <c r="G34" s="43"/>
      <c r="H34" s="66"/>
      <c r="I34" s="66"/>
      <c r="J34" s="158"/>
      <c r="K34" s="41"/>
      <c r="L34" s="41"/>
      <c r="M34" s="66"/>
      <c r="N34" s="39"/>
      <c r="O34" s="158"/>
      <c r="P34" s="66"/>
      <c r="Q34" s="43"/>
      <c r="R34" s="66"/>
      <c r="S34" s="66"/>
      <c r="T34" s="66"/>
      <c r="U34" s="66"/>
      <c r="V34" s="86"/>
    </row>
    <row r="35" customFormat="false" ht="12" hidden="false" customHeight="true" outlineLevel="0" collapsed="false">
      <c r="A35" s="143" t="s">
        <v>35</v>
      </c>
      <c r="B35" s="68"/>
      <c r="C35" s="43" t="e">
        <f aca="false">Y35</f>
        <v>#NAME?</v>
      </c>
      <c r="D35" s="66" t="e">
        <f aca="false">SUM(Z35:AC35)</f>
        <v>#NAME?</v>
      </c>
      <c r="E35" s="86" t="e">
        <f aca="false">C35-D35</f>
        <v>#NAME?</v>
      </c>
      <c r="F35" s="66"/>
      <c r="G35" s="43"/>
      <c r="H35" s="66"/>
      <c r="I35" s="66"/>
      <c r="J35" s="158" t="n">
        <f aca="false">SUM(G35:I35)</f>
        <v>0</v>
      </c>
      <c r="K35" s="41"/>
      <c r="L35" s="41"/>
      <c r="M35" s="66"/>
      <c r="N35" s="39"/>
      <c r="O35" s="158" t="n">
        <f aca="false">J35-M35-N35</f>
        <v>0</v>
      </c>
      <c r="P35" s="66"/>
      <c r="Q35" s="43"/>
      <c r="R35" s="66"/>
      <c r="S35" s="66"/>
      <c r="T35" s="66"/>
      <c r="U35" s="66"/>
      <c r="V35" s="86" t="n">
        <f aca="false">ROUND(SUM(Q35:U35),0)</f>
        <v>0</v>
      </c>
      <c r="X35" s="177" t="s">
        <v>218</v>
      </c>
      <c r="Y35" s="66" t="e">
        <f aca="false">HPVAL($X35,$X$1,Y$1,$X$2,$X$3,$X$5)/1000</f>
        <v>#NAME?</v>
      </c>
      <c r="Z35" s="66"/>
      <c r="AA35" s="66" t="e">
        <f aca="false">HPVAL($X35,$X$1,AA$1,$X$2,$X$3,$X$5)/1000</f>
        <v>#NAME?</v>
      </c>
      <c r="AB35" s="66" t="e">
        <f aca="false">HPVAL($X35,$X$1,AB$1,$X$2,$X$3,$X$5)/1000</f>
        <v>#NAME?</v>
      </c>
      <c r="AC35" s="66" t="e">
        <f aca="false">HPVAL($X35,$X$1,AC$1,$X$2,$X$3,$X$5)/1000</f>
        <v>#NAME?</v>
      </c>
      <c r="AE35" s="66" t="e">
        <f aca="false">HPVAL($X35,$AE$2,AE$1,$AF$2,$X$3,$X$5)/1000</f>
        <v>#NAME?</v>
      </c>
      <c r="AF35" s="66"/>
      <c r="AG35" s="66" t="e">
        <f aca="false">HPVAL($X35,$AE$2,AG$1,$AF$2,$X$3,$X$5)/1000</f>
        <v>#NAME?</v>
      </c>
      <c r="AH35" s="66" t="e">
        <f aca="false">HPVAL($X35,$AE$2,AH$1,$AF$2,$X$3,$X$5)/1000</f>
        <v>#NAME?</v>
      </c>
      <c r="AI35" s="66" t="e">
        <f aca="false">HPVAL($X35,$AE$2,AI$1,$AF$2,$X$3,$X$5)/1000</f>
        <v>#NAME?</v>
      </c>
    </row>
    <row r="36" customFormat="false" ht="12" hidden="false" customHeight="true" outlineLevel="0" collapsed="false">
      <c r="A36" s="143" t="s">
        <v>144</v>
      </c>
      <c r="B36" s="68"/>
      <c r="C36" s="43" t="e">
        <f aca="false">Y36</f>
        <v>#NAME?</v>
      </c>
      <c r="D36" s="66" t="e">
        <f aca="false">SUM(Z36:AC36)</f>
        <v>#NAME?</v>
      </c>
      <c r="E36" s="86" t="e">
        <f aca="false">C36-D36</f>
        <v>#NAME?</v>
      </c>
      <c r="F36" s="66"/>
      <c r="G36" s="43"/>
      <c r="H36" s="66"/>
      <c r="I36" s="66"/>
      <c r="J36" s="158" t="n">
        <f aca="false">SUM(G36:I36)</f>
        <v>0</v>
      </c>
      <c r="K36" s="41"/>
      <c r="L36" s="41"/>
      <c r="M36" s="66"/>
      <c r="N36" s="39"/>
      <c r="O36" s="158" t="n">
        <f aca="false">J36-M36-N36</f>
        <v>0</v>
      </c>
      <c r="P36" s="66"/>
      <c r="Q36" s="43"/>
      <c r="R36" s="66"/>
      <c r="S36" s="66"/>
      <c r="T36" s="66"/>
      <c r="U36" s="66"/>
      <c r="V36" s="86" t="n">
        <f aca="false">ROUND(SUM(Q36:U36),0)</f>
        <v>0</v>
      </c>
      <c r="X36" s="177" t="s">
        <v>219</v>
      </c>
      <c r="Y36" s="66" t="e">
        <f aca="false">HPVAL($X36,$X$1,Y$1,$X$2,$X$3,$X$5)/1000</f>
        <v>#NAME?</v>
      </c>
      <c r="Z36" s="66"/>
      <c r="AA36" s="66" t="e">
        <f aca="false">HPVAL($X36,$X$1,AA$1,$X$2,$X$3,$X$5)/1000</f>
        <v>#NAME?</v>
      </c>
      <c r="AB36" s="66" t="e">
        <f aca="false">HPVAL($X36,$X$1,AB$1,$X$2,$X$3,$X$5)/1000</f>
        <v>#NAME?</v>
      </c>
      <c r="AC36" s="66" t="e">
        <f aca="false">HPVAL($X36,$X$1,AC$1,$X$2,$X$3,$X$5)/1000</f>
        <v>#NAME?</v>
      </c>
      <c r="AE36" s="66" t="e">
        <f aca="false">HPVAL($X36,$AE$2,AE$1,$AF$2,$X$3,$X$5)/1000</f>
        <v>#NAME?</v>
      </c>
      <c r="AF36" s="66"/>
      <c r="AG36" s="66" t="e">
        <f aca="false">HPVAL($X36,$AE$2,AG$1,$AF$2,$X$3,$X$5)/1000</f>
        <v>#NAME?</v>
      </c>
      <c r="AH36" s="66" t="e">
        <f aca="false">HPVAL($X36,$AE$2,AH$1,$AF$2,$X$3,$X$5)/1000</f>
        <v>#NAME?</v>
      </c>
      <c r="AI36" s="66" t="e">
        <f aca="false">HPVAL($X36,$AE$2,AI$1,$AF$2,$X$3,$X$5)/1000</f>
        <v>#NAME?</v>
      </c>
    </row>
    <row r="37" customFormat="false" ht="12" hidden="false" customHeight="true" outlineLevel="0" collapsed="false">
      <c r="A37" s="143" t="s">
        <v>145</v>
      </c>
      <c r="B37" s="68"/>
      <c r="C37" s="43" t="e">
        <f aca="false">Y37</f>
        <v>#NAME?</v>
      </c>
      <c r="D37" s="66" t="e">
        <f aca="false">SUM(Z37:AC37)</f>
        <v>#NAME?</v>
      </c>
      <c r="E37" s="86" t="e">
        <f aca="false">C37-D37</f>
        <v>#NAME?</v>
      </c>
      <c r="F37" s="66"/>
      <c r="G37" s="43"/>
      <c r="H37" s="66"/>
      <c r="I37" s="66"/>
      <c r="J37" s="158" t="n">
        <f aca="false">SUM(G37:I37)</f>
        <v>0</v>
      </c>
      <c r="K37" s="41"/>
      <c r="L37" s="41"/>
      <c r="M37" s="66"/>
      <c r="N37" s="39"/>
      <c r="O37" s="158" t="n">
        <f aca="false">J37-M37-N37</f>
        <v>0</v>
      </c>
      <c r="P37" s="66"/>
      <c r="Q37" s="43"/>
      <c r="R37" s="66"/>
      <c r="S37" s="66"/>
      <c r="T37" s="66"/>
      <c r="U37" s="66"/>
      <c r="V37" s="86" t="n">
        <f aca="false">ROUND(SUM(Q37:U37),0)</f>
        <v>0</v>
      </c>
      <c r="X37" s="177" t="s">
        <v>220</v>
      </c>
      <c r="Y37" s="66" t="e">
        <f aca="false">HPVAL($X37,$X$1,Y$1,$X$2,$X$3,$X$5)/1000</f>
        <v>#NAME?</v>
      </c>
      <c r="Z37" s="66"/>
      <c r="AA37" s="66" t="e">
        <f aca="false">HPVAL($X37,$X$1,AA$1,$X$2,$X$3,$X$5)/1000</f>
        <v>#NAME?</v>
      </c>
      <c r="AB37" s="66" t="e">
        <f aca="false">HPVAL($X37,$X$1,AB$1,$X$2,$X$3,$X$5)/1000</f>
        <v>#NAME?</v>
      </c>
      <c r="AC37" s="66" t="e">
        <f aca="false">HPVAL($X37,$X$1,AC$1,$X$2,$X$3,$X$5)/1000</f>
        <v>#NAME?</v>
      </c>
      <c r="AE37" s="66" t="e">
        <f aca="false">HPVAL($X37,$AE$2,AE$1,$AF$2,$X$3,$X$5)/1000</f>
        <v>#NAME?</v>
      </c>
      <c r="AF37" s="66"/>
      <c r="AG37" s="66" t="e">
        <f aca="false">HPVAL($X37,$AE$2,AG$1,$AF$2,$X$3,$X$5)/1000</f>
        <v>#NAME?</v>
      </c>
      <c r="AH37" s="66" t="e">
        <f aca="false">HPVAL($X37,$AE$2,AH$1,$AF$2,$X$3,$X$5)/1000</f>
        <v>#NAME?</v>
      </c>
      <c r="AI37" s="66" t="e">
        <f aca="false">HPVAL($X37,$AE$2,AI$1,$AF$2,$X$3,$X$5)/1000</f>
        <v>#NAME?</v>
      </c>
    </row>
    <row r="38" customFormat="false" ht="12" hidden="false" customHeight="true" outlineLevel="0" collapsed="false">
      <c r="A38" s="143" t="s">
        <v>37</v>
      </c>
      <c r="B38" s="68"/>
      <c r="C38" s="43" t="e">
        <f aca="false">Y38</f>
        <v>#NAME?</v>
      </c>
      <c r="D38" s="66" t="e">
        <f aca="false">SUM(Z38:AC38)</f>
        <v>#NAME?</v>
      </c>
      <c r="E38" s="86" t="e">
        <f aca="false">C38-D38</f>
        <v>#NAME?</v>
      </c>
      <c r="F38" s="66"/>
      <c r="G38" s="43"/>
      <c r="H38" s="66"/>
      <c r="I38" s="66"/>
      <c r="J38" s="158" t="n">
        <f aca="false">SUM(G38:I38)</f>
        <v>0</v>
      </c>
      <c r="K38" s="41"/>
      <c r="L38" s="41"/>
      <c r="M38" s="66"/>
      <c r="N38" s="39"/>
      <c r="O38" s="158" t="n">
        <f aca="false">J38-M38-N38</f>
        <v>0</v>
      </c>
      <c r="P38" s="66"/>
      <c r="Q38" s="43"/>
      <c r="R38" s="66"/>
      <c r="S38" s="66"/>
      <c r="T38" s="66"/>
      <c r="U38" s="66"/>
      <c r="V38" s="86" t="n">
        <f aca="false">ROUND(SUM(Q38:U38),0)</f>
        <v>0</v>
      </c>
      <c r="X38" s="177" t="s">
        <v>221</v>
      </c>
      <c r="Y38" s="66" t="e">
        <f aca="false">HPVAL($X38,$X$1,Y$1,$X$2,$X$3,$X$5)/1000</f>
        <v>#NAME?</v>
      </c>
      <c r="Z38" s="66"/>
      <c r="AA38" s="66" t="e">
        <f aca="false">HPVAL($X38,$X$1,AA$1,$X$2,$X$3,$X$5)/1000</f>
        <v>#NAME?</v>
      </c>
      <c r="AB38" s="66" t="e">
        <f aca="false">HPVAL($X38,$X$1,AB$1,$X$2,$X$3,$X$5)/1000</f>
        <v>#NAME?</v>
      </c>
      <c r="AC38" s="66" t="e">
        <f aca="false">HPVAL($X38,$X$1,AC$1,$X$2,$X$3,$X$5)/1000</f>
        <v>#NAME?</v>
      </c>
      <c r="AE38" s="66" t="e">
        <f aca="false">HPVAL($X38,$AE$2,AE$1,$AF$2,$X$3,$X$5)/1000</f>
        <v>#NAME?</v>
      </c>
      <c r="AF38" s="66"/>
      <c r="AG38" s="66" t="e">
        <f aca="false">HPVAL($X38,$AE$2,AG$1,$AF$2,$X$3,$X$5)/1000</f>
        <v>#NAME?</v>
      </c>
      <c r="AH38" s="66" t="e">
        <f aca="false">HPVAL($X38,$AE$2,AH$1,$AF$2,$X$3,$X$5)/1000</f>
        <v>#NAME?</v>
      </c>
      <c r="AI38" s="66" t="e">
        <f aca="false">HPVAL($X38,$AE$2,AI$1,$AF$2,$X$3,$X$5)/1000</f>
        <v>#NAME?</v>
      </c>
    </row>
    <row r="39" customFormat="false" ht="12" hidden="false" customHeight="true" outlineLevel="0" collapsed="false">
      <c r="A39" s="179" t="s">
        <v>38</v>
      </c>
      <c r="B39" s="68"/>
      <c r="C39" s="180" t="e">
        <f aca="false">SUM(C35:C38)</f>
        <v>#NAME?</v>
      </c>
      <c r="D39" s="181" t="e">
        <f aca="false">SUM(D35:D38)</f>
        <v>#NAME?</v>
      </c>
      <c r="E39" s="182" t="e">
        <f aca="false">SUM(E35:E38)</f>
        <v>#NAME?</v>
      </c>
      <c r="F39" s="66"/>
      <c r="G39" s="180" t="n">
        <f aca="false">SUM(G35:G38)</f>
        <v>0</v>
      </c>
      <c r="H39" s="181" t="n">
        <f aca="false">SUM(H35:H38)</f>
        <v>0</v>
      </c>
      <c r="I39" s="181" t="n">
        <f aca="false">SUM(I35:I38)</f>
        <v>0</v>
      </c>
      <c r="J39" s="183" t="n">
        <f aca="false">SUM(J35:J38)</f>
        <v>0</v>
      </c>
      <c r="K39" s="181"/>
      <c r="L39" s="181"/>
      <c r="M39" s="181" t="n">
        <f aca="false">SUM(M35:M38)</f>
        <v>0</v>
      </c>
      <c r="N39" s="182" t="n">
        <f aca="false">SUM(N35:N38)</f>
        <v>0</v>
      </c>
      <c r="O39" s="183" t="n">
        <f aca="false">J39-M39-N39</f>
        <v>0</v>
      </c>
      <c r="P39" s="66"/>
      <c r="Q39" s="180" t="n">
        <f aca="false">SUM(Q35:Q38)</f>
        <v>0</v>
      </c>
      <c r="R39" s="181"/>
      <c r="S39" s="181"/>
      <c r="T39" s="181" t="n">
        <f aca="false">SUM(T35:T38)</f>
        <v>0</v>
      </c>
      <c r="U39" s="181" t="n">
        <f aca="false">SUM(U35:U38)</f>
        <v>0</v>
      </c>
      <c r="V39" s="182" t="n">
        <f aca="false">SUM(V35:V38)</f>
        <v>0</v>
      </c>
    </row>
    <row r="40" customFormat="false" ht="3" hidden="false" customHeight="true" outlineLevel="0" collapsed="false">
      <c r="A40" s="143"/>
      <c r="B40" s="68"/>
      <c r="C40" s="43"/>
      <c r="D40" s="66"/>
      <c r="E40" s="86"/>
      <c r="F40" s="66"/>
      <c r="G40" s="43"/>
      <c r="H40" s="66"/>
      <c r="I40" s="66"/>
      <c r="J40" s="158"/>
      <c r="K40" s="41"/>
      <c r="L40" s="41"/>
      <c r="M40" s="66"/>
      <c r="N40" s="39"/>
      <c r="O40" s="158"/>
      <c r="P40" s="66"/>
      <c r="Q40" s="43"/>
      <c r="R40" s="66"/>
      <c r="S40" s="66"/>
      <c r="T40" s="66"/>
      <c r="U40" s="66"/>
      <c r="V40" s="86"/>
    </row>
    <row r="41" customFormat="false" ht="12" hidden="false" customHeight="true" outlineLevel="0" collapsed="false">
      <c r="A41" s="143" t="s">
        <v>39</v>
      </c>
      <c r="B41" s="68"/>
      <c r="C41" s="43" t="e">
        <f aca="false">Y41</f>
        <v>#NAME?</v>
      </c>
      <c r="D41" s="66" t="e">
        <f aca="false">SUM(Z41:AC41)</f>
        <v>#NAME?</v>
      </c>
      <c r="E41" s="86" t="e">
        <f aca="false">C41-D41</f>
        <v>#NAME?</v>
      </c>
      <c r="F41" s="66"/>
      <c r="G41" s="43"/>
      <c r="H41" s="66"/>
      <c r="I41" s="66"/>
      <c r="J41" s="158" t="n">
        <f aca="false">SUM(G41:I41)</f>
        <v>0</v>
      </c>
      <c r="K41" s="41"/>
      <c r="L41" s="41"/>
      <c r="M41" s="66"/>
      <c r="N41" s="39"/>
      <c r="O41" s="158" t="n">
        <f aca="false">J41-M41-N41</f>
        <v>0</v>
      </c>
      <c r="P41" s="66"/>
      <c r="Q41" s="43"/>
      <c r="R41" s="66"/>
      <c r="S41" s="66"/>
      <c r="T41" s="66"/>
      <c r="U41" s="66"/>
      <c r="V41" s="86" t="n">
        <f aca="false">ROUND(SUM(Q41:U41),0)</f>
        <v>0</v>
      </c>
      <c r="X41" s="177" t="s">
        <v>222</v>
      </c>
      <c r="Y41" s="66" t="e">
        <f aca="false">HPVAL($X41,$X$1,Y$1,$X$2,$X$3,$X$5)/1000</f>
        <v>#NAME?</v>
      </c>
      <c r="Z41" s="66"/>
      <c r="AA41" s="66" t="e">
        <f aca="false">HPVAL($X41,$X$1,AA$1,$X$2,$X$3,$X$5)/1000</f>
        <v>#NAME?</v>
      </c>
      <c r="AB41" s="66" t="e">
        <f aca="false">HPVAL($X41,$X$1,AB$1,$X$2,$X$3,$X$5)/1000</f>
        <v>#NAME?</v>
      </c>
      <c r="AC41" s="66" t="e">
        <f aca="false">HPVAL($X41,$X$1,AC$1,$X$2,$X$3,$X$5)/1000</f>
        <v>#NAME?</v>
      </c>
      <c r="AE41" s="66" t="e">
        <f aca="false">HPVAL($X41,$AE$2,AE$1,$AF$2,$X$3,$X$5)/1000</f>
        <v>#NAME?</v>
      </c>
      <c r="AF41" s="66"/>
      <c r="AG41" s="66" t="e">
        <f aca="false">HPVAL($X41,$AE$2,AG$1,$AF$2,$X$3,$X$5)/1000</f>
        <v>#NAME?</v>
      </c>
      <c r="AH41" s="66" t="e">
        <f aca="false">HPVAL($X41,$AE$2,AH$1,$AF$2,$X$3,$X$5)/1000</f>
        <v>#NAME?</v>
      </c>
      <c r="AI41" s="66" t="e">
        <f aca="false">HPVAL($X41,$AE$2,AI$1,$AF$2,$X$3,$X$5)/1000</f>
        <v>#NAME?</v>
      </c>
    </row>
    <row r="42" customFormat="false" ht="3" hidden="false" customHeight="true" outlineLevel="0" collapsed="false">
      <c r="A42" s="143"/>
      <c r="B42" s="68"/>
      <c r="C42" s="43"/>
      <c r="D42" s="66"/>
      <c r="E42" s="86"/>
      <c r="F42" s="66"/>
      <c r="G42" s="43"/>
      <c r="H42" s="66"/>
      <c r="I42" s="66"/>
      <c r="J42" s="158"/>
      <c r="K42" s="41"/>
      <c r="L42" s="41"/>
      <c r="M42" s="66"/>
      <c r="N42" s="39"/>
      <c r="O42" s="158"/>
      <c r="P42" s="66"/>
      <c r="Q42" s="43"/>
      <c r="R42" s="66"/>
      <c r="S42" s="66"/>
      <c r="T42" s="66"/>
      <c r="U42" s="66"/>
      <c r="V42" s="86"/>
    </row>
    <row r="43" customFormat="false" ht="12" hidden="false" customHeight="true" outlineLevel="0" collapsed="false">
      <c r="A43" s="143" t="s">
        <v>40</v>
      </c>
      <c r="B43" s="68"/>
      <c r="C43" s="43"/>
      <c r="D43" s="66" t="e">
        <f aca="false">SUM(Z43:AC43)</f>
        <v>#NAME?</v>
      </c>
      <c r="E43" s="86" t="e">
        <f aca="false">C43-D43</f>
        <v>#NAME?</v>
      </c>
      <c r="F43" s="66"/>
      <c r="G43" s="43"/>
      <c r="H43" s="66"/>
      <c r="I43" s="66"/>
      <c r="J43" s="158" t="n">
        <f aca="false">SUM(G43:I43)</f>
        <v>0</v>
      </c>
      <c r="K43" s="41"/>
      <c r="L43" s="41"/>
      <c r="M43" s="66"/>
      <c r="N43" s="39"/>
      <c r="O43" s="158" t="n">
        <f aca="false">J43-M43-N43</f>
        <v>0</v>
      </c>
      <c r="P43" s="66"/>
      <c r="Q43" s="43"/>
      <c r="R43" s="66"/>
      <c r="S43" s="66"/>
      <c r="T43" s="66"/>
      <c r="U43" s="66"/>
      <c r="V43" s="86" t="n">
        <f aca="false">ROUND(SUM(Q43:U43),0)</f>
        <v>0</v>
      </c>
      <c r="X43" s="177" t="s">
        <v>223</v>
      </c>
      <c r="Y43" s="66"/>
      <c r="Z43" s="66"/>
      <c r="AA43" s="66" t="e">
        <f aca="false">HPVAL($X43,$X$1,AA$1,$X$2,$X$3,$X$5)/1000</f>
        <v>#NAME?</v>
      </c>
      <c r="AB43" s="66" t="e">
        <f aca="false">HPVAL($X43,$X$1,AB$1,$X$2,$X$3,$X$5)/1000</f>
        <v>#NAME?</v>
      </c>
      <c r="AC43" s="66" t="e">
        <f aca="false">HPVAL($X43,$X$1,AC$1,$X$2,$X$3,$X$5)/1000</f>
        <v>#NAME?</v>
      </c>
      <c r="AE43" s="66"/>
      <c r="AF43" s="66"/>
      <c r="AG43" s="66" t="e">
        <f aca="false">HPVAL($X43,$AE$2,AG$1,$AF$2,$X$3,$X$5)/1000</f>
        <v>#NAME?</v>
      </c>
      <c r="AH43" s="66" t="e">
        <f aca="false">HPVAL($X43,$AE$2,AH$1,$AF$2,$X$3,$X$5)/1000</f>
        <v>#NAME?</v>
      </c>
      <c r="AI43" s="66" t="e">
        <f aca="false">HPVAL($X43,$AE$2,AI$1,$AF$2,$X$3,$X$5)/1000</f>
        <v>#NAME?</v>
      </c>
    </row>
    <row r="44" customFormat="false" ht="3" hidden="false" customHeight="true" outlineLevel="0" collapsed="false">
      <c r="A44" s="143"/>
      <c r="B44" s="68"/>
      <c r="C44" s="43"/>
      <c r="D44" s="66"/>
      <c r="E44" s="86"/>
      <c r="F44" s="66"/>
      <c r="G44" s="43"/>
      <c r="H44" s="66"/>
      <c r="I44" s="66"/>
      <c r="J44" s="158"/>
      <c r="K44" s="41"/>
      <c r="L44" s="41"/>
      <c r="M44" s="66"/>
      <c r="N44" s="39"/>
      <c r="O44" s="158"/>
      <c r="P44" s="66"/>
      <c r="Q44" s="43"/>
      <c r="R44" s="66"/>
      <c r="S44" s="66"/>
      <c r="T44" s="66"/>
      <c r="U44" s="66"/>
      <c r="V44" s="86"/>
    </row>
    <row r="45" customFormat="false" ht="12" hidden="false" customHeight="true" outlineLevel="0" collapsed="false">
      <c r="A45" s="179" t="s">
        <v>42</v>
      </c>
      <c r="B45" s="184"/>
      <c r="C45" s="180" t="e">
        <f aca="false">SUM(C39:C43)+C19+C27+C33</f>
        <v>#NAME?</v>
      </c>
      <c r="D45" s="181" t="e">
        <f aca="false">SUM(D39:D43)+D19+D27+D33</f>
        <v>#NAME?</v>
      </c>
      <c r="E45" s="182" t="e">
        <f aca="false">SUM(E39:E43)+E19+E27+E33</f>
        <v>#NAME?</v>
      </c>
      <c r="F45" s="185"/>
      <c r="G45" s="180" t="n">
        <f aca="false">SUM(G39:G43)+G19+G27+G33</f>
        <v>0</v>
      </c>
      <c r="H45" s="181" t="n">
        <f aca="false">SUM(H39:H43)+H19+H27+H33</f>
        <v>0</v>
      </c>
      <c r="I45" s="181" t="n">
        <f aca="false">SUM(I39:I43)+I19+I27+I33</f>
        <v>0</v>
      </c>
      <c r="J45" s="183" t="n">
        <f aca="false">SUM(J39:J43)+J19+J27+J33</f>
        <v>0</v>
      </c>
      <c r="K45" s="181"/>
      <c r="L45" s="181"/>
      <c r="M45" s="181" t="n">
        <f aca="false">SUM(M39:M43)+M19+M27+M33</f>
        <v>0</v>
      </c>
      <c r="N45" s="182" t="n">
        <f aca="false">SUM(N39:N43)+N19+N27+N33</f>
        <v>0</v>
      </c>
      <c r="O45" s="183" t="n">
        <f aca="false">J45-M45-N45</f>
        <v>0</v>
      </c>
      <c r="P45" s="185"/>
      <c r="Q45" s="180" t="n">
        <f aca="false">SUM(Q39:Q43)+Q19+Q27+Q33</f>
        <v>0</v>
      </c>
      <c r="R45" s="181"/>
      <c r="S45" s="181"/>
      <c r="T45" s="181" t="n">
        <f aca="false">SUM(T39:T43)+T19+T27+T33</f>
        <v>0</v>
      </c>
      <c r="U45" s="181" t="n">
        <f aca="false">SUM(U39:U43)+U19+U27+U33</f>
        <v>0</v>
      </c>
      <c r="V45" s="182" t="n">
        <f aca="false">SUM(V39:V43)+V19+V27+V33</f>
        <v>0</v>
      </c>
      <c r="W45" s="186"/>
      <c r="X45" s="187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  <c r="AZ45" s="186"/>
      <c r="BA45" s="186"/>
      <c r="BB45" s="186"/>
      <c r="BC45" s="186"/>
      <c r="BD45" s="186"/>
      <c r="BE45" s="186"/>
      <c r="BF45" s="186"/>
      <c r="BG45" s="186"/>
      <c r="BH45" s="186"/>
      <c r="BI45" s="186"/>
      <c r="BJ45" s="186"/>
      <c r="BK45" s="186"/>
      <c r="BL45" s="186"/>
      <c r="BM45" s="186"/>
      <c r="BN45" s="186"/>
      <c r="BO45" s="186"/>
      <c r="BP45" s="186"/>
      <c r="BQ45" s="186"/>
      <c r="BR45" s="186"/>
      <c r="BS45" s="186"/>
      <c r="BT45" s="186"/>
      <c r="BU45" s="186"/>
      <c r="BV45" s="186"/>
      <c r="BW45" s="186"/>
      <c r="BX45" s="186"/>
      <c r="BY45" s="186"/>
      <c r="BZ45" s="186"/>
      <c r="CA45" s="186"/>
      <c r="CB45" s="186"/>
      <c r="CC45" s="186"/>
      <c r="CD45" s="186"/>
      <c r="CE45" s="186"/>
      <c r="CF45" s="186"/>
      <c r="CG45" s="186"/>
      <c r="CH45" s="186"/>
      <c r="CI45" s="186"/>
      <c r="CJ45" s="186"/>
      <c r="CK45" s="186"/>
      <c r="CL45" s="186"/>
      <c r="CM45" s="186"/>
      <c r="CN45" s="186"/>
      <c r="CO45" s="186"/>
      <c r="CP45" s="186"/>
      <c r="CQ45" s="186"/>
      <c r="CR45" s="186"/>
      <c r="CS45" s="186"/>
      <c r="CT45" s="186"/>
      <c r="CU45" s="186"/>
      <c r="CV45" s="186"/>
      <c r="CW45" s="186"/>
      <c r="CX45" s="186"/>
      <c r="CY45" s="186"/>
      <c r="CZ45" s="186"/>
      <c r="DA45" s="186"/>
      <c r="DB45" s="186"/>
      <c r="DC45" s="186"/>
      <c r="DD45" s="186"/>
      <c r="DE45" s="186"/>
      <c r="DF45" s="186"/>
      <c r="DG45" s="186"/>
      <c r="DH45" s="186"/>
      <c r="DI45" s="186"/>
      <c r="DJ45" s="186"/>
      <c r="DK45" s="186"/>
      <c r="DL45" s="186"/>
      <c r="DM45" s="186"/>
      <c r="DN45" s="186"/>
      <c r="DO45" s="186"/>
      <c r="DP45" s="186"/>
      <c r="DQ45" s="186"/>
      <c r="DR45" s="186"/>
      <c r="DS45" s="186"/>
      <c r="DT45" s="186"/>
      <c r="DU45" s="186"/>
      <c r="DV45" s="186"/>
      <c r="DW45" s="186"/>
      <c r="DX45" s="186"/>
      <c r="DY45" s="186"/>
      <c r="DZ45" s="186"/>
      <c r="EA45" s="186"/>
      <c r="EB45" s="186"/>
      <c r="EC45" s="186"/>
      <c r="ED45" s="186"/>
      <c r="EE45" s="186"/>
      <c r="EF45" s="186"/>
      <c r="EG45" s="186"/>
      <c r="EH45" s="186"/>
      <c r="EI45" s="186"/>
      <c r="EJ45" s="186"/>
      <c r="EK45" s="186"/>
      <c r="EL45" s="186"/>
      <c r="EM45" s="186"/>
      <c r="EN45" s="186"/>
      <c r="EO45" s="186"/>
      <c r="EP45" s="186"/>
      <c r="EQ45" s="186"/>
      <c r="ER45" s="186"/>
      <c r="ES45" s="186"/>
      <c r="ET45" s="186"/>
      <c r="EU45" s="186"/>
      <c r="EV45" s="186"/>
      <c r="EW45" s="186"/>
      <c r="EX45" s="186"/>
      <c r="EY45" s="186"/>
      <c r="EZ45" s="186"/>
      <c r="FA45" s="186"/>
      <c r="FB45" s="186"/>
      <c r="FC45" s="186"/>
      <c r="FD45" s="186"/>
      <c r="FE45" s="186"/>
      <c r="FF45" s="186"/>
      <c r="FG45" s="186"/>
      <c r="FH45" s="186"/>
      <c r="FI45" s="186"/>
      <c r="FJ45" s="186"/>
      <c r="FK45" s="186"/>
      <c r="FL45" s="186"/>
      <c r="FM45" s="186"/>
      <c r="FN45" s="186"/>
      <c r="FO45" s="186"/>
      <c r="FP45" s="186"/>
      <c r="FQ45" s="186"/>
      <c r="FR45" s="186"/>
      <c r="FS45" s="186"/>
      <c r="FT45" s="186"/>
      <c r="FU45" s="186"/>
      <c r="FV45" s="186"/>
      <c r="FW45" s="186"/>
      <c r="FX45" s="186"/>
      <c r="FY45" s="186"/>
      <c r="FZ45" s="186"/>
      <c r="GA45" s="186"/>
      <c r="GB45" s="186"/>
      <c r="GC45" s="186"/>
      <c r="GD45" s="186"/>
      <c r="GE45" s="186"/>
      <c r="GF45" s="186"/>
      <c r="GG45" s="186"/>
      <c r="GH45" s="186"/>
      <c r="GI45" s="186"/>
      <c r="GJ45" s="186"/>
      <c r="GK45" s="186"/>
      <c r="GL45" s="186"/>
      <c r="GM45" s="186"/>
      <c r="GN45" s="186"/>
      <c r="GO45" s="186"/>
      <c r="GP45" s="186"/>
      <c r="GQ45" s="186"/>
      <c r="GR45" s="186"/>
      <c r="GS45" s="186"/>
      <c r="GT45" s="186"/>
      <c r="GU45" s="186"/>
      <c r="GV45" s="186"/>
      <c r="GW45" s="186"/>
      <c r="GX45" s="186"/>
      <c r="GY45" s="186"/>
      <c r="GZ45" s="186"/>
      <c r="HA45" s="186"/>
      <c r="HB45" s="186"/>
      <c r="HC45" s="186"/>
      <c r="HD45" s="186"/>
      <c r="HE45" s="186"/>
      <c r="HF45" s="186"/>
      <c r="HG45" s="186"/>
      <c r="HH45" s="186"/>
      <c r="HI45" s="186"/>
      <c r="HJ45" s="186"/>
      <c r="HK45" s="186"/>
      <c r="HL45" s="186"/>
      <c r="HM45" s="186"/>
      <c r="HN45" s="186"/>
      <c r="HO45" s="186"/>
      <c r="HP45" s="186"/>
      <c r="HQ45" s="186"/>
      <c r="HR45" s="186"/>
      <c r="HS45" s="186"/>
      <c r="HT45" s="186"/>
      <c r="HU45" s="186"/>
      <c r="HV45" s="186"/>
      <c r="HW45" s="186"/>
      <c r="HX45" s="186"/>
      <c r="HY45" s="186"/>
      <c r="HZ45" s="186"/>
      <c r="IA45" s="186"/>
      <c r="IB45" s="186"/>
      <c r="IC45" s="186"/>
      <c r="ID45" s="186"/>
      <c r="IE45" s="186"/>
      <c r="IF45" s="186"/>
      <c r="IG45" s="186"/>
      <c r="IH45" s="186"/>
      <c r="II45" s="186"/>
      <c r="IJ45" s="186"/>
      <c r="IK45" s="186"/>
      <c r="IL45" s="186"/>
      <c r="IM45" s="186"/>
      <c r="IN45" s="186"/>
      <c r="IO45" s="186"/>
      <c r="IP45" s="186"/>
      <c r="IQ45" s="186"/>
      <c r="IR45" s="186"/>
      <c r="IS45" s="186"/>
      <c r="IT45" s="186"/>
      <c r="IU45" s="186"/>
      <c r="IV45" s="186"/>
      <c r="IW45" s="186"/>
    </row>
    <row r="46" customFormat="false" ht="3" hidden="false" customHeight="true" outlineLevel="0" collapsed="false">
      <c r="A46" s="143"/>
      <c r="B46" s="68"/>
      <c r="C46" s="43"/>
      <c r="D46" s="66"/>
      <c r="E46" s="86"/>
      <c r="F46" s="66"/>
      <c r="G46" s="43"/>
      <c r="H46" s="66"/>
      <c r="I46" s="66"/>
      <c r="J46" s="158"/>
      <c r="K46" s="41"/>
      <c r="L46" s="41"/>
      <c r="M46" s="66"/>
      <c r="N46" s="39"/>
      <c r="O46" s="158"/>
      <c r="P46" s="66"/>
      <c r="Q46" s="43"/>
      <c r="R46" s="66"/>
      <c r="S46" s="66"/>
      <c r="T46" s="66"/>
      <c r="U46" s="66"/>
      <c r="V46" s="86"/>
    </row>
    <row r="47" customFormat="false" ht="12" hidden="false" customHeight="true" outlineLevel="0" collapsed="false">
      <c r="A47" s="143" t="s">
        <v>179</v>
      </c>
      <c r="B47" s="68"/>
      <c r="C47" s="43"/>
      <c r="D47" s="66" t="e">
        <f aca="false">SUM(Z47:AC47)</f>
        <v>#NAME?</v>
      </c>
      <c r="E47" s="86" t="e">
        <f aca="false">C47-D47</f>
        <v>#NAME?</v>
      </c>
      <c r="F47" s="66"/>
      <c r="G47" s="43"/>
      <c r="H47" s="66"/>
      <c r="I47" s="66"/>
      <c r="J47" s="158"/>
      <c r="K47" s="41"/>
      <c r="L47" s="41"/>
      <c r="M47" s="66"/>
      <c r="N47" s="39"/>
      <c r="O47" s="158" t="n">
        <f aca="false">J47-M47-N47</f>
        <v>0</v>
      </c>
      <c r="P47" s="66"/>
      <c r="Q47" s="43"/>
      <c r="R47" s="66"/>
      <c r="S47" s="66"/>
      <c r="T47" s="66"/>
      <c r="U47" s="66"/>
      <c r="V47" s="86" t="n">
        <f aca="false">ROUND(SUM(Q47:U47),0)</f>
        <v>0</v>
      </c>
      <c r="X47" s="177" t="s">
        <v>224</v>
      </c>
      <c r="Y47" s="66"/>
      <c r="Z47" s="66"/>
      <c r="AA47" s="66"/>
      <c r="AB47" s="66" t="e">
        <f aca="false">HPVAL($X47,$X$1,AB$1,$X$2,$X$3,$X$5)/1000</f>
        <v>#NAME?</v>
      </c>
      <c r="AC47" s="66" t="e">
        <f aca="false">HPVAL($X47,$X$1,AC$1,$X$2,$X$3,$X$5)/1000</f>
        <v>#NAME?</v>
      </c>
      <c r="AE47" s="66"/>
      <c r="AF47" s="66"/>
      <c r="AG47" s="66"/>
      <c r="AH47" s="66" t="e">
        <f aca="false">HPVAL($X47,$AE$2,AH$1,$AF$2,$X$3,$X$5)/1000</f>
        <v>#NAME?</v>
      </c>
      <c r="AI47" s="66" t="e">
        <f aca="false">HPVAL($X47,$AE$2,AI$1,$AF$2,$X$3,$X$5)/1000</f>
        <v>#NAME?</v>
      </c>
    </row>
    <row r="48" customFormat="false" ht="3" hidden="false" customHeight="true" outlineLevel="0" collapsed="false">
      <c r="A48" s="143"/>
      <c r="B48" s="68"/>
      <c r="C48" s="43"/>
      <c r="D48" s="66"/>
      <c r="E48" s="86"/>
      <c r="F48" s="66"/>
      <c r="G48" s="43"/>
      <c r="H48" s="66"/>
      <c r="I48" s="66"/>
      <c r="J48" s="158"/>
      <c r="K48" s="41"/>
      <c r="L48" s="41"/>
      <c r="M48" s="66"/>
      <c r="N48" s="39"/>
      <c r="O48" s="158"/>
      <c r="P48" s="66"/>
      <c r="Q48" s="43"/>
      <c r="R48" s="66"/>
      <c r="S48" s="66"/>
      <c r="T48" s="66"/>
      <c r="U48" s="66"/>
      <c r="V48" s="86"/>
    </row>
    <row r="49" customFormat="false" ht="12" hidden="false" customHeight="true" outlineLevel="0" collapsed="false">
      <c r="A49" s="143" t="s">
        <v>45</v>
      </c>
      <c r="B49" s="68"/>
      <c r="C49" s="43" t="e">
        <f aca="false">Y49</f>
        <v>#NAME?</v>
      </c>
      <c r="D49" s="66" t="e">
        <f aca="false">SUM(Z49:AC49)</f>
        <v>#NAME?</v>
      </c>
      <c r="E49" s="86" t="e">
        <f aca="false">C49-D49</f>
        <v>#NAME?</v>
      </c>
      <c r="F49" s="41"/>
      <c r="G49" s="43"/>
      <c r="H49" s="66"/>
      <c r="I49" s="66"/>
      <c r="J49" s="158"/>
      <c r="K49" s="41"/>
      <c r="L49" s="41"/>
      <c r="M49" s="66"/>
      <c r="N49" s="39"/>
      <c r="O49" s="158" t="n">
        <f aca="false">J49-M49-N49</f>
        <v>0</v>
      </c>
      <c r="P49" s="66"/>
      <c r="Q49" s="43"/>
      <c r="R49" s="66"/>
      <c r="S49" s="66"/>
      <c r="T49" s="66"/>
      <c r="U49" s="66"/>
      <c r="V49" s="86" t="n">
        <f aca="false">ROUND(SUM(Q49:U49),0)</f>
        <v>0</v>
      </c>
      <c r="X49" s="177" t="s">
        <v>225</v>
      </c>
      <c r="Y49" s="66" t="e">
        <f aca="false">HPVAL($X49,$X$1,Y$1,$X$2,$X$3,$X$5)/1000</f>
        <v>#NAME?</v>
      </c>
      <c r="Z49" s="66"/>
      <c r="AA49" s="66"/>
      <c r="AB49" s="66" t="e">
        <f aca="false">HPVAL($X49,$X$1,AB$1,$X$2,$X$3,$X$5)/1000</f>
        <v>#NAME?</v>
      </c>
      <c r="AC49" s="66"/>
      <c r="AE49" s="66" t="e">
        <f aca="false">HPVAL($X49,$AE$2,AE$1,$AF$2,$X$3,$X$5)/1000</f>
        <v>#NAME?</v>
      </c>
      <c r="AF49" s="66"/>
      <c r="AG49" s="66"/>
      <c r="AH49" s="66" t="e">
        <f aca="false">HPVAL($X49,$AE$2,AH$1,$AF$2,$X$3,$X$5)/1000</f>
        <v>#NAME?</v>
      </c>
      <c r="AI49" s="66"/>
    </row>
    <row r="50" customFormat="false" ht="3" hidden="false" customHeight="true" outlineLevel="0" collapsed="false">
      <c r="A50" s="143"/>
      <c r="B50" s="68"/>
      <c r="C50" s="43"/>
      <c r="D50" s="66"/>
      <c r="E50" s="86"/>
      <c r="F50" s="66"/>
      <c r="G50" s="43"/>
      <c r="H50" s="66"/>
      <c r="I50" s="66"/>
      <c r="J50" s="158"/>
      <c r="K50" s="41"/>
      <c r="L50" s="41"/>
      <c r="M50" s="66"/>
      <c r="N50" s="39"/>
      <c r="O50" s="158"/>
      <c r="P50" s="66"/>
      <c r="Q50" s="43"/>
      <c r="R50" s="66"/>
      <c r="S50" s="66"/>
      <c r="T50" s="66"/>
      <c r="U50" s="66"/>
      <c r="V50" s="86"/>
    </row>
    <row r="51" customFormat="false" ht="12" hidden="false" customHeight="true" outlineLevel="0" collapsed="false">
      <c r="A51" s="143" t="s">
        <v>46</v>
      </c>
      <c r="B51" s="68"/>
      <c r="C51" s="43"/>
      <c r="D51" s="66" t="e">
        <f aca="false">SUM(Z51:AC51)</f>
        <v>#NAME?</v>
      </c>
      <c r="E51" s="86" t="e">
        <f aca="false">C51-D51</f>
        <v>#NAME?</v>
      </c>
      <c r="F51" s="66"/>
      <c r="G51" s="43"/>
      <c r="H51" s="66"/>
      <c r="I51" s="66"/>
      <c r="J51" s="158" t="n">
        <f aca="false">SUM(G51:I51)</f>
        <v>0</v>
      </c>
      <c r="K51" s="41"/>
      <c r="L51" s="41"/>
      <c r="M51" s="66"/>
      <c r="N51" s="39"/>
      <c r="O51" s="158" t="n">
        <f aca="false">J51-M51-N51</f>
        <v>0</v>
      </c>
      <c r="P51" s="66"/>
      <c r="Q51" s="43"/>
      <c r="R51" s="66"/>
      <c r="S51" s="66"/>
      <c r="T51" s="66"/>
      <c r="U51" s="66"/>
      <c r="V51" s="86" t="n">
        <f aca="false">ROUND(SUM(Q51:U51),0)</f>
        <v>0</v>
      </c>
      <c r="X51" s="177" t="s">
        <v>225</v>
      </c>
      <c r="Y51" s="66"/>
      <c r="Z51" s="66"/>
      <c r="AA51" s="66" t="e">
        <f aca="false">HPVAL($X51,$X$1,AA$1,$X$2,$X$3,$X$5)/1000</f>
        <v>#NAME?</v>
      </c>
      <c r="AB51" s="66"/>
      <c r="AC51" s="66"/>
      <c r="AE51" s="66"/>
      <c r="AF51" s="66"/>
      <c r="AG51" s="66" t="e">
        <f aca="false">HPVAL($X51,$AE$2,AG$1,$AF$2,$X$3,$X$5)/1000</f>
        <v>#NAME?</v>
      </c>
      <c r="AH51" s="66"/>
      <c r="AI51" s="66"/>
    </row>
    <row r="52" customFormat="false" ht="3" hidden="false" customHeight="true" outlineLevel="0" collapsed="false">
      <c r="A52" s="143"/>
      <c r="B52" s="68"/>
      <c r="C52" s="43"/>
      <c r="D52" s="66"/>
      <c r="E52" s="86"/>
      <c r="F52" s="66"/>
      <c r="G52" s="43"/>
      <c r="H52" s="66"/>
      <c r="I52" s="66"/>
      <c r="J52" s="158"/>
      <c r="K52" s="41"/>
      <c r="L52" s="41"/>
      <c r="M52" s="66"/>
      <c r="N52" s="39"/>
      <c r="O52" s="158"/>
      <c r="P52" s="66"/>
      <c r="Q52" s="43"/>
      <c r="R52" s="66"/>
      <c r="S52" s="66"/>
      <c r="T52" s="66"/>
      <c r="U52" s="66"/>
      <c r="V52" s="86" t="n">
        <f aca="false">ROUND(SUM(Q52:U52),0)</f>
        <v>0</v>
      </c>
    </row>
    <row r="53" customFormat="false" ht="12" hidden="false" customHeight="true" outlineLevel="0" collapsed="false">
      <c r="A53" s="143" t="s">
        <v>41</v>
      </c>
      <c r="B53" s="68"/>
      <c r="C53" s="43" t="e">
        <f aca="false">Y53</f>
        <v>#NAME?</v>
      </c>
      <c r="D53" s="66"/>
      <c r="E53" s="86" t="e">
        <f aca="false">C53-D53</f>
        <v>#NAME?</v>
      </c>
      <c r="F53" s="66"/>
      <c r="G53" s="43"/>
      <c r="H53" s="66"/>
      <c r="I53" s="66"/>
      <c r="J53" s="158"/>
      <c r="K53" s="41"/>
      <c r="L53" s="41"/>
      <c r="M53" s="66"/>
      <c r="N53" s="39"/>
      <c r="O53" s="158" t="n">
        <f aca="false">J53-M53-N53</f>
        <v>0</v>
      </c>
      <c r="P53" s="66"/>
      <c r="Q53" s="43"/>
      <c r="R53" s="66"/>
      <c r="S53" s="66"/>
      <c r="T53" s="66"/>
      <c r="U53" s="66"/>
      <c r="V53" s="86" t="n">
        <f aca="false">ROUND(SUM(Q53:U53),0)</f>
        <v>0</v>
      </c>
      <c r="X53" s="177" t="s">
        <v>223</v>
      </c>
      <c r="Y53" s="66" t="e">
        <f aca="false">HPVAL($X53,$X$1,Y$1,$X$2,$X$3,$X$5)/1000</f>
        <v>#NAME?</v>
      </c>
      <c r="Z53" s="66"/>
      <c r="AA53" s="66"/>
      <c r="AB53" s="66"/>
      <c r="AC53" s="66"/>
      <c r="AE53" s="66"/>
      <c r="AF53" s="66"/>
      <c r="AG53" s="66"/>
      <c r="AH53" s="66"/>
      <c r="AI53" s="66"/>
    </row>
    <row r="54" customFormat="false" ht="3" hidden="false" customHeight="true" outlineLevel="0" collapsed="false">
      <c r="A54" s="143"/>
      <c r="B54" s="68"/>
      <c r="C54" s="43"/>
      <c r="D54" s="66"/>
      <c r="E54" s="86"/>
      <c r="F54" s="66"/>
      <c r="G54" s="43"/>
      <c r="H54" s="66"/>
      <c r="I54" s="66"/>
      <c r="J54" s="158"/>
      <c r="K54" s="41"/>
      <c r="L54" s="41"/>
      <c r="M54" s="66"/>
      <c r="N54" s="39"/>
      <c r="O54" s="158"/>
      <c r="P54" s="66"/>
      <c r="Q54" s="43"/>
      <c r="R54" s="66"/>
      <c r="S54" s="66"/>
      <c r="T54" s="66"/>
      <c r="U54" s="66"/>
      <c r="V54" s="86"/>
    </row>
    <row r="55" customFormat="false" ht="12" hidden="false" customHeight="true" outlineLevel="0" collapsed="false">
      <c r="A55" s="179" t="s">
        <v>47</v>
      </c>
      <c r="B55" s="68"/>
      <c r="C55" s="180" t="e">
        <f aca="false">SUM(C45:C53)</f>
        <v>#NAME?</v>
      </c>
      <c r="D55" s="181" t="e">
        <f aca="false">SUM(D45:D53)</f>
        <v>#NAME?</v>
      </c>
      <c r="E55" s="182" t="e">
        <f aca="false">SUM(E45:E53)</f>
        <v>#NAME?</v>
      </c>
      <c r="F55" s="66"/>
      <c r="G55" s="180" t="n">
        <f aca="false">SUM(G45:G53)</f>
        <v>0</v>
      </c>
      <c r="H55" s="181" t="n">
        <f aca="false">SUM(H45:H53)</f>
        <v>0</v>
      </c>
      <c r="I55" s="181" t="n">
        <f aca="false">SUM(I45:I53)</f>
        <v>0</v>
      </c>
      <c r="J55" s="183" t="n">
        <f aca="false">SUM(J45:J53)</f>
        <v>0</v>
      </c>
      <c r="K55" s="181"/>
      <c r="L55" s="181"/>
      <c r="M55" s="181" t="n">
        <f aca="false">SUM(M45:M53)</f>
        <v>0</v>
      </c>
      <c r="N55" s="182" t="n">
        <f aca="false">SUM(N45:N53)</f>
        <v>0</v>
      </c>
      <c r="O55" s="183" t="n">
        <f aca="false">J55-M55-N55</f>
        <v>0</v>
      </c>
      <c r="P55" s="66"/>
      <c r="Q55" s="180" t="n">
        <f aca="false">SUM(Q45:Q53)</f>
        <v>0</v>
      </c>
      <c r="R55" s="181"/>
      <c r="S55" s="181"/>
      <c r="T55" s="181" t="n">
        <f aca="false">SUM(T45:T53)</f>
        <v>0</v>
      </c>
      <c r="U55" s="181" t="n">
        <f aca="false">SUM(U45:U53)</f>
        <v>0</v>
      </c>
      <c r="V55" s="182" t="n">
        <f aca="false">SUM(V45:V53)</f>
        <v>0</v>
      </c>
    </row>
    <row r="56" customFormat="false" ht="3" hidden="false" customHeight="true" outlineLevel="0" collapsed="false">
      <c r="A56" s="143"/>
      <c r="B56" s="68"/>
      <c r="C56" s="43"/>
      <c r="D56" s="66"/>
      <c r="E56" s="86"/>
      <c r="F56" s="66"/>
      <c r="G56" s="43"/>
      <c r="H56" s="66"/>
      <c r="I56" s="66"/>
      <c r="J56" s="158"/>
      <c r="K56" s="41"/>
      <c r="L56" s="41"/>
      <c r="M56" s="66"/>
      <c r="N56" s="39"/>
      <c r="O56" s="158"/>
      <c r="P56" s="66"/>
      <c r="Q56" s="43"/>
      <c r="R56" s="66"/>
      <c r="S56" s="66"/>
      <c r="T56" s="66"/>
      <c r="U56" s="66"/>
      <c r="V56" s="86"/>
    </row>
    <row r="57" customFormat="false" ht="12" hidden="false" customHeight="true" outlineLevel="0" collapsed="false">
      <c r="A57" s="143" t="s">
        <v>48</v>
      </c>
      <c r="B57" s="68"/>
      <c r="C57" s="43"/>
      <c r="D57" s="66" t="n">
        <f aca="false">12000+8600</f>
        <v>20600</v>
      </c>
      <c r="E57" s="86" t="n">
        <f aca="false">C57-D57</f>
        <v>-20600</v>
      </c>
      <c r="F57" s="66"/>
      <c r="G57" s="43"/>
      <c r="H57" s="66"/>
      <c r="I57" s="66"/>
      <c r="J57" s="158"/>
      <c r="K57" s="41"/>
      <c r="L57" s="41"/>
      <c r="M57" s="66"/>
      <c r="N57" s="39"/>
      <c r="O57" s="158" t="n">
        <f aca="false">J57-M57-N57</f>
        <v>0</v>
      </c>
      <c r="P57" s="66"/>
      <c r="Q57" s="43"/>
      <c r="R57" s="66"/>
      <c r="S57" s="66"/>
      <c r="T57" s="66"/>
      <c r="U57" s="66"/>
      <c r="V57" s="86" t="n">
        <f aca="false">ROUND(SUM(Q57:U57),0)</f>
        <v>0</v>
      </c>
    </row>
    <row r="58" customFormat="false" ht="3" hidden="false" customHeight="true" outlineLevel="0" collapsed="false">
      <c r="A58" s="143"/>
      <c r="B58" s="68"/>
      <c r="C58" s="43"/>
      <c r="D58" s="66"/>
      <c r="E58" s="86"/>
      <c r="F58" s="66"/>
      <c r="G58" s="43"/>
      <c r="H58" s="66"/>
      <c r="I58" s="66"/>
      <c r="J58" s="158"/>
      <c r="K58" s="41"/>
      <c r="L58" s="41"/>
      <c r="M58" s="66"/>
      <c r="N58" s="39"/>
      <c r="O58" s="158"/>
      <c r="P58" s="66"/>
      <c r="Q58" s="43"/>
      <c r="R58" s="66"/>
      <c r="S58" s="66"/>
      <c r="T58" s="66"/>
      <c r="U58" s="66"/>
      <c r="V58" s="86"/>
    </row>
    <row r="59" customFormat="false" ht="12" hidden="false" customHeight="true" outlineLevel="0" collapsed="false">
      <c r="A59" s="179" t="s">
        <v>49</v>
      </c>
      <c r="B59" s="68"/>
      <c r="C59" s="167" t="e">
        <f aca="false">SUM(C55:C57)</f>
        <v>#NAME?</v>
      </c>
      <c r="D59" s="168" t="e">
        <f aca="false">SUM(D55:D57)</f>
        <v>#NAME?</v>
      </c>
      <c r="E59" s="169" t="e">
        <f aca="false">SUM(E55:E57)</f>
        <v>#NAME?</v>
      </c>
      <c r="F59" s="66"/>
      <c r="G59" s="167" t="n">
        <f aca="false">SUM(G55:G57)</f>
        <v>0</v>
      </c>
      <c r="H59" s="168" t="n">
        <f aca="false">SUM(H55:H57)</f>
        <v>0</v>
      </c>
      <c r="I59" s="168" t="n">
        <f aca="false">SUM(I55:I57)</f>
        <v>0</v>
      </c>
      <c r="J59" s="170" t="n">
        <f aca="false">SUM(J55:J57)</f>
        <v>0</v>
      </c>
      <c r="K59" s="168"/>
      <c r="L59" s="168"/>
      <c r="M59" s="168" t="n">
        <f aca="false">SUM(M55:M57)</f>
        <v>0</v>
      </c>
      <c r="N59" s="169" t="n">
        <f aca="false">SUM(N55:N57)</f>
        <v>0</v>
      </c>
      <c r="O59" s="170" t="n">
        <f aca="false">J59-M59-N59</f>
        <v>0</v>
      </c>
      <c r="P59" s="66"/>
      <c r="Q59" s="167" t="n">
        <f aca="false">SUM(Q55:Q57)</f>
        <v>0</v>
      </c>
      <c r="R59" s="168"/>
      <c r="S59" s="168"/>
      <c r="T59" s="168" t="n">
        <f aca="false">SUM(T55:T57)</f>
        <v>0</v>
      </c>
      <c r="U59" s="168" t="n">
        <f aca="false">SUM(U55:U57)</f>
        <v>0</v>
      </c>
      <c r="V59" s="169" t="n">
        <f aca="false">SUM(V55:V57)</f>
        <v>0</v>
      </c>
    </row>
    <row r="60" customFormat="false" ht="3" hidden="false" customHeight="true" outlineLevel="0" collapsed="false">
      <c r="A60" s="171"/>
      <c r="B60" s="25"/>
      <c r="C60" s="172"/>
      <c r="D60" s="173"/>
      <c r="E60" s="55"/>
      <c r="F60" s="66"/>
      <c r="G60" s="174"/>
      <c r="H60" s="134"/>
      <c r="I60" s="134"/>
      <c r="J60" s="171"/>
      <c r="K60" s="134"/>
      <c r="L60" s="134"/>
      <c r="M60" s="134"/>
      <c r="N60" s="175"/>
      <c r="O60" s="171"/>
      <c r="P60" s="68"/>
      <c r="Q60" s="174"/>
      <c r="R60" s="134"/>
      <c r="S60" s="134"/>
      <c r="T60" s="134"/>
      <c r="U60" s="134"/>
      <c r="V60" s="175"/>
      <c r="W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8"/>
      <c r="BX60" s="68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8"/>
      <c r="CM60" s="68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8"/>
      <c r="DB60" s="68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8"/>
      <c r="DQ60" s="68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8"/>
      <c r="EF60" s="68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8"/>
      <c r="EU60" s="68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8"/>
      <c r="FJ60" s="68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8"/>
      <c r="FY60" s="68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8"/>
      <c r="GN60" s="68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8"/>
      <c r="HC60" s="68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8"/>
      <c r="HR60" s="68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8"/>
      <c r="IG60" s="68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8"/>
      <c r="IV60" s="68"/>
      <c r="IW60" s="68"/>
    </row>
    <row r="61" customFormat="false" ht="6" hidden="false" customHeight="true" outlineLevel="0" collapsed="false">
      <c r="A61" s="188"/>
      <c r="C61" s="66"/>
      <c r="D61" s="66"/>
      <c r="E61" s="66"/>
      <c r="F61" s="66"/>
    </row>
    <row r="62" customFormat="false" ht="12.75" hidden="false" customHeight="false" outlineLevel="0" collapsed="false">
      <c r="A62" s="67" t="s">
        <v>50</v>
      </c>
      <c r="C62" s="66"/>
      <c r="D62" s="66"/>
      <c r="E62" s="66"/>
      <c r="F62" s="66"/>
    </row>
    <row r="63" customFormat="false" ht="12.75" hidden="false" customHeight="false" outlineLevel="0" collapsed="false">
      <c r="C63" s="66"/>
      <c r="D63" s="66"/>
      <c r="E63" s="66"/>
      <c r="F63" s="66"/>
    </row>
    <row r="64" customFormat="false" ht="12.75" hidden="false" customHeight="false" outlineLevel="0" collapsed="false">
      <c r="C64" s="66"/>
      <c r="D64" s="66"/>
      <c r="E64" s="66"/>
      <c r="F64" s="66"/>
    </row>
    <row r="65" customFormat="false" ht="12.75" hidden="false" customHeight="false" outlineLevel="0" collapsed="false">
      <c r="C65" s="66"/>
      <c r="D65" s="66"/>
      <c r="E65" s="66"/>
      <c r="F65" s="66"/>
    </row>
    <row r="66" customFormat="false" ht="12.75" hidden="false" customHeight="false" outlineLevel="0" collapsed="false">
      <c r="C66" s="66"/>
      <c r="D66" s="66"/>
      <c r="E66" s="66"/>
      <c r="F66" s="66"/>
    </row>
    <row r="67" customFormat="false" ht="12.75" hidden="false" customHeight="false" outlineLevel="0" collapsed="false">
      <c r="C67" s="66"/>
      <c r="D67" s="66"/>
      <c r="E67" s="66"/>
      <c r="F67" s="66"/>
    </row>
    <row r="68" customFormat="false" ht="12.75" hidden="false" customHeight="false" outlineLevel="0" collapsed="false">
      <c r="C68" s="66"/>
      <c r="D68" s="66"/>
      <c r="E68" s="66"/>
      <c r="F68" s="66"/>
    </row>
    <row r="69" customFormat="false" ht="12.75" hidden="false" customHeight="false" outlineLevel="0" collapsed="false">
      <c r="C69" s="66"/>
      <c r="D69" s="66"/>
      <c r="E69" s="66"/>
      <c r="F69" s="66"/>
    </row>
    <row r="70" customFormat="false" ht="12.75" hidden="false" customHeight="false" outlineLevel="0" collapsed="false">
      <c r="C70" s="66"/>
      <c r="D70" s="66"/>
      <c r="E70" s="66"/>
      <c r="F70" s="66"/>
    </row>
    <row r="71" customFormat="false" ht="12.75" hidden="false" customHeight="false" outlineLevel="0" collapsed="false">
      <c r="C71" s="66"/>
      <c r="D71" s="66"/>
      <c r="E71" s="66"/>
      <c r="F71" s="66"/>
    </row>
    <row r="72" customFormat="false" ht="12.75" hidden="false" customHeight="false" outlineLevel="0" collapsed="false">
      <c r="C72" s="66"/>
      <c r="D72" s="66"/>
      <c r="E72" s="66"/>
      <c r="F72" s="66"/>
    </row>
    <row r="73" customFormat="false" ht="12.75" hidden="false" customHeight="false" outlineLevel="0" collapsed="false">
      <c r="C73" s="66"/>
      <c r="D73" s="66"/>
      <c r="E73" s="66"/>
      <c r="F73" s="66"/>
    </row>
    <row r="74" customFormat="false" ht="12.75" hidden="false" customHeight="false" outlineLevel="0" collapsed="false">
      <c r="C74" s="66"/>
      <c r="D74" s="66"/>
      <c r="E74" s="66"/>
      <c r="F74" s="66"/>
    </row>
    <row r="75" customFormat="false" ht="12.75" hidden="false" customHeight="false" outlineLevel="0" collapsed="false">
      <c r="C75" s="66"/>
      <c r="D75" s="66"/>
      <c r="E75" s="66"/>
      <c r="F75" s="66"/>
    </row>
    <row r="76" customFormat="false" ht="12.75" hidden="false" customHeight="false" outlineLevel="0" collapsed="false">
      <c r="C76" s="66"/>
      <c r="D76" s="66"/>
      <c r="E76" s="66"/>
      <c r="F76" s="66"/>
    </row>
    <row r="77" customFormat="false" ht="12.75" hidden="false" customHeight="false" outlineLevel="0" collapsed="false">
      <c r="C77" s="66"/>
      <c r="D77" s="66"/>
      <c r="E77" s="66"/>
      <c r="F77" s="66"/>
    </row>
    <row r="78" customFormat="false" ht="12.75" hidden="false" customHeight="false" outlineLevel="0" collapsed="false">
      <c r="C78" s="66"/>
      <c r="D78" s="66"/>
      <c r="E78" s="66"/>
      <c r="F78" s="66"/>
    </row>
    <row r="79" customFormat="false" ht="12.75" hidden="false" customHeight="false" outlineLevel="0" collapsed="false">
      <c r="C79" s="66"/>
      <c r="D79" s="66"/>
      <c r="E79" s="66"/>
      <c r="F79" s="66"/>
    </row>
    <row r="80" customFormat="false" ht="12.75" hidden="false" customHeight="false" outlineLevel="0" collapsed="false">
      <c r="C80" s="66"/>
      <c r="D80" s="66"/>
      <c r="E80" s="66"/>
      <c r="F80" s="66"/>
    </row>
    <row r="81" customFormat="false" ht="12.75" hidden="false" customHeight="false" outlineLevel="0" collapsed="false">
      <c r="C81" s="66"/>
      <c r="D81" s="66"/>
      <c r="E81" s="66"/>
      <c r="F81" s="66"/>
    </row>
    <row r="82" customFormat="false" ht="12.75" hidden="false" customHeight="false" outlineLevel="0" collapsed="false">
      <c r="C82" s="66"/>
      <c r="D82" s="66"/>
      <c r="E82" s="66"/>
      <c r="F82" s="66"/>
    </row>
    <row r="83" customFormat="false" ht="12.75" hidden="false" customHeight="false" outlineLevel="0" collapsed="false">
      <c r="C83" s="66"/>
      <c r="D83" s="66"/>
      <c r="E83" s="66"/>
      <c r="F83" s="66"/>
    </row>
    <row r="84" customFormat="false" ht="12.75" hidden="false" customHeight="false" outlineLevel="0" collapsed="false">
      <c r="C84" s="66"/>
      <c r="D84" s="66"/>
      <c r="E84" s="66"/>
      <c r="F84" s="66"/>
    </row>
    <row r="85" customFormat="false" ht="12.75" hidden="false" customHeight="false" outlineLevel="0" collapsed="false">
      <c r="C85" s="66"/>
      <c r="D85" s="66"/>
      <c r="E85" s="66"/>
      <c r="F85" s="66"/>
    </row>
  </sheetData>
  <mergeCells count="8">
    <mergeCell ref="A1:V1"/>
    <mergeCell ref="A2:V2"/>
    <mergeCell ref="A3:V3"/>
    <mergeCell ref="C5:E5"/>
    <mergeCell ref="G5:O5"/>
    <mergeCell ref="Q5:V5"/>
    <mergeCell ref="Y5:AC5"/>
    <mergeCell ref="AE5:AI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6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77" width="16.84"/>
    <col collapsed="false" customWidth="true" hidden="false" outlineLevel="0" max="2" min="2" style="1" width="23.7"/>
    <col collapsed="false" customWidth="true" hidden="false" outlineLevel="0" max="3" min="3" style="1" width="0.99"/>
    <col collapsed="false" customWidth="true" hidden="false" outlineLevel="0" max="4" min="4" style="1" width="7.7"/>
    <col collapsed="false" customWidth="true" hidden="false" outlineLevel="0" max="5" min="5" style="1" width="8.56"/>
    <col collapsed="false" customWidth="true" hidden="false" outlineLevel="0" max="6" min="6" style="1" width="7.7"/>
    <col collapsed="false" customWidth="true" hidden="false" outlineLevel="0" max="7" min="7" style="1" width="0.85"/>
    <col collapsed="false" customWidth="true" hidden="false" outlineLevel="0" max="10" min="8" style="1" width="7.7"/>
    <col collapsed="false" customWidth="true" hidden="false" outlineLevel="0" max="11" min="11" style="1" width="0.85"/>
    <col collapsed="false" customWidth="true" hidden="false" outlineLevel="0" max="14" min="12" style="1" width="7.7"/>
    <col collapsed="false" customWidth="true" hidden="false" outlineLevel="0" max="15" min="15" style="1" width="0.85"/>
    <col collapsed="false" customWidth="true" hidden="false" outlineLevel="0" max="18" min="16" style="1" width="7.7"/>
    <col collapsed="false" customWidth="true" hidden="false" outlineLevel="0" max="19" min="19" style="1" width="0.85"/>
    <col collapsed="false" customWidth="true" hidden="false" outlineLevel="0" max="22" min="20" style="1" width="7.7"/>
    <col collapsed="false" customWidth="false" hidden="false" outlineLevel="0" max="257" min="23" style="1" width="9.14"/>
  </cols>
  <sheetData>
    <row r="1" customFormat="false" ht="12.75" hidden="true" customHeight="false" outlineLevel="0" collapsed="false">
      <c r="B1" s="177"/>
      <c r="C1" s="177"/>
      <c r="D1" s="177" t="s">
        <v>187</v>
      </c>
      <c r="E1" s="177" t="s">
        <v>182</v>
      </c>
      <c r="F1" s="189" t="n">
        <v>36586</v>
      </c>
      <c r="G1" s="177"/>
      <c r="H1" s="177" t="s">
        <v>182</v>
      </c>
      <c r="I1" s="177" t="s">
        <v>182</v>
      </c>
      <c r="J1" s="189" t="n">
        <v>36678</v>
      </c>
      <c r="K1" s="177"/>
      <c r="L1" s="177" t="s">
        <v>182</v>
      </c>
      <c r="M1" s="177" t="s">
        <v>182</v>
      </c>
      <c r="N1" s="189" t="n">
        <v>36770</v>
      </c>
      <c r="O1" s="177"/>
      <c r="P1" s="177" t="s">
        <v>182</v>
      </c>
      <c r="Q1" s="177" t="s">
        <v>182</v>
      </c>
      <c r="R1" s="189" t="n">
        <v>36861</v>
      </c>
      <c r="S1" s="177"/>
      <c r="T1" s="177"/>
      <c r="U1" s="177"/>
      <c r="V1" s="189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77"/>
      <c r="AT1" s="177"/>
      <c r="AU1" s="177"/>
      <c r="AV1" s="177"/>
      <c r="AW1" s="177"/>
      <c r="AX1" s="177"/>
      <c r="AY1" s="177"/>
      <c r="AZ1" s="177"/>
      <c r="BA1" s="177"/>
      <c r="BB1" s="177"/>
      <c r="BC1" s="177"/>
      <c r="BD1" s="177"/>
      <c r="BE1" s="177"/>
      <c r="BF1" s="177"/>
      <c r="BG1" s="177"/>
      <c r="BH1" s="177"/>
      <c r="BI1" s="177"/>
      <c r="BJ1" s="177"/>
      <c r="BK1" s="177"/>
      <c r="BL1" s="177"/>
      <c r="BM1" s="177"/>
      <c r="BN1" s="177"/>
      <c r="BO1" s="177"/>
      <c r="BP1" s="177"/>
      <c r="BQ1" s="177"/>
      <c r="BR1" s="177"/>
      <c r="BS1" s="177"/>
      <c r="BT1" s="177"/>
      <c r="BU1" s="177"/>
      <c r="BV1" s="177"/>
      <c r="BW1" s="177"/>
      <c r="BX1" s="177"/>
      <c r="BY1" s="177"/>
      <c r="BZ1" s="177"/>
      <c r="CA1" s="177"/>
      <c r="CB1" s="177"/>
      <c r="CC1" s="177"/>
      <c r="CD1" s="177"/>
      <c r="CE1" s="177"/>
      <c r="CF1" s="177"/>
      <c r="CG1" s="177"/>
      <c r="CH1" s="177"/>
      <c r="CI1" s="177"/>
      <c r="CJ1" s="177"/>
      <c r="CK1" s="177"/>
      <c r="CL1" s="177"/>
      <c r="CM1" s="177"/>
      <c r="CN1" s="177"/>
      <c r="CO1" s="177"/>
      <c r="CP1" s="177"/>
      <c r="CQ1" s="177"/>
      <c r="CR1" s="177"/>
      <c r="CS1" s="177"/>
      <c r="CT1" s="177"/>
      <c r="CU1" s="177"/>
      <c r="CV1" s="177"/>
      <c r="CW1" s="177"/>
      <c r="CX1" s="177"/>
      <c r="CY1" s="177"/>
      <c r="CZ1" s="177"/>
      <c r="DA1" s="177"/>
      <c r="DB1" s="177"/>
      <c r="DC1" s="177"/>
      <c r="DD1" s="177"/>
      <c r="DE1" s="177"/>
      <c r="DF1" s="177"/>
      <c r="DG1" s="177"/>
      <c r="DH1" s="177"/>
      <c r="DI1" s="177"/>
      <c r="DJ1" s="177"/>
      <c r="DK1" s="177"/>
      <c r="DL1" s="177"/>
      <c r="DM1" s="177"/>
      <c r="DN1" s="177"/>
      <c r="DO1" s="177"/>
      <c r="DP1" s="177"/>
      <c r="DQ1" s="177"/>
      <c r="DR1" s="177"/>
      <c r="DS1" s="177"/>
      <c r="DT1" s="177"/>
      <c r="DU1" s="177"/>
      <c r="DV1" s="177"/>
      <c r="DW1" s="177"/>
      <c r="DX1" s="177"/>
      <c r="DY1" s="177"/>
      <c r="DZ1" s="177"/>
      <c r="EA1" s="177"/>
      <c r="EB1" s="177"/>
      <c r="EC1" s="177"/>
      <c r="ED1" s="177"/>
      <c r="EE1" s="177"/>
      <c r="EF1" s="177"/>
      <c r="EG1" s="177"/>
      <c r="EH1" s="177"/>
      <c r="EI1" s="177"/>
      <c r="EJ1" s="177"/>
      <c r="EK1" s="177"/>
      <c r="EL1" s="177"/>
      <c r="EM1" s="177"/>
      <c r="EN1" s="177"/>
      <c r="EO1" s="177"/>
      <c r="EP1" s="177"/>
      <c r="EQ1" s="177"/>
      <c r="ER1" s="177"/>
      <c r="ES1" s="177"/>
      <c r="ET1" s="177"/>
      <c r="EU1" s="177"/>
      <c r="EV1" s="177"/>
      <c r="EW1" s="177"/>
      <c r="EX1" s="177"/>
      <c r="EY1" s="177"/>
      <c r="EZ1" s="177"/>
      <c r="FA1" s="177"/>
      <c r="FB1" s="177"/>
      <c r="FC1" s="177"/>
      <c r="FD1" s="177"/>
      <c r="FE1" s="177"/>
      <c r="FF1" s="177"/>
      <c r="FG1" s="177"/>
      <c r="FH1" s="177"/>
      <c r="FI1" s="177"/>
      <c r="FJ1" s="177"/>
      <c r="FK1" s="177"/>
      <c r="FL1" s="177"/>
      <c r="FM1" s="177"/>
      <c r="FN1" s="177"/>
      <c r="FO1" s="177"/>
      <c r="FP1" s="177"/>
      <c r="FQ1" s="177"/>
      <c r="FR1" s="177"/>
      <c r="FS1" s="177"/>
      <c r="FT1" s="177"/>
      <c r="FU1" s="177"/>
      <c r="FV1" s="177"/>
      <c r="FW1" s="177"/>
      <c r="FX1" s="177"/>
      <c r="FY1" s="177"/>
      <c r="FZ1" s="177"/>
      <c r="GA1" s="177"/>
      <c r="GB1" s="177"/>
      <c r="GC1" s="177"/>
      <c r="GD1" s="177"/>
      <c r="GE1" s="177"/>
      <c r="GF1" s="177"/>
      <c r="GG1" s="177"/>
      <c r="GH1" s="177"/>
      <c r="GI1" s="177"/>
      <c r="GJ1" s="177"/>
      <c r="GK1" s="177"/>
      <c r="GL1" s="177"/>
      <c r="GM1" s="177"/>
      <c r="GN1" s="177"/>
      <c r="GO1" s="177"/>
      <c r="GP1" s="177"/>
      <c r="GQ1" s="177"/>
      <c r="GR1" s="177"/>
      <c r="GS1" s="177"/>
      <c r="GT1" s="177"/>
      <c r="GU1" s="177"/>
      <c r="GV1" s="177"/>
      <c r="GW1" s="177"/>
      <c r="GX1" s="177"/>
      <c r="GY1" s="177"/>
      <c r="GZ1" s="177"/>
      <c r="HA1" s="177"/>
      <c r="HB1" s="177"/>
      <c r="HC1" s="177"/>
      <c r="HD1" s="177"/>
      <c r="HE1" s="177"/>
      <c r="HF1" s="177"/>
      <c r="HG1" s="177"/>
      <c r="HH1" s="177"/>
      <c r="HI1" s="177"/>
      <c r="HJ1" s="177"/>
      <c r="HK1" s="177"/>
      <c r="HL1" s="177"/>
      <c r="HM1" s="177"/>
      <c r="HN1" s="177"/>
      <c r="HO1" s="177"/>
      <c r="HP1" s="177"/>
      <c r="HQ1" s="177"/>
      <c r="HR1" s="177"/>
      <c r="HS1" s="177"/>
      <c r="HT1" s="177"/>
      <c r="HU1" s="177"/>
      <c r="HV1" s="177"/>
      <c r="HW1" s="177"/>
      <c r="HX1" s="177"/>
      <c r="HY1" s="177"/>
      <c r="HZ1" s="177"/>
      <c r="IA1" s="177"/>
      <c r="IB1" s="177"/>
      <c r="IC1" s="177"/>
      <c r="ID1" s="177"/>
      <c r="IE1" s="177"/>
      <c r="IF1" s="177"/>
      <c r="IG1" s="177"/>
      <c r="IH1" s="177"/>
      <c r="II1" s="177"/>
      <c r="IJ1" s="177"/>
      <c r="IK1" s="177"/>
      <c r="IL1" s="177"/>
      <c r="IM1" s="177"/>
      <c r="IN1" s="177"/>
      <c r="IO1" s="177"/>
      <c r="IP1" s="177"/>
      <c r="IQ1" s="177"/>
      <c r="IR1" s="177"/>
      <c r="IS1" s="177"/>
      <c r="IT1" s="177"/>
      <c r="IU1" s="177"/>
      <c r="IV1" s="177"/>
      <c r="IW1" s="177"/>
    </row>
    <row r="2" customFormat="false" ht="15.75" hidden="false" customHeight="false" outlineLevel="0" collapsed="false">
      <c r="A2" s="177" t="s">
        <v>226</v>
      </c>
      <c r="B2" s="113" t="s">
        <v>77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</row>
    <row r="3" customFormat="false" ht="16.5" hidden="false" customHeight="false" outlineLevel="0" collapsed="false">
      <c r="A3" s="178" t="s">
        <v>227</v>
      </c>
      <c r="B3" s="116" t="s">
        <v>164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</row>
    <row r="4" customFormat="false" ht="13.5" hidden="false" customHeight="false" outlineLevel="0" collapsed="false">
      <c r="A4" s="177" t="s">
        <v>190</v>
      </c>
      <c r="B4" s="119" t="s">
        <v>188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</row>
    <row r="5" customFormat="false" ht="3" hidden="false" customHeight="true" outlineLevel="0" collapsed="false"/>
    <row r="6" customFormat="false" ht="12" hidden="false" customHeight="true" outlineLevel="0" collapsed="false">
      <c r="B6" s="142"/>
      <c r="D6" s="127" t="s">
        <v>228</v>
      </c>
      <c r="E6" s="127"/>
      <c r="F6" s="127"/>
      <c r="H6" s="127" t="s">
        <v>229</v>
      </c>
      <c r="I6" s="127"/>
      <c r="J6" s="127"/>
      <c r="L6" s="127" t="s">
        <v>230</v>
      </c>
      <c r="M6" s="127"/>
      <c r="N6" s="127"/>
      <c r="P6" s="127" t="s">
        <v>231</v>
      </c>
      <c r="Q6" s="127"/>
      <c r="R6" s="127"/>
      <c r="T6" s="127" t="s">
        <v>84</v>
      </c>
      <c r="U6" s="127"/>
      <c r="V6" s="127"/>
    </row>
    <row r="7" customFormat="false" ht="12" hidden="false" customHeight="true" outlineLevel="0" collapsed="false">
      <c r="B7" s="143"/>
      <c r="D7" s="144"/>
      <c r="E7" s="145"/>
      <c r="F7" s="146"/>
      <c r="H7" s="144"/>
      <c r="I7" s="145"/>
      <c r="J7" s="146"/>
      <c r="L7" s="144"/>
      <c r="M7" s="145"/>
      <c r="N7" s="146"/>
      <c r="P7" s="144"/>
      <c r="Q7" s="145"/>
      <c r="R7" s="146"/>
      <c r="T7" s="144"/>
      <c r="U7" s="145"/>
      <c r="V7" s="146"/>
    </row>
    <row r="8" customFormat="false" ht="12" hidden="false" customHeight="true" outlineLevel="0" collapsed="false">
      <c r="B8" s="147" t="s">
        <v>5</v>
      </c>
      <c r="C8" s="143"/>
      <c r="D8" s="149" t="s">
        <v>6</v>
      </c>
      <c r="E8" s="150" t="s">
        <v>7</v>
      </c>
      <c r="F8" s="151" t="s">
        <v>8</v>
      </c>
      <c r="G8" s="25"/>
      <c r="H8" s="149" t="s">
        <v>232</v>
      </c>
      <c r="I8" s="150" t="s">
        <v>7</v>
      </c>
      <c r="J8" s="151" t="s">
        <v>8</v>
      </c>
      <c r="K8" s="25"/>
      <c r="L8" s="149" t="s">
        <v>7</v>
      </c>
      <c r="M8" s="150" t="s">
        <v>7</v>
      </c>
      <c r="N8" s="151" t="s">
        <v>8</v>
      </c>
      <c r="O8" s="25"/>
      <c r="P8" s="149" t="s">
        <v>7</v>
      </c>
      <c r="Q8" s="150" t="s">
        <v>7</v>
      </c>
      <c r="R8" s="151" t="s">
        <v>8</v>
      </c>
      <c r="S8" s="25"/>
      <c r="T8" s="149" t="s">
        <v>232</v>
      </c>
      <c r="U8" s="150" t="s">
        <v>7</v>
      </c>
      <c r="V8" s="151" t="s">
        <v>8</v>
      </c>
    </row>
    <row r="9" customFormat="false" ht="3" hidden="false" customHeight="true" outlineLevel="0" collapsed="false">
      <c r="B9" s="142"/>
      <c r="C9" s="68"/>
      <c r="D9" s="153"/>
      <c r="E9" s="154"/>
      <c r="F9" s="155"/>
      <c r="G9" s="68"/>
      <c r="H9" s="153"/>
      <c r="I9" s="154"/>
      <c r="J9" s="155"/>
      <c r="K9" s="68"/>
      <c r="L9" s="153"/>
      <c r="M9" s="154"/>
      <c r="N9" s="155"/>
      <c r="O9" s="68"/>
      <c r="P9" s="153"/>
      <c r="Q9" s="154"/>
      <c r="R9" s="155"/>
      <c r="S9" s="68"/>
      <c r="T9" s="153"/>
      <c r="U9" s="154"/>
      <c r="V9" s="155"/>
    </row>
    <row r="10" customFormat="false" ht="12" hidden="false" customHeight="true" outlineLevel="0" collapsed="false">
      <c r="A10" s="177" t="s">
        <v>192</v>
      </c>
      <c r="B10" s="143" t="s">
        <v>13</v>
      </c>
      <c r="C10" s="68"/>
      <c r="D10" s="37" t="e">
        <f aca="false">ROUND(HPVAL($A10,D$1,$A$2,F$1,$A$3,$A$4)/1000,0)</f>
        <v>#NAME?</v>
      </c>
      <c r="E10" s="32" t="e">
        <f aca="false">ROUND(HPVAL($A10,E$1,$A$2,F$1,$A$3,$A$4)/1000,0)</f>
        <v>#NAME?</v>
      </c>
      <c r="F10" s="86" t="e">
        <f aca="false">ROUND(D10-E10,0)</f>
        <v>#NAME?</v>
      </c>
      <c r="G10" s="66"/>
      <c r="H10" s="37" t="e">
        <f aca="false">ROUND(HPVAL($A10,H$1,$A$2,J$1,$A$3,$A$4)/1000,0)</f>
        <v>#NAME?</v>
      </c>
      <c r="I10" s="32" t="e">
        <f aca="false">ROUND(HPVAL($A10,I$1,$A$2,J$1,$A$3,$A$4)/1000,0)</f>
        <v>#NAME?</v>
      </c>
      <c r="J10" s="86" t="e">
        <f aca="false">ROUND(H10-I10,0)</f>
        <v>#NAME?</v>
      </c>
      <c r="K10" s="66"/>
      <c r="L10" s="37" t="e">
        <f aca="false">ROUND(HPVAL($A10,L$1,$A$2,N$1,$A$3,$A$4)/1000,0)</f>
        <v>#NAME?</v>
      </c>
      <c r="M10" s="32" t="e">
        <f aca="false">ROUND(HPVAL($A10,M$1,$A$2,N$1,$A$3,$A$4)/1000,0)</f>
        <v>#NAME?</v>
      </c>
      <c r="N10" s="86" t="e">
        <f aca="false">ROUND(L10-M10,0)</f>
        <v>#NAME?</v>
      </c>
      <c r="O10" s="66"/>
      <c r="P10" s="37" t="e">
        <f aca="false">ROUND(HPVAL($A10,P$1,$A$2,R$1,$A$3,$A$4)/1000,0)</f>
        <v>#NAME?</v>
      </c>
      <c r="Q10" s="32" t="e">
        <f aca="false">ROUND(HPVAL($A10,Q$1,$A$2,R$1,$A$3,$A$4)/1000,0)</f>
        <v>#NAME?</v>
      </c>
      <c r="R10" s="86" t="e">
        <f aca="false">ROUND(P10-Q10,0)</f>
        <v>#NAME?</v>
      </c>
      <c r="S10" s="66"/>
      <c r="T10" s="37" t="e">
        <f aca="false">D10+H10+L10+P10</f>
        <v>#NAME?</v>
      </c>
      <c r="U10" s="32" t="e">
        <f aca="false">E10+I10+M10+Q10</f>
        <v>#NAME?</v>
      </c>
      <c r="V10" s="86" t="e">
        <f aca="false">ROUND(T10-U10,0)</f>
        <v>#NAME?</v>
      </c>
    </row>
    <row r="11" customFormat="false" ht="12" hidden="false" customHeight="true" outlineLevel="0" collapsed="false">
      <c r="A11" s="177" t="s">
        <v>233</v>
      </c>
      <c r="B11" s="143" t="s">
        <v>15</v>
      </c>
      <c r="C11" s="68"/>
      <c r="D11" s="43" t="e">
        <f aca="false">ROUND(HPVAL($A11,D$1,$A$2,F$1,$A$3,$A$4)/1000,0)-D30</f>
        <v>#NAME?</v>
      </c>
      <c r="E11" s="66" t="e">
        <f aca="false">ROUND(HPVAL($A11,E$1,$A$2,F$1,$A$3,$A$4)/1000,0)-E30</f>
        <v>#NAME?</v>
      </c>
      <c r="F11" s="86" t="e">
        <f aca="false">ROUND(D11-E11,0)</f>
        <v>#NAME?</v>
      </c>
      <c r="G11" s="66"/>
      <c r="H11" s="43" t="e">
        <f aca="false">ROUND(HPVAL($A11,H$1,$A$2,J$1,$A$3,$A$4)/1000,0)-H30</f>
        <v>#NAME?</v>
      </c>
      <c r="I11" s="66" t="e">
        <f aca="false">ROUND(HPVAL($A11,I$1,$A$2,J$1,$A$3,$A$4)/1000,0)-I30</f>
        <v>#NAME?</v>
      </c>
      <c r="J11" s="86" t="e">
        <f aca="false">ROUND(H11-I11,0)</f>
        <v>#NAME?</v>
      </c>
      <c r="K11" s="66"/>
      <c r="L11" s="43" t="e">
        <f aca="false">ROUND(HPVAL($A11,L$1,$A$2,N$1,$A$3,$A$4)/1000,0)-L30</f>
        <v>#NAME?</v>
      </c>
      <c r="M11" s="66" t="e">
        <f aca="false">ROUND(HPVAL($A11,M$1,$A$2,N$1,$A$3,$A$4)/1000,0)-M30</f>
        <v>#NAME?</v>
      </c>
      <c r="N11" s="86" t="e">
        <f aca="false">ROUND(L11-M11,0)</f>
        <v>#NAME?</v>
      </c>
      <c r="O11" s="66"/>
      <c r="P11" s="43" t="e">
        <f aca="false">ROUND(HPVAL($A11,P$1,$A$2,R$1,$A$3,$A$4)/1000,0)-P30</f>
        <v>#NAME?</v>
      </c>
      <c r="Q11" s="66" t="e">
        <f aca="false">ROUND(HPVAL($A11,Q$1,$A$2,R$1,$A$3,$A$4)/1000,0)-Q30</f>
        <v>#NAME?</v>
      </c>
      <c r="R11" s="86" t="e">
        <f aca="false">ROUND(P11-Q11,0)</f>
        <v>#NAME?</v>
      </c>
      <c r="S11" s="66"/>
      <c r="T11" s="43" t="e">
        <f aca="false">D11+H11+L11+P11</f>
        <v>#NAME?</v>
      </c>
      <c r="U11" s="66" t="e">
        <f aca="false">E11+I11+M11+Q11</f>
        <v>#NAME?</v>
      </c>
      <c r="V11" s="86" t="e">
        <f aca="false">ROUND(T11-U11,0)</f>
        <v>#NAME?</v>
      </c>
    </row>
    <row r="12" customFormat="false" ht="12" hidden="false" customHeight="true" outlineLevel="0" collapsed="false">
      <c r="A12" s="177" t="s">
        <v>194</v>
      </c>
      <c r="B12" s="143" t="s">
        <v>16</v>
      </c>
      <c r="C12" s="68"/>
      <c r="D12" s="43" t="e">
        <f aca="false">ROUND((HPVAL($A12,D$1,"other",F$1,$A$3,$A$4)+HPVAL($A12,D$1,"overview",F$1,$A$3,$A$4)-(HPVAL($A12,D$1,"tot_ops_expenses",F$1,$A$3,$A$4)*0.8577)-(HPVAL($A12,D$1,"tot_allocation",F$1,$A$3,$A$4)*0.8577))/1000,0)</f>
        <v>#NAME?</v>
      </c>
      <c r="E12" s="66" t="e">
        <f aca="false">ROUND((HPVAL($A12,E$1,"other",F$1,$A$3,$A$4)+HPVAL($A12,E$1,"overview",F$1,$A$3,$A$4)-(HPVAL($A12,E$1,"tot_ops_expenses",F$1,$A$3,$A$4)*0.8577)-(HPVAL($A12,E$1,"tot_allocation",F$1,$A$3,$A$4)*0.8577))/1000,0)</f>
        <v>#NAME?</v>
      </c>
      <c r="F12" s="86" t="e">
        <f aca="false">ROUND(D12-E12,0)</f>
        <v>#NAME?</v>
      </c>
      <c r="G12" s="66"/>
      <c r="H12" s="43" t="e">
        <f aca="false">ROUND((HPVAL($A12,H$1,"other",J$1,$A$3,$A$4)+HPVAL($A12,H$1,"overview",J$1,$A$3,$A$4)-(HPVAL($A12,H$1,"tot_ops_expenses",J$1,$A$3,$A$4)*0.8577)-(HPVAL($A12,H$1,"tot_allocation",J$1,$A$3,$A$4)*0.8577))/1000,0)</f>
        <v>#NAME?</v>
      </c>
      <c r="I12" s="66" t="e">
        <f aca="false">ROUND((HPVAL($A12,I$1,"other",J$1,$A$3,$A$4)+HPVAL($A12,I$1,"overview",J$1,$A$3,$A$4)-(HPVAL($A12,I$1,"tot_ops_expenses",J$1,$A$3,$A$4)*0.8577)-(HPVAL($A12,I$1,"tot_allocation",J$1,$A$3,$A$4)*0.8577))/1000,0)</f>
        <v>#NAME?</v>
      </c>
      <c r="J12" s="86" t="e">
        <f aca="false">ROUND(H12-I12,0)</f>
        <v>#NAME?</v>
      </c>
      <c r="K12" s="66"/>
      <c r="L12" s="43" t="e">
        <f aca="false">ROUND((HPVAL($A12,L$1,"other",N$1,$A$3,$A$4)+HPVAL($A12,L$1,"overview",N$1,$A$3,$A$4)-(HPVAL($A12,L$1,"tot_ops_expenses",N$1,$A$3,$A$4)*0.8577)-(HPVAL($A12,L$1,"tot_allocation",N$1,$A$3,$A$4)*0.8577))/1000,0)</f>
        <v>#NAME?</v>
      </c>
      <c r="M12" s="66" t="e">
        <f aca="false">ROUND((HPVAL($A12,M$1,"other",N$1,$A$3,$A$4)+HPVAL($A12,M$1,"overview",N$1,$A$3,$A$4)-(HPVAL($A12,M$1,"tot_ops_expenses",N$1,$A$3,$A$4)*0.8577)-(HPVAL($A12,M$1,"tot_allocation",N$1,$A$3,$A$4)*0.8577))/1000,0)</f>
        <v>#NAME?</v>
      </c>
      <c r="N12" s="86" t="e">
        <f aca="false">ROUND(L12-M12,0)</f>
        <v>#NAME?</v>
      </c>
      <c r="O12" s="66"/>
      <c r="P12" s="43" t="e">
        <f aca="false">ROUND((HPVAL($A12,P$1,"other",R$1,$A$3,$A$4)+HPVAL($A12,P$1,"overview",R$1,$A$3,$A$4)-(HPVAL($A12,P$1,"tot_ops_expenses",R$1,$A$3,$A$4)*0.8577)-(HPVAL($A12,P$1,"tot_allocation",R$1,$A$3,$A$4)*0.8577))/1000,0)</f>
        <v>#NAME?</v>
      </c>
      <c r="Q12" s="66" t="e">
        <f aca="false">ROUND((HPVAL($A12,Q$1,"other",R$1,$A$3,$A$4)+HPVAL($A12,Q$1,"overview",R$1,$A$3,$A$4)-(HPVAL($A12,Q$1,"tot_ops_expenses",R$1,$A$3,$A$4)*0.8577)-(HPVAL($A12,Q$1,"tot_allocation",R$1,$A$3,$A$4)*0.8577))/1000,0)</f>
        <v>#NAME?</v>
      </c>
      <c r="R12" s="86" t="e">
        <f aca="false">ROUND(P12-Q12,0)</f>
        <v>#NAME?</v>
      </c>
      <c r="S12" s="66"/>
      <c r="T12" s="43" t="e">
        <f aca="false">D12+H12+L12+P12</f>
        <v>#NAME?</v>
      </c>
      <c r="U12" s="66" t="e">
        <f aca="false">E12+I12+M12+Q12</f>
        <v>#NAME?</v>
      </c>
      <c r="V12" s="86" t="e">
        <f aca="false">ROUND(T12-U12,0)</f>
        <v>#NAME?</v>
      </c>
    </row>
    <row r="13" customFormat="false" ht="12" hidden="false" customHeight="true" outlineLevel="0" collapsed="false">
      <c r="A13" s="177" t="s">
        <v>195</v>
      </c>
      <c r="B13" s="143" t="s">
        <v>17</v>
      </c>
      <c r="C13" s="68"/>
      <c r="D13" s="43" t="e">
        <f aca="false">ROUND(HPVAL($A13,D$1,$A$2,F$1,$A$3,$A$4)/1000,0)-D12</f>
        <v>#NAME?</v>
      </c>
      <c r="E13" s="66" t="e">
        <f aca="false">ROUND(HPVAL($A13,E$1,$A$2,F$1,$A$3,$A$4)/1000,0)-E12</f>
        <v>#NAME?</v>
      </c>
      <c r="F13" s="86" t="e">
        <f aca="false">ROUND(D13-E13,0)</f>
        <v>#NAME?</v>
      </c>
      <c r="G13" s="66"/>
      <c r="H13" s="43" t="e">
        <f aca="false">ROUND(HPVAL($A13,H$1,$A$2,J$1,$A$3,$A$4)/1000,0)-H12</f>
        <v>#NAME?</v>
      </c>
      <c r="I13" s="66" t="e">
        <f aca="false">ROUND(HPVAL($A13,I$1,$A$2,J$1,$A$3,$A$4)/1000,0)-I12</f>
        <v>#NAME?</v>
      </c>
      <c r="J13" s="86" t="e">
        <f aca="false">ROUND(H13-I13,0)</f>
        <v>#NAME?</v>
      </c>
      <c r="K13" s="66"/>
      <c r="L13" s="43" t="e">
        <f aca="false">ROUND(HPVAL($A13,L$1,$A$2,N$1,$A$3,$A$4)/1000,0)-L12</f>
        <v>#NAME?</v>
      </c>
      <c r="M13" s="66" t="e">
        <f aca="false">ROUND(HPVAL($A13,M$1,$A$2,N$1,$A$3,$A$4)/1000,0)-M12</f>
        <v>#NAME?</v>
      </c>
      <c r="N13" s="86" t="e">
        <f aca="false">ROUND(L13-M13,0)</f>
        <v>#NAME?</v>
      </c>
      <c r="O13" s="66"/>
      <c r="P13" s="43" t="e">
        <f aca="false">ROUND(HPVAL($A13,P$1,$A$2,R$1,$A$3,$A$4)/1000,0)-P12</f>
        <v>#NAME?</v>
      </c>
      <c r="Q13" s="66" t="e">
        <f aca="false">ROUND(HPVAL($A13,Q$1,$A$2,R$1,$A$3,$A$4)/1000,0)-Q12</f>
        <v>#NAME?</v>
      </c>
      <c r="R13" s="86" t="e">
        <f aca="false">ROUND(P13-Q13,0)</f>
        <v>#NAME?</v>
      </c>
      <c r="S13" s="66"/>
      <c r="T13" s="43" t="e">
        <f aca="false">D13+H13+L13+P13</f>
        <v>#NAME?</v>
      </c>
      <c r="U13" s="66" t="e">
        <f aca="false">E13+I13+M13+Q13</f>
        <v>#NAME?</v>
      </c>
      <c r="V13" s="86" t="e">
        <f aca="false">ROUND(T13-U13,0)</f>
        <v>#NAME?</v>
      </c>
    </row>
    <row r="14" customFormat="false" ht="12" hidden="false" customHeight="true" outlineLevel="0" collapsed="false">
      <c r="A14" s="177" t="s">
        <v>196</v>
      </c>
      <c r="B14" s="143" t="s">
        <v>86</v>
      </c>
      <c r="C14" s="68"/>
      <c r="D14" s="43" t="e">
        <f aca="false">ROUND(HPVAL($A14,D$1,$A$2,F$1,$A$3,$A$4)/1000,0)</f>
        <v>#NAME?</v>
      </c>
      <c r="E14" s="66" t="e">
        <f aca="false">ROUND(HPVAL($A14,E$1,$A$2,F$1,$A$3,$A$4)/1000,0)</f>
        <v>#NAME?</v>
      </c>
      <c r="F14" s="86" t="e">
        <f aca="false">ROUND(D14-E14,0)</f>
        <v>#NAME?</v>
      </c>
      <c r="G14" s="66"/>
      <c r="H14" s="43" t="e">
        <f aca="false">ROUND(HPVAL($A14,H$1,$A$2,J$1,$A$3,$A$4)/1000,0)</f>
        <v>#NAME?</v>
      </c>
      <c r="I14" s="66" t="e">
        <f aca="false">ROUND(HPVAL($A14,I$1,$A$2,J$1,$A$3,$A$4)/1000,0)</f>
        <v>#NAME?</v>
      </c>
      <c r="J14" s="86" t="e">
        <f aca="false">ROUND(H14-I14,0)</f>
        <v>#NAME?</v>
      </c>
      <c r="K14" s="66"/>
      <c r="L14" s="43" t="e">
        <f aca="false">ROUND(HPVAL($A14,L$1,$A$2,N$1,$A$3,$A$4)/1000,0)</f>
        <v>#NAME?</v>
      </c>
      <c r="M14" s="66" t="e">
        <f aca="false">ROUND(HPVAL($A14,M$1,$A$2,N$1,$A$3,$A$4)/1000,0)</f>
        <v>#NAME?</v>
      </c>
      <c r="N14" s="86" t="e">
        <f aca="false">ROUND(L14-M14,0)</f>
        <v>#NAME?</v>
      </c>
      <c r="O14" s="66"/>
      <c r="P14" s="43" t="e">
        <f aca="false">ROUND(HPVAL($A14,P$1,$A$2,R$1,$A$3,$A$4)/1000,0)</f>
        <v>#NAME?</v>
      </c>
      <c r="Q14" s="66" t="e">
        <f aca="false">ROUND(HPVAL($A14,Q$1,$A$2,R$1,$A$3,$A$4)/1000,0)</f>
        <v>#NAME?</v>
      </c>
      <c r="R14" s="86" t="e">
        <f aca="false">ROUND(P14-Q14,0)</f>
        <v>#NAME?</v>
      </c>
      <c r="S14" s="66"/>
      <c r="T14" s="43" t="e">
        <f aca="false">D14+H14+L14+P14</f>
        <v>#NAME?</v>
      </c>
      <c r="U14" s="66" t="e">
        <f aca="false">E14+I14+M14+Q14</f>
        <v>#NAME?</v>
      </c>
      <c r="V14" s="86" t="e">
        <f aca="false">ROUND(T14-U14,0)</f>
        <v>#NAME?</v>
      </c>
    </row>
    <row r="15" customFormat="false" ht="12" hidden="false" customHeight="true" outlineLevel="0" collapsed="false">
      <c r="A15" s="177" t="s">
        <v>197</v>
      </c>
      <c r="B15" s="143" t="s">
        <v>87</v>
      </c>
      <c r="C15" s="68"/>
      <c r="D15" s="43" t="e">
        <f aca="false">ROUND(HPVAL($A15,D$1,$A$2,F$1,$A$3,$A$4)/1000,0)</f>
        <v>#NAME?</v>
      </c>
      <c r="E15" s="66" t="e">
        <f aca="false">ROUND(HPVAL($A15,E$1,$A$2,F$1,$A$3,$A$4)/1000,0)</f>
        <v>#NAME?</v>
      </c>
      <c r="F15" s="86" t="e">
        <f aca="false">ROUND(D15-E15,0)</f>
        <v>#NAME?</v>
      </c>
      <c r="G15" s="66"/>
      <c r="H15" s="43" t="e">
        <f aca="false">ROUND(HPVAL($A15,H$1,$A$2,J$1,$A$3,$A$4)/1000,0)</f>
        <v>#NAME?</v>
      </c>
      <c r="I15" s="66" t="e">
        <f aca="false">ROUND(HPVAL($A15,I$1,$A$2,J$1,$A$3,$A$4)/1000,0)</f>
        <v>#NAME?</v>
      </c>
      <c r="J15" s="86" t="e">
        <f aca="false">ROUND(H15-I15,0)</f>
        <v>#NAME?</v>
      </c>
      <c r="K15" s="66"/>
      <c r="L15" s="43" t="e">
        <f aca="false">ROUND(HPVAL($A15,L$1,$A$2,N$1,$A$3,$A$4)/1000,0)</f>
        <v>#NAME?</v>
      </c>
      <c r="M15" s="66" t="e">
        <f aca="false">ROUND(HPVAL($A15,M$1,$A$2,N$1,$A$3,$A$4)/1000,0)</f>
        <v>#NAME?</v>
      </c>
      <c r="N15" s="86" t="e">
        <f aca="false">ROUND(L15-M15,0)</f>
        <v>#NAME?</v>
      </c>
      <c r="O15" s="66"/>
      <c r="P15" s="43" t="e">
        <f aca="false">ROUND(HPVAL($A15,P$1,$A$2,R$1,$A$3,$A$4)/1000,0)</f>
        <v>#NAME?</v>
      </c>
      <c r="Q15" s="66" t="e">
        <f aca="false">ROUND(HPVAL($A15,Q$1,$A$2,R$1,$A$3,$A$4)/1000,0)</f>
        <v>#NAME?</v>
      </c>
      <c r="R15" s="86" t="e">
        <f aca="false">ROUND(P15-Q15,0)</f>
        <v>#NAME?</v>
      </c>
      <c r="S15" s="66"/>
      <c r="T15" s="43" t="e">
        <f aca="false">D15+H15+L15+P15</f>
        <v>#NAME?</v>
      </c>
      <c r="U15" s="66" t="e">
        <f aca="false">E15+I15+M15+Q15</f>
        <v>#NAME?</v>
      </c>
      <c r="V15" s="86" t="e">
        <f aca="false">ROUND(T15-U15,0)</f>
        <v>#NAME?</v>
      </c>
    </row>
    <row r="16" customFormat="false" ht="12" hidden="false" customHeight="true" outlineLevel="0" collapsed="false">
      <c r="A16" s="177" t="s">
        <v>198</v>
      </c>
      <c r="B16" s="143" t="s">
        <v>20</v>
      </c>
      <c r="C16" s="68"/>
      <c r="D16" s="43" t="e">
        <f aca="false">ROUND(HPVAL($A16,D$1,$A$2,F$1,$A$3,$A$4)/1000,0)</f>
        <v>#NAME?</v>
      </c>
      <c r="E16" s="66" t="e">
        <f aca="false">ROUND(HPVAL($A16,E$1,$A$2,F$1,$A$3,$A$4)/1000,0)</f>
        <v>#NAME?</v>
      </c>
      <c r="F16" s="86" t="e">
        <f aca="false">ROUND(D16-E16,0)</f>
        <v>#NAME?</v>
      </c>
      <c r="G16" s="66"/>
      <c r="H16" s="43" t="e">
        <f aca="false">ROUND(HPVAL($A16,H$1,$A$2,J$1,$A$3,$A$4)/1000,0)</f>
        <v>#NAME?</v>
      </c>
      <c r="I16" s="66" t="e">
        <f aca="false">ROUND(HPVAL($A16,I$1,$A$2,J$1,$A$3,$A$4)/1000,0)</f>
        <v>#NAME?</v>
      </c>
      <c r="J16" s="86" t="e">
        <f aca="false">ROUND(H16-I16,0)</f>
        <v>#NAME?</v>
      </c>
      <c r="K16" s="66"/>
      <c r="L16" s="43" t="e">
        <f aca="false">ROUND(HPVAL($A16,L$1,$A$2,N$1,$A$3,$A$4)/1000,0)</f>
        <v>#NAME?</v>
      </c>
      <c r="M16" s="66" t="e">
        <f aca="false">ROUND(HPVAL($A16,M$1,$A$2,N$1,$A$3,$A$4)/1000,0)</f>
        <v>#NAME?</v>
      </c>
      <c r="N16" s="86" t="e">
        <f aca="false">ROUND(L16-M16,0)</f>
        <v>#NAME?</v>
      </c>
      <c r="O16" s="66"/>
      <c r="P16" s="43" t="e">
        <f aca="false">ROUND(HPVAL($A16,P$1,$A$2,R$1,$A$3,$A$4)/1000,0)</f>
        <v>#NAME?</v>
      </c>
      <c r="Q16" s="66" t="e">
        <f aca="false">ROUND(HPVAL($A16,Q$1,$A$2,R$1,$A$3,$A$4)/1000,0)</f>
        <v>#NAME?</v>
      </c>
      <c r="R16" s="86" t="e">
        <f aca="false">ROUND(P16-Q16,0)</f>
        <v>#NAME?</v>
      </c>
      <c r="S16" s="66"/>
      <c r="T16" s="43" t="e">
        <f aca="false">D16+H16+L16+P16</f>
        <v>#NAME?</v>
      </c>
      <c r="U16" s="66" t="e">
        <f aca="false">E16+I16+M16+Q16</f>
        <v>#NAME?</v>
      </c>
      <c r="V16" s="86" t="e">
        <f aca="false">ROUND(T16-U16,0)</f>
        <v>#NAME?</v>
      </c>
    </row>
    <row r="17" customFormat="false" ht="12" hidden="false" customHeight="true" outlineLevel="0" collapsed="false">
      <c r="A17" s="177" t="s">
        <v>200</v>
      </c>
      <c r="B17" s="143" t="s">
        <v>199</v>
      </c>
      <c r="C17" s="68"/>
      <c r="D17" s="43" t="e">
        <f aca="false">ROUND(HPVAL($A17,D$1,$A$2,F$1,$A$3,$A$4)/1000,0)</f>
        <v>#NAME?</v>
      </c>
      <c r="E17" s="66" t="e">
        <f aca="false">ROUND(HPVAL($A17,E$1,$A$2,F$1,$A$3,$A$4)/1000,0)</f>
        <v>#NAME?</v>
      </c>
      <c r="F17" s="86" t="e">
        <f aca="false">ROUND(D17-E17,0)</f>
        <v>#NAME?</v>
      </c>
      <c r="G17" s="66"/>
      <c r="H17" s="43" t="e">
        <f aca="false">ROUND(HPVAL($A17,H$1,$A$2,J$1,$A$3,$A$4)/1000,0)</f>
        <v>#NAME?</v>
      </c>
      <c r="I17" s="66" t="e">
        <f aca="false">ROUND(HPVAL($A17,I$1,$A$2,J$1,$A$3,$A$4)/1000,0)</f>
        <v>#NAME?</v>
      </c>
      <c r="J17" s="86" t="e">
        <f aca="false">ROUND(H17-I17,0)</f>
        <v>#NAME?</v>
      </c>
      <c r="K17" s="66"/>
      <c r="L17" s="43" t="e">
        <f aca="false">ROUND(HPVAL($A17,L$1,$A$2,N$1,$A$3,$A$4)/1000,0)</f>
        <v>#NAME?</v>
      </c>
      <c r="M17" s="66" t="e">
        <f aca="false">ROUND(HPVAL($A17,M$1,$A$2,N$1,$A$3,$A$4)/1000,0)</f>
        <v>#NAME?</v>
      </c>
      <c r="N17" s="86" t="e">
        <f aca="false">ROUND(L17-M17,0)</f>
        <v>#NAME?</v>
      </c>
      <c r="O17" s="66"/>
      <c r="P17" s="43" t="e">
        <f aca="false">ROUND(HPVAL($A17,P$1,$A$2,R$1,$A$3,$A$4)/1000,0)</f>
        <v>#NAME?</v>
      </c>
      <c r="Q17" s="66" t="e">
        <f aca="false">ROUND(HPVAL($A17,Q$1,$A$2,R$1,$A$3,$A$4)/1000,0)</f>
        <v>#NAME?</v>
      </c>
      <c r="R17" s="86" t="e">
        <f aca="false">ROUND(P17-Q17,0)</f>
        <v>#NAME?</v>
      </c>
      <c r="S17" s="66"/>
      <c r="T17" s="43" t="e">
        <f aca="false">D17+H17+L17+P17</f>
        <v>#NAME?</v>
      </c>
      <c r="U17" s="66" t="e">
        <f aca="false">E17+I17+M17+Q17</f>
        <v>#NAME?</v>
      </c>
      <c r="V17" s="86" t="e">
        <f aca="false">ROUND(T17-U17,0)</f>
        <v>#NAME?</v>
      </c>
    </row>
    <row r="18" customFormat="false" ht="12" hidden="false" customHeight="true" outlineLevel="0" collapsed="false">
      <c r="A18" s="177" t="s">
        <v>201</v>
      </c>
      <c r="B18" s="143" t="s">
        <v>32</v>
      </c>
      <c r="C18" s="68"/>
      <c r="D18" s="43" t="e">
        <f aca="false">ROUND(HPVAL($A18,D$1,$A$2,F$1,$A$3,$A$4)/1000,0)</f>
        <v>#NAME?</v>
      </c>
      <c r="E18" s="66" t="e">
        <f aca="false">ROUND(HPVAL($A18,E$1,$A$2,F$1,$A$3,$A$4)/1000,0)</f>
        <v>#NAME?</v>
      </c>
      <c r="F18" s="86" t="e">
        <f aca="false">ROUND(D18-E18,0)</f>
        <v>#NAME?</v>
      </c>
      <c r="G18" s="66"/>
      <c r="H18" s="43" t="e">
        <f aca="false">ROUND(HPVAL($A18,H$1,$A$2,J$1,$A$3,$A$4)/1000,0)</f>
        <v>#NAME?</v>
      </c>
      <c r="I18" s="66" t="e">
        <f aca="false">ROUND(HPVAL($A18,I$1,$A$2,J$1,$A$3,$A$4)/1000,0)</f>
        <v>#NAME?</v>
      </c>
      <c r="J18" s="86" t="e">
        <f aca="false">ROUND(H18-I18,0)</f>
        <v>#NAME?</v>
      </c>
      <c r="K18" s="66"/>
      <c r="L18" s="43" t="e">
        <f aca="false">ROUND(HPVAL($A18,L$1,$A$2,N$1,$A$3,$A$4)/1000,0)</f>
        <v>#NAME?</v>
      </c>
      <c r="M18" s="66" t="e">
        <f aca="false">ROUND(HPVAL($A18,M$1,$A$2,N$1,$A$3,$A$4)/1000,0)</f>
        <v>#NAME?</v>
      </c>
      <c r="N18" s="86" t="e">
        <f aca="false">ROUND(L18-M18,0)</f>
        <v>#NAME?</v>
      </c>
      <c r="O18" s="66"/>
      <c r="P18" s="43" t="e">
        <f aca="false">ROUND(HPVAL($A18,P$1,$A$2,R$1,$A$3,$A$4)/1000,0)</f>
        <v>#NAME?</v>
      </c>
      <c r="Q18" s="66" t="e">
        <f aca="false">ROUND(HPVAL($A18,Q$1,$A$2,R$1,$A$3,$A$4)/1000,0)</f>
        <v>#NAME?</v>
      </c>
      <c r="R18" s="86" t="e">
        <f aca="false">ROUND(P18-Q18,0)</f>
        <v>#NAME?</v>
      </c>
      <c r="S18" s="66"/>
      <c r="T18" s="43" t="e">
        <f aca="false">D18+H18+L18+P18</f>
        <v>#NAME?</v>
      </c>
      <c r="U18" s="66" t="e">
        <f aca="false">E18+I18+M18+Q18</f>
        <v>#NAME?</v>
      </c>
      <c r="V18" s="86" t="e">
        <f aca="false">ROUND(T18-U18,0)</f>
        <v>#NAME?</v>
      </c>
    </row>
    <row r="19" customFormat="false" ht="12" hidden="false" customHeight="true" outlineLevel="0" collapsed="false">
      <c r="A19" s="177" t="s">
        <v>203</v>
      </c>
      <c r="B19" s="143" t="s">
        <v>202</v>
      </c>
      <c r="C19" s="68"/>
      <c r="D19" s="43" t="e">
        <f aca="false">ROUND(HPVAL($A19,D$1,$A$2,F$1,$A$3,$A$4)/1000,0)</f>
        <v>#NAME?</v>
      </c>
      <c r="E19" s="66" t="e">
        <f aca="false">ROUND(HPVAL($A19,E$1,$A$2,F$1,$A$3,$A$4)/1000,0)</f>
        <v>#NAME?</v>
      </c>
      <c r="F19" s="86" t="e">
        <f aca="false">ROUND(D19-E19,0)</f>
        <v>#NAME?</v>
      </c>
      <c r="G19" s="66"/>
      <c r="H19" s="43" t="e">
        <f aca="false">ROUND(HPVAL($A19,H$1,$A$2,J$1,$A$3,$A$4)/1000,0)</f>
        <v>#NAME?</v>
      </c>
      <c r="I19" s="66" t="e">
        <f aca="false">ROUND(HPVAL($A19,I$1,$A$2,J$1,$A$3,$A$4)/1000,0)</f>
        <v>#NAME?</v>
      </c>
      <c r="J19" s="86" t="e">
        <f aca="false">ROUND(H19-I19,0)</f>
        <v>#NAME?</v>
      </c>
      <c r="K19" s="66"/>
      <c r="L19" s="43" t="e">
        <f aca="false">ROUND(HPVAL($A19,L$1,$A$2,N$1,$A$3,$A$4)/1000,0)</f>
        <v>#NAME?</v>
      </c>
      <c r="M19" s="66" t="e">
        <f aca="false">ROUND(HPVAL($A19,M$1,$A$2,N$1,$A$3,$A$4)/1000,0)</f>
        <v>#NAME?</v>
      </c>
      <c r="N19" s="86" t="e">
        <f aca="false">ROUND(L19-M19,0)</f>
        <v>#NAME?</v>
      </c>
      <c r="O19" s="66"/>
      <c r="P19" s="43" t="e">
        <f aca="false">ROUND(HPVAL($A19,P$1,$A$2,R$1,$A$3,$A$4)/1000,0)</f>
        <v>#NAME?</v>
      </c>
      <c r="Q19" s="66" t="e">
        <f aca="false">ROUND(HPVAL($A19,Q$1,$A$2,R$1,$A$3,$A$4)/1000,0)</f>
        <v>#NAME?</v>
      </c>
      <c r="R19" s="86" t="e">
        <f aca="false">ROUND(P19-Q19,0)</f>
        <v>#NAME?</v>
      </c>
      <c r="S19" s="66"/>
      <c r="T19" s="43" t="e">
        <f aca="false">D19+H19+L19+P19</f>
        <v>#NAME?</v>
      </c>
      <c r="U19" s="66" t="e">
        <f aca="false">E19+I19+M19+Q19</f>
        <v>#NAME?</v>
      </c>
      <c r="V19" s="86" t="e">
        <f aca="false">ROUND(T19-U19,0)</f>
        <v>#NAME?</v>
      </c>
    </row>
    <row r="20" customFormat="false" ht="12" hidden="false" customHeight="true" outlineLevel="0" collapsed="false">
      <c r="B20" s="179" t="s">
        <v>234</v>
      </c>
      <c r="C20" s="68"/>
      <c r="D20" s="180" t="e">
        <f aca="false">SUM(D10:D19)</f>
        <v>#NAME?</v>
      </c>
      <c r="E20" s="181" t="e">
        <f aca="false">SUM(E10:E19)</f>
        <v>#NAME?</v>
      </c>
      <c r="F20" s="182" t="e">
        <f aca="false">SUM(F10:F19)</f>
        <v>#NAME?</v>
      </c>
      <c r="G20" s="66"/>
      <c r="H20" s="180" t="e">
        <f aca="false">SUM(H10:H19)</f>
        <v>#NAME?</v>
      </c>
      <c r="I20" s="181" t="e">
        <f aca="false">SUM(I10:I19)</f>
        <v>#NAME?</v>
      </c>
      <c r="J20" s="182" t="e">
        <f aca="false">SUM(J10:J19)</f>
        <v>#NAME?</v>
      </c>
      <c r="K20" s="66"/>
      <c r="L20" s="180" t="e">
        <f aca="false">SUM(L10:L19)</f>
        <v>#NAME?</v>
      </c>
      <c r="M20" s="181" t="e">
        <f aca="false">SUM(M10:M19)</f>
        <v>#NAME?</v>
      </c>
      <c r="N20" s="182" t="e">
        <f aca="false">SUM(N10:N19)</f>
        <v>#NAME?</v>
      </c>
      <c r="O20" s="66"/>
      <c r="P20" s="180" t="e">
        <f aca="false">SUM(P10:P19)</f>
        <v>#NAME?</v>
      </c>
      <c r="Q20" s="181" t="e">
        <f aca="false">SUM(Q10:Q19)</f>
        <v>#NAME?</v>
      </c>
      <c r="R20" s="182" t="e">
        <f aca="false">SUM(R10:R19)</f>
        <v>#NAME?</v>
      </c>
      <c r="S20" s="66"/>
      <c r="T20" s="180" t="e">
        <f aca="false">SUM(T10:T19)</f>
        <v>#NAME?</v>
      </c>
      <c r="U20" s="181" t="e">
        <f aca="false">SUM(U10:U19)</f>
        <v>#NAME?</v>
      </c>
      <c r="V20" s="182" t="e">
        <f aca="false">SUM(V10:V19)</f>
        <v>#NAME?</v>
      </c>
    </row>
    <row r="21" customFormat="false" ht="3" hidden="false" customHeight="true" outlineLevel="0" collapsed="false">
      <c r="B21" s="143"/>
      <c r="C21" s="68"/>
      <c r="D21" s="43"/>
      <c r="E21" s="66"/>
      <c r="F21" s="86"/>
      <c r="G21" s="66"/>
      <c r="H21" s="43"/>
      <c r="I21" s="66"/>
      <c r="J21" s="86"/>
      <c r="K21" s="66"/>
      <c r="L21" s="43"/>
      <c r="M21" s="66"/>
      <c r="N21" s="86"/>
      <c r="O21" s="66"/>
      <c r="P21" s="43"/>
      <c r="Q21" s="66"/>
      <c r="R21" s="86"/>
      <c r="S21" s="66"/>
      <c r="T21" s="43"/>
      <c r="U21" s="66"/>
      <c r="V21" s="86"/>
    </row>
    <row r="22" customFormat="false" ht="12" hidden="false" customHeight="true" outlineLevel="0" collapsed="false">
      <c r="A22" s="177" t="s">
        <v>204</v>
      </c>
      <c r="B22" s="143" t="s">
        <v>23</v>
      </c>
      <c r="C22" s="68"/>
      <c r="D22" s="43" t="e">
        <f aca="false">ROUND(HPVAL($A22,D$1,$A$2,F$1,$A$3,$A$4)/1000,0)</f>
        <v>#NAME?</v>
      </c>
      <c r="E22" s="66" t="e">
        <f aca="false">ROUND(HPVAL($A22,E$1,$A$2,F$1,$A$3,$A$4)/1000,0)</f>
        <v>#NAME?</v>
      </c>
      <c r="F22" s="86" t="e">
        <f aca="false">ROUND(D22-E22,0)</f>
        <v>#NAME?</v>
      </c>
      <c r="G22" s="66"/>
      <c r="H22" s="43" t="e">
        <f aca="false">ROUND(HPVAL($A22,H$1,$A$2,J$1,$A$3,$A$4)/1000,0)</f>
        <v>#NAME?</v>
      </c>
      <c r="I22" s="66" t="e">
        <f aca="false">ROUND(HPVAL($A22,I$1,$A$2,J$1,$A$3,$A$4)/1000,0)</f>
        <v>#NAME?</v>
      </c>
      <c r="J22" s="86" t="e">
        <f aca="false">ROUND(H22-I22,0)</f>
        <v>#NAME?</v>
      </c>
      <c r="K22" s="66"/>
      <c r="L22" s="43" t="e">
        <f aca="false">ROUND(HPVAL($A22,L$1,$A$2,N$1,$A$3,$A$4)/1000,0)</f>
        <v>#NAME?</v>
      </c>
      <c r="M22" s="66" t="e">
        <f aca="false">ROUND(HPVAL($A22,M$1,$A$2,N$1,$A$3,$A$4)/1000,0)</f>
        <v>#NAME?</v>
      </c>
      <c r="N22" s="86" t="e">
        <f aca="false">ROUND(L22-M22,0)</f>
        <v>#NAME?</v>
      </c>
      <c r="O22" s="66"/>
      <c r="P22" s="43" t="e">
        <f aca="false">ROUND(HPVAL($A22,P$1,$A$2,R$1,$A$3,$A$4)/1000,0)</f>
        <v>#NAME?</v>
      </c>
      <c r="Q22" s="66" t="e">
        <f aca="false">ROUND(HPVAL($A22,Q$1,$A$2,R$1,$A$3,$A$4)/1000,0)</f>
        <v>#NAME?</v>
      </c>
      <c r="R22" s="86" t="e">
        <f aca="false">ROUND(P22-Q22,0)</f>
        <v>#NAME?</v>
      </c>
      <c r="S22" s="66"/>
      <c r="T22" s="43" t="e">
        <f aca="false">D22+H22+L22+P22</f>
        <v>#NAME?</v>
      </c>
      <c r="U22" s="66" t="e">
        <f aca="false">E22+I22+M22+Q22</f>
        <v>#NAME?</v>
      </c>
      <c r="V22" s="86" t="e">
        <f aca="false">ROUND(T22-U22,0)</f>
        <v>#NAME?</v>
      </c>
    </row>
    <row r="23" customFormat="false" ht="12" hidden="false" customHeight="true" outlineLevel="0" collapsed="false">
      <c r="A23" s="177" t="s">
        <v>205</v>
      </c>
      <c r="B23" s="143" t="s">
        <v>24</v>
      </c>
      <c r="C23" s="68"/>
      <c r="D23" s="43" t="e">
        <f aca="false">ROUND(HPVAL($A23,D$1,$A$2,F$1,$A$3,$A$4)/1000,0)</f>
        <v>#NAME?</v>
      </c>
      <c r="E23" s="66" t="e">
        <f aca="false">ROUND(HPVAL($A23,E$1,$A$2,F$1,$A$3,$A$4)/1000,0)</f>
        <v>#NAME?</v>
      </c>
      <c r="F23" s="86" t="e">
        <f aca="false">ROUND(D23-E23,0)</f>
        <v>#NAME?</v>
      </c>
      <c r="G23" s="66"/>
      <c r="H23" s="43" t="e">
        <f aca="false">ROUND(HPVAL($A23,H$1,$A$2,J$1,$A$3,$A$4)/1000,0)</f>
        <v>#NAME?</v>
      </c>
      <c r="I23" s="66" t="e">
        <f aca="false">ROUND(HPVAL($A23,I$1,$A$2,J$1,$A$3,$A$4)/1000,0)</f>
        <v>#NAME?</v>
      </c>
      <c r="J23" s="86" t="e">
        <f aca="false">ROUND(H23-I23,0)</f>
        <v>#NAME?</v>
      </c>
      <c r="K23" s="66"/>
      <c r="L23" s="43" t="e">
        <f aca="false">ROUND(HPVAL($A23,L$1,$A$2,N$1,$A$3,$A$4)/1000,0)</f>
        <v>#NAME?</v>
      </c>
      <c r="M23" s="66" t="e">
        <f aca="false">ROUND(HPVAL($A23,M$1,$A$2,N$1,$A$3,$A$4)/1000,0)</f>
        <v>#NAME?</v>
      </c>
      <c r="N23" s="86" t="e">
        <f aca="false">ROUND(L23-M23,0)</f>
        <v>#NAME?</v>
      </c>
      <c r="O23" s="66"/>
      <c r="P23" s="43" t="e">
        <f aca="false">ROUND(HPVAL($A23,P$1,$A$2,R$1,$A$3,$A$4)/1000,0)</f>
        <v>#NAME?</v>
      </c>
      <c r="Q23" s="66" t="e">
        <f aca="false">ROUND(HPVAL($A23,Q$1,$A$2,R$1,$A$3,$A$4)/1000,0)</f>
        <v>#NAME?</v>
      </c>
      <c r="R23" s="86" t="e">
        <f aca="false">ROUND(P23-Q23,0)</f>
        <v>#NAME?</v>
      </c>
      <c r="S23" s="66"/>
      <c r="T23" s="43" t="e">
        <f aca="false">D23+H23+L23+P23</f>
        <v>#NAME?</v>
      </c>
      <c r="U23" s="66" t="e">
        <f aca="false">E23+I23+M23+Q23</f>
        <v>#NAME?</v>
      </c>
      <c r="V23" s="86" t="e">
        <f aca="false">ROUND(T23-U23,0)</f>
        <v>#NAME?</v>
      </c>
    </row>
    <row r="24" customFormat="false" ht="12" hidden="false" customHeight="true" outlineLevel="0" collapsed="false">
      <c r="A24" s="177" t="s">
        <v>206</v>
      </c>
      <c r="B24" s="143" t="s">
        <v>102</v>
      </c>
      <c r="C24" s="68"/>
      <c r="D24" s="43" t="e">
        <f aca="false">ROUND(HPVAL($A24,D$1,$A$2,F$1,$A$3,$A$4)/1000,0)</f>
        <v>#NAME?</v>
      </c>
      <c r="E24" s="66" t="e">
        <f aca="false">ROUND(HPVAL($A24,E$1,$A$2,F$1,$A$3,$A$4)/1000,0)</f>
        <v>#NAME?</v>
      </c>
      <c r="F24" s="86" t="e">
        <f aca="false">ROUND(D24-E24,0)</f>
        <v>#NAME?</v>
      </c>
      <c r="G24" s="66"/>
      <c r="H24" s="43" t="e">
        <f aca="false">ROUND(HPVAL($A24,H$1,$A$2,J$1,$A$3,$A$4)/1000,0)</f>
        <v>#NAME?</v>
      </c>
      <c r="I24" s="66" t="e">
        <f aca="false">ROUND(HPVAL($A24,I$1,$A$2,J$1,$A$3,$A$4)/1000,0)</f>
        <v>#NAME?</v>
      </c>
      <c r="J24" s="86" t="e">
        <f aca="false">ROUND(H24-I24,0)</f>
        <v>#NAME?</v>
      </c>
      <c r="K24" s="66"/>
      <c r="L24" s="43" t="e">
        <f aca="false">ROUND(HPVAL($A24,L$1,$A$2,N$1,$A$3,$A$4)/1000,0)</f>
        <v>#NAME?</v>
      </c>
      <c r="M24" s="66" t="e">
        <f aca="false">ROUND(HPVAL($A24,M$1,$A$2,N$1,$A$3,$A$4)/1000,0)</f>
        <v>#NAME?</v>
      </c>
      <c r="N24" s="86" t="e">
        <f aca="false">ROUND(L24-M24,0)</f>
        <v>#NAME?</v>
      </c>
      <c r="O24" s="66"/>
      <c r="P24" s="43" t="e">
        <f aca="false">ROUND(HPVAL($A24,P$1,$A$2,R$1,$A$3,$A$4)/1000,0)</f>
        <v>#NAME?</v>
      </c>
      <c r="Q24" s="66" t="e">
        <f aca="false">ROUND(HPVAL($A24,Q$1,$A$2,R$1,$A$3,$A$4)/1000,0)</f>
        <v>#NAME?</v>
      </c>
      <c r="R24" s="86" t="e">
        <f aca="false">ROUND(P24-Q24,0)</f>
        <v>#NAME?</v>
      </c>
      <c r="S24" s="66"/>
      <c r="T24" s="43" t="e">
        <f aca="false">D24+H24+L24+P24</f>
        <v>#NAME?</v>
      </c>
      <c r="U24" s="66" t="e">
        <f aca="false">E24+I24+M24+Q24</f>
        <v>#NAME?</v>
      </c>
      <c r="V24" s="86" t="e">
        <f aca="false">ROUND(T24-U24,0)</f>
        <v>#NAME?</v>
      </c>
    </row>
    <row r="25" customFormat="false" ht="12" hidden="false" customHeight="true" outlineLevel="0" collapsed="false">
      <c r="A25" s="177" t="s">
        <v>208</v>
      </c>
      <c r="B25" s="143" t="s">
        <v>207</v>
      </c>
      <c r="C25" s="68"/>
      <c r="D25" s="43" t="e">
        <f aca="false">ROUND(HPVAL($A25,D$1,$A$2,F$1,$A$3,$A$4)/1000,0)</f>
        <v>#NAME?</v>
      </c>
      <c r="E25" s="66" t="e">
        <f aca="false">ROUND(HPVAL($A25,E$1,$A$2,F$1,$A$3,$A$4)/1000,0)</f>
        <v>#NAME?</v>
      </c>
      <c r="F25" s="86" t="e">
        <f aca="false">ROUND(D25-E25,0)</f>
        <v>#NAME?</v>
      </c>
      <c r="G25" s="66"/>
      <c r="H25" s="43" t="e">
        <f aca="false">ROUND(HPVAL($A25,H$1,$A$2,J$1,$A$3,$A$4)/1000,0)</f>
        <v>#NAME?</v>
      </c>
      <c r="I25" s="66" t="e">
        <f aca="false">ROUND(HPVAL($A25,I$1,$A$2,J$1,$A$3,$A$4)/1000,0)</f>
        <v>#NAME?</v>
      </c>
      <c r="J25" s="86" t="e">
        <f aca="false">ROUND(H25-I25,0)</f>
        <v>#NAME?</v>
      </c>
      <c r="K25" s="66"/>
      <c r="L25" s="43" t="e">
        <f aca="false">ROUND(HPVAL($A25,L$1,$A$2,N$1,$A$3,$A$4)/1000,0)</f>
        <v>#NAME?</v>
      </c>
      <c r="M25" s="66" t="e">
        <f aca="false">ROUND(HPVAL($A25,M$1,$A$2,N$1,$A$3,$A$4)/1000,0)</f>
        <v>#NAME?</v>
      </c>
      <c r="N25" s="86" t="e">
        <f aca="false">ROUND(L25-M25,0)</f>
        <v>#NAME?</v>
      </c>
      <c r="O25" s="66"/>
      <c r="P25" s="43" t="e">
        <f aca="false">ROUND(HPVAL($A25,P$1,$A$2,R$1,$A$3,$A$4)/1000,0)</f>
        <v>#NAME?</v>
      </c>
      <c r="Q25" s="66" t="e">
        <f aca="false">ROUND(HPVAL($A25,Q$1,$A$2,R$1,$A$3,$A$4)/1000,0)</f>
        <v>#NAME?</v>
      </c>
      <c r="R25" s="86" t="e">
        <f aca="false">ROUND(P25-Q25,0)</f>
        <v>#NAME?</v>
      </c>
      <c r="S25" s="66"/>
      <c r="T25" s="43" t="e">
        <f aca="false">D25+H25+L25+P25</f>
        <v>#NAME?</v>
      </c>
      <c r="U25" s="66" t="e">
        <f aca="false">E25+I25+M25+Q25</f>
        <v>#NAME?</v>
      </c>
      <c r="V25" s="86" t="e">
        <f aca="false">ROUND(T25-U25,0)</f>
        <v>#NAME?</v>
      </c>
    </row>
    <row r="26" customFormat="false" ht="12" hidden="false" customHeight="true" outlineLevel="0" collapsed="false">
      <c r="A26" s="177" t="s">
        <v>209</v>
      </c>
      <c r="B26" s="143" t="s">
        <v>112</v>
      </c>
      <c r="C26" s="68"/>
      <c r="D26" s="43" t="n">
        <v>0</v>
      </c>
      <c r="E26" s="66" t="e">
        <f aca="false">ROUND(HPVAL($A26,E$1,$A$2,F$1,$A$3,$A$4)/1000,0)</f>
        <v>#NAME?</v>
      </c>
      <c r="F26" s="86" t="e">
        <f aca="false">ROUND(D26-E26,0)</f>
        <v>#NAME?</v>
      </c>
      <c r="G26" s="66"/>
      <c r="H26" s="43" t="e">
        <f aca="false">ROUND(HPVAL($A26,H$1,$A$2,J$1,$A$3,$A$4)/1000,0)</f>
        <v>#NAME?</v>
      </c>
      <c r="I26" s="66" t="e">
        <f aca="false">ROUND(HPVAL($A26,I$1,$A$2,J$1,$A$3,$A$4)/1000,0)</f>
        <v>#NAME?</v>
      </c>
      <c r="J26" s="86" t="e">
        <f aca="false">ROUND(H26-I26,0)</f>
        <v>#NAME?</v>
      </c>
      <c r="K26" s="66"/>
      <c r="L26" s="43" t="e">
        <f aca="false">ROUND(HPVAL($A26,L$1,$A$2,N$1,$A$3,$A$4)/1000,0)</f>
        <v>#NAME?</v>
      </c>
      <c r="M26" s="66" t="e">
        <f aca="false">ROUND(HPVAL($A26,M$1,$A$2,N$1,$A$3,$A$4)/1000,0)</f>
        <v>#NAME?</v>
      </c>
      <c r="N26" s="86" t="e">
        <f aca="false">ROUND(L26-M26,0)</f>
        <v>#NAME?</v>
      </c>
      <c r="O26" s="66"/>
      <c r="P26" s="43" t="e">
        <f aca="false">ROUND(HPVAL($A26,P$1,$A$2,R$1,$A$3,$A$4)/1000,0)</f>
        <v>#NAME?</v>
      </c>
      <c r="Q26" s="66" t="e">
        <f aca="false">ROUND(HPVAL($A26,Q$1,$A$2,R$1,$A$3,$A$4)/1000,0)</f>
        <v>#NAME?</v>
      </c>
      <c r="R26" s="86" t="e">
        <f aca="false">ROUND(P26-Q26,0)</f>
        <v>#NAME?</v>
      </c>
      <c r="S26" s="66"/>
      <c r="T26" s="43" t="e">
        <f aca="false">D26+H26+L26+P26</f>
        <v>#NAME?</v>
      </c>
      <c r="U26" s="66" t="e">
        <f aca="false">E26+I26+M26+Q26</f>
        <v>#NAME?</v>
      </c>
      <c r="V26" s="86" t="e">
        <f aca="false">ROUND(T26-U26,0)</f>
        <v>#NAME?</v>
      </c>
    </row>
    <row r="27" customFormat="false" ht="12" hidden="false" customHeight="true" outlineLevel="0" collapsed="false">
      <c r="A27" s="177" t="s">
        <v>210</v>
      </c>
      <c r="B27" s="143" t="s">
        <v>33</v>
      </c>
      <c r="C27" s="68"/>
      <c r="D27" s="43" t="e">
        <f aca="false">ROUND(HPVAL($A27,D$1,$A$2,F$1,$A$3,$A$4)/1000,0)</f>
        <v>#NAME?</v>
      </c>
      <c r="E27" s="66" t="e">
        <f aca="false">ROUND(HPVAL($A27,E$1,$A$2,F$1,$A$3,$A$4)/1000,0)</f>
        <v>#NAME?</v>
      </c>
      <c r="F27" s="86" t="e">
        <f aca="false">ROUND(D27-E27,0)</f>
        <v>#NAME?</v>
      </c>
      <c r="G27" s="66"/>
      <c r="H27" s="43" t="e">
        <f aca="false">ROUND(HPVAL($A27,H$1,$A$2,J$1,$A$3,$A$4)/1000,0)</f>
        <v>#NAME?</v>
      </c>
      <c r="I27" s="66" t="e">
        <f aca="false">ROUND(HPVAL($A27,I$1,$A$2,J$1,$A$3,$A$4)/1000,0)</f>
        <v>#NAME?</v>
      </c>
      <c r="J27" s="86" t="e">
        <f aca="false">ROUND(H27-I27,0)</f>
        <v>#NAME?</v>
      </c>
      <c r="K27" s="66"/>
      <c r="L27" s="43" t="e">
        <f aca="false">ROUND(HPVAL($A27,L$1,$A$2,N$1,$A$3,$A$4)/1000,0)</f>
        <v>#NAME?</v>
      </c>
      <c r="M27" s="66" t="e">
        <f aca="false">ROUND(HPVAL($A27,M$1,$A$2,N$1,$A$3,$A$4)/1000,0)</f>
        <v>#NAME?</v>
      </c>
      <c r="N27" s="86" t="e">
        <f aca="false">ROUND(L27-M27,0)</f>
        <v>#NAME?</v>
      </c>
      <c r="O27" s="66"/>
      <c r="P27" s="43" t="e">
        <f aca="false">ROUND(HPVAL($A27,P$1,$A$2,R$1,$A$3,$A$4)/1000,0)</f>
        <v>#NAME?</v>
      </c>
      <c r="Q27" s="66" t="e">
        <f aca="false">ROUND(HPVAL($A27,Q$1,$A$2,R$1,$A$3,$A$4)/1000,0)</f>
        <v>#NAME?</v>
      </c>
      <c r="R27" s="86" t="e">
        <f aca="false">ROUND(P27-Q27,0)</f>
        <v>#NAME?</v>
      </c>
      <c r="S27" s="66"/>
      <c r="T27" s="43" t="e">
        <f aca="false">D27+H27+L27+P27</f>
        <v>#NAME?</v>
      </c>
      <c r="U27" s="66" t="e">
        <f aca="false">E27+I27+M27+Q27</f>
        <v>#NAME?</v>
      </c>
      <c r="V27" s="86" t="e">
        <f aca="false">ROUND(T27-U27,0)</f>
        <v>#NAME?</v>
      </c>
    </row>
    <row r="28" customFormat="false" ht="12" hidden="false" customHeight="true" outlineLevel="0" collapsed="false">
      <c r="A28" s="1"/>
      <c r="B28" s="179" t="s">
        <v>34</v>
      </c>
      <c r="C28" s="68"/>
      <c r="D28" s="180" t="e">
        <f aca="false">SUM(D22:D27)</f>
        <v>#NAME?</v>
      </c>
      <c r="E28" s="181" t="e">
        <f aca="false">SUM(E22:E27)</f>
        <v>#NAME?</v>
      </c>
      <c r="F28" s="182" t="e">
        <f aca="false">SUM(F22:F27)</f>
        <v>#NAME?</v>
      </c>
      <c r="G28" s="66"/>
      <c r="H28" s="180" t="e">
        <f aca="false">SUM(H22:H27)</f>
        <v>#NAME?</v>
      </c>
      <c r="I28" s="181" t="e">
        <f aca="false">SUM(I22:I27)</f>
        <v>#NAME?</v>
      </c>
      <c r="J28" s="182" t="e">
        <f aca="false">SUM(J22:J27)</f>
        <v>#NAME?</v>
      </c>
      <c r="K28" s="66"/>
      <c r="L28" s="180" t="e">
        <f aca="false">SUM(L22:L27)</f>
        <v>#NAME?</v>
      </c>
      <c r="M28" s="181" t="e">
        <f aca="false">SUM(M22:M27)</f>
        <v>#NAME?</v>
      </c>
      <c r="N28" s="182" t="e">
        <f aca="false">SUM(N22:N27)</f>
        <v>#NAME?</v>
      </c>
      <c r="O28" s="66"/>
      <c r="P28" s="180" t="e">
        <f aca="false">SUM(P22:P27)</f>
        <v>#NAME?</v>
      </c>
      <c r="Q28" s="181" t="e">
        <f aca="false">SUM(Q22:Q27)</f>
        <v>#NAME?</v>
      </c>
      <c r="R28" s="182" t="e">
        <f aca="false">SUM(R22:R27)</f>
        <v>#NAME?</v>
      </c>
      <c r="S28" s="66"/>
      <c r="T28" s="180" t="e">
        <f aca="false">SUM(T22:T27)</f>
        <v>#NAME?</v>
      </c>
      <c r="U28" s="181" t="e">
        <f aca="false">SUM(U22:U27)</f>
        <v>#NAME?</v>
      </c>
      <c r="V28" s="182" t="e">
        <f aca="false">SUM(V22:V27)</f>
        <v>#NAME?</v>
      </c>
    </row>
    <row r="29" customFormat="false" ht="3" hidden="false" customHeight="true" outlineLevel="0" collapsed="false">
      <c r="B29" s="143"/>
      <c r="C29" s="68"/>
      <c r="D29" s="43"/>
      <c r="E29" s="66"/>
      <c r="F29" s="86"/>
      <c r="G29" s="66"/>
      <c r="H29" s="43"/>
      <c r="I29" s="66"/>
      <c r="J29" s="86"/>
      <c r="K29" s="66"/>
      <c r="L29" s="43"/>
      <c r="M29" s="66"/>
      <c r="N29" s="86"/>
      <c r="O29" s="66"/>
      <c r="P29" s="43"/>
      <c r="Q29" s="66"/>
      <c r="R29" s="86"/>
      <c r="S29" s="66"/>
      <c r="T29" s="43"/>
      <c r="U29" s="66"/>
      <c r="V29" s="86"/>
    </row>
    <row r="30" customFormat="false" ht="12" hidden="false" customHeight="true" outlineLevel="0" collapsed="false">
      <c r="A30" s="177" t="s">
        <v>212</v>
      </c>
      <c r="B30" s="143" t="s">
        <v>211</v>
      </c>
      <c r="C30" s="68"/>
      <c r="D30" s="43" t="e">
        <f aca="false">ROUND(HPVAL($A30,D$1,$A$2,F$1,$A$3,$A$4)/1000,0)</f>
        <v>#NAME?</v>
      </c>
      <c r="E30" s="66" t="e">
        <f aca="false">ROUND(HPVAL($A30,E$1,$A$2,F$1,$A$3,$A$4)/1000,0)</f>
        <v>#NAME?</v>
      </c>
      <c r="F30" s="86" t="e">
        <f aca="false">ROUND(D30-E30,0)</f>
        <v>#NAME?</v>
      </c>
      <c r="G30" s="66"/>
      <c r="H30" s="43" t="e">
        <f aca="false">ROUND(HPVAL($A30,H$1,$A$2,J$1,$A$3,$A$4)/1000,0)</f>
        <v>#NAME?</v>
      </c>
      <c r="I30" s="66" t="e">
        <f aca="false">ROUND(HPVAL($A30,I$1,$A$2,J$1,$A$3,$A$4)/1000,0)</f>
        <v>#NAME?</v>
      </c>
      <c r="J30" s="86" t="e">
        <f aca="false">ROUND(H30-I30,0)</f>
        <v>#NAME?</v>
      </c>
      <c r="K30" s="66"/>
      <c r="L30" s="43" t="e">
        <f aca="false">ROUND(HPVAL($A30,L$1,$A$2,N$1,$A$3,$A$4)/1000,0)</f>
        <v>#NAME?</v>
      </c>
      <c r="M30" s="66" t="e">
        <f aca="false">ROUND(HPVAL($A30,M$1,$A$2,N$1,$A$3,$A$4)/1000,0)</f>
        <v>#NAME?</v>
      </c>
      <c r="N30" s="86" t="e">
        <f aca="false">ROUND(L30-M30,0)</f>
        <v>#NAME?</v>
      </c>
      <c r="O30" s="66"/>
      <c r="P30" s="43" t="e">
        <f aca="false">ROUND(HPVAL($A30,P$1,$A$2,R$1,$A$3,$A$4)/1000,0)</f>
        <v>#NAME?</v>
      </c>
      <c r="Q30" s="66" t="e">
        <f aca="false">ROUND(HPVAL($A30,Q$1,$A$2,R$1,$A$3,$A$4)/1000,0)</f>
        <v>#NAME?</v>
      </c>
      <c r="R30" s="86" t="e">
        <f aca="false">ROUND(P30-Q30,0)</f>
        <v>#NAME?</v>
      </c>
      <c r="S30" s="66"/>
      <c r="T30" s="43" t="e">
        <f aca="false">D30+H30+L30+P30</f>
        <v>#NAME?</v>
      </c>
      <c r="U30" s="66" t="e">
        <f aca="false">E30+I30+M30+Q30</f>
        <v>#NAME?</v>
      </c>
      <c r="V30" s="86" t="e">
        <f aca="false">ROUND(T30-U30,0)</f>
        <v>#NAME?</v>
      </c>
    </row>
    <row r="31" customFormat="false" ht="12" hidden="false" customHeight="true" outlineLevel="0" collapsed="false">
      <c r="A31" s="177" t="s">
        <v>213</v>
      </c>
      <c r="B31" s="143" t="s">
        <v>58</v>
      </c>
      <c r="C31" s="68"/>
      <c r="D31" s="43" t="e">
        <f aca="false">ROUND(HPVAL($A31,D$1,$A$2,F$1,$A$3,$A$4)/1000,0)</f>
        <v>#NAME?</v>
      </c>
      <c r="E31" s="66" t="e">
        <f aca="false">ROUND(HPVAL($A31,E$1,$A$2,F$1,$A$3,$A$4)/1000,0)</f>
        <v>#NAME?</v>
      </c>
      <c r="F31" s="86" t="e">
        <f aca="false">ROUND(D31-E31,0)</f>
        <v>#NAME?</v>
      </c>
      <c r="G31" s="66"/>
      <c r="H31" s="43" t="e">
        <f aca="false">ROUND(HPVAL($A31,H$1,$A$2,J$1,$A$3,$A$4)/1000,0)</f>
        <v>#NAME?</v>
      </c>
      <c r="I31" s="66" t="e">
        <f aca="false">ROUND(HPVAL($A31,I$1,$A$2,J$1,$A$3,$A$4)/1000,0)</f>
        <v>#NAME?</v>
      </c>
      <c r="J31" s="86" t="e">
        <f aca="false">ROUND(H31-I31,0)</f>
        <v>#NAME?</v>
      </c>
      <c r="K31" s="66"/>
      <c r="L31" s="43" t="e">
        <f aca="false">ROUND(HPVAL($A31,L$1,$A$2,N$1,$A$3,$A$4)/1000,0)</f>
        <v>#NAME?</v>
      </c>
      <c r="M31" s="66" t="e">
        <f aca="false">ROUND(HPVAL($A31,M$1,$A$2,N$1,$A$3,$A$4)/1000,0)</f>
        <v>#NAME?</v>
      </c>
      <c r="N31" s="86" t="e">
        <f aca="false">ROUND(L31-M31,0)</f>
        <v>#NAME?</v>
      </c>
      <c r="O31" s="66"/>
      <c r="P31" s="43" t="e">
        <f aca="false">ROUND(HPVAL($A31,P$1,$A$2,R$1,$A$3,$A$4)/1000,0)</f>
        <v>#NAME?</v>
      </c>
      <c r="Q31" s="66" t="e">
        <f aca="false">ROUND(HPVAL($A31,Q$1,$A$2,R$1,$A$3,$A$4)/1000,0)</f>
        <v>#NAME?</v>
      </c>
      <c r="R31" s="86" t="e">
        <f aca="false">ROUND(P31-Q31,0)</f>
        <v>#NAME?</v>
      </c>
      <c r="S31" s="66"/>
      <c r="T31" s="43" t="e">
        <f aca="false">D31+H31+L31+P31</f>
        <v>#NAME?</v>
      </c>
      <c r="U31" s="66" t="e">
        <f aca="false">E31+I31+M31+Q31</f>
        <v>#NAME?</v>
      </c>
      <c r="V31" s="86" t="e">
        <f aca="false">ROUND(T31-U31,0)</f>
        <v>#NAME?</v>
      </c>
    </row>
    <row r="32" customFormat="false" ht="12" hidden="false" customHeight="true" outlineLevel="0" collapsed="false">
      <c r="A32" s="177" t="s">
        <v>214</v>
      </c>
      <c r="B32" s="143" t="s">
        <v>121</v>
      </c>
      <c r="C32" s="68"/>
      <c r="D32" s="43" t="e">
        <f aca="false">ROUND(HPVAL($A32,D$1,$A$2,F$1,$A$3,$A$4)/1000,0)</f>
        <v>#NAME?</v>
      </c>
      <c r="E32" s="66" t="e">
        <f aca="false">ROUND(HPVAL($A32,E$1,$A$2,F$1,$A$3,$A$4)/1000,0)</f>
        <v>#NAME?</v>
      </c>
      <c r="F32" s="86" t="e">
        <f aca="false">ROUND(D32-E32,0)</f>
        <v>#NAME?</v>
      </c>
      <c r="G32" s="66"/>
      <c r="H32" s="43" t="e">
        <f aca="false">ROUND(HPVAL($A32,H$1,$A$2,J$1,$A$3,$A$4)/1000,0)</f>
        <v>#NAME?</v>
      </c>
      <c r="I32" s="66" t="e">
        <f aca="false">ROUND(HPVAL($A32,I$1,$A$2,J$1,$A$3,$A$4)/1000,0)</f>
        <v>#NAME?</v>
      </c>
      <c r="J32" s="86" t="e">
        <f aca="false">ROUND(H32-I32,0)</f>
        <v>#NAME?</v>
      </c>
      <c r="K32" s="66"/>
      <c r="L32" s="43" t="e">
        <f aca="false">ROUND(HPVAL($A32,L$1,$A$2,N$1,$A$3,$A$4)/1000,0)</f>
        <v>#NAME?</v>
      </c>
      <c r="M32" s="66" t="e">
        <f aca="false">ROUND(HPVAL($A32,M$1,$A$2,N$1,$A$3,$A$4)/1000,0)</f>
        <v>#NAME?</v>
      </c>
      <c r="N32" s="86" t="e">
        <f aca="false">ROUND(L32-M32,0)</f>
        <v>#NAME?</v>
      </c>
      <c r="O32" s="66"/>
      <c r="P32" s="43" t="e">
        <f aca="false">ROUND(HPVAL($A32,P$1,$A$2,R$1,$A$3,$A$4)/1000,0)</f>
        <v>#NAME?</v>
      </c>
      <c r="Q32" s="66" t="e">
        <f aca="false">ROUND(HPVAL($A32,Q$1,$A$2,R$1,$A$3,$A$4)/1000,0)</f>
        <v>#NAME?</v>
      </c>
      <c r="R32" s="86" t="e">
        <f aca="false">ROUND(P32-Q32,0)</f>
        <v>#NAME?</v>
      </c>
      <c r="S32" s="66"/>
      <c r="T32" s="43" t="e">
        <f aca="false">D32+H32+L32+P32</f>
        <v>#NAME?</v>
      </c>
      <c r="U32" s="66" t="e">
        <f aca="false">E32+I32+M32+Q32</f>
        <v>#NAME?</v>
      </c>
      <c r="V32" s="86" t="e">
        <f aca="false">ROUND(T32-U32,0)</f>
        <v>#NAME?</v>
      </c>
    </row>
    <row r="33" customFormat="false" ht="12" hidden="false" customHeight="true" outlineLevel="0" collapsed="false">
      <c r="A33" s="177" t="s">
        <v>216</v>
      </c>
      <c r="B33" s="143" t="s">
        <v>215</v>
      </c>
      <c r="C33" s="68"/>
      <c r="D33" s="43" t="e">
        <f aca="false">ROUND(HPVAL($A33,D$1,$A$2,F$1,$A$3,$A$4)/1000,0)</f>
        <v>#NAME?</v>
      </c>
      <c r="E33" s="66" t="e">
        <f aca="false">ROUND(HPVAL($A33,E$1,$A$2,F$1,$A$3,$A$4)/1000,0)</f>
        <v>#NAME?</v>
      </c>
      <c r="F33" s="86" t="e">
        <f aca="false">ROUND(D33-E33,0)</f>
        <v>#NAME?</v>
      </c>
      <c r="G33" s="66"/>
      <c r="H33" s="43" t="e">
        <f aca="false">ROUND(HPVAL($A33,H$1,$A$2,J$1,$A$3,$A$4)/1000,0)</f>
        <v>#NAME?</v>
      </c>
      <c r="I33" s="66" t="e">
        <f aca="false">ROUND(HPVAL($A33,I$1,$A$2,J$1,$A$3,$A$4)/1000,0)</f>
        <v>#NAME?</v>
      </c>
      <c r="J33" s="86" t="e">
        <f aca="false">ROUND(H33-I33,0)</f>
        <v>#NAME?</v>
      </c>
      <c r="K33" s="66"/>
      <c r="L33" s="43" t="e">
        <f aca="false">ROUND(HPVAL($A33,L$1,$A$2,N$1,$A$3,$A$4)/1000,0)</f>
        <v>#NAME?</v>
      </c>
      <c r="M33" s="66" t="e">
        <f aca="false">ROUND(HPVAL($A33,M$1,$A$2,N$1,$A$3,$A$4)/1000,0)</f>
        <v>#NAME?</v>
      </c>
      <c r="N33" s="86" t="e">
        <f aca="false">ROUND(L33-M33,0)</f>
        <v>#NAME?</v>
      </c>
      <c r="O33" s="66"/>
      <c r="P33" s="43" t="e">
        <f aca="false">ROUND(HPVAL($A33,P$1,$A$2,R$1,$A$3,$A$4)/1000,0)</f>
        <v>#NAME?</v>
      </c>
      <c r="Q33" s="66" t="e">
        <f aca="false">ROUND(HPVAL($A33,Q$1,$A$2,R$1,$A$3,$A$4)/1000,0)</f>
        <v>#NAME?</v>
      </c>
      <c r="R33" s="86" t="e">
        <f aca="false">ROUND(P33-Q33,0)</f>
        <v>#NAME?</v>
      </c>
      <c r="S33" s="66"/>
      <c r="T33" s="43" t="e">
        <f aca="false">D33+H33+L33+P33</f>
        <v>#NAME?</v>
      </c>
      <c r="U33" s="66" t="e">
        <f aca="false">E33+I33+M33+Q33</f>
        <v>#NAME?</v>
      </c>
      <c r="V33" s="86" t="e">
        <f aca="false">ROUND(T33-U33,0)</f>
        <v>#NAME?</v>
      </c>
    </row>
    <row r="34" customFormat="false" ht="12" hidden="false" customHeight="true" outlineLevel="0" collapsed="false">
      <c r="B34" s="179" t="s">
        <v>217</v>
      </c>
      <c r="C34" s="68"/>
      <c r="D34" s="180" t="e">
        <f aca="false">SUM(D30:D33)</f>
        <v>#NAME?</v>
      </c>
      <c r="E34" s="181" t="e">
        <f aca="false">SUM(E30:E33)</f>
        <v>#NAME?</v>
      </c>
      <c r="F34" s="182" t="e">
        <f aca="false">SUM(F30:F33)</f>
        <v>#NAME?</v>
      </c>
      <c r="G34" s="66"/>
      <c r="H34" s="180" t="e">
        <f aca="false">SUM(H30:H33)</f>
        <v>#NAME?</v>
      </c>
      <c r="I34" s="181" t="e">
        <f aca="false">SUM(I30:I33)</f>
        <v>#NAME?</v>
      </c>
      <c r="J34" s="182" t="e">
        <f aca="false">SUM(J30:J33)</f>
        <v>#NAME?</v>
      </c>
      <c r="K34" s="66"/>
      <c r="L34" s="180" t="e">
        <f aca="false">SUM(L30:L33)</f>
        <v>#NAME?</v>
      </c>
      <c r="M34" s="181" t="e">
        <f aca="false">SUM(M30:M33)</f>
        <v>#NAME?</v>
      </c>
      <c r="N34" s="182" t="e">
        <f aca="false">SUM(N30:N33)</f>
        <v>#NAME?</v>
      </c>
      <c r="O34" s="66"/>
      <c r="P34" s="180" t="e">
        <f aca="false">SUM(P30:P33)</f>
        <v>#NAME?</v>
      </c>
      <c r="Q34" s="181" t="e">
        <f aca="false">SUM(Q30:Q33)</f>
        <v>#NAME?</v>
      </c>
      <c r="R34" s="182" t="e">
        <f aca="false">SUM(R30:R33)</f>
        <v>#NAME?</v>
      </c>
      <c r="S34" s="66"/>
      <c r="T34" s="180" t="e">
        <f aca="false">SUM(T30:T33)</f>
        <v>#NAME?</v>
      </c>
      <c r="U34" s="181" t="e">
        <f aca="false">SUM(U30:U33)</f>
        <v>#NAME?</v>
      </c>
      <c r="V34" s="182" t="e">
        <f aca="false">SUM(V30:V33)</f>
        <v>#NAME?</v>
      </c>
    </row>
    <row r="35" customFormat="false" ht="3" hidden="false" customHeight="true" outlineLevel="0" collapsed="false">
      <c r="B35" s="143"/>
      <c r="C35" s="68"/>
      <c r="D35" s="43"/>
      <c r="E35" s="66"/>
      <c r="F35" s="86"/>
      <c r="G35" s="66"/>
      <c r="H35" s="43"/>
      <c r="I35" s="66"/>
      <c r="J35" s="86"/>
      <c r="K35" s="66"/>
      <c r="L35" s="43"/>
      <c r="M35" s="66"/>
      <c r="N35" s="86"/>
      <c r="O35" s="66"/>
      <c r="P35" s="43"/>
      <c r="Q35" s="66"/>
      <c r="R35" s="86"/>
      <c r="S35" s="66"/>
      <c r="T35" s="43"/>
      <c r="U35" s="66"/>
      <c r="V35" s="86"/>
    </row>
    <row r="36" customFormat="false" ht="12" hidden="false" customHeight="true" outlineLevel="0" collapsed="false">
      <c r="A36" s="177" t="s">
        <v>218</v>
      </c>
      <c r="B36" s="143" t="s">
        <v>35</v>
      </c>
      <c r="C36" s="68"/>
      <c r="D36" s="43" t="e">
        <f aca="false">ROUND(HPVAL($A36,D$1,$A$2,F$1,$A$3,$A$4)/1000,0)</f>
        <v>#NAME?</v>
      </c>
      <c r="E36" s="66" t="e">
        <f aca="false">ROUND(HPVAL($A36,E$1,$A$2,F$1,$A$3,$A$4)/1000,0)</f>
        <v>#NAME?</v>
      </c>
      <c r="F36" s="86" t="e">
        <f aca="false">ROUND(D36-E36,0)</f>
        <v>#NAME?</v>
      </c>
      <c r="G36" s="66"/>
      <c r="H36" s="43" t="e">
        <f aca="false">ROUND(HPVAL($A36,H$1,$A$2,J$1,$A$3,$A$4)/1000,0)</f>
        <v>#NAME?</v>
      </c>
      <c r="I36" s="66" t="e">
        <f aca="false">ROUND(HPVAL($A36,I$1,$A$2,J$1,$A$3,$A$4)/1000,0)</f>
        <v>#NAME?</v>
      </c>
      <c r="J36" s="86" t="e">
        <f aca="false">ROUND(H36-I36,0)</f>
        <v>#NAME?</v>
      </c>
      <c r="K36" s="66"/>
      <c r="L36" s="43" t="e">
        <f aca="false">ROUND(HPVAL($A36,L$1,$A$2,N$1,$A$3,$A$4)/1000,0)</f>
        <v>#NAME?</v>
      </c>
      <c r="M36" s="66" t="e">
        <f aca="false">ROUND(HPVAL($A36,M$1,$A$2,N$1,$A$3,$A$4)/1000,0)</f>
        <v>#NAME?</v>
      </c>
      <c r="N36" s="86" t="e">
        <f aca="false">ROUND(L36-M36,0)</f>
        <v>#NAME?</v>
      </c>
      <c r="O36" s="66"/>
      <c r="P36" s="43" t="e">
        <f aca="false">ROUND(HPVAL($A36,P$1,$A$2,R$1,$A$3,$A$4)/1000,0)</f>
        <v>#NAME?</v>
      </c>
      <c r="Q36" s="66" t="e">
        <f aca="false">ROUND(HPVAL($A36,Q$1,$A$2,R$1,$A$3,$A$4)/1000,0)</f>
        <v>#NAME?</v>
      </c>
      <c r="R36" s="86" t="e">
        <f aca="false">ROUND(P36-Q36,0)</f>
        <v>#NAME?</v>
      </c>
      <c r="S36" s="66"/>
      <c r="T36" s="43" t="e">
        <f aca="false">D36+H36+L36+P36</f>
        <v>#NAME?</v>
      </c>
      <c r="U36" s="66" t="e">
        <f aca="false">E36+I36+M36+Q36</f>
        <v>#NAME?</v>
      </c>
      <c r="V36" s="86" t="e">
        <f aca="false">ROUND(T36-U36,0)</f>
        <v>#NAME?</v>
      </c>
    </row>
    <row r="37" customFormat="false" ht="12" hidden="false" customHeight="true" outlineLevel="0" collapsed="false">
      <c r="A37" s="177" t="s">
        <v>219</v>
      </c>
      <c r="B37" s="143" t="s">
        <v>144</v>
      </c>
      <c r="C37" s="68"/>
      <c r="D37" s="43" t="e">
        <f aca="false">ROUND(HPVAL($A37,D$1,$A$2,F$1,$A$3,$A$4)/1000,0)</f>
        <v>#NAME?</v>
      </c>
      <c r="E37" s="66" t="e">
        <f aca="false">ROUND(HPVAL($A37,E$1,$A$2,F$1,$A$3,$A$4)/1000,0)</f>
        <v>#NAME?</v>
      </c>
      <c r="F37" s="86" t="e">
        <f aca="false">ROUND(D37-E37,0)</f>
        <v>#NAME?</v>
      </c>
      <c r="G37" s="66"/>
      <c r="H37" s="43" t="e">
        <f aca="false">ROUND(HPVAL($A37,H$1,$A$2,J$1,$A$3,$A$4)/1000,0)</f>
        <v>#NAME?</v>
      </c>
      <c r="I37" s="66" t="e">
        <f aca="false">ROUND(HPVAL($A37,I$1,$A$2,J$1,$A$3,$A$4)/1000,0)</f>
        <v>#NAME?</v>
      </c>
      <c r="J37" s="86" t="e">
        <f aca="false">ROUND(H37-I37,0)</f>
        <v>#NAME?</v>
      </c>
      <c r="K37" s="66"/>
      <c r="L37" s="43" t="e">
        <f aca="false">ROUND(HPVAL($A37,L$1,$A$2,N$1,$A$3,$A$4)/1000,0)</f>
        <v>#NAME?</v>
      </c>
      <c r="M37" s="66" t="e">
        <f aca="false">ROUND(HPVAL($A37,M$1,$A$2,N$1,$A$3,$A$4)/1000,0)</f>
        <v>#NAME?</v>
      </c>
      <c r="N37" s="86" t="e">
        <f aca="false">ROUND(L37-M37,0)</f>
        <v>#NAME?</v>
      </c>
      <c r="O37" s="66"/>
      <c r="P37" s="43" t="e">
        <f aca="false">ROUND(HPVAL($A37,P$1,$A$2,R$1,$A$3,$A$4)/1000,0)</f>
        <v>#NAME?</v>
      </c>
      <c r="Q37" s="66" t="e">
        <f aca="false">ROUND(HPVAL($A37,Q$1,$A$2,R$1,$A$3,$A$4)/1000,0)</f>
        <v>#NAME?</v>
      </c>
      <c r="R37" s="86" t="e">
        <f aca="false">ROUND(P37-Q37,0)</f>
        <v>#NAME?</v>
      </c>
      <c r="S37" s="66"/>
      <c r="T37" s="43" t="e">
        <f aca="false">D37+H37+L37+P37</f>
        <v>#NAME?</v>
      </c>
      <c r="U37" s="66" t="e">
        <f aca="false">E37+I37+M37+Q37</f>
        <v>#NAME?</v>
      </c>
      <c r="V37" s="86" t="e">
        <f aca="false">ROUND(T37-U37,0)</f>
        <v>#NAME?</v>
      </c>
    </row>
    <row r="38" customFormat="false" ht="12" hidden="false" customHeight="true" outlineLevel="0" collapsed="false">
      <c r="A38" s="177" t="s">
        <v>220</v>
      </c>
      <c r="B38" s="143" t="s">
        <v>145</v>
      </c>
      <c r="C38" s="68"/>
      <c r="D38" s="43" t="e">
        <f aca="false">ROUND(HPVAL($A38,D$1,$A$2,F$1,$A$3,$A$4)/1000,0)</f>
        <v>#NAME?</v>
      </c>
      <c r="E38" s="66" t="e">
        <f aca="false">ROUND(HPVAL($A38,E$1,$A$2,F$1,$A$3,$A$4)/1000,0)</f>
        <v>#NAME?</v>
      </c>
      <c r="F38" s="86" t="e">
        <f aca="false">ROUND(D38-E38,0)</f>
        <v>#NAME?</v>
      </c>
      <c r="G38" s="66"/>
      <c r="H38" s="43" t="e">
        <f aca="false">ROUND(HPVAL($A38,H$1,$A$2,J$1,$A$3,$A$4)/1000,0)</f>
        <v>#NAME?</v>
      </c>
      <c r="I38" s="66" t="e">
        <f aca="false">ROUND(HPVAL($A38,I$1,$A$2,J$1,$A$3,$A$4)/1000,0)</f>
        <v>#NAME?</v>
      </c>
      <c r="J38" s="86" t="e">
        <f aca="false">ROUND(H38-I38,0)</f>
        <v>#NAME?</v>
      </c>
      <c r="K38" s="66"/>
      <c r="L38" s="43" t="e">
        <f aca="false">ROUND(HPVAL($A38,L$1,$A$2,N$1,$A$3,$A$4)/1000,0)</f>
        <v>#NAME?</v>
      </c>
      <c r="M38" s="66" t="e">
        <f aca="false">ROUND(HPVAL($A38,M$1,$A$2,N$1,$A$3,$A$4)/1000,0)</f>
        <v>#NAME?</v>
      </c>
      <c r="N38" s="86" t="e">
        <f aca="false">ROUND(L38-M38,0)</f>
        <v>#NAME?</v>
      </c>
      <c r="O38" s="66"/>
      <c r="P38" s="43" t="e">
        <f aca="false">ROUND(HPVAL($A38,P$1,$A$2,R$1,$A$3,$A$4)/1000,0)</f>
        <v>#NAME?</v>
      </c>
      <c r="Q38" s="66" t="e">
        <f aca="false">ROUND(HPVAL($A38,Q$1,$A$2,R$1,$A$3,$A$4)/1000,0)</f>
        <v>#NAME?</v>
      </c>
      <c r="R38" s="86" t="e">
        <f aca="false">ROUND(P38-Q38,0)</f>
        <v>#NAME?</v>
      </c>
      <c r="S38" s="66"/>
      <c r="T38" s="43" t="e">
        <f aca="false">D38+H38+L38+P38</f>
        <v>#NAME?</v>
      </c>
      <c r="U38" s="66" t="e">
        <f aca="false">E38+I38+M38+Q38</f>
        <v>#NAME?</v>
      </c>
      <c r="V38" s="86" t="e">
        <f aca="false">ROUND(T38-U38,0)</f>
        <v>#NAME?</v>
      </c>
    </row>
    <row r="39" customFormat="false" ht="12" hidden="false" customHeight="true" outlineLevel="0" collapsed="false">
      <c r="A39" s="177" t="s">
        <v>221</v>
      </c>
      <c r="B39" s="143" t="s">
        <v>37</v>
      </c>
      <c r="C39" s="68"/>
      <c r="D39" s="43" t="e">
        <f aca="false">ROUND(HPVAL($A39,D$1,$A$2,F$1,$A$3,$A$4)/1000,0)</f>
        <v>#NAME?</v>
      </c>
      <c r="E39" s="66" t="e">
        <f aca="false">ROUND(HPVAL($A39,E$1,$A$2,F$1,$A$3,$A$4)/1000,0)</f>
        <v>#NAME?</v>
      </c>
      <c r="F39" s="86" t="e">
        <f aca="false">ROUND(D39-E39,0)</f>
        <v>#NAME?</v>
      </c>
      <c r="G39" s="66"/>
      <c r="H39" s="43" t="e">
        <f aca="false">ROUND(HPVAL($A39,H$1,$A$2,J$1,$A$3,$A$4)/1000,0)</f>
        <v>#NAME?</v>
      </c>
      <c r="I39" s="66" t="e">
        <f aca="false">ROUND(HPVAL($A39,I$1,$A$2,J$1,$A$3,$A$4)/1000,0)</f>
        <v>#NAME?</v>
      </c>
      <c r="J39" s="86" t="e">
        <f aca="false">ROUND(H39-I39,0)</f>
        <v>#NAME?</v>
      </c>
      <c r="K39" s="66"/>
      <c r="L39" s="43" t="e">
        <f aca="false">ROUND(HPVAL($A39,L$1,$A$2,N$1,$A$3,$A$4)/1000,0)</f>
        <v>#NAME?</v>
      </c>
      <c r="M39" s="66" t="e">
        <f aca="false">ROUND(HPVAL($A39,M$1,$A$2,N$1,$A$3,$A$4)/1000,0)</f>
        <v>#NAME?</v>
      </c>
      <c r="N39" s="86" t="e">
        <f aca="false">ROUND(L39-M39,0)</f>
        <v>#NAME?</v>
      </c>
      <c r="O39" s="66"/>
      <c r="P39" s="43" t="e">
        <f aca="false">ROUND(HPVAL($A39,P$1,$A$2,R$1,$A$3,$A$4)/1000,0)</f>
        <v>#NAME?</v>
      </c>
      <c r="Q39" s="66" t="e">
        <f aca="false">ROUND(HPVAL($A39,Q$1,$A$2,R$1,$A$3,$A$4)/1000,0)</f>
        <v>#NAME?</v>
      </c>
      <c r="R39" s="86" t="e">
        <f aca="false">ROUND(P39-Q39,0)</f>
        <v>#NAME?</v>
      </c>
      <c r="S39" s="66"/>
      <c r="T39" s="43" t="e">
        <f aca="false">D39+H39+L39+P39</f>
        <v>#NAME?</v>
      </c>
      <c r="U39" s="66" t="e">
        <f aca="false">E39+I39+M39+Q39</f>
        <v>#NAME?</v>
      </c>
      <c r="V39" s="86" t="e">
        <f aca="false">ROUND(T39-U39,0)</f>
        <v>#NAME?</v>
      </c>
    </row>
    <row r="40" customFormat="false" ht="12" hidden="false" customHeight="true" outlineLevel="0" collapsed="false">
      <c r="B40" s="179" t="s">
        <v>38</v>
      </c>
      <c r="C40" s="68"/>
      <c r="D40" s="180" t="e">
        <f aca="false">SUM(D36:D39)</f>
        <v>#NAME?</v>
      </c>
      <c r="E40" s="181" t="e">
        <f aca="false">SUM(E36:E39)</f>
        <v>#NAME?</v>
      </c>
      <c r="F40" s="182" t="e">
        <f aca="false">SUM(F36:F39)</f>
        <v>#NAME?</v>
      </c>
      <c r="G40" s="66"/>
      <c r="H40" s="180" t="e">
        <f aca="false">SUM(H36:H39)</f>
        <v>#NAME?</v>
      </c>
      <c r="I40" s="181" t="e">
        <f aca="false">SUM(I36:I39)</f>
        <v>#NAME?</v>
      </c>
      <c r="J40" s="182" t="e">
        <f aca="false">SUM(J36:J39)</f>
        <v>#NAME?</v>
      </c>
      <c r="K40" s="66"/>
      <c r="L40" s="180" t="e">
        <f aca="false">SUM(L36:L39)</f>
        <v>#NAME?</v>
      </c>
      <c r="M40" s="181" t="e">
        <f aca="false">SUM(M36:M39)</f>
        <v>#NAME?</v>
      </c>
      <c r="N40" s="182" t="e">
        <f aca="false">SUM(N36:N39)</f>
        <v>#NAME?</v>
      </c>
      <c r="O40" s="66"/>
      <c r="P40" s="180" t="e">
        <f aca="false">SUM(P36:P39)</f>
        <v>#NAME?</v>
      </c>
      <c r="Q40" s="181" t="e">
        <f aca="false">SUM(Q36:Q39)</f>
        <v>#NAME?</v>
      </c>
      <c r="R40" s="182" t="e">
        <f aca="false">SUM(R36:R39)</f>
        <v>#NAME?</v>
      </c>
      <c r="S40" s="66"/>
      <c r="T40" s="180" t="e">
        <f aca="false">SUM(T36:T39)</f>
        <v>#NAME?</v>
      </c>
      <c r="U40" s="181" t="e">
        <f aca="false">SUM(U36:U39)</f>
        <v>#NAME?</v>
      </c>
      <c r="V40" s="182" t="e">
        <f aca="false">SUM(V36:V39)</f>
        <v>#NAME?</v>
      </c>
    </row>
    <row r="41" customFormat="false" ht="3" hidden="false" customHeight="true" outlineLevel="0" collapsed="false">
      <c r="B41" s="143"/>
      <c r="C41" s="68"/>
      <c r="D41" s="43"/>
      <c r="E41" s="66"/>
      <c r="F41" s="86"/>
      <c r="G41" s="66"/>
      <c r="H41" s="43"/>
      <c r="I41" s="66"/>
      <c r="J41" s="86"/>
      <c r="K41" s="66"/>
      <c r="L41" s="43"/>
      <c r="M41" s="66"/>
      <c r="N41" s="86"/>
      <c r="O41" s="66"/>
      <c r="P41" s="43"/>
      <c r="Q41" s="66"/>
      <c r="R41" s="86"/>
      <c r="S41" s="66"/>
      <c r="T41" s="43"/>
      <c r="U41" s="66"/>
      <c r="V41" s="86"/>
    </row>
    <row r="42" customFormat="false" ht="12" hidden="false" customHeight="true" outlineLevel="0" collapsed="false">
      <c r="A42" s="177" t="s">
        <v>222</v>
      </c>
      <c r="B42" s="143" t="s">
        <v>39</v>
      </c>
      <c r="C42" s="68"/>
      <c r="D42" s="43" t="e">
        <f aca="false">ROUND(HPVAL($A42,D$1,$A$2,F$1,$A$3,$A$4)/1000,0)</f>
        <v>#NAME?</v>
      </c>
      <c r="E42" s="66" t="e">
        <f aca="false">ROUND(HPVAL($A42,E$1,$A$2,F$1,$A$3,$A$4)/1000,0)</f>
        <v>#NAME?</v>
      </c>
      <c r="F42" s="86" t="e">
        <f aca="false">ROUND(D42-E42,0)</f>
        <v>#NAME?</v>
      </c>
      <c r="G42" s="66"/>
      <c r="H42" s="43" t="e">
        <f aca="false">ROUND(HPVAL($A42,H$1,$A$2,J$1,$A$3,$A$4)/1000,0)</f>
        <v>#NAME?</v>
      </c>
      <c r="I42" s="66" t="e">
        <f aca="false">ROUND(HPVAL($A42,I$1,$A$2,J$1,$A$3,$A$4)/1000,0)</f>
        <v>#NAME?</v>
      </c>
      <c r="J42" s="86" t="e">
        <f aca="false">ROUND(H42-I42,0)</f>
        <v>#NAME?</v>
      </c>
      <c r="K42" s="66"/>
      <c r="L42" s="43" t="e">
        <f aca="false">ROUND(HPVAL($A42,L$1,$A$2,N$1,$A$3,$A$4)/1000,0)</f>
        <v>#NAME?</v>
      </c>
      <c r="M42" s="66" t="e">
        <f aca="false">ROUND(HPVAL($A42,M$1,$A$2,N$1,$A$3,$A$4)/1000,0)</f>
        <v>#NAME?</v>
      </c>
      <c r="N42" s="86" t="e">
        <f aca="false">ROUND(L42-M42,0)</f>
        <v>#NAME?</v>
      </c>
      <c r="O42" s="66"/>
      <c r="P42" s="43" t="e">
        <f aca="false">ROUND(HPVAL($A42,P$1,$A$2,R$1,$A$3,$A$4)/1000,0)</f>
        <v>#NAME?</v>
      </c>
      <c r="Q42" s="66" t="e">
        <f aca="false">ROUND(HPVAL($A42,Q$1,$A$2,R$1,$A$3,$A$4)/1000,0)</f>
        <v>#NAME?</v>
      </c>
      <c r="R42" s="86" t="e">
        <f aca="false">ROUND(P42-Q42,0)</f>
        <v>#NAME?</v>
      </c>
      <c r="S42" s="66"/>
      <c r="T42" s="43" t="e">
        <f aca="false">D42+H42+L42+P42</f>
        <v>#NAME?</v>
      </c>
      <c r="U42" s="66" t="e">
        <f aca="false">E42+I42+M42+Q42</f>
        <v>#NAME?</v>
      </c>
      <c r="V42" s="86" t="e">
        <f aca="false">ROUND(T42-U42,0)</f>
        <v>#NAME?</v>
      </c>
    </row>
    <row r="43" customFormat="false" ht="3" hidden="false" customHeight="true" outlineLevel="0" collapsed="false">
      <c r="B43" s="143"/>
      <c r="C43" s="68"/>
      <c r="D43" s="43"/>
      <c r="E43" s="66"/>
      <c r="F43" s="86"/>
      <c r="G43" s="66"/>
      <c r="H43" s="43"/>
      <c r="I43" s="66"/>
      <c r="J43" s="86"/>
      <c r="K43" s="66"/>
      <c r="L43" s="43"/>
      <c r="M43" s="66"/>
      <c r="N43" s="86"/>
      <c r="O43" s="66"/>
      <c r="P43" s="43"/>
      <c r="Q43" s="66"/>
      <c r="R43" s="86"/>
      <c r="S43" s="66"/>
      <c r="T43" s="43"/>
      <c r="U43" s="66"/>
      <c r="V43" s="86"/>
    </row>
    <row r="44" customFormat="false" ht="12" hidden="false" customHeight="true" outlineLevel="0" collapsed="false">
      <c r="A44" s="177" t="s">
        <v>223</v>
      </c>
      <c r="B44" s="143" t="s">
        <v>40</v>
      </c>
      <c r="C44" s="68"/>
      <c r="D44" s="43" t="e">
        <f aca="false">ROUND(HPVAL($A44,D$1,$A$2,F$1,$A$3,$A$4)/1000,0)</f>
        <v>#NAME?</v>
      </c>
      <c r="E44" s="66" t="e">
        <f aca="false">ROUND(HPVAL($A44,E$1,$A$2,F$1,$A$3,$A$4)/1000,0)-E54</f>
        <v>#NAME?</v>
      </c>
      <c r="F44" s="86" t="e">
        <f aca="false">ROUND(D44-E44,0)</f>
        <v>#NAME?</v>
      </c>
      <c r="G44" s="66"/>
      <c r="H44" s="43" t="e">
        <f aca="false">ROUND(HPVAL($A44,H$1,$A$2,J$1,$A$3,$A$4)/1000,0)-H54</f>
        <v>#NAME?</v>
      </c>
      <c r="I44" s="66" t="e">
        <f aca="false">ROUND(HPVAL($A44,I$1,$A$2,J$1,$A$3,$A$4)/1000,0)-I54</f>
        <v>#NAME?</v>
      </c>
      <c r="J44" s="86" t="e">
        <f aca="false">ROUND(H44-I44,0)</f>
        <v>#NAME?</v>
      </c>
      <c r="K44" s="66"/>
      <c r="L44" s="43" t="e">
        <f aca="false">ROUND(HPVAL($A44,L$1,$A$2,N$1,$A$3,$A$4)/1000,0)-L54</f>
        <v>#NAME?</v>
      </c>
      <c r="M44" s="66" t="e">
        <f aca="false">ROUND(HPVAL($A44,M$1,$A$2,N$1,$A$3,$A$4)/1000,0)-M54</f>
        <v>#NAME?</v>
      </c>
      <c r="N44" s="86" t="e">
        <f aca="false">ROUND(L44-M44,0)</f>
        <v>#NAME?</v>
      </c>
      <c r="O44" s="66"/>
      <c r="P44" s="43" t="e">
        <f aca="false">ROUND(HPVAL($A44,P$1,$A$2,R$1,$A$3,$A$4)/1000,0)-P54</f>
        <v>#NAME?</v>
      </c>
      <c r="Q44" s="66" t="e">
        <f aca="false">ROUND(HPVAL($A44,Q$1,$A$2,R$1,$A$3,$A$4)/1000,0)-Q54</f>
        <v>#NAME?</v>
      </c>
      <c r="R44" s="86" t="e">
        <f aca="false">ROUND(P44-Q44,0)</f>
        <v>#NAME?</v>
      </c>
      <c r="S44" s="66"/>
      <c r="T44" s="43" t="e">
        <f aca="false">D44+H44+L44+P44</f>
        <v>#NAME?</v>
      </c>
      <c r="U44" s="66" t="e">
        <f aca="false">E44+I44+M44+Q44</f>
        <v>#NAME?</v>
      </c>
      <c r="V44" s="86" t="e">
        <f aca="false">ROUND(T44-U44,0)</f>
        <v>#NAME?</v>
      </c>
    </row>
    <row r="45" customFormat="false" ht="3" hidden="false" customHeight="true" outlineLevel="0" collapsed="false">
      <c r="B45" s="143"/>
      <c r="C45" s="68"/>
      <c r="D45" s="43"/>
      <c r="E45" s="66"/>
      <c r="F45" s="86"/>
      <c r="G45" s="66"/>
      <c r="H45" s="43"/>
      <c r="I45" s="66"/>
      <c r="J45" s="86"/>
      <c r="K45" s="66"/>
      <c r="L45" s="43"/>
      <c r="M45" s="66"/>
      <c r="N45" s="86"/>
      <c r="O45" s="66"/>
      <c r="P45" s="43"/>
      <c r="Q45" s="66"/>
      <c r="R45" s="86"/>
      <c r="S45" s="66"/>
      <c r="T45" s="43"/>
      <c r="U45" s="66"/>
      <c r="V45" s="86"/>
    </row>
    <row r="46" customFormat="false" ht="12" hidden="false" customHeight="true" outlineLevel="0" collapsed="false">
      <c r="B46" s="179" t="s">
        <v>42</v>
      </c>
      <c r="C46" s="184"/>
      <c r="D46" s="180" t="e">
        <f aca="false">SUM(D40:D44)+D20+D28+D34</f>
        <v>#NAME?</v>
      </c>
      <c r="E46" s="181" t="e">
        <f aca="false">SUM(E40:E44)+E20+E28+E34</f>
        <v>#NAME?</v>
      </c>
      <c r="F46" s="182" t="e">
        <f aca="false">SUM(F40:F44)+F20+F28+F34</f>
        <v>#NAME?</v>
      </c>
      <c r="G46" s="185"/>
      <c r="H46" s="180" t="e">
        <f aca="false">SUM(H40:H44)+H20+H28+H34</f>
        <v>#NAME?</v>
      </c>
      <c r="I46" s="181" t="e">
        <f aca="false">SUM(I40:I44)+I20+I28+I34</f>
        <v>#NAME?</v>
      </c>
      <c r="J46" s="182" t="e">
        <f aca="false">SUM(J40:J44)+J20+J28+J34</f>
        <v>#NAME?</v>
      </c>
      <c r="K46" s="185"/>
      <c r="L46" s="180" t="e">
        <f aca="false">SUM(L40:L44)+L20+L28+L34</f>
        <v>#NAME?</v>
      </c>
      <c r="M46" s="181" t="e">
        <f aca="false">SUM(M40:M44)+M20+M28+M34</f>
        <v>#NAME?</v>
      </c>
      <c r="N46" s="182" t="e">
        <f aca="false">SUM(N40:N44)+N20+N28+N34</f>
        <v>#NAME?</v>
      </c>
      <c r="O46" s="185"/>
      <c r="P46" s="180" t="e">
        <f aca="false">SUM(P40:P44)+P20+P28+P34</f>
        <v>#NAME?</v>
      </c>
      <c r="Q46" s="181" t="e">
        <f aca="false">SUM(Q40:Q44)+Q20+Q28+Q34</f>
        <v>#NAME?</v>
      </c>
      <c r="R46" s="182" t="e">
        <f aca="false">SUM(R40:R44)+R20+R28+R34</f>
        <v>#NAME?</v>
      </c>
      <c r="S46" s="185"/>
      <c r="T46" s="180" t="e">
        <f aca="false">SUM(T40:T44)+T20+T28+T34</f>
        <v>#NAME?</v>
      </c>
      <c r="U46" s="181" t="e">
        <f aca="false">SUM(U40:U44)+U20+U28+U34</f>
        <v>#NAME?</v>
      </c>
      <c r="V46" s="182" t="e">
        <f aca="false">SUM(V40:V44)+V20+V28+V34</f>
        <v>#NAME?</v>
      </c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  <c r="AZ46" s="186"/>
      <c r="BA46" s="186"/>
      <c r="BB46" s="186"/>
      <c r="BC46" s="186"/>
      <c r="BD46" s="186"/>
      <c r="BE46" s="186"/>
      <c r="BF46" s="186"/>
      <c r="BG46" s="186"/>
      <c r="BH46" s="186"/>
      <c r="BI46" s="186"/>
      <c r="BJ46" s="186"/>
      <c r="BK46" s="186"/>
      <c r="BL46" s="186"/>
      <c r="BM46" s="186"/>
      <c r="BN46" s="186"/>
      <c r="BO46" s="186"/>
      <c r="BP46" s="186"/>
      <c r="BQ46" s="186"/>
      <c r="BR46" s="186"/>
      <c r="BS46" s="186"/>
      <c r="BT46" s="186"/>
      <c r="BU46" s="186"/>
      <c r="BV46" s="186"/>
      <c r="BW46" s="186"/>
      <c r="BX46" s="186"/>
      <c r="BY46" s="186"/>
      <c r="BZ46" s="186"/>
      <c r="CA46" s="186"/>
      <c r="CB46" s="186"/>
      <c r="CC46" s="186"/>
      <c r="CD46" s="186"/>
      <c r="CE46" s="186"/>
      <c r="CF46" s="186"/>
      <c r="CG46" s="186"/>
      <c r="CH46" s="186"/>
      <c r="CI46" s="186"/>
      <c r="CJ46" s="186"/>
      <c r="CK46" s="186"/>
      <c r="CL46" s="186"/>
      <c r="CM46" s="186"/>
      <c r="CN46" s="186"/>
      <c r="CO46" s="186"/>
      <c r="CP46" s="186"/>
      <c r="CQ46" s="186"/>
      <c r="CR46" s="186"/>
      <c r="CS46" s="186"/>
      <c r="CT46" s="186"/>
      <c r="CU46" s="186"/>
      <c r="CV46" s="186"/>
      <c r="CW46" s="186"/>
      <c r="CX46" s="186"/>
      <c r="CY46" s="186"/>
      <c r="CZ46" s="186"/>
      <c r="DA46" s="186"/>
      <c r="DB46" s="186"/>
      <c r="DC46" s="186"/>
      <c r="DD46" s="186"/>
      <c r="DE46" s="186"/>
      <c r="DF46" s="186"/>
      <c r="DG46" s="186"/>
      <c r="DH46" s="186"/>
      <c r="DI46" s="186"/>
      <c r="DJ46" s="186"/>
      <c r="DK46" s="186"/>
      <c r="DL46" s="186"/>
      <c r="DM46" s="186"/>
      <c r="DN46" s="186"/>
      <c r="DO46" s="186"/>
      <c r="DP46" s="186"/>
      <c r="DQ46" s="186"/>
      <c r="DR46" s="186"/>
      <c r="DS46" s="186"/>
      <c r="DT46" s="186"/>
      <c r="DU46" s="186"/>
      <c r="DV46" s="186"/>
      <c r="DW46" s="186"/>
      <c r="DX46" s="186"/>
      <c r="DY46" s="186"/>
      <c r="DZ46" s="186"/>
      <c r="EA46" s="186"/>
      <c r="EB46" s="186"/>
      <c r="EC46" s="186"/>
      <c r="ED46" s="186"/>
      <c r="EE46" s="186"/>
      <c r="EF46" s="186"/>
      <c r="EG46" s="186"/>
      <c r="EH46" s="186"/>
      <c r="EI46" s="186"/>
      <c r="EJ46" s="186"/>
      <c r="EK46" s="186"/>
      <c r="EL46" s="186"/>
      <c r="EM46" s="186"/>
      <c r="EN46" s="186"/>
      <c r="EO46" s="186"/>
      <c r="EP46" s="186"/>
      <c r="EQ46" s="186"/>
      <c r="ER46" s="186"/>
      <c r="ES46" s="186"/>
      <c r="ET46" s="186"/>
      <c r="EU46" s="186"/>
      <c r="EV46" s="186"/>
      <c r="EW46" s="186"/>
      <c r="EX46" s="186"/>
      <c r="EY46" s="186"/>
      <c r="EZ46" s="186"/>
      <c r="FA46" s="186"/>
      <c r="FB46" s="186"/>
      <c r="FC46" s="186"/>
      <c r="FD46" s="186"/>
      <c r="FE46" s="186"/>
      <c r="FF46" s="186"/>
      <c r="FG46" s="186"/>
      <c r="FH46" s="186"/>
      <c r="FI46" s="186"/>
      <c r="FJ46" s="186"/>
      <c r="FK46" s="186"/>
      <c r="FL46" s="186"/>
      <c r="FM46" s="186"/>
      <c r="FN46" s="186"/>
      <c r="FO46" s="186"/>
      <c r="FP46" s="186"/>
      <c r="FQ46" s="186"/>
      <c r="FR46" s="186"/>
      <c r="FS46" s="186"/>
      <c r="FT46" s="186"/>
      <c r="FU46" s="186"/>
      <c r="FV46" s="186"/>
      <c r="FW46" s="186"/>
      <c r="FX46" s="186"/>
      <c r="FY46" s="186"/>
      <c r="FZ46" s="186"/>
      <c r="GA46" s="186"/>
      <c r="GB46" s="186"/>
      <c r="GC46" s="186"/>
      <c r="GD46" s="186"/>
      <c r="GE46" s="186"/>
      <c r="GF46" s="186"/>
      <c r="GG46" s="186"/>
      <c r="GH46" s="186"/>
      <c r="GI46" s="186"/>
      <c r="GJ46" s="186"/>
      <c r="GK46" s="186"/>
      <c r="GL46" s="186"/>
      <c r="GM46" s="186"/>
      <c r="GN46" s="186"/>
      <c r="GO46" s="186"/>
      <c r="GP46" s="186"/>
      <c r="GQ46" s="186"/>
      <c r="GR46" s="186"/>
      <c r="GS46" s="186"/>
      <c r="GT46" s="186"/>
      <c r="GU46" s="186"/>
      <c r="GV46" s="186"/>
      <c r="GW46" s="186"/>
      <c r="GX46" s="186"/>
      <c r="GY46" s="186"/>
      <c r="GZ46" s="186"/>
      <c r="HA46" s="186"/>
      <c r="HB46" s="186"/>
      <c r="HC46" s="186"/>
      <c r="HD46" s="186"/>
      <c r="HE46" s="186"/>
      <c r="HF46" s="186"/>
      <c r="HG46" s="186"/>
      <c r="HH46" s="186"/>
      <c r="HI46" s="186"/>
      <c r="HJ46" s="186"/>
      <c r="HK46" s="186"/>
      <c r="HL46" s="186"/>
      <c r="HM46" s="186"/>
      <c r="HN46" s="186"/>
      <c r="HO46" s="186"/>
      <c r="HP46" s="186"/>
      <c r="HQ46" s="186"/>
      <c r="HR46" s="186"/>
      <c r="HS46" s="186"/>
      <c r="HT46" s="186"/>
      <c r="HU46" s="186"/>
      <c r="HV46" s="186"/>
      <c r="HW46" s="186"/>
      <c r="HX46" s="186"/>
      <c r="HY46" s="186"/>
      <c r="HZ46" s="186"/>
      <c r="IA46" s="186"/>
      <c r="IB46" s="186"/>
      <c r="IC46" s="186"/>
      <c r="ID46" s="186"/>
      <c r="IE46" s="186"/>
      <c r="IF46" s="186"/>
      <c r="IG46" s="186"/>
      <c r="IH46" s="186"/>
      <c r="II46" s="186"/>
      <c r="IJ46" s="186"/>
      <c r="IK46" s="186"/>
      <c r="IL46" s="186"/>
      <c r="IM46" s="186"/>
      <c r="IN46" s="186"/>
      <c r="IO46" s="186"/>
      <c r="IP46" s="186"/>
      <c r="IQ46" s="186"/>
      <c r="IR46" s="186"/>
      <c r="IS46" s="186"/>
      <c r="IT46" s="186"/>
      <c r="IU46" s="186"/>
      <c r="IV46" s="186"/>
      <c r="IW46" s="186"/>
    </row>
    <row r="47" customFormat="false" ht="3" hidden="false" customHeight="true" outlineLevel="0" collapsed="false">
      <c r="B47" s="143"/>
      <c r="C47" s="68"/>
      <c r="D47" s="43"/>
      <c r="E47" s="66"/>
      <c r="F47" s="86"/>
      <c r="G47" s="66"/>
      <c r="H47" s="43"/>
      <c r="I47" s="66"/>
      <c r="J47" s="86"/>
      <c r="K47" s="66"/>
      <c r="L47" s="43"/>
      <c r="M47" s="66"/>
      <c r="N47" s="86"/>
      <c r="O47" s="66"/>
      <c r="P47" s="43"/>
      <c r="Q47" s="66"/>
      <c r="R47" s="86"/>
      <c r="S47" s="66"/>
      <c r="T47" s="43"/>
      <c r="U47" s="66"/>
      <c r="V47" s="86"/>
    </row>
    <row r="48" customFormat="false" ht="12" hidden="false" customHeight="true" outlineLevel="0" collapsed="false">
      <c r="A48" s="177" t="s">
        <v>224</v>
      </c>
      <c r="B48" s="143" t="s">
        <v>179</v>
      </c>
      <c r="C48" s="68"/>
      <c r="D48" s="43" t="e">
        <f aca="false">ROUND(HPVAL($A48,D$1,$A$2,F$1,$A$3,$A$4)/1000,0)</f>
        <v>#NAME?</v>
      </c>
      <c r="E48" s="66" t="e">
        <f aca="false">ROUND(HPVAL($A48,E$1,$A$2,F$1,$A$3,$A$4)/1000,0)</f>
        <v>#NAME?</v>
      </c>
      <c r="F48" s="86" t="e">
        <f aca="false">ROUND(D48-E48,0)</f>
        <v>#NAME?</v>
      </c>
      <c r="G48" s="66"/>
      <c r="H48" s="43" t="e">
        <f aca="false">ROUND(HPVAL($A48,H$1,$A$2,J$1,$A$3,$A$4)/1000,0)</f>
        <v>#NAME?</v>
      </c>
      <c r="I48" s="66" t="e">
        <f aca="false">ROUND(HPVAL($A48,I$1,$A$2,J$1,$A$3,$A$4)/1000,0)</f>
        <v>#NAME?</v>
      </c>
      <c r="J48" s="86" t="e">
        <f aca="false">ROUND(H48-I48,0)</f>
        <v>#NAME?</v>
      </c>
      <c r="K48" s="66"/>
      <c r="L48" s="43" t="e">
        <f aca="false">ROUND(HPVAL($A48,L$1,$A$2,N$1,$A$3,$A$4)/1000,0)</f>
        <v>#NAME?</v>
      </c>
      <c r="M48" s="66" t="e">
        <f aca="false">ROUND(HPVAL($A48,M$1,$A$2,N$1,$A$3,$A$4)/1000,0)</f>
        <v>#NAME?</v>
      </c>
      <c r="N48" s="86" t="e">
        <f aca="false">ROUND(L48-M48,0)</f>
        <v>#NAME?</v>
      </c>
      <c r="O48" s="66"/>
      <c r="P48" s="43" t="e">
        <f aca="false">ROUND(HPVAL($A48,P$1,$A$2,R$1,$A$3,$A$4)/1000,0)</f>
        <v>#NAME?</v>
      </c>
      <c r="Q48" s="66" t="e">
        <f aca="false">ROUND(HPVAL($A48,Q$1,$A$2,R$1,$A$3,$A$4)/1000,0)</f>
        <v>#NAME?</v>
      </c>
      <c r="R48" s="86" t="e">
        <f aca="false">ROUND(P48-Q48,0)</f>
        <v>#NAME?</v>
      </c>
      <c r="S48" s="66"/>
      <c r="T48" s="43" t="e">
        <f aca="false">D48+H48+L48+P48</f>
        <v>#NAME?</v>
      </c>
      <c r="U48" s="66" t="e">
        <f aca="false">E48+I48+M48+Q48</f>
        <v>#NAME?</v>
      </c>
      <c r="V48" s="86" t="e">
        <f aca="false">ROUND(T48-U48,0)</f>
        <v>#NAME?</v>
      </c>
    </row>
    <row r="49" customFormat="false" ht="3" hidden="false" customHeight="true" outlineLevel="0" collapsed="false">
      <c r="B49" s="143"/>
      <c r="C49" s="68"/>
      <c r="D49" s="43"/>
      <c r="E49" s="66"/>
      <c r="F49" s="86"/>
      <c r="G49" s="66"/>
      <c r="H49" s="43"/>
      <c r="I49" s="66"/>
      <c r="J49" s="86"/>
      <c r="K49" s="66"/>
      <c r="L49" s="43"/>
      <c r="M49" s="66"/>
      <c r="N49" s="86"/>
      <c r="O49" s="66"/>
      <c r="P49" s="43"/>
      <c r="Q49" s="66"/>
      <c r="R49" s="86"/>
      <c r="S49" s="66"/>
      <c r="T49" s="43"/>
      <c r="U49" s="66"/>
      <c r="V49" s="86"/>
    </row>
    <row r="50" customFormat="false" ht="12" hidden="false" customHeight="true" outlineLevel="0" collapsed="false">
      <c r="A50" s="177" t="s">
        <v>225</v>
      </c>
      <c r="B50" s="143" t="s">
        <v>45</v>
      </c>
      <c r="C50" s="68"/>
      <c r="D50" s="43" t="e">
        <f aca="false">ROUND(HPVAL($A50,D$1,$A$2,F$1,$A$3,$A$4)/1000,0)-D52</f>
        <v>#NAME?</v>
      </c>
      <c r="E50" s="66" t="e">
        <f aca="false">ROUND(HPVAL($A50,E$1,$A$2,F$1,$A$3,$A$4)/1000,0)-E52</f>
        <v>#NAME?</v>
      </c>
      <c r="F50" s="86" t="e">
        <f aca="false">ROUND(D50-E50,0)</f>
        <v>#NAME?</v>
      </c>
      <c r="G50" s="41"/>
      <c r="H50" s="43" t="e">
        <f aca="false">ROUND(HPVAL($A50,H$1,$A$2,J$1,$A$3,$A$4)/1000,0)-H52</f>
        <v>#NAME?</v>
      </c>
      <c r="I50" s="66" t="e">
        <f aca="false">ROUND(HPVAL($A50,I$1,$A$2,J$1,$A$3,$A$4)/1000,0)-I52</f>
        <v>#NAME?</v>
      </c>
      <c r="J50" s="86" t="e">
        <f aca="false">ROUND(H50-I50,0)</f>
        <v>#NAME?</v>
      </c>
      <c r="K50" s="41"/>
      <c r="L50" s="43" t="e">
        <f aca="false">ROUND(HPVAL($A50,L$1,$A$2,N$1,$A$3,$A$4)/1000,0)-L52</f>
        <v>#NAME?</v>
      </c>
      <c r="M50" s="66" t="e">
        <f aca="false">ROUND(HPVAL($A50,M$1,$A$2,N$1,$A$3,$A$4)/1000,0)-M52</f>
        <v>#NAME?</v>
      </c>
      <c r="N50" s="86" t="e">
        <f aca="false">ROUND(L50-M50,0)</f>
        <v>#NAME?</v>
      </c>
      <c r="O50" s="41"/>
      <c r="P50" s="43" t="e">
        <f aca="false">ROUND(HPVAL($A50,P$1,$A$2,R$1,$A$3,$A$4)/1000,0)-P52</f>
        <v>#NAME?</v>
      </c>
      <c r="Q50" s="66" t="e">
        <f aca="false">ROUND(HPVAL($A50,Q$1,$A$2,R$1,$A$3,$A$4)/1000,0)-Q52</f>
        <v>#NAME?</v>
      </c>
      <c r="R50" s="86" t="e">
        <f aca="false">ROUND(P50-Q50,0)</f>
        <v>#NAME?</v>
      </c>
      <c r="S50" s="41"/>
      <c r="T50" s="43" t="e">
        <f aca="false">D50+H50+L50+P50</f>
        <v>#NAME?</v>
      </c>
      <c r="U50" s="66" t="e">
        <f aca="false">E50+I50+M50+Q50</f>
        <v>#NAME?</v>
      </c>
      <c r="V50" s="86" t="e">
        <f aca="false">ROUND(T50-U50,0)</f>
        <v>#NAME?</v>
      </c>
    </row>
    <row r="51" customFormat="false" ht="3" hidden="false" customHeight="true" outlineLevel="0" collapsed="false">
      <c r="B51" s="143"/>
      <c r="C51" s="68"/>
      <c r="D51" s="43"/>
      <c r="E51" s="66"/>
      <c r="F51" s="86"/>
      <c r="G51" s="66"/>
      <c r="H51" s="43"/>
      <c r="I51" s="66"/>
      <c r="J51" s="86"/>
      <c r="K51" s="66"/>
      <c r="L51" s="43"/>
      <c r="M51" s="66"/>
      <c r="N51" s="86"/>
      <c r="O51" s="66"/>
      <c r="P51" s="43"/>
      <c r="Q51" s="66"/>
      <c r="R51" s="86"/>
      <c r="S51" s="66"/>
      <c r="T51" s="43"/>
      <c r="U51" s="66"/>
      <c r="V51" s="86"/>
    </row>
    <row r="52" customFormat="false" ht="12" hidden="false" customHeight="true" outlineLevel="0" collapsed="false">
      <c r="A52" s="177" t="s">
        <v>225</v>
      </c>
      <c r="B52" s="143" t="s">
        <v>46</v>
      </c>
      <c r="C52" s="68"/>
      <c r="D52" s="43" t="e">
        <f aca="false">-ROUND(HPVAL($A52,D$1,"cap_chrg",F$1,$A$3,$A$4)/1000,0)</f>
        <v>#NAME?</v>
      </c>
      <c r="E52" s="66" t="e">
        <f aca="false">-ROUND(HPVAL($A52,E$1,"cap_chrg",F$1,$A$3,$A$4)/1000,0)</f>
        <v>#NAME?</v>
      </c>
      <c r="F52" s="86" t="e">
        <f aca="false">ROUND(D52-E52,0)</f>
        <v>#NAME?</v>
      </c>
      <c r="G52" s="66"/>
      <c r="H52" s="43" t="e">
        <f aca="false">-ROUND(HPVAL($A52,H$1,"cap_chrg",J$1,$A$3,$A$4)/1000,0)</f>
        <v>#NAME?</v>
      </c>
      <c r="I52" s="66" t="e">
        <f aca="false">-ROUND(HPVAL($A52,I$1,"cap_chrg",J$1,$A$3,$A$4)/1000,0)</f>
        <v>#NAME?</v>
      </c>
      <c r="J52" s="86" t="e">
        <f aca="false">ROUND(H52-I52,0)</f>
        <v>#NAME?</v>
      </c>
      <c r="K52" s="66"/>
      <c r="L52" s="43" t="e">
        <f aca="false">-ROUND(HPVAL($A52,L$1,"cap_chrg",N$1,$A$3,$A$4)/1000,0)</f>
        <v>#NAME?</v>
      </c>
      <c r="M52" s="66" t="e">
        <f aca="false">-ROUND(HPVAL($A52,M$1,"cap_chrg",N$1,$A$3,$A$4)/1000,0)</f>
        <v>#NAME?</v>
      </c>
      <c r="N52" s="86" t="e">
        <f aca="false">ROUND(L52-M52,0)</f>
        <v>#NAME?</v>
      </c>
      <c r="O52" s="66"/>
      <c r="P52" s="43" t="e">
        <f aca="false">-ROUND(HPVAL($A52,P$1,"cap_chrg",R$1,$A$3,$A$4)/1000,0)</f>
        <v>#NAME?</v>
      </c>
      <c r="Q52" s="66" t="e">
        <f aca="false">-ROUND(HPVAL($A52,Q$1,"cap_chrg",R$1,$A$3,$A$4)/1000,0)</f>
        <v>#NAME?</v>
      </c>
      <c r="R52" s="86" t="e">
        <f aca="false">ROUND(P52-Q52,0)</f>
        <v>#NAME?</v>
      </c>
      <c r="S52" s="66"/>
      <c r="T52" s="43" t="e">
        <f aca="false">D52+H52+L52+P52</f>
        <v>#NAME?</v>
      </c>
      <c r="U52" s="66" t="e">
        <f aca="false">E52+I52+M52+Q52</f>
        <v>#NAME?</v>
      </c>
      <c r="V52" s="86" t="e">
        <f aca="false">ROUND(T52-U52,0)</f>
        <v>#NAME?</v>
      </c>
    </row>
    <row r="53" customFormat="false" ht="3" hidden="false" customHeight="true" outlineLevel="0" collapsed="false">
      <c r="B53" s="143"/>
      <c r="C53" s="68"/>
      <c r="D53" s="43"/>
      <c r="E53" s="66"/>
      <c r="F53" s="86"/>
      <c r="G53" s="66"/>
      <c r="H53" s="43"/>
      <c r="I53" s="66"/>
      <c r="J53" s="86"/>
      <c r="K53" s="66"/>
      <c r="L53" s="43"/>
      <c r="M53" s="66"/>
      <c r="N53" s="86"/>
      <c r="O53" s="66"/>
      <c r="P53" s="43"/>
      <c r="Q53" s="66"/>
      <c r="R53" s="86"/>
      <c r="S53" s="66"/>
      <c r="T53" s="43"/>
      <c r="U53" s="66"/>
      <c r="V53" s="86"/>
    </row>
    <row r="54" customFormat="false" ht="12" hidden="false" customHeight="true" outlineLevel="0" collapsed="false">
      <c r="A54" s="177" t="s">
        <v>223</v>
      </c>
      <c r="B54" s="143" t="s">
        <v>41</v>
      </c>
      <c r="C54" s="68"/>
      <c r="D54" s="43"/>
      <c r="E54" s="66" t="e">
        <f aca="false">ROUND(HPVAL($A54,E$1,"gross_margin",F$1,$A$3,$A$4)/1000,0)</f>
        <v>#NAME?</v>
      </c>
      <c r="F54" s="86" t="e">
        <f aca="false">ROUND(D54-E54,0)</f>
        <v>#NAME?</v>
      </c>
      <c r="G54" s="66"/>
      <c r="H54" s="43" t="e">
        <f aca="false">ROUND(HPVAL($A54,H$1,"gross_margin",J$1,$A$3,$A$4)/1000,0)</f>
        <v>#NAME?</v>
      </c>
      <c r="I54" s="66" t="e">
        <f aca="false">ROUND(HPVAL($A54,I$1,"gross_margin",J$1,$A$3,$A$4)/1000,0)</f>
        <v>#NAME?</v>
      </c>
      <c r="J54" s="86" t="e">
        <f aca="false">ROUND(H54-I54,0)</f>
        <v>#NAME?</v>
      </c>
      <c r="K54" s="66"/>
      <c r="L54" s="43" t="e">
        <f aca="false">ROUND(HPVAL($A54,L$1,"gross_margin",N$1,$A$3,$A$4)/1000,0)</f>
        <v>#NAME?</v>
      </c>
      <c r="M54" s="66" t="e">
        <f aca="false">ROUND(HPVAL($A54,M$1,"gross_margin",N$1,$A$3,$A$4)/1000,0)</f>
        <v>#NAME?</v>
      </c>
      <c r="N54" s="86" t="e">
        <f aca="false">ROUND(L54-M54,0)</f>
        <v>#NAME?</v>
      </c>
      <c r="O54" s="66"/>
      <c r="P54" s="43" t="e">
        <f aca="false">ROUND(HPVAL($A54,P$1,"gross_margin",R$1,$A$3,$A$4)/1000,0)</f>
        <v>#NAME?</v>
      </c>
      <c r="Q54" s="66" t="e">
        <f aca="false">ROUND(HPVAL($A54,Q$1,"gross_margin",R$1,$A$3,$A$4)/1000,0)</f>
        <v>#NAME?</v>
      </c>
      <c r="R54" s="86" t="e">
        <f aca="false">ROUND(P54-Q54,0)</f>
        <v>#NAME?</v>
      </c>
      <c r="S54" s="66"/>
      <c r="T54" s="43" t="e">
        <f aca="false">D54+H54+L54+P54</f>
        <v>#NAME?</v>
      </c>
      <c r="U54" s="66" t="e">
        <f aca="false">E54+I54+M54+Q54</f>
        <v>#NAME?</v>
      </c>
      <c r="V54" s="86" t="e">
        <f aca="false">ROUND(T54-U54,0)</f>
        <v>#NAME?</v>
      </c>
    </row>
    <row r="55" customFormat="false" ht="3" hidden="false" customHeight="true" outlineLevel="0" collapsed="false">
      <c r="B55" s="143"/>
      <c r="C55" s="68"/>
      <c r="D55" s="43"/>
      <c r="E55" s="66"/>
      <c r="F55" s="86"/>
      <c r="G55" s="66"/>
      <c r="H55" s="43"/>
      <c r="I55" s="66"/>
      <c r="J55" s="86"/>
      <c r="K55" s="66"/>
      <c r="L55" s="43"/>
      <c r="M55" s="66"/>
      <c r="N55" s="86"/>
      <c r="O55" s="66"/>
      <c r="P55" s="43"/>
      <c r="Q55" s="66"/>
      <c r="R55" s="86"/>
      <c r="S55" s="66"/>
      <c r="T55" s="43"/>
      <c r="U55" s="66"/>
      <c r="V55" s="86"/>
    </row>
    <row r="56" customFormat="false" ht="12" hidden="false" customHeight="true" outlineLevel="0" collapsed="false">
      <c r="B56" s="179" t="s">
        <v>47</v>
      </c>
      <c r="C56" s="68"/>
      <c r="D56" s="180" t="e">
        <f aca="false">SUM(D46:D54)</f>
        <v>#NAME?</v>
      </c>
      <c r="E56" s="181" t="e">
        <f aca="false">SUM(E46:E54)</f>
        <v>#NAME?</v>
      </c>
      <c r="F56" s="182" t="e">
        <f aca="false">SUM(F46:F54)</f>
        <v>#NAME?</v>
      </c>
      <c r="G56" s="66"/>
      <c r="H56" s="180" t="e">
        <f aca="false">SUM(H46:H54)</f>
        <v>#NAME?</v>
      </c>
      <c r="I56" s="181" t="e">
        <f aca="false">SUM(I46:I54)</f>
        <v>#NAME?</v>
      </c>
      <c r="J56" s="182" t="e">
        <f aca="false">SUM(J46:J54)</f>
        <v>#NAME?</v>
      </c>
      <c r="K56" s="66"/>
      <c r="L56" s="180" t="e">
        <f aca="false">SUM(L46:L54)</f>
        <v>#NAME?</v>
      </c>
      <c r="M56" s="181" t="e">
        <f aca="false">SUM(M46:M54)</f>
        <v>#NAME?</v>
      </c>
      <c r="N56" s="182" t="e">
        <f aca="false">SUM(N46:N54)</f>
        <v>#NAME?</v>
      </c>
      <c r="O56" s="66"/>
      <c r="P56" s="180" t="e">
        <f aca="false">SUM(P46:P54)</f>
        <v>#NAME?</v>
      </c>
      <c r="Q56" s="181" t="e">
        <f aca="false">SUM(Q46:Q54)</f>
        <v>#NAME?</v>
      </c>
      <c r="R56" s="182" t="e">
        <f aca="false">SUM(R46:R54)</f>
        <v>#NAME?</v>
      </c>
      <c r="S56" s="66"/>
      <c r="T56" s="180" t="e">
        <f aca="false">SUM(T46:T54)</f>
        <v>#NAME?</v>
      </c>
      <c r="U56" s="181" t="e">
        <f aca="false">SUM(U46:U54)</f>
        <v>#NAME?</v>
      </c>
      <c r="V56" s="182" t="e">
        <f aca="false">SUM(V46:V54)</f>
        <v>#NAME?</v>
      </c>
    </row>
    <row r="57" customFormat="false" ht="3" hidden="false" customHeight="true" outlineLevel="0" collapsed="false">
      <c r="B57" s="143"/>
      <c r="C57" s="68"/>
      <c r="D57" s="43"/>
      <c r="E57" s="66"/>
      <c r="F57" s="86"/>
      <c r="G57" s="66"/>
      <c r="H57" s="43"/>
      <c r="I57" s="66"/>
      <c r="J57" s="86"/>
      <c r="K57" s="66"/>
      <c r="L57" s="43"/>
      <c r="M57" s="66"/>
      <c r="N57" s="86"/>
      <c r="O57" s="66"/>
      <c r="P57" s="43"/>
      <c r="Q57" s="66"/>
      <c r="R57" s="86"/>
      <c r="S57" s="66"/>
      <c r="T57" s="43"/>
      <c r="U57" s="66"/>
      <c r="V57" s="86"/>
    </row>
    <row r="58" customFormat="false" ht="12" hidden="false" customHeight="true" outlineLevel="0" collapsed="false">
      <c r="B58" s="143" t="s">
        <v>235</v>
      </c>
      <c r="C58" s="68"/>
      <c r="D58" s="43" t="n">
        <v>-1000</v>
      </c>
      <c r="E58" s="66" t="n">
        <v>-12000</v>
      </c>
      <c r="F58" s="86" t="n">
        <f aca="false">ROUND(D58-E58,0)</f>
        <v>11000</v>
      </c>
      <c r="G58" s="66"/>
      <c r="H58" s="43" t="n">
        <f aca="false">I58</f>
        <v>-8600</v>
      </c>
      <c r="I58" s="66" t="n">
        <v>-8600</v>
      </c>
      <c r="J58" s="86" t="n">
        <f aca="false">ROUND(H58-I58,0)</f>
        <v>0</v>
      </c>
      <c r="K58" s="66"/>
      <c r="L58" s="43" t="n">
        <f aca="false">M58</f>
        <v>-18900</v>
      </c>
      <c r="M58" s="66" t="n">
        <v>-18900</v>
      </c>
      <c r="N58" s="86" t="n">
        <f aca="false">ROUND(L58-M58,0)</f>
        <v>0</v>
      </c>
      <c r="O58" s="66"/>
      <c r="P58" s="43" t="n">
        <f aca="false">Q58</f>
        <v>-17500</v>
      </c>
      <c r="Q58" s="66" t="n">
        <v>-17500</v>
      </c>
      <c r="R58" s="86" t="n">
        <f aca="false">ROUND(P58-Q58,0)</f>
        <v>0</v>
      </c>
      <c r="S58" s="66"/>
      <c r="T58" s="43" t="n">
        <f aca="false">D58+H58+L58+P58</f>
        <v>-46000</v>
      </c>
      <c r="U58" s="66" t="n">
        <f aca="false">E58+I58+M58+Q58</f>
        <v>-57000</v>
      </c>
      <c r="V58" s="86" t="n">
        <f aca="false">ROUND(T58-U58,0)</f>
        <v>11000</v>
      </c>
    </row>
    <row r="59" customFormat="false" ht="3" hidden="false" customHeight="true" outlineLevel="0" collapsed="false">
      <c r="B59" s="143"/>
      <c r="C59" s="68"/>
      <c r="D59" s="43"/>
      <c r="E59" s="66"/>
      <c r="F59" s="86"/>
      <c r="G59" s="66"/>
      <c r="H59" s="43"/>
      <c r="I59" s="66"/>
      <c r="J59" s="86"/>
      <c r="K59" s="66"/>
      <c r="L59" s="43"/>
      <c r="M59" s="66"/>
      <c r="N59" s="86"/>
      <c r="O59" s="66"/>
      <c r="P59" s="43"/>
      <c r="Q59" s="66"/>
      <c r="R59" s="86"/>
      <c r="S59" s="66"/>
      <c r="T59" s="43"/>
      <c r="U59" s="66"/>
      <c r="V59" s="86"/>
    </row>
    <row r="60" customFormat="false" ht="12" hidden="false" customHeight="true" outlineLevel="0" collapsed="false">
      <c r="B60" s="179" t="s">
        <v>49</v>
      </c>
      <c r="C60" s="68"/>
      <c r="D60" s="167" t="e">
        <f aca="false">SUM(D56:D58)</f>
        <v>#NAME?</v>
      </c>
      <c r="E60" s="168" t="e">
        <f aca="false">SUM(E56:E58)</f>
        <v>#NAME?</v>
      </c>
      <c r="F60" s="169" t="e">
        <f aca="false">SUM(F56:F58)</f>
        <v>#NAME?</v>
      </c>
      <c r="G60" s="66"/>
      <c r="H60" s="167" t="e">
        <f aca="false">SUM(H56:H58)</f>
        <v>#NAME?</v>
      </c>
      <c r="I60" s="168" t="e">
        <f aca="false">SUM(I56:I58)</f>
        <v>#NAME?</v>
      </c>
      <c r="J60" s="169" t="e">
        <f aca="false">SUM(J56:J58)</f>
        <v>#NAME?</v>
      </c>
      <c r="K60" s="66"/>
      <c r="L60" s="167" t="e">
        <f aca="false">SUM(L56:L58)</f>
        <v>#NAME?</v>
      </c>
      <c r="M60" s="168" t="e">
        <f aca="false">SUM(M56:M58)</f>
        <v>#NAME?</v>
      </c>
      <c r="N60" s="169" t="e">
        <f aca="false">SUM(N56:N58)</f>
        <v>#NAME?</v>
      </c>
      <c r="O60" s="66"/>
      <c r="P60" s="167" t="e">
        <f aca="false">SUM(P56:P58)</f>
        <v>#NAME?</v>
      </c>
      <c r="Q60" s="168" t="e">
        <f aca="false">SUM(Q56:Q58)</f>
        <v>#NAME?</v>
      </c>
      <c r="R60" s="169" t="e">
        <f aca="false">SUM(R56:R58)</f>
        <v>#NAME?</v>
      </c>
      <c r="S60" s="66"/>
      <c r="T60" s="167" t="e">
        <f aca="false">SUM(T56:T58)</f>
        <v>#NAME?</v>
      </c>
      <c r="U60" s="168" t="e">
        <f aca="false">SUM(U56:U58)</f>
        <v>#NAME?</v>
      </c>
      <c r="V60" s="169" t="e">
        <f aca="false">SUM(V56:V58)</f>
        <v>#NAME?</v>
      </c>
    </row>
    <row r="61" customFormat="false" ht="3" hidden="false" customHeight="true" outlineLevel="0" collapsed="false">
      <c r="B61" s="171"/>
      <c r="C61" s="25"/>
      <c r="D61" s="172"/>
      <c r="E61" s="173"/>
      <c r="F61" s="55"/>
      <c r="G61" s="66"/>
      <c r="H61" s="172"/>
      <c r="I61" s="173"/>
      <c r="J61" s="55"/>
      <c r="K61" s="66"/>
      <c r="L61" s="172"/>
      <c r="M61" s="173"/>
      <c r="N61" s="55"/>
      <c r="O61" s="66"/>
      <c r="P61" s="172"/>
      <c r="Q61" s="173"/>
      <c r="R61" s="55"/>
      <c r="S61" s="66"/>
      <c r="T61" s="172"/>
      <c r="U61" s="173"/>
      <c r="V61" s="55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8"/>
      <c r="BX61" s="68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8"/>
      <c r="CM61" s="68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8"/>
      <c r="DB61" s="68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8"/>
      <c r="DQ61" s="68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8"/>
      <c r="EF61" s="68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8"/>
      <c r="EU61" s="68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8"/>
      <c r="FJ61" s="68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8"/>
      <c r="FY61" s="68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8"/>
      <c r="GN61" s="68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8"/>
      <c r="HC61" s="68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8"/>
      <c r="HR61" s="68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8"/>
      <c r="IG61" s="68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8"/>
      <c r="IV61" s="68"/>
      <c r="IW61" s="68"/>
    </row>
    <row r="62" customFormat="false" ht="13.5" hidden="false" customHeight="false" outlineLevel="0" collapsed="false">
      <c r="B62" s="188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</row>
    <row r="63" customFormat="false" ht="12.75" hidden="false" customHeight="false" outlineLevel="0" collapsed="false"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</row>
    <row r="64" customFormat="false" ht="12.75" hidden="false" customHeight="false" outlineLevel="0" collapsed="false"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</row>
    <row r="65" customFormat="false" ht="12.75" hidden="false" customHeight="false" outlineLevel="0" collapsed="false"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</row>
    <row r="66" customFormat="false" ht="12.75" hidden="false" customHeight="false" outlineLevel="0" collapsed="false"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</row>
    <row r="67" customFormat="false" ht="12.75" hidden="false" customHeight="false" outlineLevel="0" collapsed="false"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</row>
    <row r="68" customFormat="false" ht="12.75" hidden="false" customHeight="false" outlineLevel="0" collapsed="false"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</row>
    <row r="69" customFormat="false" ht="12.75" hidden="false" customHeight="false" outlineLevel="0" collapsed="false"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</row>
    <row r="70" customFormat="false" ht="12.75" hidden="false" customHeight="false" outlineLevel="0" collapsed="false"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</row>
    <row r="71" customFormat="false" ht="12.75" hidden="false" customHeight="false" outlineLevel="0" collapsed="false"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</row>
    <row r="72" customFormat="false" ht="12.75" hidden="false" customHeight="false" outlineLevel="0" collapsed="false"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</row>
    <row r="73" customFormat="false" ht="12.75" hidden="false" customHeight="false" outlineLevel="0" collapsed="false"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</row>
    <row r="74" customFormat="false" ht="12.75" hidden="false" customHeight="false" outlineLevel="0" collapsed="false"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</row>
    <row r="75" customFormat="false" ht="12.75" hidden="false" customHeight="false" outlineLevel="0" collapsed="false"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</row>
    <row r="76" customFormat="false" ht="12.75" hidden="false" customHeight="false" outlineLevel="0" collapsed="false"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</row>
    <row r="77" customFormat="false" ht="12.75" hidden="false" customHeight="false" outlineLevel="0" collapsed="false"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</row>
    <row r="78" customFormat="false" ht="12.75" hidden="false" customHeight="false" outlineLevel="0" collapsed="false"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</row>
    <row r="79" customFormat="false" ht="12.75" hidden="false" customHeight="false" outlineLevel="0" collapsed="false"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</row>
    <row r="80" customFormat="false" ht="12.75" hidden="false" customHeight="false" outlineLevel="0" collapsed="false"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</row>
    <row r="81" customFormat="false" ht="12.75" hidden="false" customHeight="false" outlineLevel="0" collapsed="false"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</row>
    <row r="82" customFormat="false" ht="12.75" hidden="false" customHeight="false" outlineLevel="0" collapsed="false"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</row>
    <row r="83" customFormat="false" ht="12.75" hidden="false" customHeight="false" outlineLevel="0" collapsed="false"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</row>
    <row r="84" customFormat="false" ht="12.75" hidden="false" customHeight="false" outlineLevel="0" collapsed="false"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</row>
    <row r="85" customFormat="false" ht="12.75" hidden="false" customHeight="false" outlineLevel="0" collapsed="false"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</row>
    <row r="86" customFormat="false" ht="12.75" hidden="false" customHeight="false" outlineLevel="0" collapsed="false"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</row>
  </sheetData>
  <mergeCells count="8">
    <mergeCell ref="B2:V2"/>
    <mergeCell ref="B3:V3"/>
    <mergeCell ref="B4:V4"/>
    <mergeCell ref="D6:F6"/>
    <mergeCell ref="H6:J6"/>
    <mergeCell ref="L6:N6"/>
    <mergeCell ref="P6:R6"/>
    <mergeCell ref="T6:V6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1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C16" activeCellId="0" sqref="C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7"/>
    <col collapsed="false" customWidth="true" hidden="false" outlineLevel="0" max="2" min="2" style="1" width="1.7"/>
    <col collapsed="false" customWidth="true" hidden="false" outlineLevel="0" max="4" min="3" style="1" width="8.7"/>
    <col collapsed="false" customWidth="true" hidden="false" outlineLevel="0" max="5" min="5" style="1" width="9.7"/>
    <col collapsed="false" customWidth="true" hidden="false" outlineLevel="0" max="11" min="6" style="1" width="8.7"/>
    <col collapsed="false" customWidth="true" hidden="false" outlineLevel="0" max="18" min="12" style="1" width="9.7"/>
    <col collapsed="false" customWidth="false" hidden="false" outlineLevel="0" max="257" min="19" style="1" width="9.14"/>
  </cols>
  <sheetData>
    <row r="1" customFormat="false" ht="15.75" hidden="false" customHeight="false" outlineLevel="0" collapsed="false">
      <c r="A1" s="113" t="s">
        <v>77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customFormat="false" ht="16.5" hidden="false" customHeight="false" outlineLevel="0" collapsed="false">
      <c r="A2" s="116" t="s">
        <v>236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Q2" s="1" t="s">
        <v>237</v>
      </c>
    </row>
    <row r="3" customFormat="false" ht="13.5" hidden="false" customHeight="false" outlineLevel="0" collapsed="false">
      <c r="A3" s="119" t="s">
        <v>238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customFormat="false" ht="3" hidden="false" customHeight="true" outlineLevel="0" collapsed="false">
      <c r="A4" s="68"/>
    </row>
    <row r="5" customFormat="false" ht="12.75" hidden="false" customHeight="true" outlineLevel="0" collapsed="false">
      <c r="A5" s="142"/>
      <c r="C5" s="153"/>
      <c r="D5" s="154"/>
      <c r="E5" s="154"/>
      <c r="F5" s="154"/>
      <c r="G5" s="154"/>
      <c r="H5" s="154"/>
      <c r="I5" s="154"/>
      <c r="J5" s="154"/>
      <c r="K5" s="155"/>
    </row>
    <row r="6" customFormat="false" ht="12.75" hidden="false" customHeight="false" outlineLevel="0" collapsed="false">
      <c r="A6" s="143"/>
      <c r="C6" s="25"/>
      <c r="D6" s="68"/>
      <c r="E6" s="190"/>
      <c r="F6" s="190"/>
      <c r="G6" s="68"/>
      <c r="H6" s="190" t="s">
        <v>6</v>
      </c>
      <c r="I6" s="190" t="s">
        <v>168</v>
      </c>
      <c r="J6" s="190" t="s">
        <v>9</v>
      </c>
      <c r="K6" s="191" t="s">
        <v>84</v>
      </c>
      <c r="L6" s="192"/>
      <c r="M6" s="193"/>
      <c r="N6" s="192"/>
    </row>
    <row r="7" customFormat="false" ht="12.75" hidden="false" customHeight="false" outlineLevel="0" collapsed="false">
      <c r="A7" s="152" t="s">
        <v>5</v>
      </c>
      <c r="C7" s="149" t="s">
        <v>239</v>
      </c>
      <c r="D7" s="150" t="s">
        <v>240</v>
      </c>
      <c r="E7" s="150" t="s">
        <v>241</v>
      </c>
      <c r="F7" s="150" t="s">
        <v>71</v>
      </c>
      <c r="G7" s="150" t="s">
        <v>242</v>
      </c>
      <c r="H7" s="150" t="s">
        <v>2</v>
      </c>
      <c r="I7" s="150" t="s">
        <v>175</v>
      </c>
      <c r="J7" s="150" t="s">
        <v>2</v>
      </c>
      <c r="K7" s="151" t="s">
        <v>2</v>
      </c>
      <c r="L7" s="192"/>
      <c r="M7" s="192"/>
      <c r="N7" s="192"/>
    </row>
    <row r="8" customFormat="false" ht="3" hidden="false" customHeight="true" outlineLevel="0" collapsed="false">
      <c r="A8" s="143"/>
      <c r="C8" s="25"/>
      <c r="D8" s="68"/>
      <c r="E8" s="68"/>
      <c r="F8" s="68"/>
      <c r="G8" s="68"/>
      <c r="H8" s="25"/>
      <c r="I8" s="25"/>
      <c r="J8" s="68"/>
      <c r="K8" s="194"/>
    </row>
    <row r="9" customFormat="false" ht="12" hidden="false" customHeight="true" outlineLevel="0" collapsed="false">
      <c r="A9" s="143" t="s">
        <v>13</v>
      </c>
      <c r="C9" s="37" t="n">
        <f aca="false">GrossMargin!D10-[2]GrossMargin!D10</f>
        <v>55906</v>
      </c>
      <c r="D9" s="32" t="n">
        <f aca="false">GrossMargin!E10-[2]GrossMargin!E10</f>
        <v>0</v>
      </c>
      <c r="E9" s="32" t="n">
        <f aca="false">GrossMargin!F10-[2]GrossMargin!F10</f>
        <v>0</v>
      </c>
      <c r="F9" s="32" t="n">
        <f aca="false">GrossMargin!G10-[2]GrossMargin!G10</f>
        <v>0</v>
      </c>
      <c r="G9" s="157" t="n">
        <f aca="false">GrossMargin!H10-[2]GrossMargin!H10</f>
        <v>0</v>
      </c>
      <c r="H9" s="65" t="n">
        <f aca="false">SUM(C9:G9)</f>
        <v>55906</v>
      </c>
      <c r="I9" s="37"/>
      <c r="J9" s="32" t="n">
        <f aca="false">GrossMargin!K10-[2]GrossMargin!K10</f>
        <v>0</v>
      </c>
      <c r="K9" s="156" t="n">
        <f aca="false">SUM(H9:J9)</f>
        <v>55906</v>
      </c>
    </row>
    <row r="10" customFormat="false" ht="12" hidden="false" customHeight="true" outlineLevel="0" collapsed="false">
      <c r="A10" s="143" t="s">
        <v>54</v>
      </c>
      <c r="C10" s="43" t="n">
        <f aca="false">GrossMargin!D11-[2]GrossMargin!D11</f>
        <v>2016</v>
      </c>
      <c r="D10" s="66" t="n">
        <f aca="false">GrossMargin!E11-[2]GrossMargin!E11</f>
        <v>0</v>
      </c>
      <c r="E10" s="66" t="n">
        <f aca="false">GrossMargin!F11-[2]GrossMargin!F11</f>
        <v>0</v>
      </c>
      <c r="F10" s="66" t="n">
        <f aca="false">GrossMargin!G11-[2]GrossMargin!G11</f>
        <v>0</v>
      </c>
      <c r="G10" s="66" t="n">
        <f aca="false">GrossMargin!H11-[2]GrossMargin!H11</f>
        <v>0</v>
      </c>
      <c r="H10" s="73" t="n">
        <f aca="false">SUM(C10:G10)</f>
        <v>2016</v>
      </c>
      <c r="I10" s="43"/>
      <c r="J10" s="66" t="n">
        <f aca="false">GrossMargin!K11-[2]GrossMargin!K11</f>
        <v>0</v>
      </c>
      <c r="K10" s="86" t="n">
        <f aca="false">SUM(H10:J10)</f>
        <v>2016</v>
      </c>
    </row>
    <row r="11" customFormat="false" ht="12" hidden="false" customHeight="true" outlineLevel="0" collapsed="false">
      <c r="A11" s="143" t="s">
        <v>15</v>
      </c>
      <c r="C11" s="43" t="n">
        <f aca="false">GrossMargin!D12-[2]GrossMargin!D12</f>
        <v>32797</v>
      </c>
      <c r="D11" s="66" t="n">
        <f aca="false">GrossMargin!E12-[2]GrossMargin!E12</f>
        <v>0</v>
      </c>
      <c r="E11" s="66" t="n">
        <f aca="false">GrossMargin!F12-[2]GrossMargin!F12</f>
        <v>0</v>
      </c>
      <c r="F11" s="66" t="n">
        <f aca="false">GrossMargin!H12-[2]GrossMargin!H12</f>
        <v>0</v>
      </c>
      <c r="G11" s="66" t="n">
        <f aca="false">GrossMargin!H12-[2]GrossMargin!H12</f>
        <v>0</v>
      </c>
      <c r="H11" s="73" t="n">
        <f aca="false">SUM(C11:G11)</f>
        <v>32797</v>
      </c>
      <c r="I11" s="43"/>
      <c r="J11" s="66" t="n">
        <f aca="false">GrossMargin!K12-[2]GrossMargin!K12</f>
        <v>0</v>
      </c>
      <c r="K11" s="86" t="n">
        <f aca="false">SUM(H11:J11)</f>
        <v>32797</v>
      </c>
    </row>
    <row r="12" customFormat="false" ht="12" hidden="false" customHeight="true" outlineLevel="0" collapsed="false">
      <c r="A12" s="143" t="s">
        <v>16</v>
      </c>
      <c r="C12" s="43" t="n">
        <f aca="false">GrossMargin!D13-[2]GrossMargin!D13</f>
        <v>3573</v>
      </c>
      <c r="D12" s="66" t="n">
        <f aca="false">GrossMargin!E13-[2]GrossMargin!E13</f>
        <v>0</v>
      </c>
      <c r="E12" s="66" t="n">
        <f aca="false">GrossMargin!F13-[2]GrossMargin!F13</f>
        <v>0</v>
      </c>
      <c r="F12" s="66" t="n">
        <f aca="false">GrossMargin!G13-[2]GrossMargin!G13</f>
        <v>0</v>
      </c>
      <c r="G12" s="66" t="n">
        <f aca="false">GrossMargin!H13-[2]GrossMargin!H13</f>
        <v>0</v>
      </c>
      <c r="H12" s="73" t="n">
        <f aca="false">SUM(C12:G12)</f>
        <v>3573</v>
      </c>
      <c r="I12" s="43"/>
      <c r="J12" s="66" t="n">
        <f aca="false">GrossMargin!K13-[2]GrossMargin!K13</f>
        <v>0</v>
      </c>
      <c r="K12" s="86" t="n">
        <f aca="false">SUM(H12:J12)</f>
        <v>3573</v>
      </c>
    </row>
    <row r="13" customFormat="false" ht="12" hidden="false" customHeight="true" outlineLevel="0" collapsed="false">
      <c r="A13" s="143" t="s">
        <v>17</v>
      </c>
      <c r="C13" s="43" t="n">
        <f aca="false">GrossMargin!D14-[2]GrossMargin!D14</f>
        <v>680</v>
      </c>
      <c r="D13" s="66" t="n">
        <f aca="false">GrossMargin!E14-[2]GrossMargin!E14</f>
        <v>0</v>
      </c>
      <c r="E13" s="66" t="n">
        <f aca="false">GrossMargin!F14-[2]GrossMargin!F14</f>
        <v>0</v>
      </c>
      <c r="F13" s="66" t="n">
        <f aca="false">GrossMargin!G14-[2]GrossMargin!G14</f>
        <v>0</v>
      </c>
      <c r="G13" s="66" t="n">
        <f aca="false">GrossMargin!H14-[2]GrossMargin!H14</f>
        <v>0</v>
      </c>
      <c r="H13" s="73" t="n">
        <f aca="false">SUM(C13:G13)</f>
        <v>680</v>
      </c>
      <c r="I13" s="43"/>
      <c r="J13" s="66" t="n">
        <f aca="false">GrossMargin!K14-[2]GrossMargin!K14</f>
        <v>0</v>
      </c>
      <c r="K13" s="86" t="n">
        <f aca="false">SUM(H13:J13)</f>
        <v>680</v>
      </c>
    </row>
    <row r="14" customFormat="false" ht="12" hidden="false" customHeight="true" outlineLevel="0" collapsed="false">
      <c r="A14" s="143" t="s">
        <v>18</v>
      </c>
      <c r="C14" s="43" t="n">
        <f aca="false">GrossMargin!D15-[2]GrossMargin!D15</f>
        <v>3862</v>
      </c>
      <c r="D14" s="66" t="n">
        <f aca="false">GrossMargin!E15-[2]GrossMargin!E15</f>
        <v>0</v>
      </c>
      <c r="E14" s="66" t="n">
        <f aca="false">GrossMargin!F15-[2]GrossMargin!F15</f>
        <v>0</v>
      </c>
      <c r="F14" s="66" t="n">
        <f aca="false">GrossMargin!G15-[2]GrossMargin!G15</f>
        <v>0</v>
      </c>
      <c r="G14" s="66" t="n">
        <f aca="false">GrossMargin!H15-[2]GrossMargin!H15</f>
        <v>0</v>
      </c>
      <c r="H14" s="73" t="n">
        <f aca="false">SUM(C14:G14)</f>
        <v>3862</v>
      </c>
      <c r="I14" s="43"/>
      <c r="J14" s="66" t="n">
        <f aca="false">GrossMargin!K15-[2]GrossMargin!K15</f>
        <v>0</v>
      </c>
      <c r="K14" s="86" t="n">
        <f aca="false">SUM(H14:J14)</f>
        <v>3862</v>
      </c>
    </row>
    <row r="15" customFormat="false" ht="12" hidden="false" customHeight="true" outlineLevel="0" collapsed="false">
      <c r="A15" s="143" t="s">
        <v>56</v>
      </c>
      <c r="C15" s="43" t="n">
        <f aca="false">GrossMargin!D16-[2]GrossMargin!D16</f>
        <v>109</v>
      </c>
      <c r="D15" s="66" t="n">
        <f aca="false">GrossMargin!E16-[2]GrossMargin!E16</f>
        <v>0</v>
      </c>
      <c r="E15" s="66" t="n">
        <f aca="false">GrossMargin!F16-[2]GrossMargin!F16</f>
        <v>0</v>
      </c>
      <c r="F15" s="66" t="n">
        <f aca="false">GrossMargin!G16-[2]GrossMargin!G16</f>
        <v>0</v>
      </c>
      <c r="G15" s="66" t="n">
        <f aca="false">GrossMargin!H16-[2]GrossMargin!H16</f>
        <v>0</v>
      </c>
      <c r="H15" s="73" t="n">
        <f aca="false">SUM(C15:G15)</f>
        <v>109</v>
      </c>
      <c r="I15" s="43"/>
      <c r="J15" s="66" t="n">
        <f aca="false">GrossMargin!K16-[2]GrossMargin!K16</f>
        <v>0</v>
      </c>
      <c r="K15" s="86" t="n">
        <f aca="false">SUM(H15:J15)</f>
        <v>109</v>
      </c>
    </row>
    <row r="16" customFormat="false" ht="12" hidden="false" customHeight="true" outlineLevel="0" collapsed="false">
      <c r="A16" s="143" t="s">
        <v>20</v>
      </c>
      <c r="C16" s="43" t="n">
        <f aca="false">GrossMargin!D17-[2]GrossMargin!D17</f>
        <v>105</v>
      </c>
      <c r="D16" s="66" t="n">
        <f aca="false">GrossMargin!E17-[2]GrossMargin!E17</f>
        <v>0</v>
      </c>
      <c r="E16" s="66" t="n">
        <f aca="false">GrossMargin!F17-[2]GrossMargin!F17</f>
        <v>0</v>
      </c>
      <c r="F16" s="66" t="n">
        <f aca="false">GrossMargin!G17-[2]GrossMargin!G17</f>
        <v>0</v>
      </c>
      <c r="G16" s="66" t="n">
        <f aca="false">GrossMargin!H17-[2]GrossMargin!H17</f>
        <v>0</v>
      </c>
      <c r="H16" s="73" t="n">
        <f aca="false">SUM(C16:G16)</f>
        <v>105</v>
      </c>
      <c r="I16" s="43"/>
      <c r="J16" s="66" t="n">
        <f aca="false">GrossMargin!K17-[2]GrossMargin!K17</f>
        <v>0</v>
      </c>
      <c r="K16" s="86" t="n">
        <f aca="false">SUM(H16:J16)</f>
        <v>105</v>
      </c>
    </row>
    <row r="17" customFormat="false" ht="12" hidden="false" customHeight="true" outlineLevel="0" collapsed="false">
      <c r="A17" s="143" t="s">
        <v>21</v>
      </c>
      <c r="C17" s="43" t="n">
        <f aca="false">GrossMargin!D18-[2]GrossMargin!D18</f>
        <v>-396</v>
      </c>
      <c r="D17" s="66" t="n">
        <f aca="false">GrossMargin!E18-[2]GrossMargin!E18</f>
        <v>0</v>
      </c>
      <c r="E17" s="66" t="n">
        <f aca="false">GrossMargin!F18-[2]GrossMargin!F18</f>
        <v>0</v>
      </c>
      <c r="F17" s="66" t="n">
        <f aca="false">GrossMargin!H18-[2]GrossMargin!H18</f>
        <v>0</v>
      </c>
      <c r="G17" s="66" t="n">
        <f aca="false">GrossMargin!H18-[2]GrossMargin!H18</f>
        <v>0</v>
      </c>
      <c r="H17" s="73" t="n">
        <f aca="false">SUM(C17:G17)</f>
        <v>-396</v>
      </c>
      <c r="I17" s="43"/>
      <c r="J17" s="66" t="n">
        <f aca="false">GrossMargin!K18-[2]GrossMargin!K18</f>
        <v>0</v>
      </c>
      <c r="K17" s="86" t="n">
        <f aca="false">SUM(H17:J17)</f>
        <v>-396</v>
      </c>
    </row>
    <row r="18" customFormat="false" ht="3" hidden="false" customHeight="true" outlineLevel="0" collapsed="false">
      <c r="A18" s="143"/>
      <c r="C18" s="43"/>
      <c r="D18" s="66"/>
      <c r="E18" s="66"/>
      <c r="F18" s="66"/>
      <c r="G18" s="66"/>
      <c r="H18" s="73"/>
      <c r="I18" s="43"/>
      <c r="J18" s="66"/>
      <c r="K18" s="39"/>
    </row>
    <row r="19" customFormat="false" ht="12" hidden="false" customHeight="true" outlineLevel="0" collapsed="false">
      <c r="A19" s="195" t="s">
        <v>234</v>
      </c>
      <c r="B19" s="160"/>
      <c r="C19" s="161" t="n">
        <f aca="false">SUM(C9:C17)</f>
        <v>98652</v>
      </c>
      <c r="D19" s="162" t="n">
        <f aca="false">SUM(D9:D17)</f>
        <v>0</v>
      </c>
      <c r="E19" s="162" t="n">
        <f aca="false">SUM(E9:E17)</f>
        <v>0</v>
      </c>
      <c r="F19" s="162" t="n">
        <f aca="false">SUM(F9:F17)</f>
        <v>0</v>
      </c>
      <c r="G19" s="162" t="n">
        <f aca="false">SUM(G9:G17)</f>
        <v>0</v>
      </c>
      <c r="H19" s="161" t="n">
        <f aca="false">SUM(H9:H17)</f>
        <v>98652</v>
      </c>
      <c r="I19" s="161"/>
      <c r="J19" s="162" t="n">
        <f aca="false">SUM(J9:J17)</f>
        <v>0</v>
      </c>
      <c r="K19" s="163" t="n">
        <f aca="false">SUM(K9:K17)</f>
        <v>98652</v>
      </c>
    </row>
    <row r="20" customFormat="false" ht="3" hidden="false" customHeight="true" outlineLevel="0" collapsed="false">
      <c r="A20" s="143"/>
      <c r="C20" s="43"/>
      <c r="D20" s="66"/>
      <c r="E20" s="66"/>
      <c r="F20" s="66"/>
      <c r="G20" s="66"/>
      <c r="H20" s="73"/>
      <c r="I20" s="43"/>
      <c r="J20" s="66"/>
      <c r="K20" s="39"/>
    </row>
    <row r="21" customFormat="false" ht="12" hidden="false" customHeight="true" outlineLevel="0" collapsed="false">
      <c r="A21" s="143" t="s">
        <v>23</v>
      </c>
      <c r="C21" s="43" t="n">
        <f aca="false">GrossMargin!D22-[2]GrossMargin!D22</f>
        <v>0</v>
      </c>
      <c r="D21" s="66" t="n">
        <f aca="false">GrossMargin!E22-[2]GrossMargin!E22</f>
        <v>0</v>
      </c>
      <c r="E21" s="66" t="n">
        <f aca="false">GrossMargin!F22-[2]GrossMargin!F22</f>
        <v>0</v>
      </c>
      <c r="F21" s="66" t="n">
        <f aca="false">GrossMargin!G22-[2]GrossMargin!G22</f>
        <v>0</v>
      </c>
      <c r="G21" s="66" t="n">
        <f aca="false">GrossMargin!H22-[2]GrossMargin!H22</f>
        <v>0</v>
      </c>
      <c r="H21" s="73" t="n">
        <f aca="false">SUM(C21:G21)</f>
        <v>0</v>
      </c>
      <c r="I21" s="43"/>
      <c r="J21" s="66" t="n">
        <f aca="false">GrossMargin!K22-[2]GrossMargin!K22</f>
        <v>0</v>
      </c>
      <c r="K21" s="86" t="n">
        <f aca="false">SUM(H21:J21)</f>
        <v>0</v>
      </c>
    </row>
    <row r="22" customFormat="false" ht="12" hidden="false" customHeight="true" outlineLevel="0" collapsed="false">
      <c r="A22" s="143" t="s">
        <v>24</v>
      </c>
      <c r="C22" s="43" t="n">
        <f aca="false">GrossMargin!D23-[2]GrossMargin!D23</f>
        <v>0</v>
      </c>
      <c r="D22" s="66" t="n">
        <f aca="false">GrossMargin!E23-[2]GrossMargin!E23</f>
        <v>0</v>
      </c>
      <c r="E22" s="66" t="n">
        <f aca="false">GrossMargin!F23-[2]GrossMargin!F23</f>
        <v>0</v>
      </c>
      <c r="F22" s="66" t="n">
        <f aca="false">GrossMargin!G23-[2]GrossMargin!G23</f>
        <v>0</v>
      </c>
      <c r="G22" s="66" t="n">
        <f aca="false">GrossMargin!H23-[2]GrossMargin!H23</f>
        <v>0</v>
      </c>
      <c r="H22" s="73" t="n">
        <f aca="false">SUM(C22:G22)</f>
        <v>0</v>
      </c>
      <c r="I22" s="43"/>
      <c r="J22" s="66" t="n">
        <f aca="false">GrossMargin!K23-[2]GrossMargin!K23</f>
        <v>0</v>
      </c>
      <c r="K22" s="86" t="n">
        <f aca="false">SUM(H22:J22)</f>
        <v>0</v>
      </c>
    </row>
    <row r="23" customFormat="false" ht="12" hidden="false" customHeight="true" outlineLevel="0" collapsed="false">
      <c r="A23" s="143" t="s">
        <v>243</v>
      </c>
      <c r="C23" s="43" t="n">
        <f aca="false">GrossMargin!D24-[2]GrossMargin!D24</f>
        <v>673</v>
      </c>
      <c r="D23" s="66" t="n">
        <f aca="false">GrossMargin!E24-[2]GrossMargin!E24</f>
        <v>-38</v>
      </c>
      <c r="E23" s="66" t="n">
        <f aca="false">GrossMargin!F24-[2]GrossMargin!F24</f>
        <v>0</v>
      </c>
      <c r="F23" s="66" t="n">
        <f aca="false">GrossMargin!G24-[2]GrossMargin!G24</f>
        <v>0</v>
      </c>
      <c r="G23" s="66" t="n">
        <f aca="false">GrossMargin!H24-[2]GrossMargin!H24</f>
        <v>0</v>
      </c>
      <c r="H23" s="73" t="n">
        <f aca="false">SUM(C23:G23)</f>
        <v>635</v>
      </c>
      <c r="I23" s="43"/>
      <c r="J23" s="66" t="n">
        <f aca="false">GrossMargin!K24-[2]GrossMargin!K24</f>
        <v>0</v>
      </c>
      <c r="K23" s="86" t="n">
        <f aca="false">SUM(H23:J23)</f>
        <v>635</v>
      </c>
    </row>
    <row r="24" customFormat="false" ht="12" hidden="false" customHeight="true" outlineLevel="0" collapsed="false">
      <c r="A24" s="143" t="s">
        <v>58</v>
      </c>
      <c r="C24" s="43" t="n">
        <f aca="false">GrossMargin!D25-[2]GrossMargin!D25</f>
        <v>0</v>
      </c>
      <c r="D24" s="66" t="n">
        <f aca="false">GrossMargin!E25-[2]GrossMargin!E25</f>
        <v>0</v>
      </c>
      <c r="E24" s="66" t="n">
        <f aca="false">GrossMargin!F25-[2]GrossMargin!F25</f>
        <v>0</v>
      </c>
      <c r="F24" s="66" t="n">
        <f aca="false">GrossMargin!G25-[2]GrossMargin!G25</f>
        <v>0</v>
      </c>
      <c r="G24" s="66" t="n">
        <f aca="false">GrossMargin!H25-[2]GrossMargin!H25</f>
        <v>0</v>
      </c>
      <c r="H24" s="73" t="n">
        <f aca="false">SUM(C24:G24)</f>
        <v>0</v>
      </c>
      <c r="I24" s="43"/>
      <c r="J24" s="66" t="n">
        <f aca="false">GrossMargin!K25-[2]GrossMargin!K25</f>
        <v>0</v>
      </c>
      <c r="K24" s="86" t="n">
        <f aca="false">SUM(H24:J24)</f>
        <v>0</v>
      </c>
    </row>
    <row r="25" customFormat="false" ht="12" hidden="false" customHeight="true" outlineLevel="0" collapsed="false">
      <c r="A25" s="143" t="s">
        <v>244</v>
      </c>
      <c r="C25" s="43" t="n">
        <f aca="false">GrossMargin!D26-[2]GrossMargin!D26</f>
        <v>0</v>
      </c>
      <c r="D25" s="66" t="n">
        <f aca="false">GrossMargin!E26-[2]GrossMargin!E26</f>
        <v>-62</v>
      </c>
      <c r="E25" s="66" t="n">
        <f aca="false">GrossMargin!F26-[2]GrossMargin!F26</f>
        <v>-12</v>
      </c>
      <c r="F25" s="66" t="n">
        <f aca="false">GrossMargin!G26-[2]GrossMargin!G26</f>
        <v>0</v>
      </c>
      <c r="G25" s="66" t="n">
        <f aca="false">GrossMargin!H26-[2]GrossMargin!H26</f>
        <v>0</v>
      </c>
      <c r="H25" s="73" t="n">
        <f aca="false">SUM(C25:G25)</f>
        <v>-74</v>
      </c>
      <c r="I25" s="43"/>
      <c r="J25" s="66" t="n">
        <f aca="false">GrossMargin!K26-[2]GrossMargin!K26</f>
        <v>0</v>
      </c>
      <c r="K25" s="86" t="n">
        <f aca="false">SUM(H25:J25)</f>
        <v>-74</v>
      </c>
    </row>
    <row r="26" customFormat="false" ht="12" hidden="false" customHeight="true" outlineLevel="0" collapsed="false">
      <c r="A26" s="143" t="s">
        <v>28</v>
      </c>
      <c r="C26" s="43" t="n">
        <f aca="false">GrossMargin!D27-[2]GrossMargin!D27</f>
        <v>-230</v>
      </c>
      <c r="D26" s="66" t="n">
        <f aca="false">GrossMargin!E27-[2]GrossMargin!E27</f>
        <v>570</v>
      </c>
      <c r="E26" s="66" t="n">
        <f aca="false">GrossMargin!F27-[2]GrossMargin!F27</f>
        <v>0</v>
      </c>
      <c r="F26" s="66" t="n">
        <f aca="false">GrossMargin!H27-[2]GrossMargin!H27</f>
        <v>0</v>
      </c>
      <c r="G26" s="66" t="n">
        <v>0</v>
      </c>
      <c r="H26" s="73" t="n">
        <f aca="false">SUM(C26:G26)</f>
        <v>340</v>
      </c>
      <c r="I26" s="43"/>
      <c r="J26" s="66" t="n">
        <f aca="false">GrossMargin!K27-[2]GrossMargin!K27</f>
        <v>0</v>
      </c>
      <c r="K26" s="86" t="n">
        <f aca="false">SUM(H26:J26)</f>
        <v>340</v>
      </c>
    </row>
    <row r="27" customFormat="false" ht="12" hidden="false" customHeight="true" outlineLevel="0" collapsed="false">
      <c r="A27" s="143" t="s">
        <v>59</v>
      </c>
      <c r="C27" s="43" t="n">
        <f aca="false">GrossMargin!D28-[2]GrossMargin!D28</f>
        <v>86</v>
      </c>
      <c r="D27" s="66" t="n">
        <f aca="false">GrossMargin!E28-[2]GrossMargin!E28</f>
        <v>0</v>
      </c>
      <c r="E27" s="66" t="n">
        <f aca="false">GrossMargin!F28-[2]GrossMargin!F28</f>
        <v>309</v>
      </c>
      <c r="F27" s="66" t="n">
        <f aca="false">GrossMargin!H28-[2]GrossMargin!H28</f>
        <v>-4462</v>
      </c>
      <c r="G27" s="66" t="n">
        <v>0</v>
      </c>
      <c r="H27" s="73" t="n">
        <f aca="false">SUM(C27:G27)</f>
        <v>-4067</v>
      </c>
      <c r="I27" s="43"/>
      <c r="J27" s="66" t="n">
        <f aca="false">GrossMargin!K28-[2]GrossMargin!K28</f>
        <v>0</v>
      </c>
      <c r="K27" s="86" t="n">
        <f aca="false">SUM(H27:J27)</f>
        <v>-4067</v>
      </c>
    </row>
    <row r="28" customFormat="false" ht="12" hidden="false" customHeight="true" outlineLevel="0" collapsed="false">
      <c r="A28" s="143" t="s">
        <v>30</v>
      </c>
      <c r="C28" s="43" t="n">
        <f aca="false">GrossMargin!D29-[2]GrossMargin!D29</f>
        <v>0</v>
      </c>
      <c r="D28" s="66" t="n">
        <f aca="false">GrossMargin!E29-[2]GrossMargin!E29</f>
        <v>0</v>
      </c>
      <c r="E28" s="66" t="n">
        <f aca="false">GrossMargin!F29-[2]GrossMargin!F29</f>
        <v>545</v>
      </c>
      <c r="F28" s="66" t="n">
        <f aca="false">GrossMargin!H29-[2]GrossMargin!H29</f>
        <v>4827</v>
      </c>
      <c r="G28" s="66" t="n">
        <v>0</v>
      </c>
      <c r="H28" s="73" t="n">
        <f aca="false">SUM(C28:G28)</f>
        <v>5372</v>
      </c>
      <c r="I28" s="43"/>
      <c r="J28" s="66" t="n">
        <f aca="false">GrossMargin!K29-[2]GrossMargin!K29</f>
        <v>0</v>
      </c>
      <c r="K28" s="86" t="n">
        <f aca="false">SUM(H28:J28)</f>
        <v>5372</v>
      </c>
    </row>
    <row r="29" customFormat="false" ht="12" hidden="false" customHeight="true" outlineLevel="0" collapsed="false">
      <c r="A29" s="143" t="s">
        <v>31</v>
      </c>
      <c r="C29" s="43" t="n">
        <f aca="false">GrossMargin!D30-[2]GrossMargin!D30</f>
        <v>0</v>
      </c>
      <c r="D29" s="66" t="n">
        <f aca="false">GrossMargin!E30-[2]GrossMargin!E30</f>
        <v>0</v>
      </c>
      <c r="E29" s="66" t="n">
        <f aca="false">GrossMargin!F30-[2]GrossMargin!F30</f>
        <v>-573</v>
      </c>
      <c r="F29" s="66" t="n">
        <f aca="false">GrossMargin!H30-[2]GrossMargin!H30</f>
        <v>0</v>
      </c>
      <c r="G29" s="66" t="n">
        <v>0</v>
      </c>
      <c r="H29" s="73" t="n">
        <f aca="false">SUM(C29:G29)</f>
        <v>-573</v>
      </c>
      <c r="I29" s="43"/>
      <c r="J29" s="66" t="n">
        <f aca="false">GrossMargin!K30-[2]GrossMargin!K30</f>
        <v>0</v>
      </c>
      <c r="K29" s="86" t="n">
        <f aca="false">SUM(H29:J29)</f>
        <v>-573</v>
      </c>
    </row>
    <row r="30" customFormat="false" ht="12" hidden="false" customHeight="true" outlineLevel="0" collapsed="false">
      <c r="A30" s="143" t="s">
        <v>32</v>
      </c>
      <c r="C30" s="43" t="n">
        <f aca="false">GrossMargin!D31-[2]GrossMargin!D31</f>
        <v>0</v>
      </c>
      <c r="D30" s="66" t="n">
        <f aca="false">GrossMargin!E31-[2]GrossMargin!E31</f>
        <v>0</v>
      </c>
      <c r="E30" s="66" t="n">
        <f aca="false">GrossMargin!F31-[2]GrossMargin!F31</f>
        <v>0</v>
      </c>
      <c r="F30" s="66" t="n">
        <f aca="false">GrossMargin!H31-[2]GrossMargin!H31</f>
        <v>0</v>
      </c>
      <c r="G30" s="66" t="n">
        <v>0</v>
      </c>
      <c r="H30" s="73" t="n">
        <f aca="false">SUM(C30:G30)</f>
        <v>0</v>
      </c>
      <c r="I30" s="43"/>
      <c r="J30" s="66" t="n">
        <f aca="false">GrossMargin!K31-[2]GrossMargin!K29</f>
        <v>0</v>
      </c>
      <c r="K30" s="86" t="n">
        <f aca="false">SUM(H30:J30)</f>
        <v>0</v>
      </c>
    </row>
    <row r="31" customFormat="false" ht="12" hidden="false" customHeight="true" outlineLevel="0" collapsed="false">
      <c r="A31" s="143" t="s">
        <v>33</v>
      </c>
      <c r="C31" s="43" t="n">
        <f aca="false">GrossMargin!D32-[2]GrossMargin!D32</f>
        <v>0</v>
      </c>
      <c r="D31" s="66" t="n">
        <f aca="false">GrossMargin!E32-[2]GrossMargin!E32</f>
        <v>0</v>
      </c>
      <c r="E31" s="66" t="n">
        <f aca="false">GrossMargin!F32-[2]GrossMargin!F32</f>
        <v>0</v>
      </c>
      <c r="F31" s="66" t="n">
        <f aca="false">GrossMargin!H32-[2]GrossMargin!H32</f>
        <v>2</v>
      </c>
      <c r="G31" s="66" t="n">
        <v>0</v>
      </c>
      <c r="H31" s="73" t="n">
        <f aca="false">SUM(C31:G31)</f>
        <v>2</v>
      </c>
      <c r="I31" s="43"/>
      <c r="J31" s="66" t="n">
        <f aca="false">GrossMargin!K32-[2]GrossMargin!K30</f>
        <v>0</v>
      </c>
      <c r="K31" s="86" t="n">
        <f aca="false">SUM(H31:J31)</f>
        <v>2</v>
      </c>
    </row>
    <row r="32" customFormat="false" ht="3" hidden="false" customHeight="true" outlineLevel="0" collapsed="false">
      <c r="A32" s="143"/>
      <c r="C32" s="43"/>
      <c r="D32" s="66"/>
      <c r="E32" s="66"/>
      <c r="F32" s="66"/>
      <c r="G32" s="66"/>
      <c r="H32" s="73"/>
      <c r="I32" s="43"/>
      <c r="J32" s="66"/>
      <c r="K32" s="39"/>
    </row>
    <row r="33" customFormat="false" ht="12" hidden="false" customHeight="true" outlineLevel="0" collapsed="false">
      <c r="A33" s="195" t="s">
        <v>34</v>
      </c>
      <c r="B33" s="160"/>
      <c r="C33" s="161" t="n">
        <f aca="false">SUM(C21:C31)</f>
        <v>529</v>
      </c>
      <c r="D33" s="162" t="n">
        <f aca="false">SUM(D21:D31)</f>
        <v>470</v>
      </c>
      <c r="E33" s="162" t="n">
        <f aca="false">SUM(E21:E31)</f>
        <v>269</v>
      </c>
      <c r="F33" s="162" t="n">
        <f aca="false">SUM(F21:F31)</f>
        <v>367</v>
      </c>
      <c r="G33" s="162" t="n">
        <f aca="false">SUM(G21:G31)</f>
        <v>0</v>
      </c>
      <c r="H33" s="161" t="n">
        <f aca="false">SUM(H21:H31)</f>
        <v>1635</v>
      </c>
      <c r="I33" s="161"/>
      <c r="J33" s="162" t="n">
        <f aca="false">SUM(J21:J31)</f>
        <v>0</v>
      </c>
      <c r="K33" s="163" t="n">
        <f aca="false">SUM(K21:K31)</f>
        <v>1635</v>
      </c>
    </row>
    <row r="34" customFormat="false" ht="3" hidden="false" customHeight="true" outlineLevel="0" collapsed="false">
      <c r="A34" s="143"/>
      <c r="C34" s="43"/>
      <c r="D34" s="66"/>
      <c r="E34" s="66"/>
      <c r="F34" s="66"/>
      <c r="G34" s="66"/>
      <c r="H34" s="73"/>
      <c r="I34" s="43"/>
      <c r="J34" s="66"/>
      <c r="K34" s="39"/>
    </row>
    <row r="35" customFormat="false" ht="3" hidden="false" customHeight="true" outlineLevel="0" collapsed="false">
      <c r="A35" s="143"/>
      <c r="C35" s="43"/>
      <c r="D35" s="66"/>
      <c r="E35" s="66"/>
      <c r="F35" s="66"/>
      <c r="G35" s="66"/>
      <c r="H35" s="73"/>
      <c r="I35" s="43"/>
      <c r="J35" s="66"/>
      <c r="K35" s="39"/>
    </row>
    <row r="36" customFormat="false" ht="12" hidden="false" customHeight="true" outlineLevel="0" collapsed="false">
      <c r="A36" s="143" t="s">
        <v>35</v>
      </c>
      <c r="C36" s="43" t="n">
        <f aca="false">GrossMargin!D37-[2]GrossMargin!D37</f>
        <v>0</v>
      </c>
      <c r="D36" s="66" t="n">
        <f aca="false">GrossMargin!E37-[2]GrossMargin!E37</f>
        <v>1125</v>
      </c>
      <c r="E36" s="66" t="n">
        <f aca="false">GrossMargin!F37-[2]GrossMargin!F37</f>
        <v>1</v>
      </c>
      <c r="F36" s="66" t="n">
        <f aca="false">GrossMargin!H37-[2]GrossMargin!H37</f>
        <v>0</v>
      </c>
      <c r="G36" s="66" t="n">
        <v>0</v>
      </c>
      <c r="H36" s="73" t="n">
        <f aca="false">SUM(C36:G36)</f>
        <v>1126</v>
      </c>
      <c r="I36" s="43"/>
      <c r="J36" s="66" t="n">
        <f aca="false">GrossMargin!K37-[2]GrossMargin!K35</f>
        <v>0</v>
      </c>
      <c r="K36" s="86" t="n">
        <f aca="false">SUM(H36:J36)</f>
        <v>1126</v>
      </c>
    </row>
    <row r="37" customFormat="false" ht="12" hidden="false" customHeight="true" outlineLevel="0" collapsed="false">
      <c r="A37" s="143" t="s">
        <v>60</v>
      </c>
      <c r="C37" s="43" t="n">
        <f aca="false">GrossMargin!D38-[2]GrossMargin!D38</f>
        <v>0</v>
      </c>
      <c r="D37" s="66" t="n">
        <f aca="false">GrossMargin!E38-[2]GrossMargin!E38</f>
        <v>-536</v>
      </c>
      <c r="E37" s="66" t="n">
        <f aca="false">GrossMargin!F38-[2]GrossMargin!F38</f>
        <v>0</v>
      </c>
      <c r="F37" s="66" t="n">
        <f aca="false">GrossMargin!H38-[2]GrossMargin!H38</f>
        <v>0</v>
      </c>
      <c r="G37" s="66" t="n">
        <v>0</v>
      </c>
      <c r="H37" s="73" t="n">
        <f aca="false">SUM(C37:G37)</f>
        <v>-536</v>
      </c>
      <c r="I37" s="43"/>
      <c r="J37" s="66" t="n">
        <f aca="false">GrossMargin!K38-[2]GrossMargin!K36</f>
        <v>0</v>
      </c>
      <c r="K37" s="86" t="n">
        <f aca="false">SUM(H37:J37)</f>
        <v>-536</v>
      </c>
    </row>
    <row r="38" customFormat="false" ht="12" hidden="true" customHeight="true" outlineLevel="0" collapsed="false">
      <c r="A38" s="196" t="s">
        <v>145</v>
      </c>
      <c r="C38" s="43" t="n">
        <f aca="false">GrossMargin!D39-[2]GrossMargin!D39</f>
        <v>0</v>
      </c>
      <c r="D38" s="66" t="n">
        <f aca="false">GrossMargin!E39-[2]GrossMargin!E39</f>
        <v>23924</v>
      </c>
      <c r="E38" s="66" t="n">
        <f aca="false">GrossMargin!F39-[2]GrossMargin!F39</f>
        <v>487</v>
      </c>
      <c r="F38" s="66" t="n">
        <f aca="false">GrossMargin!H39-[2]GrossMargin!H39</f>
        <v>0</v>
      </c>
      <c r="G38" s="66" t="n">
        <v>0</v>
      </c>
      <c r="H38" s="73" t="n">
        <f aca="false">SUM(C38:G38)</f>
        <v>24411</v>
      </c>
      <c r="I38" s="43"/>
      <c r="J38" s="66" t="n">
        <f aca="false">GrossMargin!K39-[2]GrossMargin!K37</f>
        <v>0</v>
      </c>
      <c r="K38" s="86" t="n">
        <f aca="false">SUM(H38:J38)</f>
        <v>24411</v>
      </c>
    </row>
    <row r="39" customFormat="false" ht="12" hidden="true" customHeight="true" outlineLevel="0" collapsed="false">
      <c r="A39" s="196" t="s">
        <v>37</v>
      </c>
      <c r="C39" s="43" t="n">
        <f aca="false">GrossMargin!D40-[2]GrossMargin!D40</f>
        <v>0</v>
      </c>
      <c r="D39" s="66" t="n">
        <f aca="false">GrossMargin!E40-[2]GrossMargin!E40</f>
        <v>-14425</v>
      </c>
      <c r="E39" s="66" t="n">
        <f aca="false">GrossMargin!F40-[2]GrossMargin!F40</f>
        <v>-844</v>
      </c>
      <c r="F39" s="66" t="n">
        <f aca="false">GrossMargin!H40-[2]GrossMargin!H40</f>
        <v>0</v>
      </c>
      <c r="G39" s="66" t="n">
        <v>0</v>
      </c>
      <c r="H39" s="73" t="n">
        <f aca="false">SUM(C39:G39)</f>
        <v>-15269</v>
      </c>
      <c r="I39" s="43"/>
      <c r="J39" s="66" t="n">
        <f aca="false">GrossMargin!K40-[2]GrossMargin!K38</f>
        <v>0</v>
      </c>
      <c r="K39" s="86" t="n">
        <f aca="false">SUM(H39:J39)</f>
        <v>-15269</v>
      </c>
    </row>
    <row r="40" customFormat="false" ht="12.75" hidden="false" customHeight="false" outlineLevel="0" collapsed="false">
      <c r="A40" s="143" t="s">
        <v>37</v>
      </c>
      <c r="B40" s="143"/>
      <c r="C40" s="43" t="n">
        <f aca="false">GrossMargin!D41-[2]GrossMargin!D41</f>
        <v>0</v>
      </c>
      <c r="D40" s="66" t="n">
        <f aca="false">GrossMargin!E41-[2]GrossMargin!E41</f>
        <v>9499</v>
      </c>
      <c r="E40" s="66" t="n">
        <f aca="false">GrossMargin!F41-[2]GrossMargin!F41</f>
        <v>-357</v>
      </c>
      <c r="F40" s="66" t="n">
        <f aca="false">GrossMargin!H41-[2]GrossMargin!H41</f>
        <v>0</v>
      </c>
      <c r="G40" s="66" t="n">
        <v>0</v>
      </c>
      <c r="H40" s="73" t="n">
        <f aca="false">SUM(C40:G40)</f>
        <v>9142</v>
      </c>
      <c r="I40" s="43"/>
      <c r="J40" s="66" t="n">
        <f aca="false">GrossMargin!K41-[2]GrossMargin!K39</f>
        <v>0</v>
      </c>
      <c r="K40" s="86" t="n">
        <f aca="false">SUM(H40:J40)</f>
        <v>9142</v>
      </c>
    </row>
    <row r="41" customFormat="false" ht="3" hidden="false" customHeight="true" outlineLevel="0" collapsed="false">
      <c r="A41" s="196"/>
      <c r="C41" s="197"/>
      <c r="D41" s="198"/>
      <c r="E41" s="198"/>
      <c r="F41" s="198"/>
      <c r="G41" s="198"/>
      <c r="H41" s="197"/>
      <c r="I41" s="197"/>
      <c r="J41" s="198"/>
      <c r="K41" s="199"/>
    </row>
    <row r="42" customFormat="false" ht="12" hidden="false" customHeight="true" outlineLevel="0" collapsed="false">
      <c r="A42" s="195" t="s">
        <v>38</v>
      </c>
      <c r="B42" s="160"/>
      <c r="C42" s="161" t="n">
        <f aca="false">SUM(C36:C39)</f>
        <v>0</v>
      </c>
      <c r="D42" s="162" t="n">
        <f aca="false">SUM(D36:D39)</f>
        <v>10088</v>
      </c>
      <c r="E42" s="162" t="n">
        <f aca="false">SUM(E36:E39)</f>
        <v>-356</v>
      </c>
      <c r="F42" s="162" t="n">
        <f aca="false">SUM(F36:F39)</f>
        <v>0</v>
      </c>
      <c r="G42" s="162" t="n">
        <f aca="false">SUM(G36:G39)</f>
        <v>0</v>
      </c>
      <c r="H42" s="161" t="n">
        <f aca="false">SUM(H36:H39)</f>
        <v>9732</v>
      </c>
      <c r="I42" s="161"/>
      <c r="J42" s="162" t="n">
        <f aca="false">SUM(J36:J39)</f>
        <v>0</v>
      </c>
      <c r="K42" s="163" t="n">
        <f aca="false">SUM(K36:K39)</f>
        <v>9732</v>
      </c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166"/>
      <c r="AM42" s="166"/>
      <c r="AN42" s="166"/>
      <c r="AO42" s="166"/>
      <c r="AP42" s="166"/>
      <c r="AQ42" s="166"/>
      <c r="AR42" s="166"/>
      <c r="AS42" s="166"/>
      <c r="AT42" s="166"/>
      <c r="AU42" s="166"/>
      <c r="AV42" s="166"/>
      <c r="AW42" s="166"/>
      <c r="AX42" s="166"/>
      <c r="AY42" s="166"/>
      <c r="AZ42" s="166"/>
      <c r="BA42" s="166"/>
      <c r="BB42" s="166"/>
      <c r="BC42" s="166"/>
      <c r="BD42" s="166"/>
      <c r="BE42" s="166"/>
      <c r="BF42" s="166"/>
      <c r="BG42" s="166"/>
      <c r="BH42" s="166"/>
      <c r="BI42" s="166"/>
      <c r="BJ42" s="166"/>
      <c r="BK42" s="166"/>
      <c r="BL42" s="166"/>
      <c r="BM42" s="166"/>
      <c r="BN42" s="166"/>
      <c r="BO42" s="166"/>
      <c r="BP42" s="166"/>
      <c r="BQ42" s="166"/>
      <c r="BR42" s="166"/>
      <c r="BS42" s="166"/>
      <c r="BT42" s="166"/>
      <c r="BU42" s="166"/>
      <c r="BV42" s="166"/>
      <c r="BW42" s="166"/>
      <c r="BX42" s="166"/>
      <c r="BY42" s="166"/>
      <c r="BZ42" s="166"/>
      <c r="CA42" s="166"/>
      <c r="CB42" s="166"/>
      <c r="CC42" s="166"/>
      <c r="CD42" s="166"/>
      <c r="CE42" s="166"/>
      <c r="CF42" s="166"/>
      <c r="CG42" s="166"/>
      <c r="CH42" s="166"/>
      <c r="CI42" s="166"/>
      <c r="CJ42" s="166"/>
      <c r="CK42" s="166"/>
      <c r="CL42" s="166"/>
      <c r="CM42" s="166"/>
      <c r="CN42" s="166"/>
      <c r="CO42" s="166"/>
      <c r="CP42" s="166"/>
      <c r="CQ42" s="166"/>
      <c r="CR42" s="166"/>
      <c r="CS42" s="166"/>
      <c r="CT42" s="166"/>
      <c r="CU42" s="166"/>
      <c r="CV42" s="166"/>
      <c r="CW42" s="166"/>
      <c r="CX42" s="166"/>
      <c r="CY42" s="166"/>
      <c r="CZ42" s="166"/>
      <c r="DA42" s="166"/>
      <c r="DB42" s="166"/>
      <c r="DC42" s="166"/>
      <c r="DD42" s="166"/>
      <c r="DE42" s="166"/>
      <c r="DF42" s="166"/>
      <c r="DG42" s="166"/>
      <c r="DH42" s="166"/>
      <c r="DI42" s="166"/>
      <c r="DJ42" s="166"/>
      <c r="DK42" s="166"/>
      <c r="DL42" s="166"/>
      <c r="DM42" s="166"/>
      <c r="DN42" s="166"/>
      <c r="DO42" s="166"/>
      <c r="DP42" s="166"/>
      <c r="DQ42" s="166"/>
      <c r="DR42" s="166"/>
      <c r="DS42" s="166"/>
      <c r="DT42" s="166"/>
      <c r="DU42" s="166"/>
      <c r="DV42" s="166"/>
      <c r="DW42" s="166"/>
      <c r="DX42" s="166"/>
      <c r="DY42" s="166"/>
      <c r="DZ42" s="166"/>
      <c r="EA42" s="166"/>
      <c r="EB42" s="166"/>
      <c r="EC42" s="166"/>
      <c r="ED42" s="166"/>
      <c r="EE42" s="166"/>
      <c r="EF42" s="166"/>
      <c r="EG42" s="166"/>
      <c r="EH42" s="166"/>
      <c r="EI42" s="166"/>
      <c r="EJ42" s="166"/>
      <c r="EK42" s="166"/>
      <c r="EL42" s="166"/>
      <c r="EM42" s="166"/>
      <c r="EN42" s="166"/>
      <c r="EO42" s="166"/>
      <c r="EP42" s="166"/>
      <c r="EQ42" s="166"/>
      <c r="ER42" s="166"/>
      <c r="ES42" s="166"/>
      <c r="ET42" s="166"/>
      <c r="EU42" s="166"/>
      <c r="EV42" s="166"/>
      <c r="EW42" s="166"/>
      <c r="EX42" s="166"/>
      <c r="EY42" s="166"/>
      <c r="EZ42" s="166"/>
      <c r="FA42" s="166"/>
      <c r="FB42" s="166"/>
      <c r="FC42" s="166"/>
      <c r="FD42" s="166"/>
      <c r="FE42" s="166"/>
      <c r="FF42" s="166"/>
      <c r="FG42" s="166"/>
      <c r="FH42" s="166"/>
      <c r="FI42" s="166"/>
      <c r="FJ42" s="166"/>
      <c r="FK42" s="166"/>
      <c r="FL42" s="166"/>
      <c r="FM42" s="166"/>
      <c r="FN42" s="166"/>
      <c r="FO42" s="166"/>
      <c r="FP42" s="166"/>
      <c r="FQ42" s="166"/>
      <c r="FR42" s="166"/>
      <c r="FS42" s="166"/>
      <c r="FT42" s="166"/>
      <c r="FU42" s="166"/>
      <c r="FV42" s="166"/>
      <c r="FW42" s="166"/>
      <c r="FX42" s="166"/>
      <c r="FY42" s="166"/>
      <c r="FZ42" s="166"/>
      <c r="GA42" s="166"/>
      <c r="GB42" s="166"/>
      <c r="GC42" s="166"/>
      <c r="GD42" s="166"/>
      <c r="GE42" s="166"/>
      <c r="GF42" s="166"/>
      <c r="GG42" s="166"/>
      <c r="GH42" s="166"/>
      <c r="GI42" s="166"/>
      <c r="GJ42" s="166"/>
      <c r="GK42" s="166"/>
      <c r="GL42" s="166"/>
      <c r="GM42" s="166"/>
      <c r="GN42" s="166"/>
      <c r="GO42" s="166"/>
      <c r="GP42" s="166"/>
      <c r="GQ42" s="166"/>
      <c r="GR42" s="166"/>
      <c r="GS42" s="166"/>
      <c r="GT42" s="166"/>
      <c r="GU42" s="166"/>
      <c r="GV42" s="166"/>
      <c r="GW42" s="166"/>
      <c r="GX42" s="166"/>
      <c r="GY42" s="166"/>
      <c r="GZ42" s="166"/>
      <c r="HA42" s="166"/>
      <c r="HB42" s="166"/>
      <c r="HC42" s="166"/>
      <c r="HD42" s="166"/>
      <c r="HE42" s="166"/>
      <c r="HF42" s="166"/>
      <c r="HG42" s="166"/>
      <c r="HH42" s="166"/>
      <c r="HI42" s="166"/>
      <c r="HJ42" s="166"/>
      <c r="HK42" s="166"/>
      <c r="HL42" s="166"/>
      <c r="HM42" s="166"/>
      <c r="HN42" s="166"/>
      <c r="HO42" s="166"/>
      <c r="HP42" s="166"/>
      <c r="HQ42" s="166"/>
      <c r="HR42" s="166"/>
      <c r="HS42" s="166"/>
      <c r="HT42" s="166"/>
      <c r="HU42" s="166"/>
      <c r="HV42" s="166"/>
      <c r="HW42" s="166"/>
      <c r="HX42" s="166"/>
      <c r="HY42" s="166"/>
      <c r="HZ42" s="166"/>
      <c r="IA42" s="166"/>
      <c r="IB42" s="166"/>
      <c r="IC42" s="166"/>
      <c r="ID42" s="166"/>
      <c r="IE42" s="166"/>
      <c r="IF42" s="166"/>
      <c r="IG42" s="166"/>
      <c r="IH42" s="166"/>
      <c r="II42" s="166"/>
      <c r="IJ42" s="166"/>
      <c r="IK42" s="166"/>
      <c r="IL42" s="166"/>
      <c r="IM42" s="166"/>
      <c r="IN42" s="166"/>
      <c r="IO42" s="166"/>
      <c r="IP42" s="166"/>
      <c r="IQ42" s="166"/>
      <c r="IR42" s="166"/>
      <c r="IS42" s="166"/>
      <c r="IT42" s="166"/>
      <c r="IU42" s="166"/>
      <c r="IV42" s="166"/>
      <c r="IW42" s="166"/>
    </row>
    <row r="43" customFormat="false" ht="3" hidden="false" customHeight="true" outlineLevel="0" collapsed="false">
      <c r="A43" s="143"/>
      <c r="C43" s="43"/>
      <c r="D43" s="66"/>
      <c r="E43" s="66"/>
      <c r="F43" s="66"/>
      <c r="G43" s="66"/>
      <c r="H43" s="73"/>
      <c r="I43" s="43"/>
      <c r="J43" s="66"/>
      <c r="K43" s="39"/>
    </row>
    <row r="44" customFormat="false" ht="12" hidden="false" customHeight="true" outlineLevel="0" collapsed="false">
      <c r="A44" s="143" t="s">
        <v>39</v>
      </c>
      <c r="C44" s="43" t="n">
        <f aca="false">GrossMargin!D45-[2]GrossMargin!D45</f>
        <v>0</v>
      </c>
      <c r="D44" s="66" t="n">
        <f aca="false">GrossMargin!E45-[2]GrossMargin!E45</f>
        <v>-0.5</v>
      </c>
      <c r="E44" s="66" t="n">
        <f aca="false">GrossMargin!F45-[2]GrossMargin!F45</f>
        <v>0</v>
      </c>
      <c r="F44" s="66" t="n">
        <f aca="false">GrossMargin!H45-[2]GrossMargin!H45</f>
        <v>0</v>
      </c>
      <c r="G44" s="66" t="n">
        <v>0</v>
      </c>
      <c r="H44" s="73" t="n">
        <f aca="false">SUM(C44:G44)</f>
        <v>-0.5</v>
      </c>
      <c r="I44" s="43"/>
      <c r="J44" s="66" t="n">
        <f aca="false">GrossMargin!K45-[2]GrossMargin!K43</f>
        <v>0</v>
      </c>
      <c r="K44" s="86" t="n">
        <f aca="false">SUM(H44:J44)</f>
        <v>-0.5</v>
      </c>
    </row>
    <row r="45" customFormat="false" ht="3" hidden="false" customHeight="true" outlineLevel="0" collapsed="false">
      <c r="A45" s="143"/>
      <c r="C45" s="197"/>
      <c r="D45" s="198"/>
      <c r="E45" s="198"/>
      <c r="F45" s="198"/>
      <c r="G45" s="198"/>
      <c r="H45" s="197"/>
      <c r="I45" s="197"/>
      <c r="J45" s="198"/>
      <c r="K45" s="199"/>
    </row>
    <row r="46" customFormat="false" ht="12" hidden="false" customHeight="true" outlineLevel="0" collapsed="false">
      <c r="A46" s="143" t="s">
        <v>40</v>
      </c>
      <c r="C46" s="43" t="n">
        <f aca="false">GrossMargin!D47-[2]GrossMargin!D47</f>
        <v>-19101</v>
      </c>
      <c r="D46" s="66" t="n">
        <f aca="false">GrossMargin!E47-[2]GrossMargin!E47</f>
        <v>0</v>
      </c>
      <c r="E46" s="66" t="n">
        <f aca="false">GrossMargin!F47-[2]GrossMargin!F47</f>
        <v>0</v>
      </c>
      <c r="F46" s="66" t="n">
        <f aca="false">GrossMargin!H47-[2]GrossMargin!H47</f>
        <v>0</v>
      </c>
      <c r="G46" s="66" t="n">
        <v>0</v>
      </c>
      <c r="H46" s="73" t="n">
        <f aca="false">SUM(C46:G46)</f>
        <v>-19101</v>
      </c>
      <c r="I46" s="43"/>
      <c r="J46" s="66" t="n">
        <f aca="false">GrossMargin!K47-[2]GrossMargin!K45</f>
        <v>0</v>
      </c>
      <c r="K46" s="86" t="n">
        <f aca="false">SUM(H46:J46)</f>
        <v>-19101</v>
      </c>
    </row>
    <row r="47" customFormat="false" ht="3" hidden="false" customHeight="true" outlineLevel="0" collapsed="false">
      <c r="A47" s="200"/>
      <c r="C47" s="197"/>
      <c r="D47" s="198"/>
      <c r="E47" s="198"/>
      <c r="F47" s="198"/>
      <c r="G47" s="198"/>
      <c r="H47" s="197"/>
      <c r="I47" s="197"/>
      <c r="J47" s="198"/>
      <c r="K47" s="199"/>
    </row>
    <row r="48" customFormat="false" ht="12" hidden="false" customHeight="true" outlineLevel="0" collapsed="false">
      <c r="A48" s="143" t="s">
        <v>45</v>
      </c>
      <c r="C48" s="43" t="n">
        <f aca="false">GrossMargin!D49-[2]GrossMargin!D49</f>
        <v>0</v>
      </c>
      <c r="D48" s="66" t="n">
        <f aca="false">GrossMargin!E49-[2]GrossMargin!E49</f>
        <v>-1</v>
      </c>
      <c r="E48" s="66" t="n">
        <f aca="false">GrossMargin!F49-[2]GrossMargin!F49</f>
        <v>0</v>
      </c>
      <c r="F48" s="66" t="n">
        <f aca="false">GrossMargin!H49-[2]GrossMargin!H49</f>
        <v>0</v>
      </c>
      <c r="G48" s="66" t="n">
        <v>0</v>
      </c>
      <c r="H48" s="73" t="n">
        <f aca="false">SUM(C48:G48)</f>
        <v>-1</v>
      </c>
      <c r="I48" s="43"/>
      <c r="J48" s="66" t="n">
        <f aca="false">GrossMargin!K49-[2]GrossMargin!K47</f>
        <v>0</v>
      </c>
      <c r="K48" s="86" t="n">
        <f aca="false">SUM(H48:J48)</f>
        <v>-1</v>
      </c>
    </row>
    <row r="49" customFormat="false" ht="3" hidden="false" customHeight="true" outlineLevel="0" collapsed="false">
      <c r="A49" s="200"/>
      <c r="C49" s="197"/>
      <c r="D49" s="198"/>
      <c r="E49" s="198"/>
      <c r="F49" s="198"/>
      <c r="G49" s="198"/>
      <c r="H49" s="197"/>
      <c r="I49" s="197"/>
      <c r="J49" s="198"/>
      <c r="K49" s="199"/>
    </row>
    <row r="50" customFormat="false" ht="12" hidden="false" customHeight="true" outlineLevel="0" collapsed="false">
      <c r="A50" s="143" t="s">
        <v>41</v>
      </c>
      <c r="C50" s="43" t="n">
        <f aca="false">GrossMargin!D51-[2]GrossMargin!D51</f>
        <v>0</v>
      </c>
      <c r="D50" s="66" t="n">
        <f aca="false">GrossMargin!E51-[2]GrossMargin!E51</f>
        <v>0</v>
      </c>
      <c r="E50" s="66" t="n">
        <f aca="false">GrossMargin!F51-[2]GrossMargin!F51</f>
        <v>0</v>
      </c>
      <c r="F50" s="66" t="n">
        <f aca="false">GrossMargin!H51-[2]GrossMargin!H51</f>
        <v>0</v>
      </c>
      <c r="G50" s="66" t="n">
        <v>0</v>
      </c>
      <c r="H50" s="73" t="n">
        <f aca="false">SUM(C50:G50)</f>
        <v>0</v>
      </c>
      <c r="I50" s="43"/>
      <c r="J50" s="66" t="n">
        <f aca="false">GrossMargin!K51-[2]GrossMargin!K49</f>
        <v>0</v>
      </c>
      <c r="K50" s="86" t="n">
        <f aca="false">SUM(H50:J50)</f>
        <v>0</v>
      </c>
    </row>
    <row r="51" customFormat="false" ht="3" hidden="false" customHeight="true" outlineLevel="0" collapsed="false">
      <c r="A51" s="143"/>
      <c r="C51" s="197"/>
      <c r="D51" s="198"/>
      <c r="E51" s="198"/>
      <c r="F51" s="198"/>
      <c r="G51" s="198"/>
      <c r="H51" s="197"/>
      <c r="I51" s="197"/>
      <c r="J51" s="198"/>
      <c r="K51" s="199"/>
    </row>
    <row r="52" customFormat="false" ht="12" hidden="false" customHeight="true" outlineLevel="0" collapsed="false">
      <c r="A52" s="179" t="s">
        <v>84</v>
      </c>
      <c r="C52" s="167" t="n">
        <f aca="false">SUM(C42:C50)+C19+C33</f>
        <v>80080</v>
      </c>
      <c r="D52" s="168" t="n">
        <f aca="false">SUM(D42:D50)+D19+D33</f>
        <v>10556.5</v>
      </c>
      <c r="E52" s="168" t="n">
        <f aca="false">SUM(E42:E50)+E19+E33</f>
        <v>-87</v>
      </c>
      <c r="F52" s="168" t="n">
        <f aca="false">SUM(F42:F50)+F19+F33</f>
        <v>367</v>
      </c>
      <c r="G52" s="168" t="n">
        <f aca="false">SUM(G42:G50)+G19+G33</f>
        <v>0</v>
      </c>
      <c r="H52" s="167" t="n">
        <f aca="false">SUM(H42:H50)+H19+H33</f>
        <v>90916.5</v>
      </c>
      <c r="I52" s="167"/>
      <c r="J52" s="168" t="n">
        <f aca="false">SUM(J42:J50)+J19+J33</f>
        <v>0</v>
      </c>
      <c r="K52" s="169" t="n">
        <f aca="false">SUM(K42:K50)+K19+K33</f>
        <v>90916.5</v>
      </c>
    </row>
    <row r="53" customFormat="false" ht="3" hidden="false" customHeight="true" outlineLevel="0" collapsed="false">
      <c r="A53" s="171"/>
      <c r="C53" s="172"/>
      <c r="D53" s="173"/>
      <c r="E53" s="173"/>
      <c r="F53" s="173"/>
      <c r="G53" s="173"/>
      <c r="H53" s="172"/>
      <c r="I53" s="172"/>
      <c r="J53" s="173"/>
      <c r="K53" s="55"/>
    </row>
    <row r="54" customFormat="false" ht="12.75" hidden="false" customHeight="false" outlineLevel="0" collapsed="false">
      <c r="A54" s="1" t="s">
        <v>245</v>
      </c>
      <c r="C54" s="66"/>
      <c r="D54" s="66"/>
      <c r="E54" s="66"/>
      <c r="F54" s="66"/>
      <c r="G54" s="66"/>
      <c r="H54" s="66"/>
      <c r="I54" s="66"/>
      <c r="J54" s="66"/>
      <c r="K54" s="66"/>
    </row>
    <row r="55" customFormat="false" ht="12.75" hidden="true" customHeight="false" outlineLevel="0" collapsed="false">
      <c r="C55" s="66"/>
      <c r="D55" s="201"/>
      <c r="E55" s="202" t="s">
        <v>246</v>
      </c>
      <c r="F55" s="154"/>
      <c r="G55" s="203"/>
      <c r="H55" s="203"/>
      <c r="I55" s="204"/>
      <c r="J55" s="66"/>
      <c r="K55" s="66"/>
      <c r="L55" s="68"/>
      <c r="M55" s="205"/>
      <c r="N55" s="68"/>
    </row>
    <row r="56" customFormat="false" ht="12.75" hidden="true" customHeight="false" outlineLevel="0" collapsed="false">
      <c r="C56" s="66"/>
      <c r="D56" s="201"/>
      <c r="E56" s="202" t="s">
        <v>247</v>
      </c>
      <c r="F56" s="154"/>
      <c r="G56" s="203"/>
      <c r="H56" s="206"/>
      <c r="I56" s="204"/>
      <c r="J56" s="66"/>
      <c r="K56" s="66"/>
      <c r="L56" s="68"/>
      <c r="M56" s="205"/>
      <c r="N56" s="68"/>
    </row>
    <row r="57" customFormat="false" ht="12.75" hidden="true" customHeight="false" outlineLevel="0" collapsed="false">
      <c r="C57" s="66"/>
      <c r="D57" s="201"/>
      <c r="E57" s="202" t="s">
        <v>248</v>
      </c>
      <c r="F57" s="207"/>
      <c r="G57" s="203"/>
      <c r="H57" s="206"/>
      <c r="I57" s="204"/>
      <c r="J57" s="66"/>
      <c r="K57" s="66"/>
      <c r="L57" s="68"/>
      <c r="M57" s="205"/>
      <c r="N57" s="68"/>
    </row>
    <row r="58" customFormat="false" ht="12.75" hidden="true" customHeight="false" outlineLevel="0" collapsed="false">
      <c r="D58" s="153"/>
      <c r="E58" s="202" t="s">
        <v>249</v>
      </c>
      <c r="F58" s="154"/>
      <c r="G58" s="206"/>
      <c r="H58" s="206"/>
      <c r="I58" s="204"/>
      <c r="J58" s="68"/>
      <c r="L58" s="68"/>
      <c r="M58" s="205"/>
      <c r="N58" s="68"/>
    </row>
    <row r="59" customFormat="false" ht="4.5" hidden="true" customHeight="true" outlineLevel="0" collapsed="false">
      <c r="D59" s="174"/>
      <c r="E59" s="175"/>
      <c r="F59" s="134"/>
      <c r="G59" s="134"/>
      <c r="H59" s="134"/>
      <c r="I59" s="55"/>
      <c r="J59" s="68"/>
      <c r="L59" s="68"/>
      <c r="M59" s="205"/>
      <c r="N59" s="68"/>
    </row>
    <row r="60" customFormat="false" ht="13.5" hidden="true" customHeight="false" outlineLevel="0" collapsed="false">
      <c r="I60" s="208" t="n">
        <f aca="false">SUM(I55:I59)</f>
        <v>0</v>
      </c>
      <c r="J60" s="209" t="str">
        <f aca="false">IF(I60=I52,"","error")</f>
        <v/>
      </c>
      <c r="L60" s="68"/>
      <c r="M60" s="68" t="s">
        <v>73</v>
      </c>
      <c r="N60" s="68"/>
    </row>
    <row r="61" customFormat="false" ht="13.5" hidden="true" customHeight="false" outlineLevel="0" collapsed="false"/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" right="0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0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C16" activeCellId="0" sqref="C16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77" width="16.84"/>
    <col collapsed="false" customWidth="true" hidden="false" outlineLevel="0" max="2" min="2" style="1" width="23.7"/>
    <col collapsed="false" customWidth="true" hidden="false" outlineLevel="0" max="3" min="3" style="1" width="1.7"/>
    <col collapsed="false" customWidth="true" hidden="false" outlineLevel="0" max="5" min="4" style="1" width="8.7"/>
    <col collapsed="false" customWidth="true" hidden="false" outlineLevel="0" max="6" min="6" style="1" width="9.7"/>
    <col collapsed="false" customWidth="true" hidden="false" outlineLevel="0" max="7" min="7" style="1" width="0.13"/>
    <col collapsed="false" customWidth="true" hidden="false" outlineLevel="0" max="15" min="8" style="1" width="8.7"/>
    <col collapsed="false" customWidth="true" hidden="false" outlineLevel="0" max="21" min="16" style="1" width="9.7"/>
    <col collapsed="false" customWidth="false" hidden="false" outlineLevel="0" max="257" min="22" style="1" width="9.14"/>
  </cols>
  <sheetData>
    <row r="1" customFormat="false" ht="12.75" hidden="false" customHeight="true" outlineLevel="0" collapsed="false">
      <c r="A1" s="177" t="s">
        <v>182</v>
      </c>
    </row>
    <row r="2" customFormat="false" ht="15.75" hidden="false" customHeight="false" outlineLevel="0" collapsed="false">
      <c r="A2" s="177" t="s">
        <v>183</v>
      </c>
      <c r="B2" s="113" t="s">
        <v>77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R2" s="1" t="s">
        <v>237</v>
      </c>
    </row>
    <row r="3" customFormat="false" ht="16.5" hidden="false" customHeight="false" outlineLevel="0" collapsed="false">
      <c r="A3" s="178" t="n">
        <v>36678</v>
      </c>
      <c r="B3" s="116" t="s">
        <v>236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</row>
    <row r="4" customFormat="false" ht="13.5" hidden="false" customHeight="false" outlineLevel="0" collapsed="false">
      <c r="A4" s="177" t="s">
        <v>250</v>
      </c>
      <c r="B4" s="119" t="str">
        <f aca="false">'Old Mgmt Summary'!A3</f>
        <v>Results based on Activity through June 15, 2000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</row>
    <row r="5" customFormat="false" ht="3" hidden="false" customHeight="true" outlineLevel="0" collapsed="false">
      <c r="B5" s="68"/>
    </row>
    <row r="6" customFormat="false" ht="12.75" hidden="false" customHeight="true" outlineLevel="0" collapsed="false">
      <c r="A6" s="177" t="s">
        <v>190</v>
      </c>
      <c r="B6" s="142"/>
      <c r="D6" s="153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5"/>
      <c r="R6" s="127" t="s">
        <v>251</v>
      </c>
      <c r="S6" s="127"/>
      <c r="T6" s="127"/>
    </row>
    <row r="7" customFormat="false" ht="12.75" hidden="false" customHeight="false" outlineLevel="0" collapsed="false">
      <c r="B7" s="143"/>
      <c r="D7" s="25"/>
      <c r="E7" s="68"/>
      <c r="F7" s="190"/>
      <c r="G7" s="190"/>
      <c r="H7" s="190"/>
      <c r="I7" s="68"/>
      <c r="J7" s="190" t="s">
        <v>6</v>
      </c>
      <c r="K7" s="190" t="s">
        <v>168</v>
      </c>
      <c r="L7" s="190" t="s">
        <v>9</v>
      </c>
      <c r="M7" s="190" t="s">
        <v>84</v>
      </c>
      <c r="N7" s="190" t="s">
        <v>2</v>
      </c>
      <c r="O7" s="191"/>
      <c r="P7" s="192"/>
      <c r="Q7" s="192"/>
      <c r="R7" s="127" t="s">
        <v>252</v>
      </c>
      <c r="S7" s="127"/>
      <c r="T7" s="127"/>
    </row>
    <row r="8" customFormat="false" ht="12.75" hidden="false" customHeight="false" outlineLevel="0" collapsed="false">
      <c r="B8" s="152" t="s">
        <v>5</v>
      </c>
      <c r="D8" s="149" t="s">
        <v>253</v>
      </c>
      <c r="E8" s="150" t="s">
        <v>240</v>
      </c>
      <c r="F8" s="150" t="s">
        <v>241</v>
      </c>
      <c r="G8" s="150"/>
      <c r="H8" s="150" t="s">
        <v>254</v>
      </c>
      <c r="I8" s="150" t="s">
        <v>242</v>
      </c>
      <c r="J8" s="150" t="s">
        <v>2</v>
      </c>
      <c r="K8" s="150" t="s">
        <v>175</v>
      </c>
      <c r="L8" s="150" t="s">
        <v>2</v>
      </c>
      <c r="M8" s="150" t="s">
        <v>2</v>
      </c>
      <c r="N8" s="150" t="s">
        <v>7</v>
      </c>
      <c r="O8" s="151" t="s">
        <v>8</v>
      </c>
      <c r="P8" s="192"/>
      <c r="Q8" s="192"/>
      <c r="R8" s="210" t="s">
        <v>7</v>
      </c>
      <c r="S8" s="124" t="s">
        <v>9</v>
      </c>
      <c r="T8" s="125" t="s">
        <v>8</v>
      </c>
    </row>
    <row r="9" customFormat="false" ht="3" hidden="false" customHeight="true" outlineLevel="0" collapsed="false">
      <c r="B9" s="143"/>
      <c r="D9" s="25"/>
      <c r="E9" s="68"/>
      <c r="F9" s="68"/>
      <c r="G9" s="68"/>
      <c r="H9" s="68"/>
      <c r="I9" s="68"/>
      <c r="J9" s="25"/>
      <c r="K9" s="25"/>
      <c r="L9" s="68"/>
      <c r="M9" s="68"/>
      <c r="N9" s="68"/>
      <c r="O9" s="142"/>
    </row>
    <row r="10" customFormat="false" ht="12" hidden="false" customHeight="true" outlineLevel="0" collapsed="false">
      <c r="A10" s="177" t="s">
        <v>255</v>
      </c>
      <c r="B10" s="143" t="s">
        <v>13</v>
      </c>
      <c r="D10" s="37" t="n">
        <v>262649</v>
      </c>
      <c r="E10" s="32"/>
      <c r="F10" s="32"/>
      <c r="G10" s="32"/>
      <c r="H10" s="32"/>
      <c r="I10" s="32"/>
      <c r="J10" s="71" t="n">
        <f aca="false">SUM(D10:I10)</f>
        <v>262649</v>
      </c>
      <c r="K10" s="37"/>
      <c r="L10" s="32"/>
      <c r="M10" s="32" t="n">
        <f aca="false">SUM(J10:L10)</f>
        <v>262649</v>
      </c>
      <c r="N10" s="32" t="e">
        <f aca="false">ROUND(HPVAL($A10,$A$1,$A$2,$A$3,$A$4,$A$6)/1000,0)</f>
        <v>#NAME?</v>
      </c>
      <c r="O10" s="35" t="e">
        <f aca="false">M10-N10</f>
        <v>#NAME?</v>
      </c>
      <c r="R10" s="211" t="e">
        <f aca="false">N10-Expenses!E9-'CapChrg-AllocExp'!E10</f>
        <v>#NAME?</v>
      </c>
      <c r="S10" s="211" t="e">
        <f aca="false">J10+K10-Expenses!D9-'CapChrg-AllocExp'!D10</f>
        <v>#NAME?</v>
      </c>
      <c r="T10" s="211" t="e">
        <f aca="false">R10-S10</f>
        <v>#NAME?</v>
      </c>
    </row>
    <row r="11" customFormat="false" ht="12" hidden="false" customHeight="true" outlineLevel="0" collapsed="false">
      <c r="A11" s="177" t="s">
        <v>216</v>
      </c>
      <c r="B11" s="143" t="s">
        <v>54</v>
      </c>
      <c r="D11" s="43" t="n">
        <v>48664</v>
      </c>
      <c r="E11" s="66"/>
      <c r="F11" s="66"/>
      <c r="G11" s="66"/>
      <c r="H11" s="66"/>
      <c r="I11" s="66"/>
      <c r="J11" s="73" t="n">
        <f aca="false">SUM(D11:I11)</f>
        <v>48664</v>
      </c>
      <c r="K11" s="43"/>
      <c r="L11" s="66"/>
      <c r="M11" s="66" t="n">
        <f aca="false">SUM(J11:L11)</f>
        <v>48664</v>
      </c>
      <c r="N11" s="66" t="e">
        <f aca="false">ROUND(HPVAL($A11,$A$1,$A$2,$A$3,$A$4,$A$6)/1000,0)</f>
        <v>#NAME?</v>
      </c>
      <c r="O11" s="158" t="e">
        <f aca="false">M11-N11</f>
        <v>#NAME?</v>
      </c>
      <c r="R11" s="66" t="e">
        <f aca="false">N11-#REF!-#REF!</f>
        <v>#REF!</v>
      </c>
      <c r="S11" s="66" t="e">
        <f aca="false">J11+K11-#REF!-#REF!</f>
        <v>#REF!</v>
      </c>
      <c r="T11" s="66" t="e">
        <f aca="false">R11-S11</f>
        <v>#REF!</v>
      </c>
    </row>
    <row r="12" customFormat="false" ht="12" hidden="false" customHeight="true" outlineLevel="0" collapsed="false">
      <c r="A12" s="177" t="s">
        <v>193</v>
      </c>
      <c r="B12" s="143" t="s">
        <v>15</v>
      </c>
      <c r="D12" s="43" t="n">
        <f aca="false">153892+9855+7803</f>
        <v>171550</v>
      </c>
      <c r="E12" s="66"/>
      <c r="F12" s="66"/>
      <c r="G12" s="66"/>
      <c r="H12" s="66" t="n">
        <v>-1562</v>
      </c>
      <c r="I12" s="66"/>
      <c r="J12" s="73" t="n">
        <f aca="false">SUM(D12:I12)</f>
        <v>169988</v>
      </c>
      <c r="K12" s="43"/>
      <c r="L12" s="66"/>
      <c r="M12" s="66" t="n">
        <f aca="false">SUM(J12:L12)</f>
        <v>169988</v>
      </c>
      <c r="N12" s="66" t="e">
        <f aca="false">ROUND(HPVAL($A12,$A$1,$A$2,$A$3,$A$4,$A$6)/1000,0)+Expenses!E58</f>
        <v>#NAME?</v>
      </c>
      <c r="O12" s="158" t="e">
        <f aca="false">M12-N12</f>
        <v>#NAME?</v>
      </c>
      <c r="R12" s="66" t="e">
        <f aca="false">N12-Expenses!E11-'CapChrg-AllocExp'!E12</f>
        <v>#NAME?</v>
      </c>
      <c r="S12" s="66" t="n">
        <f aca="false">J12+K12-Expenses!D11-'CapChrg-AllocExp'!D12</f>
        <v>154662</v>
      </c>
      <c r="T12" s="66" t="e">
        <f aca="false">R12-S12</f>
        <v>#NAME?</v>
      </c>
    </row>
    <row r="13" customFormat="false" ht="12" hidden="false" customHeight="true" outlineLevel="0" collapsed="false">
      <c r="A13" s="177" t="s">
        <v>194</v>
      </c>
      <c r="B13" s="143" t="s">
        <v>16</v>
      </c>
      <c r="D13" s="43" t="n">
        <v>30754</v>
      </c>
      <c r="E13" s="66"/>
      <c r="F13" s="66"/>
      <c r="G13" s="66"/>
      <c r="H13" s="66"/>
      <c r="I13" s="66"/>
      <c r="J13" s="73" t="n">
        <f aca="false">SUM(D13:I13)</f>
        <v>30754</v>
      </c>
      <c r="K13" s="43"/>
      <c r="L13" s="66"/>
      <c r="M13" s="66" t="n">
        <f aca="false">SUM(J13:L13)</f>
        <v>30754</v>
      </c>
      <c r="N13" s="66" t="e">
        <f aca="false">ROUND((HPVAL($A13,$A$1,"other",$A$3,$A$4,$A$6)+HPVAL($A13,$A$1,"overview",$A$3,$A$4,$A$6))/1000,0)</f>
        <v>#NAME?</v>
      </c>
      <c r="O13" s="158" t="e">
        <f aca="false">M13-N13</f>
        <v>#NAME?</v>
      </c>
      <c r="R13" s="66" t="e">
        <f aca="false">N13-Expenses!E12-'CapChrg-AllocExp'!E13</f>
        <v>#NAME?</v>
      </c>
      <c r="S13" s="66" t="e">
        <f aca="false">J13+K13-Expenses!D12-'CapChrg-AllocExp'!D13</f>
        <v>#NAME?</v>
      </c>
      <c r="T13" s="66" t="e">
        <f aca="false">R13-S13</f>
        <v>#NAME?</v>
      </c>
    </row>
    <row r="14" customFormat="false" ht="12" hidden="false" customHeight="true" outlineLevel="0" collapsed="false">
      <c r="A14" s="177" t="s">
        <v>195</v>
      </c>
      <c r="B14" s="143" t="s">
        <v>17</v>
      </c>
      <c r="D14" s="43" t="n">
        <f aca="false">958+11136-1823</f>
        <v>10271</v>
      </c>
      <c r="E14" s="66"/>
      <c r="F14" s="66"/>
      <c r="G14" s="66"/>
      <c r="H14" s="66"/>
      <c r="I14" s="66"/>
      <c r="J14" s="73" t="n">
        <f aca="false">SUM(D14:I14)</f>
        <v>10271</v>
      </c>
      <c r="K14" s="43"/>
      <c r="L14" s="66"/>
      <c r="M14" s="66" t="n">
        <f aca="false">SUM(J14:L14)</f>
        <v>10271</v>
      </c>
      <c r="N14" s="66" t="e">
        <f aca="false">ROUND(HPVAL($A14,$A$1,$A$2,$A$3,$A$4,$A$6)/1000,0)-N13</f>
        <v>#NAME?</v>
      </c>
      <c r="O14" s="158" t="e">
        <f aca="false">M14-N14</f>
        <v>#NAME?</v>
      </c>
      <c r="R14" s="66" t="e">
        <f aca="false">N14-Expenses!E13-'CapChrg-AllocExp'!E14</f>
        <v>#NAME?</v>
      </c>
      <c r="S14" s="66" t="e">
        <f aca="false">J14+K14-Expenses!D13-'CapChrg-AllocExp'!D14</f>
        <v>#NAME?</v>
      </c>
      <c r="T14" s="66" t="e">
        <f aca="false">R14-S14</f>
        <v>#NAME?</v>
      </c>
    </row>
    <row r="15" customFormat="false" ht="12" hidden="false" customHeight="true" outlineLevel="0" collapsed="false">
      <c r="A15" s="177" t="s">
        <v>256</v>
      </c>
      <c r="B15" s="143" t="s">
        <v>18</v>
      </c>
      <c r="D15" s="43" t="n">
        <v>19056</v>
      </c>
      <c r="E15" s="66"/>
      <c r="F15" s="66"/>
      <c r="G15" s="66"/>
      <c r="H15" s="66"/>
      <c r="I15" s="66"/>
      <c r="J15" s="73" t="n">
        <f aca="false">SUM(D15:I15)</f>
        <v>19056</v>
      </c>
      <c r="K15" s="43"/>
      <c r="L15" s="66"/>
      <c r="M15" s="66" t="n">
        <f aca="false">SUM(J15:L15)</f>
        <v>19056</v>
      </c>
      <c r="N15" s="66" t="n">
        <v>11556</v>
      </c>
      <c r="O15" s="158" t="n">
        <f aca="false">M15-N15</f>
        <v>7500</v>
      </c>
      <c r="R15" s="66" t="e">
        <f aca="false">N15-Expenses!E14-'CapChrg-AllocExp'!E15</f>
        <v>#NAME?</v>
      </c>
      <c r="S15" s="66" t="n">
        <f aca="false">J15+K15-Expenses!D14-'CapChrg-AllocExp'!D15</f>
        <v>17909</v>
      </c>
      <c r="T15" s="66" t="e">
        <f aca="false">R15-S15</f>
        <v>#NAME?</v>
      </c>
    </row>
    <row r="16" customFormat="false" ht="12" hidden="false" customHeight="true" outlineLevel="0" collapsed="false">
      <c r="A16" s="177" t="s">
        <v>197</v>
      </c>
      <c r="B16" s="143" t="s">
        <v>56</v>
      </c>
      <c r="D16" s="43" t="n">
        <v>1195</v>
      </c>
      <c r="E16" s="66"/>
      <c r="F16" s="66"/>
      <c r="G16" s="66"/>
      <c r="H16" s="66"/>
      <c r="I16" s="66"/>
      <c r="J16" s="73" t="n">
        <f aca="false">SUM(D16:I16)</f>
        <v>1195</v>
      </c>
      <c r="K16" s="43"/>
      <c r="L16" s="66"/>
      <c r="M16" s="66" t="n">
        <f aca="false">SUM(J16:L16)</f>
        <v>1195</v>
      </c>
      <c r="N16" s="66" t="e">
        <f aca="false">ROUND(HPVAL($A16,$A$1,$A$2,$A$3,$A$4,$A$6)/1000,0)-1212-5000</f>
        <v>#NAME?</v>
      </c>
      <c r="O16" s="158" t="e">
        <f aca="false">M16-N16</f>
        <v>#NAME?</v>
      </c>
      <c r="R16" s="66" t="e">
        <f aca="false">N16-Expenses!E15-'CapChrg-AllocExp'!E16</f>
        <v>#NAME?</v>
      </c>
      <c r="S16" s="66" t="e">
        <f aca="false">J16+K16-Expenses!D15-'CapChrg-AllocExp'!D16</f>
        <v>#NAME?</v>
      </c>
      <c r="T16" s="66" t="e">
        <f aca="false">R16-S16</f>
        <v>#NAME?</v>
      </c>
    </row>
    <row r="17" customFormat="false" ht="12" hidden="false" customHeight="true" outlineLevel="0" collapsed="false">
      <c r="A17" s="177" t="s">
        <v>198</v>
      </c>
      <c r="B17" s="143" t="s">
        <v>20</v>
      </c>
      <c r="D17" s="43" t="n">
        <v>2713</v>
      </c>
      <c r="E17" s="66"/>
      <c r="F17" s="66"/>
      <c r="G17" s="66"/>
      <c r="H17" s="66"/>
      <c r="I17" s="66"/>
      <c r="J17" s="73" t="n">
        <f aca="false">SUM(D17:I17)</f>
        <v>2713</v>
      </c>
      <c r="K17" s="43"/>
      <c r="L17" s="66"/>
      <c r="M17" s="66" t="n">
        <f aca="false">SUM(J17:L17)</f>
        <v>2713</v>
      </c>
      <c r="N17" s="66" t="e">
        <f aca="false">ROUND(HPVAL($A17,$A$1,$A$2,$A$3,$A$4,$A$6)/1000,0)</f>
        <v>#NAME?</v>
      </c>
      <c r="O17" s="158" t="e">
        <f aca="false">M17-N17</f>
        <v>#NAME?</v>
      </c>
      <c r="R17" s="66" t="e">
        <f aca="false">N17-Expenses!E16-'CapChrg-AllocExp'!E17</f>
        <v>#NAME?</v>
      </c>
      <c r="S17" s="66" t="e">
        <f aca="false">J17+K17-Expenses!D16-'CapChrg-AllocExp'!D17</f>
        <v>#NAME?</v>
      </c>
      <c r="T17" s="66" t="e">
        <f aca="false">R17-S17</f>
        <v>#NAME?</v>
      </c>
    </row>
    <row r="18" customFormat="false" ht="12" hidden="false" customHeight="true" outlineLevel="0" collapsed="false">
      <c r="A18" s="177" t="s">
        <v>200</v>
      </c>
      <c r="B18" s="143" t="s">
        <v>21</v>
      </c>
      <c r="D18" s="43" t="n">
        <v>-4085</v>
      </c>
      <c r="E18" s="66"/>
      <c r="F18" s="66"/>
      <c r="G18" s="66"/>
      <c r="H18" s="66" t="n">
        <v>1562</v>
      </c>
      <c r="I18" s="66"/>
      <c r="J18" s="73" t="n">
        <f aca="false">SUM(D18:I18)</f>
        <v>-2523</v>
      </c>
      <c r="K18" s="43"/>
      <c r="L18" s="66"/>
      <c r="M18" s="66" t="n">
        <f aca="false">SUM(J18:L18)</f>
        <v>-2523</v>
      </c>
      <c r="N18" s="66" t="e">
        <f aca="false">ROUND(HPVAL($A18,$A$1,$A$2,$A$3,$A$4,$A$6)/1000,0)</f>
        <v>#NAME?</v>
      </c>
      <c r="O18" s="158" t="e">
        <f aca="false">M18-N18</f>
        <v>#NAME?</v>
      </c>
      <c r="R18" s="66" t="e">
        <f aca="false">N18-Expenses!E17-'CapChrg-AllocExp'!E18</f>
        <v>#NAME?</v>
      </c>
      <c r="S18" s="66" t="e">
        <f aca="false">J18+K18-Expenses!D17-'CapChrg-AllocExp'!D18</f>
        <v>#NAME?</v>
      </c>
      <c r="T18" s="66" t="e">
        <f aca="false">R18-S18</f>
        <v>#NAME?</v>
      </c>
    </row>
    <row r="19" customFormat="false" ht="3" hidden="false" customHeight="true" outlineLevel="0" collapsed="false">
      <c r="B19" s="143"/>
      <c r="D19" s="43"/>
      <c r="E19" s="66"/>
      <c r="F19" s="66"/>
      <c r="G19" s="66"/>
      <c r="H19" s="66"/>
      <c r="I19" s="66"/>
      <c r="J19" s="73"/>
      <c r="K19" s="43"/>
      <c r="L19" s="66"/>
      <c r="M19" s="66"/>
      <c r="N19" s="66"/>
      <c r="O19" s="158"/>
    </row>
    <row r="20" customFormat="false" ht="12" hidden="false" customHeight="true" outlineLevel="0" collapsed="false">
      <c r="B20" s="195" t="s">
        <v>234</v>
      </c>
      <c r="C20" s="160"/>
      <c r="D20" s="161" t="n">
        <f aca="false">SUM(D10:D18)</f>
        <v>542767</v>
      </c>
      <c r="E20" s="162" t="n">
        <f aca="false">SUM(E10:E18)</f>
        <v>0</v>
      </c>
      <c r="F20" s="162" t="n">
        <f aca="false">SUM(F10:F18)</f>
        <v>0</v>
      </c>
      <c r="G20" s="162"/>
      <c r="H20" s="162" t="n">
        <f aca="false">SUM(H10:H18)</f>
        <v>0</v>
      </c>
      <c r="I20" s="162" t="n">
        <f aca="false">SUM(I10:I18)</f>
        <v>0</v>
      </c>
      <c r="J20" s="161" t="n">
        <f aca="false">SUM(J10:J18)</f>
        <v>542767</v>
      </c>
      <c r="K20" s="161" t="n">
        <f aca="false">SUM(K10:K18)</f>
        <v>0</v>
      </c>
      <c r="L20" s="162" t="n">
        <f aca="false">SUM(L10:L18)</f>
        <v>0</v>
      </c>
      <c r="M20" s="162" t="n">
        <f aca="false">SUM(M10:M18)</f>
        <v>542767</v>
      </c>
      <c r="N20" s="162" t="e">
        <f aca="false">SUM(N10:N18)</f>
        <v>#NAME?</v>
      </c>
      <c r="O20" s="165" t="e">
        <f aca="false">SUM(O10:O18)</f>
        <v>#NAME?</v>
      </c>
      <c r="R20" s="162" t="e">
        <f aca="false">SUM(R10:R18)</f>
        <v>#NAME?</v>
      </c>
      <c r="S20" s="162" t="e">
        <f aca="false">SUM(S10:S18)</f>
        <v>#NAME?</v>
      </c>
      <c r="T20" s="162" t="e">
        <f aca="false">SUM(T10:T18)</f>
        <v>#NAME?</v>
      </c>
    </row>
    <row r="21" customFormat="false" ht="3" hidden="false" customHeight="true" outlineLevel="0" collapsed="false">
      <c r="B21" s="143"/>
      <c r="D21" s="43"/>
      <c r="E21" s="66"/>
      <c r="F21" s="66"/>
      <c r="G21" s="66"/>
      <c r="H21" s="66"/>
      <c r="I21" s="66"/>
      <c r="J21" s="73"/>
      <c r="K21" s="43"/>
      <c r="L21" s="66"/>
      <c r="M21" s="66"/>
      <c r="N21" s="66"/>
      <c r="O21" s="158"/>
    </row>
    <row r="22" customFormat="false" ht="12" hidden="false" customHeight="true" outlineLevel="0" collapsed="false">
      <c r="A22" s="177" t="s">
        <v>204</v>
      </c>
      <c r="B22" s="143" t="s">
        <v>23</v>
      </c>
      <c r="D22" s="43"/>
      <c r="E22" s="66"/>
      <c r="F22" s="66"/>
      <c r="G22" s="66"/>
      <c r="H22" s="66"/>
      <c r="I22" s="66"/>
      <c r="J22" s="73" t="n">
        <f aca="false">SUM(D22:I22)</f>
        <v>0</v>
      </c>
      <c r="K22" s="43"/>
      <c r="L22" s="66"/>
      <c r="M22" s="66" t="n">
        <f aca="false">SUM(J22:L22)</f>
        <v>0</v>
      </c>
      <c r="N22" s="66" t="e">
        <f aca="false">ROUND(HPVAL($A22,$A$1,$A$2,$A$3,$A$4,$A$6)/1000,0)</f>
        <v>#NAME?</v>
      </c>
      <c r="O22" s="158" t="e">
        <f aca="false">M22-N22</f>
        <v>#NAME?</v>
      </c>
      <c r="R22" s="212" t="e">
        <f aca="false">N22-Expenses!E20-'CapChrg-AllocExp'!E21</f>
        <v>#NAME?</v>
      </c>
      <c r="S22" s="212" t="e">
        <f aca="false">J22+K22-Expenses!D20-'CapChrg-AllocExp'!D21</f>
        <v>#NAME?</v>
      </c>
      <c r="T22" s="66" t="e">
        <f aca="false">R22-S22</f>
        <v>#NAME?</v>
      </c>
    </row>
    <row r="23" customFormat="false" ht="12" hidden="false" customHeight="true" outlineLevel="0" collapsed="false">
      <c r="A23" s="177" t="s">
        <v>205</v>
      </c>
      <c r="B23" s="143" t="s">
        <v>24</v>
      </c>
      <c r="D23" s="43"/>
      <c r="E23" s="66" t="n">
        <v>506</v>
      </c>
      <c r="F23" s="66"/>
      <c r="G23" s="66"/>
      <c r="H23" s="66"/>
      <c r="I23" s="66"/>
      <c r="J23" s="73" t="n">
        <f aca="false">SUM(D23:I23)</f>
        <v>506</v>
      </c>
      <c r="K23" s="43"/>
      <c r="L23" s="66"/>
      <c r="M23" s="66" t="n">
        <f aca="false">SUM(J23:L23)</f>
        <v>506</v>
      </c>
      <c r="N23" s="66" t="e">
        <f aca="false">ROUND(HPVAL($A23,$A$1,$A$2,$A$3,$A$4,$A$6)/1000,0)</f>
        <v>#NAME?</v>
      </c>
      <c r="O23" s="158" t="e">
        <f aca="false">M23-N23</f>
        <v>#NAME?</v>
      </c>
      <c r="R23" s="66" t="e">
        <f aca="false">N23-Expenses!E21-'CapChrg-AllocExp'!E22</f>
        <v>#NAME?</v>
      </c>
      <c r="S23" s="66" t="e">
        <f aca="false">J23+K23-Expenses!D21-'CapChrg-AllocExp'!D22</f>
        <v>#NAME?</v>
      </c>
      <c r="T23" s="66" t="e">
        <f aca="false">R23-S23</f>
        <v>#NAME?</v>
      </c>
    </row>
    <row r="24" customFormat="false" ht="12" hidden="false" customHeight="true" outlineLevel="0" collapsed="false">
      <c r="A24" s="177" t="s">
        <v>257</v>
      </c>
      <c r="B24" s="143" t="s">
        <v>243</v>
      </c>
      <c r="D24" s="43" t="n">
        <f aca="false">3363+40</f>
        <v>3403</v>
      </c>
      <c r="E24" s="66" t="n">
        <f aca="false">-76-76</f>
        <v>-152</v>
      </c>
      <c r="F24" s="66" t="n">
        <v>0</v>
      </c>
      <c r="G24" s="66"/>
      <c r="H24" s="66"/>
      <c r="I24" s="66"/>
      <c r="J24" s="73" t="n">
        <f aca="false">SUM(D24:I24)</f>
        <v>3251</v>
      </c>
      <c r="K24" s="43"/>
      <c r="L24" s="66"/>
      <c r="M24" s="66" t="n">
        <f aca="false">SUM(J24:L24)</f>
        <v>3251</v>
      </c>
      <c r="N24" s="66" t="e">
        <f aca="false">ROUND(HPVAL($A24,$A$1,$A$2,$A$3,$A$4,$A$6)/1000,0)</f>
        <v>#NAME?</v>
      </c>
      <c r="O24" s="158" t="e">
        <f aca="false">M24-N24</f>
        <v>#NAME?</v>
      </c>
      <c r="R24" s="66" t="e">
        <f aca="false">N24-Expenses!E22-'CapChrg-AllocExp'!E23</f>
        <v>#NAME?</v>
      </c>
      <c r="S24" s="66" t="e">
        <f aca="false">J24+K24-Expenses!D22-'CapChrg-AllocExp'!D23</f>
        <v>#NAME?</v>
      </c>
      <c r="T24" s="66" t="e">
        <f aca="false">R24-S24</f>
        <v>#NAME?</v>
      </c>
    </row>
    <row r="25" customFormat="false" ht="12" hidden="false" customHeight="true" outlineLevel="0" collapsed="false">
      <c r="A25" s="177" t="s">
        <v>213</v>
      </c>
      <c r="B25" s="143" t="s">
        <v>58</v>
      </c>
      <c r="D25" s="43"/>
      <c r="E25" s="66" t="n">
        <v>16150</v>
      </c>
      <c r="F25" s="66"/>
      <c r="G25" s="213"/>
      <c r="H25" s="66"/>
      <c r="I25" s="66"/>
      <c r="J25" s="73" t="n">
        <f aca="false">SUM(D25:I25)</f>
        <v>16150</v>
      </c>
      <c r="K25" s="43"/>
      <c r="L25" s="66"/>
      <c r="M25" s="66" t="n">
        <f aca="false">SUM(J25:L25)</f>
        <v>16150</v>
      </c>
      <c r="N25" s="66" t="e">
        <f aca="false">ROUND(HPVAL($A25,$A$1,$A$2,$A$3,$A$4,$A$6)/1000,0)</f>
        <v>#NAME?</v>
      </c>
      <c r="O25" s="158" t="e">
        <f aca="false">M25-N25</f>
        <v>#NAME?</v>
      </c>
      <c r="R25" s="66" t="e">
        <f aca="false">N25-#REF!-#REF!</f>
        <v>#REF!</v>
      </c>
      <c r="S25" s="66" t="e">
        <f aca="false">J25+K25-#REF!-#REF!</f>
        <v>#REF!</v>
      </c>
      <c r="T25" s="66" t="e">
        <f aca="false">R25-S25</f>
        <v>#REF!</v>
      </c>
    </row>
    <row r="26" customFormat="false" ht="12" hidden="false" customHeight="true" outlineLevel="0" collapsed="false">
      <c r="B26" s="143" t="s">
        <v>244</v>
      </c>
      <c r="D26" s="43"/>
      <c r="E26" s="66" t="n">
        <v>120</v>
      </c>
      <c r="F26" s="66" t="n">
        <v>103</v>
      </c>
      <c r="G26" s="66"/>
      <c r="H26" s="66"/>
      <c r="I26" s="66"/>
      <c r="J26" s="73" t="n">
        <f aca="false">SUM(D26:I26)</f>
        <v>223</v>
      </c>
      <c r="K26" s="43"/>
      <c r="L26" s="66"/>
      <c r="M26" s="66" t="n">
        <f aca="false">SUM(J26:L26)</f>
        <v>223</v>
      </c>
      <c r="N26" s="66" t="n">
        <f aca="false">12747-6468-67</f>
        <v>6212</v>
      </c>
      <c r="O26" s="158" t="n">
        <f aca="false">M26-N26</f>
        <v>-5989</v>
      </c>
      <c r="R26" s="66"/>
      <c r="S26" s="66"/>
      <c r="T26" s="66"/>
    </row>
    <row r="27" customFormat="false" ht="12" hidden="false" customHeight="true" outlineLevel="0" collapsed="false">
      <c r="A27" s="177" t="s">
        <v>258</v>
      </c>
      <c r="B27" s="143" t="s">
        <v>28</v>
      </c>
      <c r="D27" s="43" t="n">
        <v>0</v>
      </c>
      <c r="E27" s="66" t="n">
        <v>2471</v>
      </c>
      <c r="F27" s="66"/>
      <c r="G27" s="66"/>
      <c r="H27" s="66" t="n">
        <f aca="false">6470-230</f>
        <v>6240</v>
      </c>
      <c r="I27" s="66"/>
      <c r="J27" s="73" t="n">
        <f aca="false">SUM(D27:I27)</f>
        <v>8711</v>
      </c>
      <c r="K27" s="43"/>
      <c r="L27" s="66"/>
      <c r="M27" s="66" t="n">
        <f aca="false">SUM(J27:L27)</f>
        <v>8711</v>
      </c>
      <c r="N27" s="66" t="n">
        <v>11556</v>
      </c>
      <c r="O27" s="158" t="n">
        <f aca="false">M27-N27</f>
        <v>-2845</v>
      </c>
      <c r="R27" s="66"/>
      <c r="S27" s="66"/>
      <c r="T27" s="66"/>
    </row>
    <row r="28" customFormat="false" ht="12" hidden="false" customHeight="true" outlineLevel="0" collapsed="false">
      <c r="A28" s="177" t="s">
        <v>214</v>
      </c>
      <c r="B28" s="143" t="s">
        <v>59</v>
      </c>
      <c r="D28" s="43" t="n">
        <v>2188</v>
      </c>
      <c r="E28" s="66" t="n">
        <v>115</v>
      </c>
      <c r="F28" s="66" t="n">
        <v>8179</v>
      </c>
      <c r="G28" s="66"/>
      <c r="H28" s="66" t="n">
        <v>1388</v>
      </c>
      <c r="I28" s="66"/>
      <c r="J28" s="73" t="n">
        <f aca="false">SUM(D28:I28)</f>
        <v>11870</v>
      </c>
      <c r="K28" s="43"/>
      <c r="L28" s="66"/>
      <c r="M28" s="66" t="n">
        <f aca="false">SUM(J28:L28)</f>
        <v>11870</v>
      </c>
      <c r="N28" s="66" t="e">
        <f aca="false">ROUND(HPVAL($A28,$A$1,$A$2,$A$3,$A$4,$A$6)/1000,0)+Expenses!E60--23180-1690</f>
        <v>#NAME?</v>
      </c>
      <c r="O28" s="158" t="e">
        <f aca="false">M28-N28</f>
        <v>#NAME?</v>
      </c>
      <c r="R28" s="66" t="e">
        <f aca="false">N28-#REF!-Expenses!E53-#REF!</f>
        <v>#REF!</v>
      </c>
      <c r="S28" s="66" t="e">
        <f aca="false">J28+K28-#REF!-Expenses!D53-#REF!</f>
        <v>#REF!</v>
      </c>
      <c r="T28" s="66" t="e">
        <f aca="false">R28-S28</f>
        <v>#REF!</v>
      </c>
    </row>
    <row r="29" customFormat="false" ht="12" hidden="false" customHeight="true" outlineLevel="0" collapsed="false">
      <c r="B29" s="143" t="s">
        <v>30</v>
      </c>
      <c r="D29" s="43"/>
      <c r="E29" s="66"/>
      <c r="F29" s="66" t="n">
        <v>9684</v>
      </c>
      <c r="G29" s="66"/>
      <c r="H29" s="66" t="n">
        <f aca="false">6215-1388</f>
        <v>4827</v>
      </c>
      <c r="I29" s="66"/>
      <c r="J29" s="73" t="n">
        <f aca="false">SUM(D29:I29)</f>
        <v>14511</v>
      </c>
      <c r="K29" s="43"/>
      <c r="L29" s="66"/>
      <c r="M29" s="66" t="n">
        <f aca="false">SUM(J29:L29)</f>
        <v>14511</v>
      </c>
      <c r="N29" s="66" t="n">
        <f aca="false">-23180+Expenses!E59</f>
        <v>10746</v>
      </c>
      <c r="O29" s="158" t="n">
        <f aca="false">M29-N29</f>
        <v>3765</v>
      </c>
      <c r="R29" s="66"/>
      <c r="S29" s="66"/>
      <c r="T29" s="66"/>
    </row>
    <row r="30" customFormat="false" ht="12" hidden="false" customHeight="true" outlineLevel="0" collapsed="false">
      <c r="B30" s="143" t="s">
        <v>31</v>
      </c>
      <c r="D30" s="43"/>
      <c r="E30" s="66"/>
      <c r="F30" s="66" t="n">
        <v>-816</v>
      </c>
      <c r="G30" s="66"/>
      <c r="H30" s="66" t="n">
        <v>0</v>
      </c>
      <c r="I30" s="66"/>
      <c r="J30" s="73" t="n">
        <f aca="false">SUM(D30:I30)</f>
        <v>-816</v>
      </c>
      <c r="K30" s="43"/>
      <c r="L30" s="66"/>
      <c r="M30" s="66" t="n">
        <f aca="false">SUM(J30:L30)</f>
        <v>-816</v>
      </c>
      <c r="N30" s="66" t="n">
        <f aca="false">1690</f>
        <v>1690</v>
      </c>
      <c r="O30" s="158" t="n">
        <f aca="false">M30-N30</f>
        <v>-2506</v>
      </c>
      <c r="R30" s="66"/>
      <c r="S30" s="66"/>
      <c r="T30" s="66"/>
    </row>
    <row r="31" customFormat="false" ht="12" hidden="false" customHeight="true" outlineLevel="0" collapsed="false">
      <c r="A31" s="177" t="s">
        <v>201</v>
      </c>
      <c r="B31" s="143" t="s">
        <v>32</v>
      </c>
      <c r="D31" s="43"/>
      <c r="E31" s="66"/>
      <c r="F31" s="66"/>
      <c r="G31" s="66"/>
      <c r="H31" s="66" t="n">
        <v>653</v>
      </c>
      <c r="I31" s="66"/>
      <c r="J31" s="73" t="n">
        <f aca="false">SUM(D31:I31)</f>
        <v>653</v>
      </c>
      <c r="K31" s="43"/>
      <c r="L31" s="66"/>
      <c r="M31" s="66" t="n">
        <f aca="false">SUM(J31:L31)</f>
        <v>653</v>
      </c>
      <c r="N31" s="66" t="e">
        <f aca="false">ROUND(HPVAL($A31,$A$1,$A$2,$A$3,$A$4,$A$6)/1000,0)</f>
        <v>#NAME?</v>
      </c>
      <c r="O31" s="158" t="e">
        <f aca="false">M31-N31</f>
        <v>#NAME?</v>
      </c>
      <c r="R31" s="66" t="e">
        <f aca="false">N31-#REF!-#REF!</f>
        <v>#REF!</v>
      </c>
      <c r="S31" s="66" t="e">
        <f aca="false">J31+K31-#REF!-#REF!</f>
        <v>#REF!</v>
      </c>
      <c r="T31" s="66" t="e">
        <f aca="false">R31-S31</f>
        <v>#REF!</v>
      </c>
    </row>
    <row r="32" customFormat="false" ht="12" hidden="false" customHeight="true" outlineLevel="0" collapsed="false">
      <c r="A32" s="177" t="s">
        <v>210</v>
      </c>
      <c r="B32" s="143" t="s">
        <v>33</v>
      </c>
      <c r="D32" s="43"/>
      <c r="E32" s="66"/>
      <c r="F32" s="66"/>
      <c r="G32" s="66"/>
      <c r="H32" s="66" t="n">
        <v>2</v>
      </c>
      <c r="I32" s="66"/>
      <c r="J32" s="73" t="n">
        <f aca="false">SUM(D32:I32)</f>
        <v>2</v>
      </c>
      <c r="K32" s="43"/>
      <c r="L32" s="66"/>
      <c r="M32" s="66" t="n">
        <f aca="false">SUM(J32:L32)</f>
        <v>2</v>
      </c>
      <c r="N32" s="66" t="e">
        <f aca="false">ROUND(HPVAL($A32,$A$1,$A$2,$A$3,$A$4,$A$6)/1000,0)</f>
        <v>#NAME?</v>
      </c>
      <c r="O32" s="158" t="e">
        <f aca="false">M32-N32</f>
        <v>#NAME?</v>
      </c>
      <c r="R32" s="66" t="e">
        <f aca="false">N32-Expenses!E30-'CapChrg-AllocExp'!E31</f>
        <v>#NAME?</v>
      </c>
      <c r="S32" s="66" t="e">
        <f aca="false">J32+K32-Expenses!D30-'CapChrg-AllocExp'!D31</f>
        <v>#NAME?</v>
      </c>
      <c r="T32" s="66" t="e">
        <f aca="false">R32-S32</f>
        <v>#NAME?</v>
      </c>
    </row>
    <row r="33" customFormat="false" ht="3" hidden="false" customHeight="true" outlineLevel="0" collapsed="false">
      <c r="B33" s="143"/>
      <c r="D33" s="43"/>
      <c r="E33" s="66"/>
      <c r="F33" s="66"/>
      <c r="G33" s="66"/>
      <c r="H33" s="66"/>
      <c r="I33" s="66"/>
      <c r="J33" s="73"/>
      <c r="K33" s="43"/>
      <c r="L33" s="66"/>
      <c r="M33" s="66"/>
      <c r="N33" s="66"/>
      <c r="O33" s="158"/>
    </row>
    <row r="34" customFormat="false" ht="12" hidden="false" customHeight="true" outlineLevel="0" collapsed="false">
      <c r="B34" s="195" t="s">
        <v>34</v>
      </c>
      <c r="C34" s="160"/>
      <c r="D34" s="161" t="n">
        <f aca="false">D22+D23+D24+D25+D26+D27+D32+D31+D28+D29+D30</f>
        <v>5591</v>
      </c>
      <c r="E34" s="162" t="n">
        <f aca="false">E22+E23+E24+E25+E26+E27+E32+E31+E28+E29+E30</f>
        <v>19210</v>
      </c>
      <c r="F34" s="162" t="n">
        <f aca="false">F22+F23+F24+F25+F26+F27+F32+F31+F28+F29+F30</f>
        <v>17150</v>
      </c>
      <c r="G34" s="162" t="e">
        <f aca="false">G22+G23+G24+#REF!+G26+G27+G32</f>
        <v>#REF!</v>
      </c>
      <c r="H34" s="162" t="n">
        <f aca="false">H22+H23+H24+H25+H26+H27+H32+H31+H28+H29+H30</f>
        <v>13110</v>
      </c>
      <c r="I34" s="162" t="n">
        <f aca="false">I22+I23+I24+I25+I26+I27+I32+I31+I28+I29+I30</f>
        <v>0</v>
      </c>
      <c r="J34" s="161" t="n">
        <f aca="false">J22+J23+J24+J25+J26+J27+J32+J31+J28+J29+J30</f>
        <v>55061</v>
      </c>
      <c r="K34" s="161" t="n">
        <f aca="false">K22+K23+K24+K25+K26+K27+K32+K31+K28+K29+K30</f>
        <v>0</v>
      </c>
      <c r="L34" s="162" t="n">
        <f aca="false">L22+L23+L24+L25+L26+L27+L32+L31+L28+L29+L30</f>
        <v>0</v>
      </c>
      <c r="M34" s="162" t="n">
        <f aca="false">M22+M23+M24+M25+M26+M27+M32+M31+M28+M29+M30</f>
        <v>55061</v>
      </c>
      <c r="N34" s="162" t="e">
        <f aca="false">N22+N23+N24+N25+N26+N27+N32+N31+N28+N29+N30</f>
        <v>#NAME?</v>
      </c>
      <c r="O34" s="165" t="e">
        <f aca="false">O22+O23+O24+O25+O26+O27+O32+O31+O28+O29+O30</f>
        <v>#NAME?</v>
      </c>
      <c r="R34" s="162" t="e">
        <f aca="false">SUM(R22:R32)</f>
        <v>#REF!</v>
      </c>
      <c r="S34" s="162" t="e">
        <f aca="false">SUM(S22:S32)</f>
        <v>#REF!</v>
      </c>
      <c r="T34" s="162" t="e">
        <f aca="false">SUM(T22:T32)</f>
        <v>#REF!</v>
      </c>
    </row>
    <row r="35" customFormat="false" ht="3" hidden="false" customHeight="true" outlineLevel="0" collapsed="false">
      <c r="B35" s="143"/>
      <c r="D35" s="43"/>
      <c r="E35" s="66"/>
      <c r="F35" s="66"/>
      <c r="G35" s="66"/>
      <c r="H35" s="66"/>
      <c r="I35" s="66"/>
      <c r="J35" s="73"/>
      <c r="K35" s="43"/>
      <c r="L35" s="66"/>
      <c r="M35" s="66"/>
      <c r="N35" s="66"/>
      <c r="O35" s="158"/>
    </row>
    <row r="36" customFormat="false" ht="3" hidden="false" customHeight="true" outlineLevel="0" collapsed="false">
      <c r="B36" s="143"/>
      <c r="D36" s="43"/>
      <c r="E36" s="66"/>
      <c r="F36" s="66"/>
      <c r="G36" s="66"/>
      <c r="H36" s="66"/>
      <c r="I36" s="66"/>
      <c r="J36" s="73"/>
      <c r="K36" s="43"/>
      <c r="L36" s="66"/>
      <c r="M36" s="66"/>
      <c r="N36" s="66"/>
      <c r="O36" s="158"/>
    </row>
    <row r="37" customFormat="false" ht="12" hidden="false" customHeight="true" outlineLevel="0" collapsed="false">
      <c r="A37" s="177" t="s">
        <v>218</v>
      </c>
      <c r="B37" s="143" t="s">
        <v>35</v>
      </c>
      <c r="D37" s="43"/>
      <c r="E37" s="66" t="n">
        <v>-28213</v>
      </c>
      <c r="F37" s="66" t="n">
        <v>1</v>
      </c>
      <c r="G37" s="66"/>
      <c r="H37" s="66"/>
      <c r="I37" s="66"/>
      <c r="J37" s="73" t="n">
        <f aca="false">SUM(D37:I37)</f>
        <v>-28212</v>
      </c>
      <c r="K37" s="43"/>
      <c r="L37" s="66"/>
      <c r="M37" s="66" t="n">
        <f aca="false">SUM(J37:L37)</f>
        <v>-28212</v>
      </c>
      <c r="N37" s="66" t="e">
        <f aca="false">ROUND(HPVAL($A37,$A$1,$A$2,$A$3,$A$4,$A$6)/1000,0)</f>
        <v>#NAME?</v>
      </c>
      <c r="O37" s="158" t="e">
        <f aca="false">M37-N37</f>
        <v>#NAME?</v>
      </c>
      <c r="R37" s="212" t="e">
        <f aca="false">N37-Expenses!E34-'CapChrg-AllocExp'!E35</f>
        <v>#NAME?</v>
      </c>
      <c r="S37" s="212" t="n">
        <f aca="false">J37+K37-Expenses!D34-'CapChrg-AllocExp'!D35</f>
        <v>-29502</v>
      </c>
      <c r="T37" s="66" t="e">
        <f aca="false">R37-S37</f>
        <v>#NAME?</v>
      </c>
    </row>
    <row r="38" customFormat="false" ht="12" hidden="false" customHeight="true" outlineLevel="0" collapsed="false">
      <c r="A38" s="177" t="s">
        <v>219</v>
      </c>
      <c r="B38" s="143" t="s">
        <v>60</v>
      </c>
      <c r="D38" s="43"/>
      <c r="E38" s="66" t="n">
        <v>2325</v>
      </c>
      <c r="F38" s="66" t="n">
        <v>0</v>
      </c>
      <c r="G38" s="66"/>
      <c r="H38" s="66"/>
      <c r="I38" s="66"/>
      <c r="J38" s="73" t="n">
        <f aca="false">SUM(D38:I38)</f>
        <v>2325</v>
      </c>
      <c r="K38" s="43"/>
      <c r="L38" s="66"/>
      <c r="M38" s="66" t="n">
        <f aca="false">SUM(J38:L38)</f>
        <v>2325</v>
      </c>
      <c r="N38" s="66" t="e">
        <f aca="false">ROUND(HPVAL($A38,$A$1,$A$2,$A$3,$A$4,$A$6)/1000,0)</f>
        <v>#NAME?</v>
      </c>
      <c r="O38" s="158" t="e">
        <f aca="false">M38-N38</f>
        <v>#NAME?</v>
      </c>
      <c r="R38" s="66" t="e">
        <f aca="false">N38-Expenses!E35-'CapChrg-AllocExp'!E36</f>
        <v>#NAME?</v>
      </c>
      <c r="S38" s="66" t="n">
        <f aca="false">J38+K38-Expenses!D35-'CapChrg-AllocExp'!D36</f>
        <v>-1570</v>
      </c>
      <c r="T38" s="66" t="e">
        <f aca="false">R38-S38</f>
        <v>#NAME?</v>
      </c>
    </row>
    <row r="39" customFormat="false" ht="12.75" hidden="true" customHeight="true" outlineLevel="0" collapsed="false">
      <c r="A39" s="177" t="s">
        <v>220</v>
      </c>
      <c r="B39" s="196" t="s">
        <v>145</v>
      </c>
      <c r="D39" s="43"/>
      <c r="E39" s="66" t="n">
        <f aca="false">-1082+3673</f>
        <v>2591</v>
      </c>
      <c r="F39" s="66" t="n">
        <f aca="false">-12+14</f>
        <v>2</v>
      </c>
      <c r="G39" s="66"/>
      <c r="H39" s="66"/>
      <c r="I39" s="66"/>
      <c r="J39" s="73" t="n">
        <f aca="false">SUM(D39:I39)</f>
        <v>2593</v>
      </c>
      <c r="K39" s="43" t="n">
        <f aca="false">Greensheet!M88</f>
        <v>0</v>
      </c>
      <c r="L39" s="66"/>
      <c r="M39" s="66" t="n">
        <f aca="false">SUM(J39:L39)</f>
        <v>2593</v>
      </c>
      <c r="N39" s="66" t="e">
        <f aca="false">ROUND(HPVAL($A39,$A$1,$A$2,$A$3,$A$4,$A$6)/1000,0)</f>
        <v>#NAME?</v>
      </c>
      <c r="O39" s="158" t="e">
        <f aca="false">M39-N39</f>
        <v>#NAME?</v>
      </c>
      <c r="R39" s="66" t="e">
        <f aca="false">N39-Expenses!E36-'CapChrg-AllocExp'!E37</f>
        <v>#NAME?</v>
      </c>
      <c r="S39" s="66" t="n">
        <f aca="false">J39+K39-Expenses!D36-'CapChrg-AllocExp'!D37</f>
        <v>-1185</v>
      </c>
      <c r="T39" s="66" t="e">
        <f aca="false">R39-S39</f>
        <v>#NAME?</v>
      </c>
    </row>
    <row r="40" customFormat="false" ht="12.75" hidden="true" customHeight="true" outlineLevel="0" collapsed="false">
      <c r="A40" s="177" t="s">
        <v>221</v>
      </c>
      <c r="B40" s="196" t="s">
        <v>37</v>
      </c>
      <c r="D40" s="43"/>
      <c r="E40" s="66" t="n">
        <v>-7329</v>
      </c>
      <c r="F40" s="66" t="n">
        <v>-14</v>
      </c>
      <c r="G40" s="66"/>
      <c r="H40" s="66" t="n">
        <v>0</v>
      </c>
      <c r="I40" s="66"/>
      <c r="J40" s="73" t="n">
        <f aca="false">SUM(D40:I40)</f>
        <v>-7343</v>
      </c>
      <c r="K40" s="43"/>
      <c r="L40" s="66"/>
      <c r="M40" s="66" t="n">
        <f aca="false">SUM(J40:L40)</f>
        <v>-7343</v>
      </c>
      <c r="N40" s="66" t="e">
        <f aca="false">ROUND(HPVAL($A40,$A$1,$A$2,$A$3,$A$4,$A$6)/1000,0)</f>
        <v>#NAME?</v>
      </c>
      <c r="O40" s="158" t="e">
        <f aca="false">M40-N40</f>
        <v>#NAME?</v>
      </c>
      <c r="R40" s="212" t="e">
        <f aca="false">N40-Expenses!E37-'CapChrg-AllocExp'!E39</f>
        <v>#NAME?</v>
      </c>
      <c r="S40" s="212" t="e">
        <f aca="false">J40+K40-Expenses!D37-'CapChrg-AllocExp'!D39</f>
        <v>#NAME?</v>
      </c>
      <c r="T40" s="66" t="e">
        <f aca="false">R40-S40</f>
        <v>#NAME?</v>
      </c>
    </row>
    <row r="41" customFormat="false" ht="12" hidden="false" customHeight="true" outlineLevel="0" collapsed="false">
      <c r="B41" s="143" t="s">
        <v>37</v>
      </c>
      <c r="D41" s="43" t="n">
        <f aca="false">SUM(D39:D40)</f>
        <v>0</v>
      </c>
      <c r="E41" s="66" t="n">
        <f aca="false">SUM(E39:E40)</f>
        <v>-4738</v>
      </c>
      <c r="F41" s="66" t="n">
        <f aca="false">SUM(F39:F40)</f>
        <v>-12</v>
      </c>
      <c r="G41" s="66"/>
      <c r="H41" s="66" t="n">
        <f aca="false">SUM(H39:H40)</f>
        <v>0</v>
      </c>
      <c r="I41" s="66" t="n">
        <f aca="false">SUM(I39:I40)</f>
        <v>0</v>
      </c>
      <c r="J41" s="73" t="n">
        <f aca="false">SUM(D41:I41)</f>
        <v>-4750</v>
      </c>
      <c r="K41" s="43"/>
      <c r="L41" s="66" t="n">
        <f aca="false">SUM(L39:L40)</f>
        <v>0</v>
      </c>
      <c r="M41" s="66" t="n">
        <f aca="false">SUM(J41:L41)</f>
        <v>-4750</v>
      </c>
      <c r="N41" s="66" t="e">
        <f aca="false">SUM(N39:N40)</f>
        <v>#NAME?</v>
      </c>
      <c r="O41" s="158" t="e">
        <f aca="false">SUM(O39:O40)</f>
        <v>#NAME?</v>
      </c>
      <c r="R41" s="66"/>
      <c r="S41" s="66"/>
      <c r="T41" s="66"/>
    </row>
    <row r="42" customFormat="false" ht="3" hidden="false" customHeight="true" outlineLevel="0" collapsed="false">
      <c r="B42" s="196"/>
      <c r="D42" s="197"/>
      <c r="E42" s="198"/>
      <c r="F42" s="198"/>
      <c r="G42" s="198"/>
      <c r="H42" s="198"/>
      <c r="I42" s="198"/>
      <c r="J42" s="197"/>
      <c r="K42" s="197"/>
      <c r="L42" s="198"/>
      <c r="M42" s="198"/>
      <c r="N42" s="198"/>
      <c r="O42" s="214"/>
    </row>
    <row r="43" customFormat="false" ht="12" hidden="false" customHeight="true" outlineLevel="0" collapsed="false">
      <c r="A43" s="166"/>
      <c r="B43" s="195" t="s">
        <v>38</v>
      </c>
      <c r="C43" s="160"/>
      <c r="D43" s="161" t="n">
        <f aca="false">SUM(D37:D40)</f>
        <v>0</v>
      </c>
      <c r="E43" s="162" t="n">
        <f aca="false">E37+E38+E41</f>
        <v>-30626</v>
      </c>
      <c r="F43" s="162" t="n">
        <f aca="false">F37+F38+F41</f>
        <v>-11</v>
      </c>
      <c r="G43" s="162"/>
      <c r="H43" s="162" t="n">
        <f aca="false">SUM(H37:H40)</f>
        <v>0</v>
      </c>
      <c r="I43" s="162" t="n">
        <f aca="false">SUM(I37:I40)</f>
        <v>0</v>
      </c>
      <c r="J43" s="161" t="n">
        <f aca="false">SUM(J37:J40)</f>
        <v>-30637</v>
      </c>
      <c r="K43" s="161" t="n">
        <f aca="false">SUM(K37:K40)</f>
        <v>0</v>
      </c>
      <c r="L43" s="162" t="n">
        <f aca="false">SUM(L37:L40)</f>
        <v>0</v>
      </c>
      <c r="M43" s="162" t="n">
        <f aca="false">M37+M38+M41</f>
        <v>-30637</v>
      </c>
      <c r="N43" s="162" t="e">
        <f aca="false">N37+N38+N41</f>
        <v>#NAME?</v>
      </c>
      <c r="O43" s="165" t="e">
        <f aca="false">SUM(O37:O40)</f>
        <v>#NAME?</v>
      </c>
      <c r="P43" s="166"/>
      <c r="Q43" s="166"/>
      <c r="R43" s="162" t="e">
        <f aca="false">SUM(R37:R41)</f>
        <v>#NAME?</v>
      </c>
      <c r="S43" s="162" t="e">
        <f aca="false">SUM(S37:S41)</f>
        <v>#NAME?</v>
      </c>
      <c r="T43" s="162" t="e">
        <f aca="false">SUM(T37:T41)</f>
        <v>#NAME?</v>
      </c>
      <c r="U43" s="166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6"/>
      <c r="AT43" s="166"/>
      <c r="AU43" s="166"/>
      <c r="AV43" s="166"/>
      <c r="AW43" s="166"/>
      <c r="AX43" s="166"/>
      <c r="AY43" s="166"/>
      <c r="AZ43" s="166"/>
      <c r="BA43" s="166"/>
      <c r="BB43" s="166"/>
      <c r="BC43" s="166"/>
      <c r="BD43" s="166"/>
      <c r="BE43" s="166"/>
      <c r="BF43" s="166"/>
      <c r="BG43" s="166"/>
      <c r="BH43" s="166"/>
      <c r="BI43" s="166"/>
      <c r="BJ43" s="166"/>
      <c r="BK43" s="166"/>
      <c r="BL43" s="166"/>
      <c r="BM43" s="166"/>
      <c r="BN43" s="166"/>
      <c r="BO43" s="166"/>
      <c r="BP43" s="166"/>
      <c r="BQ43" s="166"/>
      <c r="BR43" s="166"/>
      <c r="BS43" s="166"/>
      <c r="BT43" s="166"/>
      <c r="BU43" s="166"/>
      <c r="BV43" s="166"/>
      <c r="BW43" s="166"/>
      <c r="BX43" s="166"/>
      <c r="BY43" s="166"/>
      <c r="BZ43" s="166"/>
      <c r="CA43" s="166"/>
      <c r="CB43" s="166"/>
      <c r="CC43" s="166"/>
      <c r="CD43" s="166"/>
      <c r="CE43" s="166"/>
      <c r="CF43" s="166"/>
      <c r="CG43" s="166"/>
      <c r="CH43" s="166"/>
      <c r="CI43" s="166"/>
      <c r="CJ43" s="166"/>
      <c r="CK43" s="166"/>
      <c r="CL43" s="166"/>
      <c r="CM43" s="166"/>
      <c r="CN43" s="166"/>
      <c r="CO43" s="166"/>
      <c r="CP43" s="166"/>
      <c r="CQ43" s="166"/>
      <c r="CR43" s="166"/>
      <c r="CS43" s="166"/>
      <c r="CT43" s="166"/>
      <c r="CU43" s="166"/>
      <c r="CV43" s="166"/>
      <c r="CW43" s="166"/>
      <c r="CX43" s="166"/>
      <c r="CY43" s="166"/>
      <c r="CZ43" s="166"/>
      <c r="DA43" s="166"/>
      <c r="DB43" s="166"/>
      <c r="DC43" s="166"/>
      <c r="DD43" s="166"/>
      <c r="DE43" s="166"/>
      <c r="DF43" s="166"/>
      <c r="DG43" s="166"/>
      <c r="DH43" s="166"/>
      <c r="DI43" s="166"/>
      <c r="DJ43" s="166"/>
      <c r="DK43" s="166"/>
      <c r="DL43" s="166"/>
      <c r="DM43" s="166"/>
      <c r="DN43" s="166"/>
      <c r="DO43" s="166"/>
      <c r="DP43" s="166"/>
      <c r="DQ43" s="166"/>
      <c r="DR43" s="166"/>
      <c r="DS43" s="166"/>
      <c r="DT43" s="166"/>
      <c r="DU43" s="166"/>
      <c r="DV43" s="166"/>
      <c r="DW43" s="166"/>
      <c r="DX43" s="166"/>
      <c r="DY43" s="166"/>
      <c r="DZ43" s="166"/>
      <c r="EA43" s="166"/>
      <c r="EB43" s="166"/>
      <c r="EC43" s="166"/>
      <c r="ED43" s="166"/>
      <c r="EE43" s="166"/>
      <c r="EF43" s="166"/>
      <c r="EG43" s="166"/>
      <c r="EH43" s="166"/>
      <c r="EI43" s="166"/>
      <c r="EJ43" s="166"/>
      <c r="EK43" s="166"/>
      <c r="EL43" s="166"/>
      <c r="EM43" s="166"/>
      <c r="EN43" s="166"/>
      <c r="EO43" s="166"/>
      <c r="EP43" s="166"/>
      <c r="EQ43" s="166"/>
      <c r="ER43" s="166"/>
      <c r="ES43" s="166"/>
      <c r="ET43" s="166"/>
      <c r="EU43" s="166"/>
      <c r="EV43" s="166"/>
      <c r="EW43" s="166"/>
      <c r="EX43" s="166"/>
      <c r="EY43" s="166"/>
      <c r="EZ43" s="166"/>
      <c r="FA43" s="166"/>
      <c r="FB43" s="166"/>
      <c r="FC43" s="166"/>
      <c r="FD43" s="166"/>
      <c r="FE43" s="166"/>
      <c r="FF43" s="166"/>
      <c r="FG43" s="166"/>
      <c r="FH43" s="166"/>
      <c r="FI43" s="166"/>
      <c r="FJ43" s="166"/>
      <c r="FK43" s="166"/>
      <c r="FL43" s="166"/>
      <c r="FM43" s="166"/>
      <c r="FN43" s="166"/>
      <c r="FO43" s="166"/>
      <c r="FP43" s="166"/>
      <c r="FQ43" s="166"/>
      <c r="FR43" s="166"/>
      <c r="FS43" s="166"/>
      <c r="FT43" s="166"/>
      <c r="FU43" s="166"/>
      <c r="FV43" s="166"/>
      <c r="FW43" s="166"/>
      <c r="FX43" s="166"/>
      <c r="FY43" s="166"/>
      <c r="FZ43" s="166"/>
      <c r="GA43" s="166"/>
      <c r="GB43" s="166"/>
      <c r="GC43" s="166"/>
      <c r="GD43" s="166"/>
      <c r="GE43" s="166"/>
      <c r="GF43" s="166"/>
      <c r="GG43" s="166"/>
      <c r="GH43" s="166"/>
      <c r="GI43" s="166"/>
      <c r="GJ43" s="166"/>
      <c r="GK43" s="166"/>
      <c r="GL43" s="166"/>
      <c r="GM43" s="166"/>
      <c r="GN43" s="166"/>
      <c r="GO43" s="166"/>
      <c r="GP43" s="166"/>
      <c r="GQ43" s="166"/>
      <c r="GR43" s="166"/>
      <c r="GS43" s="166"/>
      <c r="GT43" s="166"/>
      <c r="GU43" s="166"/>
      <c r="GV43" s="166"/>
      <c r="GW43" s="166"/>
      <c r="GX43" s="166"/>
      <c r="GY43" s="166"/>
      <c r="GZ43" s="166"/>
      <c r="HA43" s="166"/>
      <c r="HB43" s="166"/>
      <c r="HC43" s="166"/>
      <c r="HD43" s="166"/>
      <c r="HE43" s="166"/>
      <c r="HF43" s="166"/>
      <c r="HG43" s="166"/>
      <c r="HH43" s="166"/>
      <c r="HI43" s="166"/>
      <c r="HJ43" s="166"/>
      <c r="HK43" s="166"/>
      <c r="HL43" s="166"/>
      <c r="HM43" s="166"/>
      <c r="HN43" s="166"/>
      <c r="HO43" s="166"/>
      <c r="HP43" s="166"/>
      <c r="HQ43" s="166"/>
      <c r="HR43" s="166"/>
      <c r="HS43" s="166"/>
      <c r="HT43" s="166"/>
      <c r="HU43" s="166"/>
      <c r="HV43" s="166"/>
      <c r="HW43" s="166"/>
      <c r="HX43" s="166"/>
      <c r="HY43" s="166"/>
      <c r="HZ43" s="166"/>
      <c r="IA43" s="166"/>
      <c r="IB43" s="166"/>
      <c r="IC43" s="166"/>
      <c r="ID43" s="166"/>
      <c r="IE43" s="166"/>
      <c r="IF43" s="166"/>
      <c r="IG43" s="166"/>
      <c r="IH43" s="166"/>
      <c r="II43" s="166"/>
      <c r="IJ43" s="166"/>
      <c r="IK43" s="166"/>
      <c r="IL43" s="166"/>
      <c r="IM43" s="166"/>
      <c r="IN43" s="166"/>
      <c r="IO43" s="166"/>
      <c r="IP43" s="166"/>
      <c r="IQ43" s="166"/>
      <c r="IR43" s="166"/>
      <c r="IS43" s="166"/>
      <c r="IT43" s="166"/>
      <c r="IU43" s="166"/>
      <c r="IV43" s="166"/>
      <c r="IW43" s="166"/>
    </row>
    <row r="44" customFormat="false" ht="3" hidden="false" customHeight="true" outlineLevel="0" collapsed="false">
      <c r="B44" s="143"/>
      <c r="D44" s="43"/>
      <c r="E44" s="66"/>
      <c r="F44" s="66"/>
      <c r="G44" s="66"/>
      <c r="H44" s="66"/>
      <c r="I44" s="66"/>
      <c r="J44" s="73"/>
      <c r="K44" s="43"/>
      <c r="L44" s="66"/>
      <c r="M44" s="66"/>
      <c r="N44" s="66"/>
      <c r="O44" s="158"/>
    </row>
    <row r="45" customFormat="false" ht="12" hidden="false" customHeight="true" outlineLevel="0" collapsed="false">
      <c r="A45" s="177" t="s">
        <v>222</v>
      </c>
      <c r="B45" s="143" t="s">
        <v>39</v>
      </c>
      <c r="D45" s="43"/>
      <c r="E45" s="66" t="n">
        <v>0</v>
      </c>
      <c r="F45" s="66"/>
      <c r="G45" s="66"/>
      <c r="H45" s="66"/>
      <c r="I45" s="66"/>
      <c r="J45" s="73" t="n">
        <f aca="false">SUM(D45:I45)</f>
        <v>0</v>
      </c>
      <c r="K45" s="43"/>
      <c r="L45" s="66"/>
      <c r="M45" s="66" t="n">
        <f aca="false">SUM(J45:L45)</f>
        <v>0</v>
      </c>
      <c r="N45" s="66" t="e">
        <f aca="false">ROUND(HPVAL($A45,$A$1,$A$2,$A$3,$A$4,$A$6)/1000,0)</f>
        <v>#NAME?</v>
      </c>
      <c r="O45" s="158" t="e">
        <f aca="false">M45-N45</f>
        <v>#NAME?</v>
      </c>
      <c r="R45" s="212" t="e">
        <f aca="false">N45-Expenses!E41-'CapChrg-AllocExp'!E42</f>
        <v>#NAME?</v>
      </c>
      <c r="S45" s="212" t="e">
        <f aca="false">J45+K45-Expenses!D41-'CapChrg-AllocExp'!D42</f>
        <v>#NAME?</v>
      </c>
      <c r="T45" s="66" t="e">
        <f aca="false">R45-S45</f>
        <v>#NAME?</v>
      </c>
    </row>
    <row r="46" customFormat="false" ht="3" hidden="false" customHeight="true" outlineLevel="0" collapsed="false">
      <c r="B46" s="143"/>
      <c r="D46" s="43"/>
      <c r="E46" s="66"/>
      <c r="F46" s="66"/>
      <c r="G46" s="66"/>
      <c r="H46" s="66"/>
      <c r="I46" s="66"/>
      <c r="J46" s="73"/>
      <c r="K46" s="43"/>
      <c r="L46" s="66"/>
      <c r="M46" s="66"/>
      <c r="N46" s="66"/>
      <c r="O46" s="158"/>
    </row>
    <row r="47" customFormat="false" ht="12" hidden="false" customHeight="true" outlineLevel="0" collapsed="false">
      <c r="A47" s="177" t="s">
        <v>223</v>
      </c>
      <c r="B47" s="143" t="s">
        <v>40</v>
      </c>
      <c r="D47" s="43" t="n">
        <v>-19101</v>
      </c>
      <c r="E47" s="66"/>
      <c r="F47" s="66"/>
      <c r="G47" s="66"/>
      <c r="H47" s="66"/>
      <c r="I47" s="66"/>
      <c r="J47" s="73" t="n">
        <f aca="false">SUM(D47:I47)</f>
        <v>-19101</v>
      </c>
      <c r="K47" s="43"/>
      <c r="L47" s="66"/>
      <c r="M47" s="66" t="n">
        <f aca="false">SUM(J47:L47)</f>
        <v>-19101</v>
      </c>
      <c r="N47" s="66"/>
      <c r="O47" s="158" t="n">
        <f aca="false">M47-N47</f>
        <v>-19101</v>
      </c>
      <c r="R47" s="66"/>
      <c r="S47" s="66"/>
      <c r="T47" s="66"/>
    </row>
    <row r="48" customFormat="false" ht="3" hidden="false" customHeight="true" outlineLevel="0" collapsed="false">
      <c r="B48" s="200"/>
      <c r="D48" s="215"/>
      <c r="E48" s="185"/>
      <c r="F48" s="185"/>
      <c r="G48" s="185"/>
      <c r="H48" s="185"/>
      <c r="I48" s="185"/>
      <c r="J48" s="197"/>
      <c r="K48" s="215"/>
      <c r="L48" s="185"/>
      <c r="M48" s="185"/>
      <c r="N48" s="185"/>
      <c r="O48" s="214"/>
    </row>
    <row r="49" customFormat="false" ht="12" hidden="false" customHeight="true" outlineLevel="0" collapsed="false">
      <c r="A49" s="177" t="s">
        <v>225</v>
      </c>
      <c r="B49" s="143" t="s">
        <v>45</v>
      </c>
      <c r="D49" s="43"/>
      <c r="E49" s="66" t="n">
        <v>-3777</v>
      </c>
      <c r="F49" s="66" t="n">
        <v>-15401</v>
      </c>
      <c r="G49" s="66"/>
      <c r="H49" s="66"/>
      <c r="I49" s="66"/>
      <c r="J49" s="73" t="n">
        <f aca="false">SUM(D49:I49)</f>
        <v>-19178</v>
      </c>
      <c r="K49" s="43"/>
      <c r="L49" s="66"/>
      <c r="M49" s="66" t="n">
        <f aca="false">SUM(J49:L49)</f>
        <v>-19178</v>
      </c>
      <c r="N49" s="66" t="e">
        <f aca="false">ROUND(HPVAL($A49,$A$1,$A$2,$A$3,$A$4,$A$6)/1000,0)</f>
        <v>#NAME?</v>
      </c>
      <c r="O49" s="158" t="e">
        <f aca="false">M49-N49</f>
        <v>#NAME?</v>
      </c>
      <c r="T49" s="66"/>
    </row>
    <row r="50" customFormat="false" ht="3" hidden="false" customHeight="true" outlineLevel="0" collapsed="false">
      <c r="B50" s="200"/>
      <c r="D50" s="215"/>
      <c r="E50" s="185"/>
      <c r="F50" s="185"/>
      <c r="G50" s="185"/>
      <c r="H50" s="185"/>
      <c r="I50" s="185"/>
      <c r="J50" s="197"/>
      <c r="K50" s="215"/>
      <c r="L50" s="185"/>
      <c r="M50" s="185"/>
      <c r="N50" s="185"/>
      <c r="O50" s="214"/>
    </row>
    <row r="51" customFormat="false" ht="12" hidden="false" customHeight="true" outlineLevel="0" collapsed="false">
      <c r="B51" s="143" t="s">
        <v>41</v>
      </c>
      <c r="D51" s="43"/>
      <c r="E51" s="66"/>
      <c r="F51" s="66"/>
      <c r="G51" s="66"/>
      <c r="H51" s="66"/>
      <c r="I51" s="66"/>
      <c r="J51" s="73" t="n">
        <f aca="false">SUM(D51:I51)</f>
        <v>0</v>
      </c>
      <c r="K51" s="43"/>
      <c r="L51" s="66"/>
      <c r="M51" s="66" t="n">
        <f aca="false">SUM(J51:L51)</f>
        <v>0</v>
      </c>
      <c r="N51" s="66" t="n">
        <f aca="false">44888+7328</f>
        <v>52216</v>
      </c>
      <c r="O51" s="158" t="n">
        <f aca="false">M51-N51</f>
        <v>-52216</v>
      </c>
      <c r="T51" s="66"/>
    </row>
    <row r="52" customFormat="false" ht="3" hidden="false" customHeight="true" outlineLevel="0" collapsed="false">
      <c r="B52" s="143"/>
      <c r="D52" s="43"/>
      <c r="E52" s="66"/>
      <c r="F52" s="66"/>
      <c r="G52" s="66"/>
      <c r="H52" s="66"/>
      <c r="I52" s="66"/>
      <c r="J52" s="73"/>
      <c r="K52" s="43"/>
      <c r="L52" s="66"/>
      <c r="M52" s="66"/>
      <c r="N52" s="66"/>
      <c r="O52" s="158"/>
    </row>
    <row r="53" customFormat="false" ht="12" hidden="false" customHeight="true" outlineLevel="0" collapsed="false">
      <c r="B53" s="179" t="s">
        <v>84</v>
      </c>
      <c r="D53" s="167" t="n">
        <f aca="false">SUM(D43:D51)+D34+D20</f>
        <v>529257</v>
      </c>
      <c r="E53" s="168" t="n">
        <f aca="false">SUM(E43:E51)+E34+E20</f>
        <v>-15193</v>
      </c>
      <c r="F53" s="168" t="n">
        <f aca="false">SUM(F43:F51)+F34+F20</f>
        <v>1738</v>
      </c>
      <c r="G53" s="168" t="s">
        <v>180</v>
      </c>
      <c r="H53" s="168" t="n">
        <f aca="false">SUM(H43:H51)+H34+H20</f>
        <v>13110</v>
      </c>
      <c r="I53" s="168" t="n">
        <f aca="false">SUM(I43:I51)+I34+I20</f>
        <v>0</v>
      </c>
      <c r="J53" s="167" t="n">
        <f aca="false">SUM(J43:J51)+J34+J20</f>
        <v>528912</v>
      </c>
      <c r="K53" s="167" t="n">
        <f aca="false">SUM(K43:K51)+K34+K20</f>
        <v>0</v>
      </c>
      <c r="L53" s="168" t="n">
        <f aca="false">SUM(L43:L51)+L34+L20</f>
        <v>0</v>
      </c>
      <c r="M53" s="168" t="n">
        <f aca="false">SUM(M43:M51)+M34+M20</f>
        <v>528912</v>
      </c>
      <c r="N53" s="168" t="e">
        <f aca="false">SUM(N43:N51)+N34+N20</f>
        <v>#NAME?</v>
      </c>
      <c r="O53" s="170" t="e">
        <f aca="false">SUM(O43:O51)+O34+O20</f>
        <v>#NAME?</v>
      </c>
    </row>
    <row r="54" customFormat="false" ht="3" hidden="false" customHeight="true" outlineLevel="0" collapsed="false">
      <c r="B54" s="171"/>
      <c r="D54" s="172"/>
      <c r="E54" s="173"/>
      <c r="F54" s="173"/>
      <c r="G54" s="173"/>
      <c r="H54" s="173"/>
      <c r="I54" s="173"/>
      <c r="J54" s="172"/>
      <c r="K54" s="172"/>
      <c r="L54" s="173"/>
      <c r="M54" s="173"/>
      <c r="N54" s="173"/>
      <c r="O54" s="76"/>
    </row>
    <row r="55" customFormat="false" ht="12.75" hidden="false" customHeight="false" outlineLevel="0" collapsed="false">
      <c r="B55" s="216" t="s">
        <v>259</v>
      </c>
      <c r="C55" s="209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</row>
    <row r="56" customFormat="false" ht="12.75" hidden="false" customHeight="false" outlineLevel="0" collapsed="false">
      <c r="B56" s="21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</row>
    <row r="57" customFormat="false" ht="12.75" hidden="false" customHeight="false" outlineLevel="0" collapsed="false">
      <c r="B57" s="21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</row>
    <row r="58" customFormat="false" ht="12.75" hidden="false" customHeight="false" outlineLevel="0" collapsed="false"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</row>
    <row r="59" customFormat="false" ht="12.75" hidden="false" customHeight="false" outlineLevel="0" collapsed="false"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</row>
    <row r="60" customFormat="false" ht="12.75" hidden="false" customHeight="false" outlineLevel="0" collapsed="false">
      <c r="B60" s="67" t="s">
        <v>260</v>
      </c>
      <c r="D60" s="66"/>
      <c r="E60" s="66"/>
      <c r="F60" s="66"/>
      <c r="G60" s="66"/>
      <c r="H60" s="66"/>
      <c r="I60" s="66"/>
      <c r="J60" s="66"/>
      <c r="K60" s="66"/>
      <c r="L60" s="66"/>
      <c r="M60" s="66" t="s">
        <v>73</v>
      </c>
      <c r="N60" s="66"/>
      <c r="O60" s="66"/>
    </row>
    <row r="61" customFormat="false" ht="12.75" hidden="false" customHeight="false" outlineLevel="0" collapsed="false">
      <c r="B61" s="1" t="s">
        <v>13</v>
      </c>
      <c r="D61" s="66" t="n">
        <f aca="false">D10+D15+D11+D28+D27</f>
        <v>332557</v>
      </c>
    </row>
    <row r="62" customFormat="false" ht="12.75" hidden="false" customHeight="false" outlineLevel="0" collapsed="false">
      <c r="B62" s="1" t="s">
        <v>261</v>
      </c>
      <c r="D62" s="66" t="n">
        <f aca="false">D16+D17+D18+D24</f>
        <v>3226</v>
      </c>
    </row>
    <row r="75" customFormat="false" ht="12.75" hidden="false" customHeight="false" outlineLevel="0" collapsed="false">
      <c r="A75" s="1"/>
    </row>
    <row r="76" customFormat="false" ht="12.75" hidden="false" customHeight="false" outlineLevel="0" collapsed="false">
      <c r="A76" s="1"/>
    </row>
    <row r="77" customFormat="false" ht="12.75" hidden="false" customHeight="false" outlineLevel="0" collapsed="false">
      <c r="A77" s="1"/>
    </row>
    <row r="78" customFormat="false" ht="12.75" hidden="false" customHeight="false" outlineLevel="0" collapsed="false">
      <c r="A78" s="1"/>
    </row>
    <row r="79" customFormat="false" ht="12.75" hidden="false" customHeight="false" outlineLevel="0" collapsed="false">
      <c r="A79" s="1"/>
    </row>
    <row r="80" customFormat="false" ht="12.75" hidden="false" customHeight="false" outlineLevel="0" collapsed="false">
      <c r="A80" s="1"/>
    </row>
  </sheetData>
  <mergeCells count="5">
    <mergeCell ref="B2:O2"/>
    <mergeCell ref="B3:O3"/>
    <mergeCell ref="B4:O4"/>
    <mergeCell ref="R6:T6"/>
    <mergeCell ref="R7:T7"/>
  </mergeCells>
  <printOptions headings="false" gridLines="false" gridLinesSet="true" horizontalCentered="true" verticalCentered="false"/>
  <pageMargins left="0.1" right="0.1" top="0.3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Sayed Khoja</dc:creator>
  <dc:description/>
  <dc:language>en-US</dc:language>
  <cp:lastModifiedBy>dtalley</cp:lastModifiedBy>
  <cp:lastPrinted>2000-06-16T13:38:12Z</cp:lastPrinted>
  <cp:revision>0</cp:revision>
  <dc:subject/>
  <dc:title/>
</cp:coreProperties>
</file>