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11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10.xml.rels" ContentType="application/vnd.openxmlformats-package.relationships+xml"/>
  <Override PartName="/xl/worksheets/_rels/sheet12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13.xml.rels" ContentType="application/vnd.openxmlformats-package.relationships+xml"/>
  <Override PartName="/xl/worksheets/_rels/sheet8.xml.rels" ContentType="application/vnd.openxmlformats-package.relationships+xml"/>
  <Override PartName="/xl/worksheets/_rels/sheet14.xml.rels" ContentType="application/vnd.openxmlformats-package.relationships+xml"/>
  <Override PartName="/xl/worksheets/_rels/sheet9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9.xml" ContentType="application/vnd.openxmlformats-officedocument.drawing+xml"/>
  <Override PartName="/xl/drawings/drawing13.xml" ContentType="application/vnd.openxmlformats-officedocument.drawing+xml"/>
  <Override PartName="/xl/drawings/drawing4.xml" ContentType="application/vnd.openxmlformats-officedocument.drawing+xml"/>
  <Override PartName="/xl/drawings/drawing1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drawings/drawing7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drawing8.xml" ContentType="application/vnd.openxmlformats-officedocument.drawing+xml"/>
  <Override PartName="/xl/drawings/drawing12.xml" ContentType="application/vnd.openxmlformats-officedocument.drawing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YTD Mgmt Summary" sheetId="1" state="visible" r:id="rId3"/>
    <sheet name="Q1 Mgmt Summary" sheetId="2" state="visible" r:id="rId4"/>
    <sheet name="QTD Mgmt Summary" sheetId="3" state="visible" r:id="rId5"/>
    <sheet name="Hotlist - Identified" sheetId="4" state="visible" r:id="rId6"/>
    <sheet name="Greensheet" sheetId="5" state="hidden" r:id="rId7"/>
    <sheet name="Old Mgmt Summary" sheetId="6" state="visible" r:id="rId8"/>
    <sheet name="Summary YTD" sheetId="7" state="hidden" r:id="rId9"/>
    <sheet name="Summary YTD-Qtr" sheetId="8" state="hidden" r:id="rId10"/>
    <sheet name="GM-WklyChnge" sheetId="9" state="visible" r:id="rId11"/>
    <sheet name="GrossMargin" sheetId="10" state="visible" r:id="rId12"/>
    <sheet name="Hotlist - Completed" sheetId="11" state="visible" r:id="rId13"/>
    <sheet name="Expenses" sheetId="12" state="visible" r:id="rId14"/>
    <sheet name="Expense Weekly Change" sheetId="13" state="visible" r:id="rId15"/>
    <sheet name="CapChrg-AllocExp" sheetId="14" state="visible" r:id="rId16"/>
    <sheet name="Headcount" sheetId="15" state="visible" r:id="rId17"/>
  </sheets>
  <externalReferences>
    <externalReference r:id="rId18"/>
    <externalReference r:id="rId19"/>
  </externalReferences>
  <definedNames>
    <definedName function="false" hidden="false" localSheetId="13" name="_xlnm.Print_Area" vbProcedure="false">'CapChrg-AllocExp'!$B$2:$P$52</definedName>
    <definedName function="false" hidden="false" localSheetId="11" name="_xlnm.Print_Area" vbProcedure="false">Expenses!$B$2:$K$56</definedName>
    <definedName function="false" hidden="false" localSheetId="8" name="_xlnm.Print_Area" vbProcedure="false">'GM-WklyChnge'!$A$1:$K$60</definedName>
    <definedName function="false" hidden="false" localSheetId="4" name="_xlnm.Print_Area" vbProcedure="false">Greensheet!$A$1:$M$143</definedName>
    <definedName function="false" hidden="false" localSheetId="4" name="_xlnm.Print_Titles" vbProcedure="false">Greensheet!$1:$4</definedName>
    <definedName function="false" hidden="false" localSheetId="9" name="_xlnm.Print_Area" vbProcedure="false">GrossMargin!$B$2:$O$55</definedName>
    <definedName function="false" hidden="false" localSheetId="14" name="_xlnm.Print_Area" vbProcedure="false">Headcount!$B$1:$N$49</definedName>
    <definedName function="false" hidden="false" localSheetId="10" name="_xlnm.Print_Area" vbProcedure="false">'Hotlist - Completed'!$A$1:$Q$146</definedName>
    <definedName function="false" hidden="false" localSheetId="10" name="_xlnm.Print_Titles" vbProcedure="false">'Hotlist - Completed'!$1:$5</definedName>
    <definedName function="false" hidden="false" localSheetId="3" name="_xlnm.Print_Area" vbProcedure="false">'Hotlist - Identified'!$A$1:$Q$164</definedName>
    <definedName function="false" hidden="false" localSheetId="3" name="_xlnm.Print_Titles" vbProcedure="false">'Hotlist - Identified'!$1:$5</definedName>
    <definedName function="false" hidden="false" localSheetId="5" name="_xlnm.Print_Area" vbProcedure="false">'Old Mgmt Summary'!$A$1:$V$62</definedName>
    <definedName function="false" hidden="false" localSheetId="1" name="_xlnm.Print_Area" vbProcedure="false">'Q1 Mgmt Summary'!$A$1:$N$50</definedName>
    <definedName function="false" hidden="false" localSheetId="2" name="_xlnm.Print_Area" vbProcedure="false">'QTD Mgmt Summary'!$A$1:$N$63</definedName>
    <definedName function="false" hidden="false" localSheetId="6" name="_xlnm.Print_Area" vbProcedure="false">'Summary YTD'!$A$1:$V$62</definedName>
    <definedName function="false" hidden="false" localSheetId="7" name="_xlnm.Print_Area" vbProcedure="false">'Summary YTD-Qtr'!$B$2:$V$61</definedName>
    <definedName function="true" hidden="false" name="HPVAL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S5" authorId="0">
      <text>
        <r>
          <rPr>
            <b val="true"/>
            <sz val="8"/>
            <color rgb="FF000000"/>
            <rFont val="Tahoma"/>
            <family val="0"/>
          </rPr>
          <t xml:space="preserve">Sayed Khoja:
</t>
        </r>
        <r>
          <rPr>
            <sz val="8"/>
            <color rgb="FF000000"/>
            <rFont val="Tahoma"/>
            <family val="0"/>
          </rPr>
          <t xml:space="preserve">G - Gas
P - Power
C - Other Commodity
A - Assets
F - Financial
V- Fair Value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16</xdr:colOff>
                <xdr:row>2</xdr:row>
                <xdr:rowOff>11</xdr:rowOff>
              </xdr:from>
              <xdr:to>
                <xdr:col>21</xdr:col>
                <xdr:colOff>16</xdr:colOff>
                <xdr:row>10</xdr:row>
                <xdr:rowOff>3</xdr:rowOff>
              </xdr:to>
            </anchor>
          </commentPr>
        </mc:Choice>
        <mc:Fallback/>
      </mc:AlternateContent>
    </comment>
    <comment ref="S93" authorId="0">
      <text>
        <r>
          <rPr>
            <b val="true"/>
            <sz val="8"/>
            <color rgb="FF000000"/>
            <rFont val="Tahoma"/>
            <family val="0"/>
          </rPr>
          <t xml:space="preserve">Sayed Khoja:
</t>
        </r>
        <r>
          <rPr>
            <sz val="8"/>
            <color rgb="FF000000"/>
            <rFont val="Tahoma"/>
            <family val="0"/>
          </rPr>
          <t xml:space="preserve">G - Gas
P - Power
C - Other Commodity
A - Assets
F - Financial
V- Fair Value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16</xdr:colOff>
                <xdr:row>81</xdr:row>
                <xdr:rowOff>4</xdr:rowOff>
              </xdr:from>
              <xdr:to>
                <xdr:col>21</xdr:col>
                <xdr:colOff>16</xdr:colOff>
                <xdr:row>82</xdr:row>
                <xdr:rowOff>-9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<sst xmlns="http://schemas.openxmlformats.org/spreadsheetml/2006/main" count="1920" uniqueCount="478">
  <si>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N</t>
    </r>
    <r>
      <rPr>
        <b val="true"/>
        <sz val="18"/>
        <color rgb="FF000000"/>
        <rFont val="Arial"/>
        <family val="2"/>
      </rPr>
      <t xml:space="preserve"> O R T H  </t>
    </r>
    <r>
      <rPr>
        <b val="true"/>
        <sz val="22"/>
        <color rgb="FF000000"/>
        <rFont val="Arial"/>
        <family val="2"/>
      </rPr>
      <t xml:space="preserve"> A</t>
    </r>
    <r>
      <rPr>
        <b val="true"/>
        <sz val="18"/>
        <color rgb="FF000000"/>
        <rFont val="Arial"/>
        <family val="2"/>
      </rPr>
      <t xml:space="preserve"> M E R I C A</t>
    </r>
  </si>
  <si>
    <t xml:space="preserve">YTD 2000 EARNINGS ESTIMATE</t>
  </si>
  <si>
    <t xml:space="preserve">Margin</t>
  </si>
  <si>
    <t xml:space="preserve">Expenses</t>
  </si>
  <si>
    <t xml:space="preserve">EBIT</t>
  </si>
  <si>
    <t xml:space="preserve">Business Team</t>
  </si>
  <si>
    <t xml:space="preserve">Actual</t>
  </si>
  <si>
    <t xml:space="preserve">Plan</t>
  </si>
  <si>
    <t xml:space="preserve">Variance</t>
  </si>
  <si>
    <t xml:space="preserve">Forecast</t>
  </si>
  <si>
    <t xml:space="preserve">Plan*</t>
  </si>
  <si>
    <t xml:space="preserve">Cap Chrg</t>
  </si>
  <si>
    <t xml:space="preserve">Cash Exp</t>
  </si>
  <si>
    <t xml:space="preserve">Gas Trading</t>
  </si>
  <si>
    <t xml:space="preserve">Power Trading</t>
  </si>
  <si>
    <t xml:space="preserve">Financial Drift</t>
  </si>
  <si>
    <t xml:space="preserve">Financial Trading</t>
  </si>
  <si>
    <t xml:space="preserve">Canada Trading</t>
  </si>
  <si>
    <t xml:space="preserve">Coal</t>
  </si>
  <si>
    <t xml:space="preserve">GRM -  Weather</t>
  </si>
  <si>
    <t xml:space="preserve">Emissions</t>
  </si>
  <si>
    <t xml:space="preserve">GRM - New Products</t>
  </si>
  <si>
    <t xml:space="preserve">Total Trading &amp; Risk Mgt.</t>
  </si>
  <si>
    <t xml:space="preserve">East Midstream</t>
  </si>
  <si>
    <t xml:space="preserve">West Midstream</t>
  </si>
  <si>
    <t xml:space="preserve">Industrial Downstream </t>
  </si>
  <si>
    <t xml:space="preserve">Midstream IPP</t>
  </si>
  <si>
    <t xml:space="preserve">Canada Origination &amp; Finance</t>
  </si>
  <si>
    <t xml:space="preserve">Mexico</t>
  </si>
  <si>
    <t xml:space="preserve">Total Origination</t>
  </si>
  <si>
    <t xml:space="preserve">Generation Investments</t>
  </si>
  <si>
    <t xml:space="preserve">ENA Upstream Assets</t>
  </si>
  <si>
    <t xml:space="preserve">ENA Upstream Assets - Trading</t>
  </si>
  <si>
    <t xml:space="preserve">Total Assets</t>
  </si>
  <si>
    <t xml:space="preserve">Principal Investing</t>
  </si>
  <si>
    <t xml:space="preserve">Energy Capital Services</t>
  </si>
  <si>
    <t xml:space="preserve">CTG Assets</t>
  </si>
  <si>
    <t xml:space="preserve">Total Investing</t>
  </si>
  <si>
    <t xml:space="preserve">Commercial Transactions Group</t>
  </si>
  <si>
    <t xml:space="preserve">Office of the Chairman</t>
  </si>
  <si>
    <t xml:space="preserve">Overview</t>
  </si>
  <si>
    <t xml:space="preserve">Total Commercial</t>
  </si>
  <si>
    <t xml:space="preserve">Group Total</t>
  </si>
  <si>
    <t xml:space="preserve">Group Allocated to Teams</t>
  </si>
  <si>
    <t xml:space="preserve">Other Interest Related Charges</t>
  </si>
  <si>
    <t xml:space="preserve">Capital Charge Offset</t>
  </si>
  <si>
    <t xml:space="preserve">ENA EBIT</t>
  </si>
  <si>
    <t xml:space="preserve">Interest Expense/(Income)</t>
  </si>
  <si>
    <t xml:space="preserve">ENA Pre-tax Income</t>
  </si>
  <si>
    <t xml:space="preserve">* Includes Capital Charge &amp; Operating, Direct, and Allocated Expenses</t>
  </si>
  <si>
    <t xml:space="preserve">1ST QTR 2000 EARNINGS</t>
  </si>
  <si>
    <t xml:space="preserve">Results based on Activity through March 31, 2000</t>
  </si>
  <si>
    <t xml:space="preserve">Cap Charge</t>
  </si>
  <si>
    <t xml:space="preserve">Gas Assets</t>
  </si>
  <si>
    <t xml:space="preserve">Gas Assets - Trading</t>
  </si>
  <si>
    <t xml:space="preserve">2ND QTR 2000 EARNINGS ESTIMATE</t>
  </si>
  <si>
    <t xml:space="preserve">Actual Margin change from: 04/24/00</t>
  </si>
  <si>
    <t xml:space="preserve">Actual expense changes from: 04/24/00</t>
  </si>
  <si>
    <t xml:space="preserve">DPR Change</t>
  </si>
  <si>
    <t xml:space="preserve">Operating Expense</t>
  </si>
  <si>
    <t xml:space="preserve">MPR Change:</t>
  </si>
  <si>
    <t xml:space="preserve">Direct Expense</t>
  </si>
  <si>
    <t xml:space="preserve">Other Margin Changes:</t>
  </si>
  <si>
    <t xml:space="preserve">Support Departments</t>
  </si>
  <si>
    <t xml:space="preserve">Total Change</t>
  </si>
  <si>
    <t xml:space="preserve">Prior Week:</t>
  </si>
  <si>
    <t xml:space="preserve">This Week:</t>
  </si>
  <si>
    <t xml:space="preserve">Change:</t>
  </si>
  <si>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N</t>
    </r>
    <r>
      <rPr>
        <b val="true"/>
        <sz val="18"/>
        <color rgb="FF000000"/>
        <rFont val="Arial"/>
        <family val="2"/>
      </rPr>
      <t xml:space="preserve"> O R T H  </t>
    </r>
    <r>
      <rPr>
        <b val="true"/>
        <sz val="22"/>
        <color rgb="FF000000"/>
        <rFont val="Arial"/>
        <family val="2"/>
      </rPr>
      <t xml:space="preserve"> A</t>
    </r>
    <r>
      <rPr>
        <b val="true"/>
        <sz val="18"/>
        <color rgb="FF000000"/>
        <rFont val="Arial"/>
        <family val="2"/>
      </rPr>
      <t xml:space="preserve"> M E R I C A - </t>
    </r>
    <r>
      <rPr>
        <b val="true"/>
        <sz val="22"/>
        <color rgb="FF000000"/>
        <rFont val="Arial"/>
        <family val="2"/>
      </rPr>
      <t xml:space="preserve">H</t>
    </r>
    <r>
      <rPr>
        <b val="true"/>
        <sz val="18"/>
        <color rgb="FF000000"/>
        <rFont val="Arial"/>
        <family val="2"/>
      </rPr>
      <t xml:space="preserve"> O T  </t>
    </r>
    <r>
      <rPr>
        <b val="true"/>
        <sz val="22"/>
        <color rgb="FF000000"/>
        <rFont val="Arial"/>
        <family val="2"/>
      </rPr>
      <t xml:space="preserve">L</t>
    </r>
    <r>
      <rPr>
        <b val="true"/>
        <sz val="18"/>
        <color rgb="FF000000"/>
        <rFont val="Arial"/>
        <family val="2"/>
      </rPr>
      <t xml:space="preserve"> I S T</t>
    </r>
  </si>
  <si>
    <t xml:space="preserve">DEALS IDENTIFIED</t>
  </si>
  <si>
    <t xml:space="preserve">Second Quarter 2000</t>
  </si>
  <si>
    <t xml:space="preserve">Third Quarter 2000</t>
  </si>
  <si>
    <t xml:space="preserve">Fourth Quarter 2000</t>
  </si>
  <si>
    <t xml:space="preserve">First Quarter 2001</t>
  </si>
  <si>
    <t xml:space="preserve">Totals</t>
  </si>
  <si>
    <t xml:space="preserve">East</t>
  </si>
  <si>
    <t xml:space="preserve">Midstream</t>
  </si>
  <si>
    <t xml:space="preserve">Deal</t>
  </si>
  <si>
    <t xml:space="preserve">Value</t>
  </si>
  <si>
    <t xml:space="preserve">Keyspan</t>
  </si>
  <si>
    <t xml:space="preserve">Alamac</t>
  </si>
  <si>
    <t xml:space="preserve">Project Green Jacket</t>
  </si>
  <si>
    <t xml:space="preserve">SCANA</t>
  </si>
  <si>
    <t xml:space="preserve">FOG</t>
  </si>
  <si>
    <t xml:space="preserve">SCANA-LNG</t>
  </si>
  <si>
    <t xml:space="preserve">TECO</t>
  </si>
  <si>
    <t xml:space="preserve">PSEG</t>
  </si>
  <si>
    <t xml:space="preserve">Chicago-Power</t>
  </si>
  <si>
    <t xml:space="preserve">NSTAR</t>
  </si>
  <si>
    <t xml:space="preserve">New Jersey Natural</t>
  </si>
  <si>
    <t xml:space="preserve">Chicago-Hub</t>
  </si>
  <si>
    <t xml:space="preserve">CFE-Mexico</t>
  </si>
  <si>
    <t xml:space="preserve">Chicago-Gas</t>
  </si>
  <si>
    <t xml:space="preserve">TU Electric</t>
  </si>
  <si>
    <t xml:space="preserve">Chicago Power</t>
  </si>
  <si>
    <t xml:space="preserve">Con Ed</t>
  </si>
  <si>
    <t xml:space="preserve">Tangerine</t>
  </si>
  <si>
    <t xml:space="preserve">Green Power</t>
  </si>
  <si>
    <t xml:space="preserve">Doyle</t>
  </si>
  <si>
    <t xml:space="preserve">Baltimore G&amp;E</t>
  </si>
  <si>
    <t xml:space="preserve">Great River</t>
  </si>
  <si>
    <t xml:space="preserve">City Of Austin</t>
  </si>
  <si>
    <t xml:space="preserve">Con Ed - Call</t>
  </si>
  <si>
    <t xml:space="preserve">Over/</t>
  </si>
  <si>
    <t xml:space="preserve">Budget</t>
  </si>
  <si>
    <t xml:space="preserve">Under</t>
  </si>
  <si>
    <t xml:space="preserve">West</t>
  </si>
  <si>
    <t xml:space="preserve">Coyote Springs 2</t>
  </si>
  <si>
    <t xml:space="preserve">Blackstart</t>
  </si>
  <si>
    <t xml:space="preserve">Pastoria</t>
  </si>
  <si>
    <t xml:space="preserve">Santa Clara</t>
  </si>
  <si>
    <t xml:space="preserve">LV Cogen Restruct</t>
  </si>
  <si>
    <t xml:space="preserve">Cascade</t>
  </si>
  <si>
    <t xml:space="preserve">LV Cogen Development</t>
  </si>
  <si>
    <t xml:space="preserve">Avista Power</t>
  </si>
  <si>
    <t xml:space="preserve">Southwest Gas</t>
  </si>
  <si>
    <t xml:space="preserve">Avalanche</t>
  </si>
  <si>
    <t xml:space="preserve">Tecate/Corona</t>
  </si>
  <si>
    <t xml:space="preserve">Roseville</t>
  </si>
  <si>
    <t xml:space="preserve">PSCo</t>
  </si>
  <si>
    <t xml:space="preserve">Aera</t>
  </si>
  <si>
    <t xml:space="preserve">Tri-Valley</t>
  </si>
  <si>
    <t xml:space="preserve">LODI</t>
  </si>
  <si>
    <t xml:space="preserve">Pacificorp</t>
  </si>
  <si>
    <t xml:space="preserve">Industrial </t>
  </si>
  <si>
    <t xml:space="preserve">Downstream</t>
  </si>
  <si>
    <t xml:space="preserve">Rebox</t>
  </si>
  <si>
    <t xml:space="preserve">Skeena</t>
  </si>
  <si>
    <t xml:space="preserve">Project Riviera</t>
  </si>
  <si>
    <t xml:space="preserve">Abiti Bridgewater</t>
  </si>
  <si>
    <t xml:space="preserve">GE Air Craft</t>
  </si>
  <si>
    <t xml:space="preserve">KPM Lasar(Kenaf</t>
  </si>
  <si>
    <t xml:space="preserve">Inland(Orange)</t>
  </si>
  <si>
    <t xml:space="preserve">Stora Enso</t>
  </si>
  <si>
    <t xml:space="preserve">Pacifica</t>
  </si>
  <si>
    <t xml:space="preserve">BP Amoco</t>
  </si>
  <si>
    <t xml:space="preserve">Colonial Pipeline</t>
  </si>
  <si>
    <t xml:space="preserve">Trading</t>
  </si>
  <si>
    <t xml:space="preserve">GE Plastics</t>
  </si>
  <si>
    <t xml:space="preserve">Inland(Rome)</t>
  </si>
  <si>
    <t xml:space="preserve">National Gypsum</t>
  </si>
  <si>
    <t xml:space="preserve">Pomona</t>
  </si>
  <si>
    <t xml:space="preserve">Smurfit Stone</t>
  </si>
  <si>
    <t xml:space="preserve">Garden State</t>
  </si>
  <si>
    <t xml:space="preserve">Westvaco</t>
  </si>
  <si>
    <t xml:space="preserve">Aectra</t>
  </si>
  <si>
    <t xml:space="preserve">Newark</t>
  </si>
  <si>
    <t xml:space="preserve">Pioneer Chemical</t>
  </si>
  <si>
    <t xml:space="preserve">Crown Vantage</t>
  </si>
  <si>
    <t xml:space="preserve">IPP</t>
  </si>
  <si>
    <t xml:space="preserve">Panda</t>
  </si>
  <si>
    <t xml:space="preserve">AES</t>
  </si>
  <si>
    <t xml:space="preserve">Skygen</t>
  </si>
  <si>
    <t xml:space="preserve">Calpine</t>
  </si>
  <si>
    <t xml:space="preserve">KN energy</t>
  </si>
  <si>
    <t xml:space="preserve">Genesis Power</t>
  </si>
  <si>
    <t xml:space="preserve">New Centuries</t>
  </si>
  <si>
    <t xml:space="preserve">Intergen</t>
  </si>
  <si>
    <t xml:space="preserve">Cogentrix</t>
  </si>
  <si>
    <t xml:space="preserve">UAE</t>
  </si>
  <si>
    <t xml:space="preserve">Copetitive Power</t>
  </si>
  <si>
    <t xml:space="preserve">GRM</t>
  </si>
  <si>
    <t xml:space="preserve">New Products</t>
  </si>
  <si>
    <t xml:space="preserve">EEX Insurance</t>
  </si>
  <si>
    <t xml:space="preserve">Enron Merchant Portfolio CLO</t>
  </si>
  <si>
    <t xml:space="preserve">Credit Wrap fro EBS</t>
  </si>
  <si>
    <t xml:space="preserve">Enron/Chicago Peakers</t>
  </si>
  <si>
    <t xml:space="preserve">Enron/Austin energy</t>
  </si>
  <si>
    <t xml:space="preserve">TFM</t>
  </si>
  <si>
    <t xml:space="preserve">Vitro</t>
  </si>
  <si>
    <t xml:space="preserve">Industrial Outsourcing</t>
  </si>
  <si>
    <t xml:space="preserve">CFE Mexico</t>
  </si>
  <si>
    <t xml:space="preserve">Generation</t>
  </si>
  <si>
    <t xml:space="preserve">Investments</t>
  </si>
  <si>
    <t xml:space="preserve">ECP (Recap)</t>
  </si>
  <si>
    <t xml:space="preserve">Indeck-Corinth</t>
  </si>
  <si>
    <t xml:space="preserve">Con Ed Restructuring</t>
  </si>
  <si>
    <t xml:space="preserve">GPU Int'l Assets</t>
  </si>
  <si>
    <t xml:space="preserve">ECP ( Linden 6)</t>
  </si>
  <si>
    <t xml:space="preserve">Dynegy</t>
  </si>
  <si>
    <t xml:space="preserve">Tractebel</t>
  </si>
  <si>
    <t xml:space="preserve">MYPA-Holtsville</t>
  </si>
  <si>
    <t xml:space="preserve">ANP Milford</t>
  </si>
  <si>
    <t xml:space="preserve">Tenaska-Cleeborne</t>
  </si>
  <si>
    <t xml:space="preserve">N. Star</t>
  </si>
  <si>
    <t xml:space="preserve">Mission</t>
  </si>
  <si>
    <t xml:space="preserve">York BNY</t>
  </si>
  <si>
    <t xml:space="preserve">Principal</t>
  </si>
  <si>
    <t xml:space="preserve">Investing</t>
  </si>
  <si>
    <t xml:space="preserve">Energy</t>
  </si>
  <si>
    <t xml:space="preserve">Capital Services</t>
  </si>
  <si>
    <t xml:space="preserve">NG Resources</t>
  </si>
  <si>
    <t xml:space="preserve">Cabot</t>
  </si>
  <si>
    <t xml:space="preserve">Smith Production</t>
  </si>
  <si>
    <t xml:space="preserve">Cypress</t>
  </si>
  <si>
    <t xml:space="preserve">Presston Exploration</t>
  </si>
  <si>
    <t xml:space="preserve">Equity Oil</t>
  </si>
  <si>
    <t xml:space="preserve">Collier &amp; Ely</t>
  </si>
  <si>
    <t xml:space="preserve">Western Gas</t>
  </si>
  <si>
    <t xml:space="preserve">Powder River</t>
  </si>
  <si>
    <t xml:space="preserve">Swift Energy</t>
  </si>
  <si>
    <t xml:space="preserve">Tri C Resources</t>
  </si>
  <si>
    <t xml:space="preserve">CTG</t>
  </si>
  <si>
    <t xml:space="preserve">HV Marine</t>
  </si>
  <si>
    <t xml:space="preserve">Lewis Energy</t>
  </si>
  <si>
    <t xml:space="preserve">LSI</t>
  </si>
  <si>
    <t xml:space="preserve">Eugene Offshore</t>
  </si>
  <si>
    <t xml:space="preserve">Bonus Resources</t>
  </si>
  <si>
    <t xml:space="preserve">Venoco</t>
  </si>
  <si>
    <t xml:space="preserve">Gasco</t>
  </si>
  <si>
    <t xml:space="preserve">Catalytica</t>
  </si>
  <si>
    <t xml:space="preserve">Noram</t>
  </si>
  <si>
    <t xml:space="preserve">Transcoastal</t>
  </si>
  <si>
    <t xml:space="preserve">Lyco</t>
  </si>
  <si>
    <t xml:space="preserve">Crown Energy</t>
  </si>
  <si>
    <t xml:space="preserve">Sierra Well Service</t>
  </si>
  <si>
    <t xml:space="preserve">Hughes Rawls</t>
  </si>
  <si>
    <t xml:space="preserve">Hancock</t>
  </si>
  <si>
    <t xml:space="preserve">Terradyne</t>
  </si>
  <si>
    <t xml:space="preserve">Industrial Holdings</t>
  </si>
  <si>
    <t xml:space="preserve">ENA</t>
  </si>
  <si>
    <t xml:space="preserve">Upstream Assets</t>
  </si>
  <si>
    <t xml:space="preserve">Neptune-Part 1</t>
  </si>
  <si>
    <t xml:space="preserve">Black Water</t>
  </si>
  <si>
    <t xml:space="preserve">Northern Nat Gas</t>
  </si>
  <si>
    <t xml:space="preserve">Bastrop Power Site</t>
  </si>
  <si>
    <t xml:space="preserve">North Central Oil Corp</t>
  </si>
  <si>
    <t xml:space="preserve">Napolean Pad Gas</t>
  </si>
  <si>
    <t xml:space="preserve">Kerr-McGee</t>
  </si>
  <si>
    <t xml:space="preserve">Big Chief</t>
  </si>
  <si>
    <t xml:space="preserve">Bammell Credit</t>
  </si>
  <si>
    <t xml:space="preserve">Panaco</t>
  </si>
  <si>
    <t xml:space="preserve">Smashing Pumpkins</t>
  </si>
  <si>
    <t xml:space="preserve">Coastal</t>
  </si>
  <si>
    <t xml:space="preserve">TCC's</t>
  </si>
  <si>
    <t xml:space="preserve">TCC Auctions</t>
  </si>
  <si>
    <t xml:space="preserve">Lead Tongs</t>
  </si>
  <si>
    <t xml:space="preserve">TXU</t>
  </si>
  <si>
    <t xml:space="preserve">North Central Oil</t>
  </si>
  <si>
    <t xml:space="preserve">Tidal Wave</t>
  </si>
  <si>
    <t xml:space="preserve">16 Deals under $500K &gt; 50%</t>
  </si>
  <si>
    <t xml:space="preserve">Rollovers</t>
  </si>
  <si>
    <t xml:space="preserve">Costilla</t>
  </si>
  <si>
    <t xml:space="preserve">Howell Petroleum</t>
  </si>
  <si>
    <t xml:space="preserve">BASF</t>
  </si>
  <si>
    <t xml:space="preserve">Saxet Osprey #3</t>
  </si>
  <si>
    <t xml:space="preserve">Solvay Polymers</t>
  </si>
  <si>
    <t xml:space="preserve">23 Deals under $500K &gt; 50%</t>
  </si>
  <si>
    <t xml:space="preserve">Accrual Earnings</t>
  </si>
  <si>
    <t xml:space="preserve">Jupiter</t>
  </si>
  <si>
    <t xml:space="preserve">AEI</t>
  </si>
  <si>
    <t xml:space="preserve">Railroad Marketing</t>
  </si>
  <si>
    <t xml:space="preserve">EOL Auction</t>
  </si>
  <si>
    <t xml:space="preserve">BSC</t>
  </si>
  <si>
    <t xml:space="preserve">SynFuel</t>
  </si>
  <si>
    <t xml:space="preserve">Synfuel</t>
  </si>
  <si>
    <t xml:space="preserve">Quaker-CFB</t>
  </si>
  <si>
    <t xml:space="preserve">Tuco</t>
  </si>
  <si>
    <t xml:space="preserve">BMR</t>
  </si>
  <si>
    <t xml:space="preserve">MRC</t>
  </si>
  <si>
    <t xml:space="preserve">Mission Restructure</t>
  </si>
  <si>
    <t xml:space="preserve">AMCI</t>
  </si>
  <si>
    <t xml:space="preserve">DRS</t>
  </si>
  <si>
    <t xml:space="preserve">Massey</t>
  </si>
  <si>
    <t xml:space="preserve">Anker</t>
  </si>
  <si>
    <t xml:space="preserve">Canada</t>
  </si>
  <si>
    <t xml:space="preserve">Originations &amp; Finance</t>
  </si>
  <si>
    <t xml:space="preserve">LGE Canada Tax Pools</t>
  </si>
  <si>
    <t xml:space="preserve">PML</t>
  </si>
  <si>
    <t xml:space="preserve">Whiskey</t>
  </si>
  <si>
    <t xml:space="preserve">Invasion</t>
  </si>
  <si>
    <t xml:space="preserve">Startech</t>
  </si>
  <si>
    <t xml:space="preserve">ENERconnect</t>
  </si>
  <si>
    <t xml:space="preserve">Beau Canada</t>
  </si>
  <si>
    <t xml:space="preserve">Alberta PPA Auction</t>
  </si>
  <si>
    <t xml:space="preserve">Blue Range Recovery</t>
  </si>
  <si>
    <t xml:space="preserve">Petro-Canada</t>
  </si>
  <si>
    <t xml:space="preserve">Ontario NUG's</t>
  </si>
  <si>
    <t xml:space="preserve">CNR Warrants</t>
  </si>
  <si>
    <t xml:space="preserve">G6</t>
  </si>
  <si>
    <t xml:space="preserve">Place</t>
  </si>
  <si>
    <t xml:space="preserve">Niagra Parkway</t>
  </si>
  <si>
    <t xml:space="preserve">Petro-Canada(Incentive)</t>
  </si>
  <si>
    <t xml:space="preserve">British Energy PPA</t>
  </si>
  <si>
    <t xml:space="preserve">Office of</t>
  </si>
  <si>
    <t xml:space="preserve">the Chair</t>
  </si>
  <si>
    <t xml:space="preserve">JEDI II Restructure</t>
  </si>
  <si>
    <t xml:space="preserve">ENRON NORTH AMERICA</t>
  </si>
  <si>
    <t xml:space="preserve">2ND QUARTER 2000 GREENSHEET</t>
  </si>
  <si>
    <t xml:space="preserve">TRANSACTIONS IN PROGRESS</t>
  </si>
  <si>
    <t xml:space="preserve">90-99%</t>
  </si>
  <si>
    <t xml:space="preserve">75-89%</t>
  </si>
  <si>
    <t xml:space="preserve">50-74%</t>
  </si>
  <si>
    <t xml:space="preserve">&lt; $100K</t>
  </si>
  <si>
    <t xml:space="preserve">Total</t>
  </si>
  <si>
    <t xml:space="preserve">Type</t>
  </si>
  <si>
    <t xml:space="preserve">Kearney</t>
  </si>
  <si>
    <t xml:space="preserve">Beyer</t>
  </si>
  <si>
    <t xml:space="preserve">Stacey</t>
  </si>
  <si>
    <t xml:space="preserve">Overdyke</t>
  </si>
  <si>
    <t xml:space="preserve">East Midstream Origination</t>
  </si>
  <si>
    <t xml:space="preserve">Spears</t>
  </si>
  <si>
    <t xml:space="preserve">P</t>
  </si>
  <si>
    <t xml:space="preserve">West Midstream Origination</t>
  </si>
  <si>
    <t xml:space="preserve">Industrial Downstream - Paper</t>
  </si>
  <si>
    <t xml:space="preserve">Robinson, Pratel</t>
  </si>
  <si>
    <t xml:space="preserve">C</t>
  </si>
  <si>
    <t xml:space="preserve">Krohn</t>
  </si>
  <si>
    <t xml:space="preserve">Money Mailer</t>
  </si>
  <si>
    <t xml:space="preserve">Shields</t>
  </si>
  <si>
    <t xml:space="preserve">Kaiser Aluminum</t>
  </si>
  <si>
    <t xml:space="preserve">Garner, Rizo-Patron</t>
  </si>
  <si>
    <t xml:space="preserve">Williams</t>
  </si>
  <si>
    <t xml:space="preserve">Motown</t>
  </si>
  <si>
    <t xml:space="preserve">Cifford</t>
  </si>
  <si>
    <t xml:space="preserve">F</t>
  </si>
  <si>
    <t xml:space="preserve">York-BNY</t>
  </si>
  <si>
    <t xml:space="preserve">East Coast Power</t>
  </si>
  <si>
    <t xml:space="preserve">Coastal Cage Ranch</t>
  </si>
  <si>
    <t xml:space="preserve">Riley</t>
  </si>
  <si>
    <t xml:space="preserve">A</t>
  </si>
  <si>
    <t xml:space="preserve">Saxet Petroleum Osprey #3</t>
  </si>
  <si>
    <t xml:space="preserve">Bryan</t>
  </si>
  <si>
    <t xml:space="preserve">Producer Services Rollover 2Q</t>
  </si>
  <si>
    <t xml:space="preserve">Martinez</t>
  </si>
  <si>
    <t xml:space="preserve">Neptune</t>
  </si>
  <si>
    <t xml:space="preserve">Staines</t>
  </si>
  <si>
    <t xml:space="preserve">TCCS</t>
  </si>
  <si>
    <t xml:space="preserve">Caledonia</t>
  </si>
  <si>
    <t xml:space="preserve">Walton</t>
  </si>
  <si>
    <t xml:space="preserve">NNG</t>
  </si>
  <si>
    <t xml:space="preserve">Ginsberg</t>
  </si>
  <si>
    <t xml:space="preserve">Bammel Emmision</t>
  </si>
  <si>
    <t xml:space="preserve">Scarborough</t>
  </si>
  <si>
    <t xml:space="preserve">Hoff</t>
  </si>
  <si>
    <t xml:space="preserve">ELF</t>
  </si>
  <si>
    <t xml:space="preserve">Northern Peak</t>
  </si>
  <si>
    <t xml:space="preserve">47 Deals Under $500K</t>
  </si>
  <si>
    <t xml:space="preserve">Various</t>
  </si>
  <si>
    <t xml:space="preserve">Energy Investments</t>
  </si>
  <si>
    <t xml:space="preserve">Special Assets</t>
  </si>
  <si>
    <t xml:space="preserve">TOTAL TRANSACTIONS IN PROGRESS</t>
  </si>
  <si>
    <t xml:space="preserve">COMPLETED TRANSACTIONS</t>
  </si>
  <si>
    <t xml:space="preserve">Gas</t>
  </si>
  <si>
    <t xml:space="preserve">Power</t>
  </si>
  <si>
    <t xml:space="preserve">Commodity</t>
  </si>
  <si>
    <t xml:space="preserve">Assets</t>
  </si>
  <si>
    <t xml:space="preserve">Financial</t>
  </si>
  <si>
    <t xml:space="preserve">Fair Value</t>
  </si>
  <si>
    <t xml:space="preserve">Pacific Forrest Resources</t>
  </si>
  <si>
    <t xml:space="preserve">Moulton</t>
  </si>
  <si>
    <t xml:space="preserve">Grupo Editorale Espresso</t>
  </si>
  <si>
    <t xml:space="preserve">Holmes</t>
  </si>
  <si>
    <t xml:space="preserve">Hilcorp energy</t>
  </si>
  <si>
    <t xml:space="preserve">Johnson</t>
  </si>
  <si>
    <t xml:space="preserve">Enichem</t>
  </si>
  <si>
    <t xml:space="preserve">Papayoti</t>
  </si>
  <si>
    <t xml:space="preserve">4 Deals</t>
  </si>
  <si>
    <t xml:space="preserve">TOTAL COMPLETED TRANSACTIONS</t>
  </si>
  <si>
    <t xml:space="preserve">2ND QUARTER 2000 EARNINGS ESTIMATE</t>
  </si>
  <si>
    <t xml:space="preserve">Results based on Activity through April 28, 2000</t>
  </si>
  <si>
    <t xml:space="preserve">Components of Earnings Before Tax</t>
  </si>
  <si>
    <t xml:space="preserve">Variances from Plan</t>
  </si>
  <si>
    <t xml:space="preserve">Deals</t>
  </si>
  <si>
    <t xml:space="preserve">Operating</t>
  </si>
  <si>
    <t xml:space="preserve">Capital</t>
  </si>
  <si>
    <t xml:space="preserve">Direct</t>
  </si>
  <si>
    <t xml:space="preserve">Allocated</t>
  </si>
  <si>
    <t xml:space="preserve">Expenses*</t>
  </si>
  <si>
    <t xml:space="preserve">EBT</t>
  </si>
  <si>
    <t xml:space="preserve">Identified</t>
  </si>
  <si>
    <t xml:space="preserve">Charge</t>
  </si>
  <si>
    <t xml:space="preserve">CanadaTrading</t>
  </si>
  <si>
    <t xml:space="preserve">Group</t>
  </si>
  <si>
    <t xml:space="preserve">PLAN2000</t>
  </si>
  <si>
    <t xml:space="preserve">GROSS_MARGIN</t>
  </si>
  <si>
    <t xml:space="preserve">CAP_CHRG</t>
  </si>
  <si>
    <t xml:space="preserve">TOT_OPS_EXPENSES</t>
  </si>
  <si>
    <t xml:space="preserve">TOT_ALLOCATION</t>
  </si>
  <si>
    <t xml:space="preserve">ACTUAL</t>
  </si>
  <si>
    <t xml:space="preserve">YTD Earnings through Q2</t>
  </si>
  <si>
    <t xml:space="preserve">M.YTD</t>
  </si>
  <si>
    <t xml:space="preserve">YTD Plan</t>
  </si>
  <si>
    <t xml:space="preserve">GAS_COMBINED</t>
  </si>
  <si>
    <t xml:space="preserve">PWR_TRD</t>
  </si>
  <si>
    <t xml:space="preserve">IR_FX</t>
  </si>
  <si>
    <t xml:space="preserve">ECT_INV_IRFX</t>
  </si>
  <si>
    <t xml:space="preserve">CANADA</t>
  </si>
  <si>
    <t xml:space="preserve">COAL</t>
  </si>
  <si>
    <t xml:space="preserve">WEATHER</t>
  </si>
  <si>
    <t xml:space="preserve">SO2</t>
  </si>
  <si>
    <t xml:space="preserve">INSURANCE</t>
  </si>
  <si>
    <t xml:space="preserve">Executive Trading</t>
  </si>
  <si>
    <t xml:space="preserve">EXEC_TRD</t>
  </si>
  <si>
    <t xml:space="preserve">E_ORG</t>
  </si>
  <si>
    <t xml:space="preserve">W_ORIG</t>
  </si>
  <si>
    <t xml:space="preserve">PAPER</t>
  </si>
  <si>
    <t xml:space="preserve">Industrial Downstream - Chemicals</t>
  </si>
  <si>
    <t xml:space="preserve">CHEMICALS</t>
  </si>
  <si>
    <t xml:space="preserve">MDSTRM_IPP_ORIG</t>
  </si>
  <si>
    <t xml:space="preserve">MEXICO</t>
  </si>
  <si>
    <t xml:space="preserve">Genco</t>
  </si>
  <si>
    <t xml:space="preserve">GENCOS</t>
  </si>
  <si>
    <t xml:space="preserve">N_BS_DEV</t>
  </si>
  <si>
    <t xml:space="preserve">ASST_ORIG</t>
  </si>
  <si>
    <t xml:space="preserve">ASST_TRD</t>
  </si>
  <si>
    <t xml:space="preserve">EQUITY</t>
  </si>
  <si>
    <t xml:space="preserve">PROD_FIN</t>
  </si>
  <si>
    <t xml:space="preserve">ASST_MGT_AND_RESTRCT</t>
  </si>
  <si>
    <t xml:space="preserve">CTG_ASSETS</t>
  </si>
  <si>
    <t xml:space="preserve">OF_CHAIR</t>
  </si>
  <si>
    <t xml:space="preserve">GROUP</t>
  </si>
  <si>
    <t xml:space="preserve">TREASURY_INT</t>
  </si>
  <si>
    <t xml:space="preserve">PRETAX_INCOME</t>
  </si>
  <si>
    <t xml:space="preserve">Q.QTD</t>
  </si>
  <si>
    <t xml:space="preserve">1Q</t>
  </si>
  <si>
    <t xml:space="preserve">2Q</t>
  </si>
  <si>
    <t xml:space="preserve">3Q</t>
  </si>
  <si>
    <t xml:space="preserve">4Q</t>
  </si>
  <si>
    <t xml:space="preserve">Estimate</t>
  </si>
  <si>
    <t xml:space="preserve">PWR_TRd</t>
  </si>
  <si>
    <t xml:space="preserve">Total Trading &amp; Risk Management</t>
  </si>
  <si>
    <t xml:space="preserve">Interest (Expense)/Income</t>
  </si>
  <si>
    <t xml:space="preserve">2ND QUARTER 2000 DETAIL OF GROSS MARGIN</t>
  </si>
  <si>
    <t xml:space="preserve">WEEKLY CHANGE</t>
  </si>
  <si>
    <t xml:space="preserve">DPR*</t>
  </si>
  <si>
    <t xml:space="preserve">MPR</t>
  </si>
  <si>
    <t xml:space="preserve">Accruals</t>
  </si>
  <si>
    <t xml:space="preserve">Other</t>
  </si>
  <si>
    <t xml:space="preserve">FTA</t>
  </si>
  <si>
    <t xml:space="preserve">Industrial Downstream</t>
  </si>
  <si>
    <t xml:space="preserve">* Excludes Cap. Charge &amp; Operating Costs</t>
  </si>
  <si>
    <t xml:space="preserve">Deals Added:</t>
  </si>
  <si>
    <t xml:space="preserve">Deals Changed:</t>
  </si>
  <si>
    <t xml:space="preserve">Deals Removed:</t>
  </si>
  <si>
    <t xml:space="preserve">Deals Completed:</t>
  </si>
  <si>
    <t xml:space="preserve">M.QTD</t>
  </si>
  <si>
    <t xml:space="preserve">Forecast Margin Calculation</t>
  </si>
  <si>
    <t xml:space="preserve">Earnings Before Allocated Expenses</t>
  </si>
  <si>
    <r>
      <rPr>
        <b val="true"/>
        <sz val="8"/>
        <rFont val="Arial Narrow"/>
        <family val="2"/>
      </rPr>
      <t xml:space="preserve">DPR </t>
    </r>
    <r>
      <rPr>
        <sz val="6"/>
        <rFont val="Arial Narrow"/>
        <family val="2"/>
      </rPr>
      <t xml:space="preserve">(1)</t>
    </r>
  </si>
  <si>
    <t xml:space="preserve">Other </t>
  </si>
  <si>
    <t xml:space="preserve">GAS_TRAD</t>
  </si>
  <si>
    <t xml:space="preserve">TRD_MKT</t>
  </si>
  <si>
    <t xml:space="preserve">DWNSTRM_IND_ORIG</t>
  </si>
  <si>
    <t xml:space="preserve">fin</t>
  </si>
  <si>
    <t xml:space="preserve">(1) Excludes Cap. Charge &amp; Operating Costs</t>
  </si>
  <si>
    <t xml:space="preserve">Check Figures</t>
  </si>
  <si>
    <t xml:space="preserve">Emerging Businesses</t>
  </si>
  <si>
    <t xml:space="preserve">DEALS COMPLETED</t>
  </si>
  <si>
    <t xml:space="preserve">Restructuring</t>
  </si>
  <si>
    <t xml:space="preserve">CP&amp;L</t>
  </si>
  <si>
    <t xml:space="preserve">Other Marketing</t>
  </si>
  <si>
    <t xml:space="preserve">2ND QUARTER 2000 EXPENSES</t>
  </si>
  <si>
    <t xml:space="preserve">Direct Expenses</t>
  </si>
  <si>
    <t xml:space="preserve">Variance Explanation</t>
  </si>
  <si>
    <t xml:space="preserve">GAS_trad</t>
  </si>
  <si>
    <t xml:space="preserve">trd_mkt</t>
  </si>
  <si>
    <t xml:space="preserve">Operating Expenses</t>
  </si>
  <si>
    <t xml:space="preserve">2ND QUARTER 2000 EXPENSES-Weekly Change</t>
  </si>
  <si>
    <t xml:space="preserve">Moved Business to Business and Enron Networks Plan &amp; Actual into Group</t>
  </si>
  <si>
    <t xml:space="preserve">Moved Condensate &amp; Gathering income to margin</t>
  </si>
  <si>
    <t xml:space="preserve">2ND QUARTER 2000 CAPITAL CHARGE &amp; ALLOCATED EXPENSES</t>
  </si>
  <si>
    <t xml:space="preserve">Capital Charge</t>
  </si>
  <si>
    <t xml:space="preserve">Allocated Expenses</t>
  </si>
  <si>
    <t xml:space="preserve">Explanation</t>
  </si>
  <si>
    <t xml:space="preserve">Total Trading &amp; Risk Mgmt</t>
  </si>
  <si>
    <t xml:space="preserve">Big Horn, Cactus</t>
  </si>
  <si>
    <t xml:space="preserve">Merlin (City Forest, Oconto Falls)</t>
  </si>
  <si>
    <t xml:space="preserve">Condor (Quanta)</t>
  </si>
  <si>
    <t xml:space="preserve">Merlin (HV Marine, LSI, Ridgelake)</t>
  </si>
  <si>
    <t xml:space="preserve">TOT_COM_HC</t>
  </si>
  <si>
    <t xml:space="preserve">2ND QUARTER 2000 HEADCOUNT</t>
  </si>
  <si>
    <t xml:space="preserve">TOT_NC_HC</t>
  </si>
  <si>
    <t xml:space="preserve">Actuals - April Team Report</t>
  </si>
  <si>
    <t xml:space="preserve">Plan - April</t>
  </si>
  <si>
    <t xml:space="preserve">Variance to Plan</t>
  </si>
  <si>
    <t xml:space="preserve">Commercial</t>
  </si>
  <si>
    <t xml:space="preserve">EQU_TRD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</si>
</sst>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mmmm\ d&quot;, &quot;yyyy"/>
    <numFmt numFmtId="166" formatCode="_(\$* #,##0.00_);_(\$* \(#,##0.00\);_(\$* \-??_);_(@_)"/>
    <numFmt numFmtId="167" formatCode="_(\$* #,##0_);_(\$* \(#,##0\);_(\$* \-??_);_(@_)"/>
    <numFmt numFmtId="168" formatCode="_(* #,##0.00_);_(* \(#,##0.00\);_(* \-??_);_(@_)"/>
    <numFmt numFmtId="169" formatCode="_(* #,##0_);_(* \(#,##0\);_(* \-??_);_(@_)"/>
    <numFmt numFmtId="170" formatCode="mm/dd/yy"/>
    <numFmt numFmtId="171" formatCode="_(\$* #,##0_);_(\$* \(#,##0\);_(\$* \-_);_(@_)"/>
    <numFmt numFmtId="172" formatCode="\$#,##0_);[RED]&quot;($&quot;#,##0\)"/>
    <numFmt numFmtId="173" formatCode="[$-409]mmm\-yy"/>
    <numFmt numFmtId="174" formatCode="@"/>
    <numFmt numFmtId="175" formatCode="_(* #,##0.0_);_(* \(#,##0.0\);_(* \-??_);_(@_)"/>
  </numFmts>
  <fonts count="5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b val="true"/>
      <sz val="12"/>
      <color rgb="FF000000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8"/>
      <color rgb="FF000000"/>
      <name val="Arial"/>
      <family val="2"/>
    </font>
    <font>
      <b val="true"/>
      <sz val="11"/>
      <color rgb="FF000000"/>
      <name val="Arial"/>
      <family val="2"/>
    </font>
    <font>
      <b val="true"/>
      <sz val="11"/>
      <color rgb="FF000000"/>
      <name val="Arial Narrow"/>
      <family val="2"/>
    </font>
    <font>
      <b val="true"/>
      <sz val="10"/>
      <color rgb="FF000000"/>
      <name val="Arial"/>
      <family val="2"/>
    </font>
    <font>
      <b val="true"/>
      <sz val="10"/>
      <color rgb="FF000000"/>
      <name val="Arial Narrow"/>
      <family val="2"/>
    </font>
    <font>
      <sz val="8"/>
      <color rgb="FFFF0000"/>
      <name val="Arial Narrow"/>
      <family val="2"/>
    </font>
    <font>
      <b val="true"/>
      <sz val="10"/>
      <color rgb="FFFF0000"/>
      <name val="Arial Narrow"/>
      <family val="2"/>
    </font>
    <font>
      <b val="true"/>
      <sz val="8"/>
      <name val="Arial Narrow"/>
      <family val="2"/>
    </font>
    <font>
      <b val="true"/>
      <sz val="9"/>
      <color rgb="FF0000FF"/>
      <name val="Arial Narrow"/>
      <family val="2"/>
    </font>
    <font>
      <sz val="9"/>
      <name val="Arial Narrow"/>
      <family val="2"/>
    </font>
    <font>
      <b val="true"/>
      <i val="true"/>
      <sz val="9"/>
      <color rgb="FF0000FF"/>
      <name val="Arial Narrow"/>
      <family val="2"/>
    </font>
    <font>
      <b val="true"/>
      <sz val="10"/>
      <name val="Arial Narrow"/>
      <family val="2"/>
    </font>
    <font>
      <b val="true"/>
      <sz val="10"/>
      <color rgb="FF0000FF"/>
      <name val="Arial Narrow"/>
      <family val="2"/>
    </font>
    <font>
      <b val="true"/>
      <sz val="16"/>
      <color rgb="FF000000"/>
      <name val="Arial"/>
      <family val="2"/>
    </font>
    <font>
      <b val="true"/>
      <sz val="14"/>
      <color rgb="FF000000"/>
      <name val="Arial Narrow"/>
      <family val="2"/>
    </font>
    <font>
      <b val="true"/>
      <sz val="11"/>
      <color rgb="FFFF0000"/>
      <name val="Arial Narrow"/>
      <family val="2"/>
    </font>
    <font>
      <b val="true"/>
      <sz val="11"/>
      <color rgb="FF0000FF"/>
      <name val="Arial Narrow"/>
      <family val="2"/>
    </font>
    <font>
      <b val="true"/>
      <u val="single"/>
      <sz val="8"/>
      <name val="Arial Narrow"/>
      <family val="2"/>
    </font>
    <font>
      <b val="true"/>
      <sz val="8"/>
      <color rgb="FF0000FF"/>
      <name val="Arial Narrow"/>
      <family val="2"/>
    </font>
    <font>
      <u val="single"/>
      <sz val="8"/>
      <name val="Arial Narrow"/>
      <family val="2"/>
    </font>
    <font>
      <sz val="8"/>
      <color rgb="FF0000FF"/>
      <name val="Arial Narrow"/>
      <family val="2"/>
    </font>
    <font>
      <sz val="11"/>
      <color rgb="FF0000FF"/>
      <name val="Arial Narrow"/>
      <family val="2"/>
    </font>
    <font>
      <sz val="10"/>
      <name val="Arial Narrow"/>
      <family val="2"/>
    </font>
    <font>
      <b val="true"/>
      <sz val="12"/>
      <color rgb="FFFFFFFF"/>
      <name val="Arial Narrow"/>
      <family val="2"/>
    </font>
    <font>
      <b val="true"/>
      <sz val="11"/>
      <color rgb="FFFFFFFF"/>
      <name val="Arial Narrow"/>
      <family val="2"/>
    </font>
    <font>
      <b val="true"/>
      <sz val="10"/>
      <color rgb="FFFFFFFF"/>
      <name val="Arial Narrow"/>
      <family val="2"/>
    </font>
    <font>
      <b val="true"/>
      <i val="true"/>
      <sz val="8"/>
      <name val="Arial Narrow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2"/>
      <color rgb="FFFFFFFF"/>
      <name val="Arial Narrow"/>
      <family val="2"/>
    </font>
    <font>
      <b val="true"/>
      <sz val="9"/>
      <name val="Arial Narrow"/>
      <family val="2"/>
    </font>
    <font>
      <sz val="6"/>
      <name val="Arial Narrow"/>
      <family val="2"/>
    </font>
    <font>
      <i val="true"/>
      <sz val="8"/>
      <name val="Arial Narrow"/>
      <family val="2"/>
    </font>
    <font>
      <i val="true"/>
      <sz val="6"/>
      <name val="Arial Narrow"/>
      <family val="2"/>
    </font>
    <font>
      <b val="true"/>
      <i val="true"/>
      <sz val="8"/>
      <color rgb="FFFFFFFF"/>
      <name val="Arial Narrow"/>
      <family val="2"/>
    </font>
    <font>
      <sz val="6"/>
      <name val="Arial"/>
      <family val="2"/>
    </font>
    <font>
      <b val="true"/>
      <sz val="12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0"/>
      <color rgb="FFFFFFFF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</fills>
  <borders count="4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3" borderId="2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7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6" fillId="3" borderId="2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6" fillId="3" borderId="2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7" fillId="2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6" fillId="3" borderId="2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6" fillId="3" borderId="2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4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3" borderId="2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3" borderId="2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3" borderId="27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7" fillId="2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6" fillId="3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8" fillId="3" borderId="2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7" fillId="2" borderId="3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2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3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3" borderId="3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6" fillId="3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3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3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0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3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3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9" fillId="3" borderId="4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9" fillId="3" borderId="4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9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1" fontId="19" fillId="0" borderId="4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19" fillId="0" borderId="4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23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24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24" fillId="0" borderId="4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9" fontId="25" fillId="0" borderId="4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5" fillId="0" borderId="4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5" fillId="0" borderId="4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5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5" fillId="0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5" fillId="0" borderId="3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6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6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0" borderId="24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24" fillId="0" borderId="4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9" fontId="4" fillId="0" borderId="1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1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25" fillId="0" borderId="1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7" fillId="0" borderId="4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7" fillId="0" borderId="4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7" fillId="0" borderId="4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7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7" fillId="0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7" fillId="0" borderId="3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8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8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7" fontId="28" fillId="0" borderId="4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8" fillId="0" borderId="4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24" fillId="0" borderId="18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3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3" borderId="4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3" borderId="4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3" borderId="4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3" borderId="4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4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3" borderId="1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8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8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8" fillId="3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8" fillId="3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8" fillId="3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8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8" fillId="3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8" fillId="3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3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3" borderId="1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9" fontId="15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3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3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4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4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4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4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4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4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4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40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24" fillId="0" borderId="44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9" fontId="25" fillId="0" borderId="4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7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8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7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8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0" fillId="3" borderId="1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5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0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0" fillId="3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0" fillId="3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0" fillId="3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7" fillId="0" borderId="4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7" fillId="0" borderId="4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8" fillId="0" borderId="4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7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7" fillId="0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8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7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8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0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0" fillId="3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3" borderId="17" xfId="0" applyFont="true" applyBorder="true" applyAlignment="true" applyProtection="false">
      <alignment horizontal="left" vertical="bottom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externalLink" Target="externalLinks/externalLink1.xml"/><Relationship Id="rId19" Type="http://schemas.openxmlformats.org/officeDocument/2006/relationships/externalLink" Target="externalLinks/externalLink2.xml"/><Relationship Id="rId20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10440</xdr:colOff>
      <xdr:row>0</xdr:row>
      <xdr:rowOff>47880</xdr:rowOff>
    </xdr:from>
    <xdr:to>
      <xdr:col>5</xdr:col>
      <xdr:colOff>39960</xdr:colOff>
      <xdr:row>0</xdr:row>
      <xdr:rowOff>47880</xdr:rowOff>
    </xdr:to>
    <xdr:sp>
      <xdr:nvSpPr>
        <xdr:cNvPr id="0" name="Line 2"/>
        <xdr:cNvSpPr/>
      </xdr:nvSpPr>
      <xdr:spPr>
        <a:xfrm flipH="1">
          <a:off x="10440" y="47880"/>
          <a:ext cx="35193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3</xdr:row>
      <xdr:rowOff>114480</xdr:rowOff>
    </xdr:from>
    <xdr:to>
      <xdr:col>13</xdr:col>
      <xdr:colOff>603720</xdr:colOff>
      <xdr:row>3</xdr:row>
      <xdr:rowOff>114480</xdr:rowOff>
    </xdr:to>
    <xdr:sp>
      <xdr:nvSpPr>
        <xdr:cNvPr id="1" name="Line 3"/>
        <xdr:cNvSpPr/>
      </xdr:nvSpPr>
      <xdr:spPr>
        <a:xfrm flipH="1">
          <a:off x="2202840" y="812520"/>
          <a:ext cx="54799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10080</xdr:colOff>
      <xdr:row>0</xdr:row>
      <xdr:rowOff>47880</xdr:rowOff>
    </xdr:from>
    <xdr:to>
      <xdr:col>7</xdr:col>
      <xdr:colOff>523080</xdr:colOff>
      <xdr:row>0</xdr:row>
      <xdr:rowOff>47880</xdr:rowOff>
    </xdr:to>
    <xdr:sp>
      <xdr:nvSpPr>
        <xdr:cNvPr id="2" name="Line 5"/>
        <xdr:cNvSpPr/>
      </xdr:nvSpPr>
      <xdr:spPr>
        <a:xfrm flipH="1">
          <a:off x="10080" y="47880"/>
          <a:ext cx="46760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3</xdr:row>
      <xdr:rowOff>114480</xdr:rowOff>
    </xdr:from>
    <xdr:to>
      <xdr:col>13</xdr:col>
      <xdr:colOff>603720</xdr:colOff>
      <xdr:row>3</xdr:row>
      <xdr:rowOff>114480</xdr:rowOff>
    </xdr:to>
    <xdr:sp>
      <xdr:nvSpPr>
        <xdr:cNvPr id="3" name="Line 6"/>
        <xdr:cNvSpPr/>
      </xdr:nvSpPr>
      <xdr:spPr>
        <a:xfrm flipH="1">
          <a:off x="2202840" y="812520"/>
          <a:ext cx="54799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251640</xdr:colOff>
      <xdr:row>1</xdr:row>
      <xdr:rowOff>76680</xdr:rowOff>
    </xdr:from>
    <xdr:to>
      <xdr:col>14</xdr:col>
      <xdr:colOff>543240</xdr:colOff>
      <xdr:row>3</xdr:row>
      <xdr:rowOff>38160</xdr:rowOff>
    </xdr:to>
    <xdr:sp>
      <xdr:nvSpPr>
        <xdr:cNvPr id="19" name="Text 5"/>
        <xdr:cNvSpPr/>
      </xdr:nvSpPr>
      <xdr:spPr>
        <a:xfrm>
          <a:off x="7603560" y="76680"/>
          <a:ext cx="213192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-360</xdr:colOff>
      <xdr:row>0</xdr:row>
      <xdr:rowOff>47520</xdr:rowOff>
    </xdr:from>
    <xdr:to>
      <xdr:col>11</xdr:col>
      <xdr:colOff>895680</xdr:colOff>
      <xdr:row>0</xdr:row>
      <xdr:rowOff>47520</xdr:rowOff>
    </xdr:to>
    <xdr:sp>
      <xdr:nvSpPr>
        <xdr:cNvPr id="20" name="Line 1"/>
        <xdr:cNvSpPr/>
      </xdr:nvSpPr>
      <xdr:spPr>
        <a:xfrm flipH="1">
          <a:off x="-360" y="47520"/>
          <a:ext cx="76136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352080</xdr:colOff>
      <xdr:row>3</xdr:row>
      <xdr:rowOff>85320</xdr:rowOff>
    </xdr:from>
    <xdr:to>
      <xdr:col>17</xdr:col>
      <xdr:colOff>11520</xdr:colOff>
      <xdr:row>3</xdr:row>
      <xdr:rowOff>85320</xdr:rowOff>
    </xdr:to>
    <xdr:sp>
      <xdr:nvSpPr>
        <xdr:cNvPr id="21" name="Line 2"/>
        <xdr:cNvSpPr/>
      </xdr:nvSpPr>
      <xdr:spPr>
        <a:xfrm flipH="1">
          <a:off x="4475160" y="723600"/>
          <a:ext cx="59140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-360</xdr:colOff>
      <xdr:row>0</xdr:row>
      <xdr:rowOff>47520</xdr:rowOff>
    </xdr:from>
    <xdr:to>
      <xdr:col>11</xdr:col>
      <xdr:colOff>895680</xdr:colOff>
      <xdr:row>0</xdr:row>
      <xdr:rowOff>47520</xdr:rowOff>
    </xdr:to>
    <xdr:sp>
      <xdr:nvSpPr>
        <xdr:cNvPr id="22" name="Line 3"/>
        <xdr:cNvSpPr/>
      </xdr:nvSpPr>
      <xdr:spPr>
        <a:xfrm flipH="1">
          <a:off x="-360" y="47520"/>
          <a:ext cx="76136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352080</xdr:colOff>
      <xdr:row>3</xdr:row>
      <xdr:rowOff>85320</xdr:rowOff>
    </xdr:from>
    <xdr:to>
      <xdr:col>17</xdr:col>
      <xdr:colOff>11520</xdr:colOff>
      <xdr:row>3</xdr:row>
      <xdr:rowOff>85320</xdr:rowOff>
    </xdr:to>
    <xdr:sp>
      <xdr:nvSpPr>
        <xdr:cNvPr id="23" name="Line 4"/>
        <xdr:cNvSpPr/>
      </xdr:nvSpPr>
      <xdr:spPr>
        <a:xfrm flipH="1">
          <a:off x="4475160" y="723600"/>
          <a:ext cx="59140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9720</xdr:colOff>
      <xdr:row>1</xdr:row>
      <xdr:rowOff>66240</xdr:rowOff>
    </xdr:from>
    <xdr:to>
      <xdr:col>10</xdr:col>
      <xdr:colOff>1037520</xdr:colOff>
      <xdr:row>3</xdr:row>
      <xdr:rowOff>47160</xdr:rowOff>
    </xdr:to>
    <xdr:sp>
      <xdr:nvSpPr>
        <xdr:cNvPr id="24" name="Text 1"/>
        <xdr:cNvSpPr/>
      </xdr:nvSpPr>
      <xdr:spPr>
        <a:xfrm>
          <a:off x="7988040" y="228240"/>
          <a:ext cx="213444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9720</xdr:colOff>
      <xdr:row>1</xdr:row>
      <xdr:rowOff>66240</xdr:rowOff>
    </xdr:from>
    <xdr:to>
      <xdr:col>10</xdr:col>
      <xdr:colOff>1037880</xdr:colOff>
      <xdr:row>3</xdr:row>
      <xdr:rowOff>47160</xdr:rowOff>
    </xdr:to>
    <xdr:sp>
      <xdr:nvSpPr>
        <xdr:cNvPr id="25" name="Text 1"/>
        <xdr:cNvSpPr/>
      </xdr:nvSpPr>
      <xdr:spPr>
        <a:xfrm>
          <a:off x="6800400" y="228240"/>
          <a:ext cx="213480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251640</xdr:colOff>
      <xdr:row>1</xdr:row>
      <xdr:rowOff>76320</xdr:rowOff>
    </xdr:from>
    <xdr:to>
      <xdr:col>15</xdr:col>
      <xdr:colOff>542880</xdr:colOff>
      <xdr:row>3</xdr:row>
      <xdr:rowOff>56880</xdr:rowOff>
    </xdr:to>
    <xdr:sp>
      <xdr:nvSpPr>
        <xdr:cNvPr id="26" name="Text 1"/>
        <xdr:cNvSpPr/>
      </xdr:nvSpPr>
      <xdr:spPr>
        <a:xfrm>
          <a:off x="8398080" y="238320"/>
          <a:ext cx="199044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10440</xdr:colOff>
      <xdr:row>0</xdr:row>
      <xdr:rowOff>47880</xdr:rowOff>
    </xdr:from>
    <xdr:to>
      <xdr:col>5</xdr:col>
      <xdr:colOff>39960</xdr:colOff>
      <xdr:row>0</xdr:row>
      <xdr:rowOff>47880</xdr:rowOff>
    </xdr:to>
    <xdr:sp>
      <xdr:nvSpPr>
        <xdr:cNvPr id="4" name="Line 2"/>
        <xdr:cNvSpPr/>
      </xdr:nvSpPr>
      <xdr:spPr>
        <a:xfrm flipH="1">
          <a:off x="10440" y="47880"/>
          <a:ext cx="34293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3</xdr:row>
      <xdr:rowOff>114480</xdr:rowOff>
    </xdr:from>
    <xdr:to>
      <xdr:col>13</xdr:col>
      <xdr:colOff>603720</xdr:colOff>
      <xdr:row>3</xdr:row>
      <xdr:rowOff>114480</xdr:rowOff>
    </xdr:to>
    <xdr:sp>
      <xdr:nvSpPr>
        <xdr:cNvPr id="5" name="Line 3"/>
        <xdr:cNvSpPr/>
      </xdr:nvSpPr>
      <xdr:spPr>
        <a:xfrm flipH="1">
          <a:off x="2172960" y="812520"/>
          <a:ext cx="54792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10080</xdr:colOff>
      <xdr:row>0</xdr:row>
      <xdr:rowOff>47880</xdr:rowOff>
    </xdr:from>
    <xdr:to>
      <xdr:col>8</xdr:col>
      <xdr:colOff>360</xdr:colOff>
      <xdr:row>0</xdr:row>
      <xdr:rowOff>47880</xdr:rowOff>
    </xdr:to>
    <xdr:sp>
      <xdr:nvSpPr>
        <xdr:cNvPr id="6" name="Line 5"/>
        <xdr:cNvSpPr/>
      </xdr:nvSpPr>
      <xdr:spPr>
        <a:xfrm flipH="1">
          <a:off x="10080" y="47880"/>
          <a:ext cx="45356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3</xdr:row>
      <xdr:rowOff>114480</xdr:rowOff>
    </xdr:from>
    <xdr:to>
      <xdr:col>13</xdr:col>
      <xdr:colOff>603720</xdr:colOff>
      <xdr:row>3</xdr:row>
      <xdr:rowOff>114480</xdr:rowOff>
    </xdr:to>
    <xdr:sp>
      <xdr:nvSpPr>
        <xdr:cNvPr id="7" name="Line 6"/>
        <xdr:cNvSpPr/>
      </xdr:nvSpPr>
      <xdr:spPr>
        <a:xfrm flipH="1">
          <a:off x="2172960" y="812520"/>
          <a:ext cx="54792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10440</xdr:colOff>
      <xdr:row>0</xdr:row>
      <xdr:rowOff>47880</xdr:rowOff>
    </xdr:from>
    <xdr:to>
      <xdr:col>5</xdr:col>
      <xdr:colOff>39960</xdr:colOff>
      <xdr:row>0</xdr:row>
      <xdr:rowOff>47880</xdr:rowOff>
    </xdr:to>
    <xdr:sp>
      <xdr:nvSpPr>
        <xdr:cNvPr id="8" name="Line 2"/>
        <xdr:cNvSpPr/>
      </xdr:nvSpPr>
      <xdr:spPr>
        <a:xfrm flipH="1">
          <a:off x="10440" y="47880"/>
          <a:ext cx="36705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3</xdr:row>
      <xdr:rowOff>114480</xdr:rowOff>
    </xdr:from>
    <xdr:to>
      <xdr:col>13</xdr:col>
      <xdr:colOff>603720</xdr:colOff>
      <xdr:row>3</xdr:row>
      <xdr:rowOff>114480</xdr:rowOff>
    </xdr:to>
    <xdr:sp>
      <xdr:nvSpPr>
        <xdr:cNvPr id="9" name="Line 4"/>
        <xdr:cNvSpPr/>
      </xdr:nvSpPr>
      <xdr:spPr>
        <a:xfrm flipH="1">
          <a:off x="2202840" y="812520"/>
          <a:ext cx="5631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10080</xdr:colOff>
      <xdr:row>0</xdr:row>
      <xdr:rowOff>47880</xdr:rowOff>
    </xdr:from>
    <xdr:to>
      <xdr:col>9</xdr:col>
      <xdr:colOff>10080</xdr:colOff>
      <xdr:row>0</xdr:row>
      <xdr:rowOff>47880</xdr:rowOff>
    </xdr:to>
    <xdr:sp>
      <xdr:nvSpPr>
        <xdr:cNvPr id="10" name="Line 7"/>
        <xdr:cNvSpPr/>
      </xdr:nvSpPr>
      <xdr:spPr>
        <a:xfrm flipH="1">
          <a:off x="10080" y="47880"/>
          <a:ext cx="54406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3</xdr:row>
      <xdr:rowOff>114480</xdr:rowOff>
    </xdr:from>
    <xdr:to>
      <xdr:col>13</xdr:col>
      <xdr:colOff>603720</xdr:colOff>
      <xdr:row>3</xdr:row>
      <xdr:rowOff>114480</xdr:rowOff>
    </xdr:to>
    <xdr:sp>
      <xdr:nvSpPr>
        <xdr:cNvPr id="11" name="Line 8"/>
        <xdr:cNvSpPr/>
      </xdr:nvSpPr>
      <xdr:spPr>
        <a:xfrm flipH="1">
          <a:off x="2202840" y="812520"/>
          <a:ext cx="5631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47520</xdr:rowOff>
    </xdr:from>
    <xdr:to>
      <xdr:col>11</xdr:col>
      <xdr:colOff>896040</xdr:colOff>
      <xdr:row>0</xdr:row>
      <xdr:rowOff>47520</xdr:rowOff>
    </xdr:to>
    <xdr:sp>
      <xdr:nvSpPr>
        <xdr:cNvPr id="12" name="Line 1"/>
        <xdr:cNvSpPr/>
      </xdr:nvSpPr>
      <xdr:spPr>
        <a:xfrm flipH="1">
          <a:off x="0" y="47520"/>
          <a:ext cx="75837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351720</xdr:colOff>
      <xdr:row>3</xdr:row>
      <xdr:rowOff>85320</xdr:rowOff>
    </xdr:from>
    <xdr:to>
      <xdr:col>17</xdr:col>
      <xdr:colOff>11520</xdr:colOff>
      <xdr:row>3</xdr:row>
      <xdr:rowOff>85320</xdr:rowOff>
    </xdr:to>
    <xdr:sp>
      <xdr:nvSpPr>
        <xdr:cNvPr id="13" name="Line 2"/>
        <xdr:cNvSpPr/>
      </xdr:nvSpPr>
      <xdr:spPr>
        <a:xfrm flipH="1">
          <a:off x="4545360" y="723600"/>
          <a:ext cx="56527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110880</xdr:colOff>
      <xdr:row>0</xdr:row>
      <xdr:rowOff>95400</xdr:rowOff>
    </xdr:from>
    <xdr:to>
      <xdr:col>12</xdr:col>
      <xdr:colOff>533880</xdr:colOff>
      <xdr:row>2</xdr:row>
      <xdr:rowOff>86040</xdr:rowOff>
    </xdr:to>
    <xdr:sp>
      <xdr:nvSpPr>
        <xdr:cNvPr id="14" name="Text 1"/>
        <xdr:cNvSpPr/>
      </xdr:nvSpPr>
      <xdr:spPr>
        <a:xfrm>
          <a:off x="4694400" y="95400"/>
          <a:ext cx="1156320" cy="4003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492480</xdr:colOff>
      <xdr:row>0</xdr:row>
      <xdr:rowOff>76680</xdr:rowOff>
    </xdr:from>
    <xdr:to>
      <xdr:col>21</xdr:col>
      <xdr:colOff>452880</xdr:colOff>
      <xdr:row>2</xdr:row>
      <xdr:rowOff>38160</xdr:rowOff>
    </xdr:to>
    <xdr:sp>
      <xdr:nvSpPr>
        <xdr:cNvPr id="15" name="Text 1"/>
        <xdr:cNvSpPr/>
      </xdr:nvSpPr>
      <xdr:spPr>
        <a:xfrm>
          <a:off x="8716320" y="76680"/>
          <a:ext cx="267516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492480</xdr:colOff>
      <xdr:row>0</xdr:row>
      <xdr:rowOff>76680</xdr:rowOff>
    </xdr:from>
    <xdr:to>
      <xdr:col>21</xdr:col>
      <xdr:colOff>452880</xdr:colOff>
      <xdr:row>2</xdr:row>
      <xdr:rowOff>38160</xdr:rowOff>
    </xdr:to>
    <xdr:sp>
      <xdr:nvSpPr>
        <xdr:cNvPr id="16" name="Text 109"/>
        <xdr:cNvSpPr/>
      </xdr:nvSpPr>
      <xdr:spPr>
        <a:xfrm>
          <a:off x="9200880" y="76680"/>
          <a:ext cx="267516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18</xdr:col>
      <xdr:colOff>20160</xdr:colOff>
      <xdr:row>1</xdr:row>
      <xdr:rowOff>76680</xdr:rowOff>
    </xdr:from>
    <xdr:to>
      <xdr:col>21</xdr:col>
      <xdr:colOff>462960</xdr:colOff>
      <xdr:row>3</xdr:row>
      <xdr:rowOff>76320</xdr:rowOff>
    </xdr:to>
    <xdr:sp>
      <xdr:nvSpPr>
        <xdr:cNvPr id="17" name="Text 191"/>
        <xdr:cNvSpPr/>
      </xdr:nvSpPr>
      <xdr:spPr>
        <a:xfrm>
          <a:off x="8515080" y="76680"/>
          <a:ext cx="1588320" cy="4093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361800</xdr:colOff>
      <xdr:row>0</xdr:row>
      <xdr:rowOff>76680</xdr:rowOff>
    </xdr:from>
    <xdr:to>
      <xdr:col>10</xdr:col>
      <xdr:colOff>543600</xdr:colOff>
      <xdr:row>2</xdr:row>
      <xdr:rowOff>38160</xdr:rowOff>
    </xdr:to>
    <xdr:sp>
      <xdr:nvSpPr>
        <xdr:cNvPr id="18" name="Text 1"/>
        <xdr:cNvSpPr/>
      </xdr:nvSpPr>
      <xdr:spPr>
        <a:xfrm>
          <a:off x="5290200" y="76680"/>
          <a:ext cx="202176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New%20form%20summary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MgmtSum-Q2-042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TD"/>
      <sheetName val="1Q"/>
      <sheetName val="2QTD"/>
    </sheetNames>
    <sheetDataSet>
      <sheetData sheetId="0"/>
      <sheetData sheetId="1">
        <row r="46">
          <cell r="G46">
            <v>1223</v>
          </cell>
          <cell r="H46">
            <v>12000</v>
          </cell>
        </row>
      </sheetData>
      <sheetData sheetId="2">
        <row r="46">
          <cell r="C46">
            <v>0</v>
          </cell>
          <cell r="D46">
            <v>0</v>
          </cell>
        </row>
        <row r="46">
          <cell r="G46">
            <v>8600</v>
          </cell>
          <cell r="H46">
            <v>8600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1 Mgmt Summary"/>
      <sheetName val="QTD Mgmt Summary"/>
      <sheetName val="Hotlist - Identified"/>
      <sheetName val="Greensheet"/>
      <sheetName val="Old Mgmt Summary"/>
      <sheetName val="Summary YTD"/>
      <sheetName val="Summary YTD-Qtr"/>
      <sheetName val="GM-WklyChnge"/>
      <sheetName val="GrossMargin"/>
      <sheetName val="Hotlist - Completed"/>
      <sheetName val="Expenses"/>
      <sheetName val="Expense Weekly Change"/>
      <sheetName val="CapChrg-AllocExp"/>
      <sheetName val="Headcount"/>
    </sheetNames>
    <sheetDataSet>
      <sheetData sheetId="0"/>
      <sheetData sheetId="1"/>
      <sheetData sheetId="2">
        <row r="46">
          <cell r="G46">
            <v>196961</v>
          </cell>
        </row>
        <row r="48">
          <cell r="C48">
            <v>24557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10">
          <cell r="D10">
            <v>27805</v>
          </cell>
        </row>
        <row r="11">
          <cell r="D11">
            <v>8308</v>
          </cell>
        </row>
        <row r="11">
          <cell r="G11">
            <v>0</v>
          </cell>
        </row>
        <row r="12">
          <cell r="D12">
            <v>6450</v>
          </cell>
        </row>
        <row r="13">
          <cell r="D13">
            <v>102</v>
          </cell>
        </row>
        <row r="14">
          <cell r="D14">
            <v>6731</v>
          </cell>
          <cell r="E14">
            <v>0</v>
          </cell>
          <cell r="F14">
            <v>0</v>
          </cell>
        </row>
        <row r="15">
          <cell r="D15">
            <v>2202</v>
          </cell>
          <cell r="E15">
            <v>13</v>
          </cell>
          <cell r="F15">
            <v>62</v>
          </cell>
        </row>
        <row r="16">
          <cell r="D16">
            <v>178</v>
          </cell>
          <cell r="E16">
            <v>0</v>
          </cell>
          <cell r="F16">
            <v>0</v>
          </cell>
        </row>
        <row r="17">
          <cell r="D17">
            <v>-1025</v>
          </cell>
        </row>
        <row r="23">
          <cell r="E23">
            <v>488</v>
          </cell>
        </row>
        <row r="24">
          <cell r="D24">
            <v>1019</v>
          </cell>
        </row>
        <row r="26">
          <cell r="E26">
            <v>2285</v>
          </cell>
          <cell r="F26">
            <v>400</v>
          </cell>
        </row>
        <row r="29">
          <cell r="G29">
            <v>0</v>
          </cell>
          <cell r="H29">
            <v>0</v>
          </cell>
        </row>
        <row r="31">
          <cell r="E31">
            <v>3553</v>
          </cell>
        </row>
        <row r="32">
          <cell r="D32">
            <v>102</v>
          </cell>
        </row>
        <row r="32">
          <cell r="G32">
            <v>15137</v>
          </cell>
        </row>
        <row r="33">
          <cell r="D33">
            <v>4626</v>
          </cell>
        </row>
        <row r="37">
          <cell r="E37">
            <v>-22767</v>
          </cell>
          <cell r="F37">
            <v>0</v>
          </cell>
        </row>
        <row r="38">
          <cell r="E38">
            <v>126</v>
          </cell>
          <cell r="F38">
            <v>0</v>
          </cell>
        </row>
        <row r="39">
          <cell r="E39">
            <v>-8769</v>
          </cell>
          <cell r="F39">
            <v>51</v>
          </cell>
        </row>
        <row r="40">
          <cell r="E40">
            <v>-3514</v>
          </cell>
          <cell r="F40">
            <v>362</v>
          </cell>
        </row>
        <row r="49">
          <cell r="E49">
            <v>-4168</v>
          </cell>
          <cell r="F49">
            <v>-15200</v>
          </cell>
        </row>
      </sheetData>
      <sheetData sheetId="10"/>
      <sheetData sheetId="11">
        <row r="9">
          <cell r="D9">
            <v>3212</v>
          </cell>
          <cell r="E9">
            <v>3212</v>
          </cell>
        </row>
        <row r="10">
          <cell r="D10">
            <v>4712</v>
          </cell>
          <cell r="E10">
            <v>4712</v>
          </cell>
        </row>
        <row r="11">
          <cell r="D11">
            <v>709</v>
          </cell>
          <cell r="E11">
            <v>709</v>
          </cell>
        </row>
        <row r="12">
          <cell r="D12">
            <v>1451</v>
          </cell>
          <cell r="E12">
            <v>1451</v>
          </cell>
        </row>
        <row r="13">
          <cell r="D13">
            <v>1384</v>
          </cell>
          <cell r="E13">
            <v>1384</v>
          </cell>
        </row>
        <row r="14">
          <cell r="D14">
            <v>2665</v>
          </cell>
          <cell r="E14">
            <v>2665</v>
          </cell>
        </row>
        <row r="15">
          <cell r="D15">
            <v>982</v>
          </cell>
          <cell r="E15">
            <v>982</v>
          </cell>
        </row>
        <row r="16">
          <cell r="D16">
            <v>104</v>
          </cell>
          <cell r="E16">
            <v>104</v>
          </cell>
        </row>
        <row r="17">
          <cell r="D17">
            <v>1364</v>
          </cell>
          <cell r="E17">
            <v>1298</v>
          </cell>
        </row>
        <row r="20">
          <cell r="D20">
            <v>3325</v>
          </cell>
          <cell r="E20">
            <v>3325</v>
          </cell>
        </row>
        <row r="21">
          <cell r="D21">
            <v>4674</v>
          </cell>
          <cell r="E21">
            <v>4674</v>
          </cell>
        </row>
        <row r="22">
          <cell r="D22">
            <v>5476</v>
          </cell>
          <cell r="E22">
            <v>5476</v>
          </cell>
        </row>
        <row r="23">
          <cell r="D23">
            <v>1937</v>
          </cell>
          <cell r="E23">
            <v>1937</v>
          </cell>
        </row>
        <row r="24">
          <cell r="D24">
            <v>797</v>
          </cell>
          <cell r="E24">
            <v>797</v>
          </cell>
        </row>
        <row r="25">
          <cell r="D25">
            <v>2005</v>
          </cell>
          <cell r="E25">
            <v>2005</v>
          </cell>
        </row>
        <row r="28">
          <cell r="D28">
            <v>1001</v>
          </cell>
          <cell r="E28">
            <v>1001</v>
          </cell>
        </row>
        <row r="29">
          <cell r="D29">
            <v>4961</v>
          </cell>
          <cell r="E29">
            <v>4852</v>
          </cell>
        </row>
        <row r="30">
          <cell r="D30">
            <v>717</v>
          </cell>
          <cell r="E30">
            <v>717</v>
          </cell>
        </row>
        <row r="33">
          <cell r="D33">
            <v>838</v>
          </cell>
          <cell r="E33">
            <v>735</v>
          </cell>
        </row>
        <row r="34">
          <cell r="D34">
            <v>1307</v>
          </cell>
          <cell r="E34">
            <v>1307</v>
          </cell>
        </row>
        <row r="35">
          <cell r="D35">
            <v>839</v>
          </cell>
          <cell r="E35">
            <v>839</v>
          </cell>
        </row>
        <row r="36">
          <cell r="D36">
            <v>0</v>
          </cell>
          <cell r="E36">
            <v>0</v>
          </cell>
        </row>
        <row r="37">
          <cell r="D37">
            <v>839</v>
          </cell>
          <cell r="E37">
            <v>839</v>
          </cell>
        </row>
        <row r="40">
          <cell r="D40">
            <v>7092</v>
          </cell>
          <cell r="E40">
            <v>5984</v>
          </cell>
        </row>
        <row r="42">
          <cell r="D42">
            <v>2930</v>
          </cell>
          <cell r="E42">
            <v>2430</v>
          </cell>
        </row>
        <row r="46">
          <cell r="D46">
            <v>71849</v>
          </cell>
          <cell r="E46">
            <v>71849</v>
          </cell>
        </row>
        <row r="48">
          <cell r="D48">
            <v>26684</v>
          </cell>
          <cell r="E48">
            <v>26684</v>
          </cell>
        </row>
        <row r="55">
          <cell r="D55">
            <v>5727</v>
          </cell>
          <cell r="E55">
            <v>8789</v>
          </cell>
        </row>
        <row r="56">
          <cell r="D56">
            <v>38219</v>
          </cell>
          <cell r="E56">
            <v>36647</v>
          </cell>
        </row>
      </sheetData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1.7"/>
    <col collapsed="false" customWidth="true" hidden="false" outlineLevel="0" max="2" min="2" style="1" width="0.85"/>
    <col collapsed="false" customWidth="true" hidden="false" outlineLevel="0" max="4" min="3" style="1" width="8.7"/>
    <col collapsed="false" customWidth="true" hidden="false" outlineLevel="0" max="5" min="5" style="1" width="9.56"/>
    <col collapsed="false" customWidth="true" hidden="false" outlineLevel="0" max="6" min="6" style="1" width="0.85"/>
    <col collapsed="false" customWidth="true" hidden="false" outlineLevel="0" max="8" min="7" style="1" width="8.7"/>
    <col collapsed="false" customWidth="true" hidden="false" outlineLevel="0" max="9" min="9" style="1" width="7.28"/>
    <col collapsed="false" customWidth="true" hidden="false" outlineLevel="0" max="10" min="10" style="1" width="7.14"/>
    <col collapsed="false" customWidth="true" hidden="false" outlineLevel="0" max="11" min="11" style="1" width="0.85"/>
    <col collapsed="false" customWidth="true" hidden="false" outlineLevel="0" max="14" min="12" style="1" width="8.7"/>
    <col collapsed="false" customWidth="true" hidden="false" outlineLevel="0" max="15" min="15" style="1" width="0.85"/>
    <col collapsed="false" customWidth="true" hidden="false" outlineLevel="0" max="16" min="16" style="1" width="8.7"/>
    <col collapsed="false" customWidth="true" hidden="false" outlineLevel="0" max="20" min="17" style="1" width="7.7"/>
    <col collapsed="false" customWidth="true" hidden="false" outlineLevel="0" max="22" min="21" style="1" width="8.7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2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29.25" hidden="false" customHeight="true" outlineLevel="0" collapsed="false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 t="s">
        <v>1</v>
      </c>
      <c r="O2" s="5"/>
      <c r="P2" s="5"/>
      <c r="Q2" s="5"/>
      <c r="R2" s="5"/>
      <c r="S2" s="5"/>
      <c r="T2" s="5"/>
      <c r="U2" s="5"/>
      <c r="V2" s="7"/>
      <c r="W2" s="8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5.75" hidden="false" customHeight="tru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9" t="str">
        <f aca="false">'Old Mgmt Summary'!A3</f>
        <v>Results based on Activity through April 28, 2000</v>
      </c>
      <c r="O3" s="0"/>
      <c r="P3" s="0"/>
      <c r="Q3" s="0"/>
      <c r="R3" s="0"/>
      <c r="S3" s="0"/>
      <c r="T3" s="0"/>
      <c r="U3" s="0"/>
      <c r="V3" s="3"/>
      <c r="W3" s="8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15" hidden="false" customHeight="tru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10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8" hidden="false" customHeight="true" outlineLevel="0" collapsed="false">
      <c r="A5" s="11"/>
      <c r="B5" s="12"/>
      <c r="C5" s="13" t="s">
        <v>2</v>
      </c>
      <c r="D5" s="13"/>
      <c r="E5" s="13"/>
      <c r="F5" s="14"/>
      <c r="G5" s="13" t="s">
        <v>3</v>
      </c>
      <c r="H5" s="13"/>
      <c r="I5" s="13"/>
      <c r="J5" s="13"/>
      <c r="K5" s="15"/>
      <c r="L5" s="13" t="s">
        <v>4</v>
      </c>
      <c r="M5" s="13"/>
      <c r="N5" s="13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2" hidden="false" customHeight="true" outlineLevel="0" collapsed="false">
      <c r="A6" s="17" t="s">
        <v>5</v>
      </c>
      <c r="B6" s="18"/>
      <c r="C6" s="19" t="s">
        <v>6</v>
      </c>
      <c r="D6" s="20" t="s">
        <v>7</v>
      </c>
      <c r="E6" s="21" t="s">
        <v>8</v>
      </c>
      <c r="F6" s="22"/>
      <c r="G6" s="19" t="s">
        <v>9</v>
      </c>
      <c r="H6" s="20" t="s">
        <v>10</v>
      </c>
      <c r="I6" s="21" t="s">
        <v>8</v>
      </c>
      <c r="J6" s="21"/>
      <c r="K6" s="22"/>
      <c r="L6" s="19" t="s">
        <v>9</v>
      </c>
      <c r="M6" s="20" t="s">
        <v>7</v>
      </c>
      <c r="N6" s="21" t="s">
        <v>8</v>
      </c>
    </row>
    <row r="7" customFormat="false" ht="12" hidden="false" customHeight="true" outlineLevel="0" collapsed="false">
      <c r="A7" s="23"/>
      <c r="B7" s="18"/>
      <c r="C7" s="24"/>
      <c r="D7" s="25"/>
      <c r="E7" s="26"/>
      <c r="F7" s="27"/>
      <c r="G7" s="24"/>
      <c r="H7" s="25"/>
      <c r="I7" s="28" t="s">
        <v>11</v>
      </c>
      <c r="J7" s="29" t="s">
        <v>12</v>
      </c>
      <c r="K7" s="30"/>
      <c r="L7" s="24"/>
      <c r="M7" s="25"/>
      <c r="N7" s="26"/>
    </row>
    <row r="8" customFormat="false" ht="12" hidden="false" customHeight="true" outlineLevel="0" collapsed="false">
      <c r="A8" s="23" t="s">
        <v>13</v>
      </c>
      <c r="B8" s="18"/>
      <c r="C8" s="31" t="n">
        <f aca="false">'Q1 Mgmt Summary'!C8+'QTD Mgmt Summary'!C8</f>
        <v>90471</v>
      </c>
      <c r="D8" s="32" t="e">
        <f aca="false">'Q1 Mgmt Summary'!D8+'QTD Mgmt Summary'!D8</f>
        <v>#NAME?</v>
      </c>
      <c r="E8" s="33" t="e">
        <f aca="false">+C8-D8</f>
        <v>#NAME?</v>
      </c>
      <c r="F8" s="34"/>
      <c r="G8" s="31" t="e">
        <f aca="false">'Q1 Mgmt Summary'!G8+'QTD Mgmt Summary'!G8</f>
        <v>#NAME?</v>
      </c>
      <c r="H8" s="32" t="e">
        <f aca="false">'Q1 Mgmt Summary'!H8+'QTD Mgmt Summary'!H8</f>
        <v>#NAME?</v>
      </c>
      <c r="I8" s="35" t="e">
        <f aca="false">'QTD Mgmt Summary'!I8+'Q1 Mgmt Summary'!I8</f>
        <v>#NAME?</v>
      </c>
      <c r="J8" s="33" t="e">
        <f aca="false">'QTD Mgmt Summary'!J8+'Q1 Mgmt Summary'!J8</f>
        <v>#NAME?</v>
      </c>
      <c r="K8" s="34"/>
      <c r="L8" s="36" t="e">
        <f aca="false">+C8-G8</f>
        <v>#NAME?</v>
      </c>
      <c r="M8" s="37" t="e">
        <f aca="false">+D8-H8</f>
        <v>#NAME?</v>
      </c>
      <c r="N8" s="33" t="e">
        <f aca="false">+L8-M8</f>
        <v>#NAME?</v>
      </c>
    </row>
    <row r="9" customFormat="false" ht="12" hidden="false" customHeight="true" outlineLevel="0" collapsed="false">
      <c r="A9" s="23" t="s">
        <v>14</v>
      </c>
      <c r="B9" s="18"/>
      <c r="C9" s="38" t="n">
        <f aca="false">+'Q1 Mgmt Summary'!C9+'QTD Mgmt Summary'!C9</f>
        <v>123723</v>
      </c>
      <c r="D9" s="39" t="n">
        <f aca="false">+'Q1 Mgmt Summary'!D9+'QTD Mgmt Summary'!D9</f>
        <v>97187</v>
      </c>
      <c r="E9" s="40" t="n">
        <f aca="false">+C9-D9</f>
        <v>26536</v>
      </c>
      <c r="F9" s="34"/>
      <c r="G9" s="38" t="e">
        <f aca="false">+'Q1 Mgmt Summary'!G9+'QTD Mgmt Summary'!G9</f>
        <v>#NAME?</v>
      </c>
      <c r="H9" s="39" t="e">
        <f aca="false">+'Q1 Mgmt Summary'!H9+'QTD Mgmt Summary'!H9</f>
        <v>#NAME?</v>
      </c>
      <c r="I9" s="41" t="e">
        <f aca="false">'QTD Mgmt Summary'!I9+'Q1 Mgmt Summary'!I9</f>
        <v>#NAME?</v>
      </c>
      <c r="J9" s="40" t="e">
        <f aca="false">'QTD Mgmt Summary'!J9+'Q1 Mgmt Summary'!J9</f>
        <v>#NAME?</v>
      </c>
      <c r="K9" s="34"/>
      <c r="L9" s="42" t="e">
        <f aca="false">+C9-G9</f>
        <v>#NAME?</v>
      </c>
      <c r="M9" s="43" t="e">
        <f aca="false">+D9-H9</f>
        <v>#NAME?</v>
      </c>
      <c r="N9" s="40" t="e">
        <f aca="false">+L9-M9</f>
        <v>#NAME?</v>
      </c>
    </row>
    <row r="10" customFormat="false" ht="12" hidden="false" customHeight="true" outlineLevel="0" collapsed="false">
      <c r="A10" s="23" t="s">
        <v>15</v>
      </c>
      <c r="B10" s="18"/>
      <c r="C10" s="38" t="n">
        <f aca="false">+'Q1 Mgmt Summary'!C10+'QTD Mgmt Summary'!C10</f>
        <v>35762</v>
      </c>
      <c r="D10" s="39" t="e">
        <f aca="false">+'Q1 Mgmt Summary'!D10+'QTD Mgmt Summary'!D10</f>
        <v>#NAME?</v>
      </c>
      <c r="E10" s="40" t="e">
        <f aca="false">+C10-D10</f>
        <v>#NAME?</v>
      </c>
      <c r="F10" s="34"/>
      <c r="G10" s="38" t="e">
        <f aca="false">+'Q1 Mgmt Summary'!G10+'QTD Mgmt Summary'!G10</f>
        <v>#NAME?</v>
      </c>
      <c r="H10" s="39" t="e">
        <f aca="false">+'Q1 Mgmt Summary'!H10+'QTD Mgmt Summary'!H10</f>
        <v>#NAME?</v>
      </c>
      <c r="I10" s="41" t="e">
        <f aca="false">'QTD Mgmt Summary'!I10+'Q1 Mgmt Summary'!I10</f>
        <v>#NAME?</v>
      </c>
      <c r="J10" s="40" t="e">
        <f aca="false">'QTD Mgmt Summary'!J10+'Q1 Mgmt Summary'!J10</f>
        <v>#NAME?</v>
      </c>
      <c r="K10" s="34"/>
      <c r="L10" s="42" t="e">
        <f aca="false">+C10-G10</f>
        <v>#NAME?</v>
      </c>
      <c r="M10" s="43" t="e">
        <f aca="false">+D10-H10</f>
        <v>#NAME?</v>
      </c>
      <c r="N10" s="40" t="e">
        <f aca="false">+L10-M10</f>
        <v>#NAME?</v>
      </c>
    </row>
    <row r="11" customFormat="false" ht="12" hidden="false" customHeight="true" outlineLevel="0" collapsed="false">
      <c r="A11" s="23" t="s">
        <v>16</v>
      </c>
      <c r="B11" s="18"/>
      <c r="C11" s="38" t="n">
        <f aca="false">+'Q1 Mgmt Summary'!C11+'QTD Mgmt Summary'!C11</f>
        <v>36294</v>
      </c>
      <c r="D11" s="39" t="e">
        <f aca="false">+'Q1 Mgmt Summary'!D11+'QTD Mgmt Summary'!D11</f>
        <v>#NAME?</v>
      </c>
      <c r="E11" s="40" t="e">
        <f aca="false">+C11-D11</f>
        <v>#NAME?</v>
      </c>
      <c r="F11" s="34"/>
      <c r="G11" s="38" t="e">
        <f aca="false">+'Q1 Mgmt Summary'!G11+'QTD Mgmt Summary'!G11</f>
        <v>#NAME?</v>
      </c>
      <c r="H11" s="39" t="e">
        <f aca="false">+'Q1 Mgmt Summary'!H11+'QTD Mgmt Summary'!H11</f>
        <v>#NAME?</v>
      </c>
      <c r="I11" s="41" t="e">
        <f aca="false">'QTD Mgmt Summary'!I11+'Q1 Mgmt Summary'!I11</f>
        <v>#NAME?</v>
      </c>
      <c r="J11" s="40" t="e">
        <f aca="false">'QTD Mgmt Summary'!J11+'Q1 Mgmt Summary'!J11</f>
        <v>#NAME?</v>
      </c>
      <c r="K11" s="34"/>
      <c r="L11" s="42" t="e">
        <f aca="false">+C11-G11</f>
        <v>#NAME?</v>
      </c>
      <c r="M11" s="43" t="e">
        <f aca="false">+D11-H11</f>
        <v>#NAME?</v>
      </c>
      <c r="N11" s="40" t="e">
        <f aca="false">+L11-M11</f>
        <v>#NAME?</v>
      </c>
    </row>
    <row r="12" customFormat="false" ht="12" hidden="false" customHeight="true" outlineLevel="0" collapsed="false">
      <c r="A12" s="23" t="s">
        <v>17</v>
      </c>
      <c r="B12" s="18"/>
      <c r="C12" s="38" t="n">
        <f aca="false">+'Q1 Mgmt Summary'!C12+'QTD Mgmt Summary'!C12</f>
        <v>25762</v>
      </c>
      <c r="D12" s="39" t="n">
        <f aca="false">+'Q1 Mgmt Summary'!D12+'QTD Mgmt Summary'!D12</f>
        <v>34668</v>
      </c>
      <c r="E12" s="40" t="n">
        <f aca="false">+C12-D12</f>
        <v>-8906</v>
      </c>
      <c r="F12" s="34"/>
      <c r="G12" s="38" t="e">
        <f aca="false">+'Q1 Mgmt Summary'!G12+'QTD Mgmt Summary'!G12</f>
        <v>#NAME?</v>
      </c>
      <c r="H12" s="39" t="e">
        <f aca="false">+'Q1 Mgmt Summary'!H12+'QTD Mgmt Summary'!H12</f>
        <v>#NAME?</v>
      </c>
      <c r="I12" s="41" t="n">
        <f aca="false">'QTD Mgmt Summary'!I12+'Q1 Mgmt Summary'!I12</f>
        <v>0</v>
      </c>
      <c r="J12" s="40" t="e">
        <f aca="false">'QTD Mgmt Summary'!J12+'Q1 Mgmt Summary'!J12</f>
        <v>#NAME?</v>
      </c>
      <c r="K12" s="34"/>
      <c r="L12" s="42" t="e">
        <f aca="false">+C12-G12</f>
        <v>#NAME?</v>
      </c>
      <c r="M12" s="43" t="e">
        <f aca="false">+D12-H12</f>
        <v>#NAME?</v>
      </c>
      <c r="N12" s="40" t="e">
        <f aca="false">+L12-M12</f>
        <v>#NAME?</v>
      </c>
    </row>
    <row r="13" customFormat="false" ht="12" hidden="false" customHeight="true" outlineLevel="0" collapsed="false">
      <c r="A13" s="23" t="s">
        <v>18</v>
      </c>
      <c r="B13" s="18"/>
      <c r="C13" s="38" t="n">
        <f aca="false">+'Q1 Mgmt Summary'!C13+'QTD Mgmt Summary'!C13</f>
        <v>4753</v>
      </c>
      <c r="D13" s="39" t="e">
        <f aca="false">+'Q1 Mgmt Summary'!D13+'QTD Mgmt Summary'!D13</f>
        <v>#NAME?</v>
      </c>
      <c r="E13" s="40" t="e">
        <f aca="false">+C13-D13</f>
        <v>#NAME?</v>
      </c>
      <c r="F13" s="34"/>
      <c r="G13" s="38" t="e">
        <f aca="false">+'Q1 Mgmt Summary'!G13+'QTD Mgmt Summary'!G13</f>
        <v>#NAME?</v>
      </c>
      <c r="H13" s="39" t="e">
        <f aca="false">+'Q1 Mgmt Summary'!H13+'QTD Mgmt Summary'!H13</f>
        <v>#NAME?</v>
      </c>
      <c r="I13" s="41" t="e">
        <f aca="false">'QTD Mgmt Summary'!I13+'Q1 Mgmt Summary'!I13</f>
        <v>#NAME?</v>
      </c>
      <c r="J13" s="40" t="e">
        <f aca="false">'QTD Mgmt Summary'!J13+'Q1 Mgmt Summary'!J13</f>
        <v>#NAME?</v>
      </c>
      <c r="K13" s="34"/>
      <c r="L13" s="42" t="e">
        <f aca="false">+C13-G13</f>
        <v>#NAME?</v>
      </c>
      <c r="M13" s="43" t="e">
        <f aca="false">+D13-H13</f>
        <v>#NAME?</v>
      </c>
      <c r="N13" s="40" t="e">
        <f aca="false">+L13-M13</f>
        <v>#NAME?</v>
      </c>
    </row>
    <row r="14" customFormat="false" ht="12" hidden="false" customHeight="true" outlineLevel="0" collapsed="false">
      <c r="A14" s="23" t="s">
        <v>19</v>
      </c>
      <c r="B14" s="18"/>
      <c r="C14" s="38" t="n">
        <f aca="false">+'Q1 Mgmt Summary'!C14+'QTD Mgmt Summary'!C14</f>
        <v>5912</v>
      </c>
      <c r="D14" s="39" t="e">
        <f aca="false">+'Q1 Mgmt Summary'!D14+'QTD Mgmt Summary'!D14</f>
        <v>#NAME?</v>
      </c>
      <c r="E14" s="40" t="e">
        <f aca="false">+C14-D14</f>
        <v>#NAME?</v>
      </c>
      <c r="F14" s="34"/>
      <c r="G14" s="38" t="e">
        <f aca="false">+'Q1 Mgmt Summary'!G14+'QTD Mgmt Summary'!G14</f>
        <v>#NAME?</v>
      </c>
      <c r="H14" s="39" t="e">
        <f aca="false">+'Q1 Mgmt Summary'!H14+'QTD Mgmt Summary'!H14</f>
        <v>#NAME?</v>
      </c>
      <c r="I14" s="41" t="e">
        <f aca="false">'QTD Mgmt Summary'!I14+'Q1 Mgmt Summary'!I14</f>
        <v>#NAME?</v>
      </c>
      <c r="J14" s="40" t="e">
        <f aca="false">'QTD Mgmt Summary'!J14+'Q1 Mgmt Summary'!J14</f>
        <v>#NAME?</v>
      </c>
      <c r="K14" s="34"/>
      <c r="L14" s="42" t="e">
        <f aca="false">+C14-G14</f>
        <v>#NAME?</v>
      </c>
      <c r="M14" s="43" t="e">
        <f aca="false">+D14-H14</f>
        <v>#NAME?</v>
      </c>
      <c r="N14" s="40" t="e">
        <f aca="false">+L14-M14</f>
        <v>#NAME?</v>
      </c>
    </row>
    <row r="15" customFormat="false" ht="12" hidden="false" customHeight="true" outlineLevel="0" collapsed="false">
      <c r="A15" s="23" t="s">
        <v>20</v>
      </c>
      <c r="B15" s="18"/>
      <c r="C15" s="38" t="n">
        <f aca="false">+'Q1 Mgmt Summary'!C15+'QTD Mgmt Summary'!C15</f>
        <v>2736</v>
      </c>
      <c r="D15" s="39" t="e">
        <f aca="false">+'Q1 Mgmt Summary'!D15+'QTD Mgmt Summary'!D15</f>
        <v>#NAME?</v>
      </c>
      <c r="E15" s="40" t="e">
        <f aca="false">+C15-D15</f>
        <v>#NAME?</v>
      </c>
      <c r="F15" s="34"/>
      <c r="G15" s="38" t="e">
        <f aca="false">+'Q1 Mgmt Summary'!G15+'QTD Mgmt Summary'!G15</f>
        <v>#NAME?</v>
      </c>
      <c r="H15" s="39" t="e">
        <f aca="false">+'Q1 Mgmt Summary'!H15+'QTD Mgmt Summary'!H15</f>
        <v>#NAME?</v>
      </c>
      <c r="I15" s="41" t="e">
        <f aca="false">'QTD Mgmt Summary'!I15+'Q1 Mgmt Summary'!I15</f>
        <v>#NAME?</v>
      </c>
      <c r="J15" s="40" t="e">
        <f aca="false">'QTD Mgmt Summary'!J15+'Q1 Mgmt Summary'!J15</f>
        <v>#NAME?</v>
      </c>
      <c r="K15" s="34"/>
      <c r="L15" s="42" t="e">
        <f aca="false">+C15-G15</f>
        <v>#NAME?</v>
      </c>
      <c r="M15" s="43" t="e">
        <f aca="false">+D15-H15</f>
        <v>#NAME?</v>
      </c>
      <c r="N15" s="40" t="e">
        <f aca="false">+L15-M15</f>
        <v>#NAME?</v>
      </c>
    </row>
    <row r="16" customFormat="false" ht="12" hidden="false" customHeight="true" outlineLevel="0" collapsed="false">
      <c r="A16" s="23" t="s">
        <v>21</v>
      </c>
      <c r="B16" s="18"/>
      <c r="C16" s="44" t="n">
        <f aca="false">+'Q1 Mgmt Summary'!C16+'QTD Mgmt Summary'!C16</f>
        <v>0</v>
      </c>
      <c r="D16" s="39" t="e">
        <f aca="false">+'Q1 Mgmt Summary'!D16+'QTD Mgmt Summary'!D16</f>
        <v>#NAME?</v>
      </c>
      <c r="E16" s="40" t="e">
        <f aca="false">+C16-D16</f>
        <v>#NAME?</v>
      </c>
      <c r="F16" s="34"/>
      <c r="G16" s="44" t="e">
        <f aca="false">+'Q1 Mgmt Summary'!G16+'QTD Mgmt Summary'!G16</f>
        <v>#NAME?</v>
      </c>
      <c r="H16" s="39" t="e">
        <f aca="false">+'Q1 Mgmt Summary'!H16+'QTD Mgmt Summary'!H16</f>
        <v>#NAME?</v>
      </c>
      <c r="I16" s="41" t="e">
        <f aca="false">'QTD Mgmt Summary'!I16+'Q1 Mgmt Summary'!I16</f>
        <v>#NAME?</v>
      </c>
      <c r="J16" s="40" t="e">
        <f aca="false">'QTD Mgmt Summary'!J16+'Q1 Mgmt Summary'!J16</f>
        <v>#NAME?</v>
      </c>
      <c r="K16" s="34"/>
      <c r="L16" s="42" t="e">
        <f aca="false">+C16-G16</f>
        <v>#NAME?</v>
      </c>
      <c r="M16" s="43" t="e">
        <f aca="false">+D16-H16</f>
        <v>#NAME?</v>
      </c>
      <c r="N16" s="40" t="e">
        <f aca="false">+L16-M16</f>
        <v>#NAME?</v>
      </c>
    </row>
    <row r="17" customFormat="false" ht="12" hidden="false" customHeight="true" outlineLevel="0" collapsed="false">
      <c r="A17" s="45" t="s">
        <v>22</v>
      </c>
      <c r="B17" s="46"/>
      <c r="C17" s="47" t="n">
        <f aca="false">SUM(C8:C16)</f>
        <v>325413</v>
      </c>
      <c r="D17" s="47" t="e">
        <f aca="false">SUM(D8:D16)</f>
        <v>#NAME?</v>
      </c>
      <c r="E17" s="48" t="e">
        <f aca="false">SUM(E8:E16)</f>
        <v>#NAME?</v>
      </c>
      <c r="F17" s="49" t="n">
        <v>129970</v>
      </c>
      <c r="G17" s="47" t="e">
        <f aca="false">SUM(G8:G16)</f>
        <v>#NAME?</v>
      </c>
      <c r="H17" s="47" t="e">
        <f aca="false">SUM(H8:H16)</f>
        <v>#NAME?</v>
      </c>
      <c r="I17" s="47" t="e">
        <f aca="false">SUM(I8:I16)</f>
        <v>#NAME?</v>
      </c>
      <c r="J17" s="48" t="e">
        <f aca="false">SUM(J8:J16)</f>
        <v>#NAME?</v>
      </c>
      <c r="K17" s="49"/>
      <c r="L17" s="50" t="e">
        <f aca="false">SUM(L8:L16)</f>
        <v>#NAME?</v>
      </c>
      <c r="M17" s="51" t="e">
        <f aca="false">SUM(M8:M16)</f>
        <v>#NAME?</v>
      </c>
      <c r="N17" s="48" t="e">
        <f aca="false">SUM(N8:N16)</f>
        <v>#NAME?</v>
      </c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52"/>
      <c r="EH17" s="52"/>
      <c r="EI17" s="52"/>
      <c r="EJ17" s="52"/>
      <c r="EK17" s="52"/>
      <c r="EL17" s="52"/>
      <c r="EM17" s="52"/>
      <c r="EN17" s="52"/>
      <c r="EO17" s="52"/>
      <c r="EP17" s="52"/>
      <c r="EQ17" s="52"/>
      <c r="ER17" s="52"/>
      <c r="ES17" s="52"/>
      <c r="ET17" s="52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  <c r="FM17" s="52"/>
      <c r="FN17" s="52"/>
      <c r="FO17" s="52"/>
      <c r="FP17" s="52"/>
      <c r="FQ17" s="52"/>
      <c r="FR17" s="52"/>
      <c r="FS17" s="52"/>
      <c r="FT17" s="52"/>
      <c r="FU17" s="52"/>
      <c r="FV17" s="52"/>
      <c r="FW17" s="52"/>
      <c r="FX17" s="52"/>
      <c r="FY17" s="52"/>
      <c r="FZ17" s="52"/>
      <c r="GA17" s="52"/>
      <c r="GB17" s="52"/>
      <c r="GC17" s="52"/>
      <c r="GD17" s="52"/>
      <c r="GE17" s="52"/>
      <c r="GF17" s="52"/>
      <c r="GG17" s="52"/>
      <c r="GH17" s="52"/>
      <c r="GI17" s="52"/>
      <c r="GJ17" s="52"/>
      <c r="GK17" s="52"/>
      <c r="GL17" s="52"/>
      <c r="GM17" s="52"/>
      <c r="GN17" s="52"/>
      <c r="GO17" s="52"/>
      <c r="GP17" s="52"/>
      <c r="GQ17" s="52"/>
      <c r="GR17" s="52"/>
      <c r="GS17" s="52"/>
      <c r="GT17" s="52"/>
      <c r="GU17" s="52"/>
      <c r="GV17" s="52"/>
      <c r="GW17" s="52"/>
      <c r="GX17" s="52"/>
      <c r="GY17" s="52"/>
      <c r="GZ17" s="52"/>
      <c r="HA17" s="52"/>
      <c r="HB17" s="52"/>
      <c r="HC17" s="52"/>
      <c r="HD17" s="52"/>
      <c r="HE17" s="52"/>
      <c r="HF17" s="52"/>
      <c r="HG17" s="52"/>
      <c r="HH17" s="52"/>
      <c r="HI17" s="52"/>
      <c r="HJ17" s="52"/>
      <c r="HK17" s="52"/>
      <c r="HL17" s="52"/>
      <c r="HM17" s="52"/>
      <c r="HN17" s="52"/>
      <c r="HO17" s="52"/>
      <c r="HP17" s="52"/>
      <c r="HQ17" s="52"/>
      <c r="HR17" s="52"/>
      <c r="HS17" s="52"/>
      <c r="HT17" s="52"/>
      <c r="HU17" s="52"/>
      <c r="HV17" s="52"/>
      <c r="HW17" s="52"/>
      <c r="HX17" s="52"/>
      <c r="HY17" s="52"/>
      <c r="HZ17" s="52"/>
      <c r="IA17" s="52"/>
      <c r="IB17" s="52"/>
      <c r="IC17" s="52"/>
      <c r="ID17" s="52"/>
      <c r="IE17" s="52"/>
      <c r="IF17" s="52"/>
      <c r="IG17" s="52"/>
      <c r="IH17" s="52"/>
      <c r="II17" s="52"/>
      <c r="IJ17" s="52"/>
      <c r="IK17" s="52"/>
      <c r="IL17" s="52"/>
      <c r="IM17" s="52"/>
      <c r="IN17" s="52"/>
      <c r="IO17" s="52"/>
      <c r="IP17" s="52"/>
      <c r="IQ17" s="52"/>
      <c r="IR17" s="52"/>
      <c r="IS17" s="52"/>
      <c r="IT17" s="52"/>
      <c r="IU17" s="52"/>
      <c r="IV17" s="52"/>
      <c r="IW17" s="52"/>
    </row>
    <row r="18" customFormat="false" ht="12" hidden="false" customHeight="true" outlineLevel="0" collapsed="false">
      <c r="A18" s="23"/>
      <c r="B18" s="18"/>
      <c r="C18" s="42"/>
      <c r="D18" s="53"/>
      <c r="E18" s="40"/>
      <c r="F18" s="34"/>
      <c r="G18" s="42"/>
      <c r="H18" s="53"/>
      <c r="I18" s="43"/>
      <c r="J18" s="40"/>
      <c r="K18" s="34"/>
      <c r="L18" s="42"/>
      <c r="M18" s="43"/>
      <c r="N18" s="40"/>
    </row>
    <row r="19" customFormat="false" ht="12" hidden="false" customHeight="true" outlineLevel="0" collapsed="false">
      <c r="A19" s="23" t="s">
        <v>23</v>
      </c>
      <c r="B19" s="18"/>
      <c r="C19" s="38" t="n">
        <f aca="false">+'Q1 Mgmt Summary'!C19+'QTD Mgmt Summary'!C19</f>
        <v>2838</v>
      </c>
      <c r="D19" s="39" t="e">
        <f aca="false">+'Q1 Mgmt Summary'!D19+'QTD Mgmt Summary'!D19</f>
        <v>#NAME?</v>
      </c>
      <c r="E19" s="40" t="e">
        <f aca="false">+C19-D19</f>
        <v>#NAME?</v>
      </c>
      <c r="F19" s="34"/>
      <c r="G19" s="38" t="e">
        <f aca="false">+'Q1 Mgmt Summary'!G19+'QTD Mgmt Summary'!G19</f>
        <v>#NAME?</v>
      </c>
      <c r="H19" s="39" t="e">
        <f aca="false">+'Q1 Mgmt Summary'!H19+'QTD Mgmt Summary'!H19</f>
        <v>#NAME?</v>
      </c>
      <c r="I19" s="41" t="e">
        <f aca="false">'QTD Mgmt Summary'!I19+'Q1 Mgmt Summary'!I19</f>
        <v>#NAME?</v>
      </c>
      <c r="J19" s="40" t="e">
        <f aca="false">'QTD Mgmt Summary'!J19+'Q1 Mgmt Summary'!J19</f>
        <v>#NAME?</v>
      </c>
      <c r="K19" s="34"/>
      <c r="L19" s="42" t="e">
        <f aca="false">+C19-G19</f>
        <v>#NAME?</v>
      </c>
      <c r="M19" s="43" t="e">
        <f aca="false">+D19-H19</f>
        <v>#NAME?</v>
      </c>
      <c r="N19" s="40" t="e">
        <f aca="false">+L19-M19</f>
        <v>#NAME?</v>
      </c>
    </row>
    <row r="20" customFormat="false" ht="12" hidden="false" customHeight="true" outlineLevel="0" collapsed="false">
      <c r="A20" s="23" t="s">
        <v>24</v>
      </c>
      <c r="B20" s="18"/>
      <c r="C20" s="38" t="n">
        <f aca="false">+'Q1 Mgmt Summary'!C20+'QTD Mgmt Summary'!C20</f>
        <v>8850</v>
      </c>
      <c r="D20" s="39" t="e">
        <f aca="false">+'Q1 Mgmt Summary'!D20+'QTD Mgmt Summary'!D20</f>
        <v>#NAME?</v>
      </c>
      <c r="E20" s="40" t="e">
        <f aca="false">+C20-D20</f>
        <v>#NAME?</v>
      </c>
      <c r="F20" s="34"/>
      <c r="G20" s="38" t="e">
        <f aca="false">+'Q1 Mgmt Summary'!G20+'QTD Mgmt Summary'!G20</f>
        <v>#NAME?</v>
      </c>
      <c r="H20" s="39" t="e">
        <f aca="false">+'Q1 Mgmt Summary'!H20+'QTD Mgmt Summary'!H20</f>
        <v>#NAME?</v>
      </c>
      <c r="I20" s="41" t="e">
        <f aca="false">'QTD Mgmt Summary'!I20+'Q1 Mgmt Summary'!I20</f>
        <v>#NAME?</v>
      </c>
      <c r="J20" s="40" t="e">
        <f aca="false">'QTD Mgmt Summary'!J20+'Q1 Mgmt Summary'!J20</f>
        <v>#NAME?</v>
      </c>
      <c r="K20" s="34"/>
      <c r="L20" s="42" t="e">
        <f aca="false">+C20-G20</f>
        <v>#NAME?</v>
      </c>
      <c r="M20" s="43" t="e">
        <f aca="false">+D20-H20</f>
        <v>#NAME?</v>
      </c>
      <c r="N20" s="40" t="e">
        <f aca="false">+L20-M20</f>
        <v>#NAME?</v>
      </c>
    </row>
    <row r="21" customFormat="false" ht="12" hidden="false" customHeight="true" outlineLevel="0" collapsed="false">
      <c r="A21" s="23" t="s">
        <v>25</v>
      </c>
      <c r="B21" s="18"/>
      <c r="C21" s="38" t="n">
        <f aca="false">+'Q1 Mgmt Summary'!C21+'QTD Mgmt Summary'!C21</f>
        <v>4017</v>
      </c>
      <c r="D21" s="39" t="e">
        <f aca="false">+'Q1 Mgmt Summary'!D21+'QTD Mgmt Summary'!D21</f>
        <v>#NAME?</v>
      </c>
      <c r="E21" s="40" t="e">
        <f aca="false">+C21-D21</f>
        <v>#NAME?</v>
      </c>
      <c r="F21" s="34"/>
      <c r="G21" s="38" t="e">
        <f aca="false">+'Q1 Mgmt Summary'!G21+'QTD Mgmt Summary'!G21</f>
        <v>#NAME?</v>
      </c>
      <c r="H21" s="39" t="e">
        <f aca="false">+'Q1 Mgmt Summary'!H21+'QTD Mgmt Summary'!H21</f>
        <v>#NAME?</v>
      </c>
      <c r="I21" s="41" t="e">
        <f aca="false">'QTD Mgmt Summary'!I21+'Q1 Mgmt Summary'!I21</f>
        <v>#NAME?</v>
      </c>
      <c r="J21" s="40" t="e">
        <f aca="false">'QTD Mgmt Summary'!J21+'Q1 Mgmt Summary'!J21</f>
        <v>#NAME?</v>
      </c>
      <c r="K21" s="34"/>
      <c r="L21" s="42" t="e">
        <f aca="false">+C21-G21</f>
        <v>#NAME?</v>
      </c>
      <c r="M21" s="43" t="e">
        <f aca="false">+D21-H21</f>
        <v>#NAME?</v>
      </c>
      <c r="N21" s="40" t="e">
        <f aca="false">+L21-M21</f>
        <v>#NAME?</v>
      </c>
    </row>
    <row r="22" customFormat="false" ht="12" hidden="false" customHeight="true" outlineLevel="0" collapsed="false">
      <c r="A22" s="23" t="s">
        <v>26</v>
      </c>
      <c r="B22" s="18"/>
      <c r="C22" s="38" t="n">
        <f aca="false">+'Q1 Mgmt Summary'!C22+'QTD Mgmt Summary'!C22</f>
        <v>0</v>
      </c>
      <c r="D22" s="39" t="e">
        <f aca="false">+'Q1 Mgmt Summary'!D22+'QTD Mgmt Summary'!D22</f>
        <v>#NAME?</v>
      </c>
      <c r="E22" s="40" t="e">
        <f aca="false">+C22-D22</f>
        <v>#NAME?</v>
      </c>
      <c r="F22" s="34"/>
      <c r="G22" s="38" t="e">
        <f aca="false">+'Q1 Mgmt Summary'!G22+'QTD Mgmt Summary'!G22</f>
        <v>#NAME?</v>
      </c>
      <c r="H22" s="39" t="e">
        <f aca="false">+'Q1 Mgmt Summary'!H22+'QTD Mgmt Summary'!H22</f>
        <v>#NAME?</v>
      </c>
      <c r="I22" s="41" t="e">
        <f aca="false">'QTD Mgmt Summary'!I22+'Q1 Mgmt Summary'!I22</f>
        <v>#NAME?</v>
      </c>
      <c r="J22" s="40" t="e">
        <f aca="false">'QTD Mgmt Summary'!J22+'Q1 Mgmt Summary'!J22</f>
        <v>#NAME?</v>
      </c>
      <c r="K22" s="34"/>
      <c r="L22" s="42" t="e">
        <f aca="false">+C22-G22</f>
        <v>#NAME?</v>
      </c>
      <c r="M22" s="43" t="e">
        <f aca="false">+D22-H22</f>
        <v>#NAME?</v>
      </c>
      <c r="N22" s="40" t="e">
        <f aca="false">+L22-M22</f>
        <v>#NAME?</v>
      </c>
    </row>
    <row r="23" customFormat="false" ht="12" hidden="false" customHeight="true" outlineLevel="0" collapsed="false">
      <c r="A23" s="23" t="s">
        <v>27</v>
      </c>
      <c r="B23" s="18"/>
      <c r="C23" s="38" t="n">
        <f aca="false">+'Q1 Mgmt Summary'!C23+'QTD Mgmt Summary'!C23</f>
        <v>2583</v>
      </c>
      <c r="D23" s="39" t="n">
        <f aca="false">+'Q1 Mgmt Summary'!D23+'QTD Mgmt Summary'!D23</f>
        <v>11556</v>
      </c>
      <c r="E23" s="40" t="n">
        <f aca="false">+C23-D23</f>
        <v>-8973</v>
      </c>
      <c r="F23" s="34"/>
      <c r="G23" s="38" t="e">
        <f aca="false">+'Q1 Mgmt Summary'!G23+'QTD Mgmt Summary'!G23</f>
        <v>#NAME?</v>
      </c>
      <c r="H23" s="39" t="e">
        <f aca="false">+'Q1 Mgmt Summary'!H23+'QTD Mgmt Summary'!H23</f>
        <v>#NAME?</v>
      </c>
      <c r="I23" s="41" t="n">
        <f aca="false">'QTD Mgmt Summary'!I23+'Q1 Mgmt Summary'!I23</f>
        <v>392</v>
      </c>
      <c r="J23" s="40" t="e">
        <f aca="false">'QTD Mgmt Summary'!J23+'Q1 Mgmt Summary'!J23</f>
        <v>#NAME?</v>
      </c>
      <c r="K23" s="34"/>
      <c r="L23" s="42" t="e">
        <f aca="false">+C23-G23</f>
        <v>#NAME?</v>
      </c>
      <c r="M23" s="43" t="e">
        <f aca="false">+D23-H23</f>
        <v>#NAME?</v>
      </c>
      <c r="N23" s="40" t="e">
        <f aca="false">+L23-M23</f>
        <v>#NAME?</v>
      </c>
    </row>
    <row r="24" customFormat="false" ht="12" hidden="false" customHeight="true" outlineLevel="0" collapsed="false">
      <c r="A24" s="23" t="s">
        <v>28</v>
      </c>
      <c r="B24" s="18"/>
      <c r="C24" s="44" t="n">
        <f aca="false">+'Q1 Mgmt Summary'!C24+'QTD Mgmt Summary'!C24</f>
        <v>11</v>
      </c>
      <c r="D24" s="39" t="e">
        <f aca="false">+'Q1 Mgmt Summary'!D24+'QTD Mgmt Summary'!D24</f>
        <v>#NAME?</v>
      </c>
      <c r="E24" s="40" t="e">
        <f aca="false">+C24-D24</f>
        <v>#NAME?</v>
      </c>
      <c r="F24" s="34"/>
      <c r="G24" s="44" t="e">
        <f aca="false">+'Q1 Mgmt Summary'!G24+'QTD Mgmt Summary'!G24</f>
        <v>#NAME?</v>
      </c>
      <c r="H24" s="39" t="e">
        <f aca="false">+'Q1 Mgmt Summary'!H24+'QTD Mgmt Summary'!H24</f>
        <v>#NAME?</v>
      </c>
      <c r="I24" s="41" t="e">
        <f aca="false">'QTD Mgmt Summary'!I24+'Q1 Mgmt Summary'!I24</f>
        <v>#NAME?</v>
      </c>
      <c r="J24" s="40" t="e">
        <f aca="false">'QTD Mgmt Summary'!J24+'Q1 Mgmt Summary'!J24</f>
        <v>#NAME?</v>
      </c>
      <c r="K24" s="34"/>
      <c r="L24" s="42" t="e">
        <f aca="false">+C24-G24</f>
        <v>#NAME?</v>
      </c>
      <c r="M24" s="43" t="e">
        <f aca="false">+D24-H24</f>
        <v>#NAME?</v>
      </c>
      <c r="N24" s="40" t="e">
        <f aca="false">+L24-M24</f>
        <v>#NAME?</v>
      </c>
    </row>
    <row r="25" customFormat="false" ht="12" hidden="false" customHeight="true" outlineLevel="0" collapsed="false">
      <c r="A25" s="45" t="s">
        <v>29</v>
      </c>
      <c r="B25" s="46"/>
      <c r="C25" s="47" t="n">
        <f aca="false">SUM(C19:C24)</f>
        <v>18299</v>
      </c>
      <c r="D25" s="47" t="e">
        <f aca="false">SUM(D19:D24)</f>
        <v>#NAME?</v>
      </c>
      <c r="E25" s="54" t="e">
        <f aca="false">SUM(E19:E24)</f>
        <v>#NAME?</v>
      </c>
      <c r="F25" s="49" t="n">
        <v>0</v>
      </c>
      <c r="G25" s="47" t="e">
        <f aca="false">SUM(G19:G24)</f>
        <v>#NAME?</v>
      </c>
      <c r="H25" s="47" t="e">
        <f aca="false">SUM(H19:H24)</f>
        <v>#NAME?</v>
      </c>
      <c r="I25" s="47" t="e">
        <f aca="false">SUM(I19:I24)</f>
        <v>#NAME?</v>
      </c>
      <c r="J25" s="54" t="e">
        <f aca="false">SUM(J19:J24)</f>
        <v>#NAME?</v>
      </c>
      <c r="K25" s="49"/>
      <c r="L25" s="50" t="e">
        <f aca="false">SUM(L19:L24)</f>
        <v>#NAME?</v>
      </c>
      <c r="M25" s="51" t="e">
        <f aca="false">SUM(M19:M24)</f>
        <v>#NAME?</v>
      </c>
      <c r="N25" s="54" t="e">
        <f aca="false">SUM(N19:N24)</f>
        <v>#NAME?</v>
      </c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52"/>
      <c r="HJ25" s="52"/>
      <c r="HK25" s="52"/>
      <c r="HL25" s="52"/>
      <c r="HM25" s="52"/>
      <c r="HN25" s="52"/>
      <c r="HO25" s="52"/>
      <c r="HP25" s="52"/>
      <c r="HQ25" s="52"/>
      <c r="HR25" s="52"/>
      <c r="HS25" s="52"/>
      <c r="HT25" s="52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52"/>
      <c r="IF25" s="52"/>
      <c r="IG25" s="52"/>
      <c r="IH25" s="52"/>
      <c r="II25" s="52"/>
      <c r="IJ25" s="52"/>
      <c r="IK25" s="52"/>
      <c r="IL25" s="52"/>
      <c r="IM25" s="52"/>
      <c r="IN25" s="52"/>
      <c r="IO25" s="52"/>
      <c r="IP25" s="52"/>
      <c r="IQ25" s="52"/>
      <c r="IR25" s="52"/>
      <c r="IS25" s="52"/>
      <c r="IT25" s="52"/>
      <c r="IU25" s="52"/>
      <c r="IV25" s="52"/>
      <c r="IW25" s="52"/>
    </row>
    <row r="26" customFormat="false" ht="12" hidden="false" customHeight="true" outlineLevel="0" collapsed="false">
      <c r="A26" s="23"/>
      <c r="B26" s="18"/>
      <c r="C26" s="42"/>
      <c r="D26" s="53"/>
      <c r="E26" s="40"/>
      <c r="F26" s="34"/>
      <c r="G26" s="42"/>
      <c r="H26" s="53"/>
      <c r="I26" s="43"/>
      <c r="J26" s="40"/>
      <c r="K26" s="34"/>
      <c r="L26" s="42"/>
      <c r="M26" s="43"/>
      <c r="N26" s="40"/>
    </row>
    <row r="27" customFormat="false" ht="12" hidden="false" customHeight="true" outlineLevel="0" collapsed="false">
      <c r="A27" s="23" t="s">
        <v>30</v>
      </c>
      <c r="B27" s="18"/>
      <c r="C27" s="38" t="n">
        <f aca="false">+'Q1 Mgmt Summary'!C27+'QTD Mgmt Summary'!C27</f>
        <v>23372</v>
      </c>
      <c r="D27" s="39" t="n">
        <f aca="false">+'Q1 Mgmt Summary'!D27+'QTD Mgmt Summary'!D27</f>
        <v>24468</v>
      </c>
      <c r="E27" s="40" t="n">
        <f aca="false">+C27-D27</f>
        <v>-1096</v>
      </c>
      <c r="F27" s="34"/>
      <c r="G27" s="38" t="e">
        <f aca="false">+'Q1 Mgmt Summary'!G27+'QTD Mgmt Summary'!G27</f>
        <v>#NAME?</v>
      </c>
      <c r="H27" s="39" t="e">
        <f aca="false">+'Q1 Mgmt Summary'!H27+'QTD Mgmt Summary'!H27</f>
        <v>#NAME?</v>
      </c>
      <c r="I27" s="41" t="e">
        <f aca="false">'QTD Mgmt Summary'!I27+'Q1 Mgmt Summary'!I27</f>
        <v>#NAME?</v>
      </c>
      <c r="J27" s="40" t="e">
        <f aca="false">'QTD Mgmt Summary'!J27+'Q1 Mgmt Summary'!J27</f>
        <v>#NAME?</v>
      </c>
      <c r="K27" s="34"/>
      <c r="L27" s="42" t="e">
        <f aca="false">+C27-G27</f>
        <v>#NAME?</v>
      </c>
      <c r="M27" s="43" t="e">
        <f aca="false">+D27-H27</f>
        <v>#NAME?</v>
      </c>
      <c r="N27" s="40" t="e">
        <f aca="false">+L27-M27</f>
        <v>#NAME?</v>
      </c>
    </row>
    <row r="28" customFormat="false" ht="12" hidden="false" customHeight="true" outlineLevel="0" collapsed="false">
      <c r="A28" s="23" t="s">
        <v>31</v>
      </c>
      <c r="B28" s="18"/>
      <c r="C28" s="38" t="n">
        <f aca="false">+'Q1 Mgmt Summary'!C28+'QTD Mgmt Summary'!C28</f>
        <v>40053</v>
      </c>
      <c r="D28" s="39" t="n">
        <f aca="false">+'Q1 Mgmt Summary'!D28+'QTD Mgmt Summary'!D28</f>
        <v>60828</v>
      </c>
      <c r="E28" s="40" t="n">
        <f aca="false">+C28-D28</f>
        <v>-20775</v>
      </c>
      <c r="F28" s="34"/>
      <c r="G28" s="38" t="e">
        <f aca="false">+'Q1 Mgmt Summary'!G28+'QTD Mgmt Summary'!G28</f>
        <v>#NAME?</v>
      </c>
      <c r="H28" s="39" t="e">
        <f aca="false">+'Q1 Mgmt Summary'!H28+'QTD Mgmt Summary'!H28</f>
        <v>#NAME?</v>
      </c>
      <c r="I28" s="41" t="e">
        <f aca="false">'QTD Mgmt Summary'!I28+'Q1 Mgmt Summary'!I28</f>
        <v>#NAME?</v>
      </c>
      <c r="J28" s="40" t="e">
        <f aca="false">'QTD Mgmt Summary'!J28+'Q1 Mgmt Summary'!J28</f>
        <v>#NAME?</v>
      </c>
      <c r="K28" s="34"/>
      <c r="L28" s="42" t="e">
        <f aca="false">+C28-G28</f>
        <v>#NAME?</v>
      </c>
      <c r="M28" s="43" t="e">
        <f aca="false">+D28-H28</f>
        <v>#NAME?</v>
      </c>
      <c r="N28" s="40" t="e">
        <f aca="false">+L28-M28</f>
        <v>#NAME?</v>
      </c>
    </row>
    <row r="29" customFormat="false" ht="12" hidden="false" customHeight="true" outlineLevel="0" collapsed="false">
      <c r="A29" s="23" t="s">
        <v>32</v>
      </c>
      <c r="B29" s="18"/>
      <c r="C29" s="44" t="n">
        <f aca="false">+'Q1 Mgmt Summary'!C29+'QTD Mgmt Summary'!C29</f>
        <v>27004</v>
      </c>
      <c r="D29" s="39" t="e">
        <f aca="false">+'Q1 Mgmt Summary'!D29+'QTD Mgmt Summary'!D29</f>
        <v>#NAME?</v>
      </c>
      <c r="E29" s="40" t="e">
        <f aca="false">+C29-D29</f>
        <v>#NAME?</v>
      </c>
      <c r="F29" s="34"/>
      <c r="G29" s="44" t="e">
        <f aca="false">+'Q1 Mgmt Summary'!G29+'QTD Mgmt Summary'!G29</f>
        <v>#NAME?</v>
      </c>
      <c r="H29" s="39" t="e">
        <f aca="false">+'Q1 Mgmt Summary'!H29+'QTD Mgmt Summary'!H29</f>
        <v>#NAME?</v>
      </c>
      <c r="I29" s="41" t="e">
        <f aca="false">'QTD Mgmt Summary'!I29+'Q1 Mgmt Summary'!I29</f>
        <v>#NAME?</v>
      </c>
      <c r="J29" s="40" t="e">
        <f aca="false">'QTD Mgmt Summary'!J29+'Q1 Mgmt Summary'!J29</f>
        <v>#NAME?</v>
      </c>
      <c r="K29" s="34"/>
      <c r="L29" s="42" t="e">
        <f aca="false">+C29-G29</f>
        <v>#NAME?</v>
      </c>
      <c r="M29" s="43" t="e">
        <f aca="false">+D29-H29</f>
        <v>#NAME?</v>
      </c>
      <c r="N29" s="40" t="e">
        <f aca="false">+L29-M29</f>
        <v>#NAME?</v>
      </c>
    </row>
    <row r="30" customFormat="false" ht="12" hidden="false" customHeight="true" outlineLevel="0" collapsed="false">
      <c r="A30" s="45" t="s">
        <v>33</v>
      </c>
      <c r="B30" s="46"/>
      <c r="C30" s="47" t="n">
        <f aca="false">SUM(C27:C29)</f>
        <v>90429</v>
      </c>
      <c r="D30" s="47" t="e">
        <f aca="false">SUM(D27:D29)</f>
        <v>#NAME?</v>
      </c>
      <c r="E30" s="54" t="e">
        <f aca="false">SUM(E27:E29)</f>
        <v>#NAME?</v>
      </c>
      <c r="F30" s="49"/>
      <c r="G30" s="47" t="e">
        <f aca="false">SUM(G27:G29)</f>
        <v>#NAME?</v>
      </c>
      <c r="H30" s="47" t="e">
        <f aca="false">SUM(H27:H29)</f>
        <v>#NAME?</v>
      </c>
      <c r="I30" s="47" t="e">
        <f aca="false">SUM(I27:I29)</f>
        <v>#NAME?</v>
      </c>
      <c r="J30" s="54" t="e">
        <f aca="false">SUM(J27:J29)</f>
        <v>#NAME?</v>
      </c>
      <c r="K30" s="49"/>
      <c r="L30" s="50" t="e">
        <f aca="false">SUM(L27:L29)</f>
        <v>#NAME?</v>
      </c>
      <c r="M30" s="51" t="e">
        <f aca="false">SUM(M27:M29)</f>
        <v>#NAME?</v>
      </c>
      <c r="N30" s="54" t="e">
        <f aca="false">SUM(N27:N29)</f>
        <v>#NAME?</v>
      </c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52"/>
      <c r="HJ30" s="52"/>
      <c r="HK30" s="52"/>
      <c r="HL30" s="52"/>
      <c r="HM30" s="52"/>
      <c r="HN30" s="52"/>
      <c r="HO30" s="52"/>
      <c r="HP30" s="52"/>
      <c r="HQ30" s="52"/>
      <c r="HR30" s="52"/>
      <c r="HS30" s="52"/>
      <c r="HT30" s="52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52"/>
      <c r="IF30" s="52"/>
      <c r="IG30" s="52"/>
      <c r="IH30" s="52"/>
      <c r="II30" s="52"/>
      <c r="IJ30" s="52"/>
      <c r="IK30" s="52"/>
      <c r="IL30" s="52"/>
      <c r="IM30" s="52"/>
      <c r="IN30" s="52"/>
      <c r="IO30" s="52"/>
      <c r="IP30" s="52"/>
      <c r="IQ30" s="52"/>
      <c r="IR30" s="52"/>
      <c r="IS30" s="52"/>
      <c r="IT30" s="52"/>
      <c r="IU30" s="52"/>
      <c r="IV30" s="52"/>
      <c r="IW30" s="52"/>
    </row>
    <row r="31" customFormat="false" ht="12" hidden="false" customHeight="true" outlineLevel="0" collapsed="false">
      <c r="A31" s="23"/>
      <c r="B31" s="18"/>
      <c r="C31" s="42"/>
      <c r="D31" s="53"/>
      <c r="E31" s="40"/>
      <c r="F31" s="34"/>
      <c r="G31" s="42"/>
      <c r="H31" s="53"/>
      <c r="I31" s="43"/>
      <c r="J31" s="40"/>
      <c r="K31" s="34"/>
      <c r="L31" s="42"/>
      <c r="M31" s="43"/>
      <c r="N31" s="40"/>
    </row>
    <row r="32" customFormat="false" ht="12" hidden="false" customHeight="true" outlineLevel="0" collapsed="false">
      <c r="A32" s="23" t="s">
        <v>34</v>
      </c>
      <c r="B32" s="18"/>
      <c r="C32" s="38" t="n">
        <f aca="false">+'Q1 Mgmt Summary'!C32+'QTD Mgmt Summary'!C32</f>
        <v>70156</v>
      </c>
      <c r="D32" s="39" t="e">
        <f aca="false">+'Q1 Mgmt Summary'!D32+'QTD Mgmt Summary'!D32</f>
        <v>#NAME?</v>
      </c>
      <c r="E32" s="40" t="e">
        <f aca="false">+C32-D32</f>
        <v>#NAME?</v>
      </c>
      <c r="F32" s="34"/>
      <c r="G32" s="38" t="e">
        <f aca="false">+'Q1 Mgmt Summary'!G32+'QTD Mgmt Summary'!G32</f>
        <v>#NAME?</v>
      </c>
      <c r="H32" s="39" t="e">
        <f aca="false">+'Q1 Mgmt Summary'!H32+'QTD Mgmt Summary'!H32</f>
        <v>#NAME?</v>
      </c>
      <c r="I32" s="41" t="e">
        <f aca="false">'QTD Mgmt Summary'!I32+'Q1 Mgmt Summary'!I32</f>
        <v>#NAME?</v>
      </c>
      <c r="J32" s="40" t="e">
        <f aca="false">'QTD Mgmt Summary'!J32+'Q1 Mgmt Summary'!J32</f>
        <v>#NAME?</v>
      </c>
      <c r="K32" s="34"/>
      <c r="L32" s="42" t="e">
        <f aca="false">+C32-G32</f>
        <v>#NAME?</v>
      </c>
      <c r="M32" s="43" t="e">
        <f aca="false">+D32-H32</f>
        <v>#NAME?</v>
      </c>
      <c r="N32" s="40" t="e">
        <f aca="false">+L32-M32</f>
        <v>#NAME?</v>
      </c>
    </row>
    <row r="33" customFormat="false" ht="12" hidden="false" customHeight="true" outlineLevel="0" collapsed="false">
      <c r="A33" s="23" t="s">
        <v>35</v>
      </c>
      <c r="B33" s="18"/>
      <c r="C33" s="38" t="n">
        <f aca="false">+'Q1 Mgmt Summary'!C33+'QTD Mgmt Summary'!C33</f>
        <v>1151</v>
      </c>
      <c r="D33" s="39" t="e">
        <f aca="false">+'Q1 Mgmt Summary'!D33+'QTD Mgmt Summary'!D33</f>
        <v>#NAME?</v>
      </c>
      <c r="E33" s="40" t="e">
        <f aca="false">+C33-D33</f>
        <v>#NAME?</v>
      </c>
      <c r="F33" s="34"/>
      <c r="G33" s="38" t="e">
        <f aca="false">+'Q1 Mgmt Summary'!G33+'QTD Mgmt Summary'!G33</f>
        <v>#NAME?</v>
      </c>
      <c r="H33" s="39" t="e">
        <f aca="false">+'Q1 Mgmt Summary'!H33+'QTD Mgmt Summary'!H33</f>
        <v>#NAME?</v>
      </c>
      <c r="I33" s="41" t="e">
        <f aca="false">'QTD Mgmt Summary'!I33+'Q1 Mgmt Summary'!I33</f>
        <v>#NAME?</v>
      </c>
      <c r="J33" s="40" t="e">
        <f aca="false">'QTD Mgmt Summary'!J33+'Q1 Mgmt Summary'!J33</f>
        <v>#NAME?</v>
      </c>
      <c r="K33" s="34"/>
      <c r="L33" s="42" t="e">
        <f aca="false">+C33-G33</f>
        <v>#NAME?</v>
      </c>
      <c r="M33" s="43" t="e">
        <f aca="false">+D33-H33</f>
        <v>#NAME?</v>
      </c>
      <c r="N33" s="40" t="e">
        <f aca="false">+L33-M33</f>
        <v>#NAME?</v>
      </c>
    </row>
    <row r="34" customFormat="false" ht="12.75" hidden="false" customHeight="false" outlineLevel="0" collapsed="false">
      <c r="A34" s="23" t="s">
        <v>36</v>
      </c>
      <c r="B34" s="18"/>
      <c r="C34" s="44" t="n">
        <f aca="false">+'Q1 Mgmt Summary'!C34+'QTD Mgmt Summary'!C34</f>
        <v>-9626</v>
      </c>
      <c r="D34" s="55" t="e">
        <f aca="false">+'Q1 Mgmt Summary'!D34+'QTD Mgmt Summary'!D34</f>
        <v>#NAME?</v>
      </c>
      <c r="E34" s="40" t="e">
        <f aca="false">+C34-D34</f>
        <v>#NAME?</v>
      </c>
      <c r="F34" s="30"/>
      <c r="G34" s="44" t="e">
        <f aca="false">+'Q1 Mgmt Summary'!G34+'QTD Mgmt Summary'!G34</f>
        <v>#NAME?</v>
      </c>
      <c r="H34" s="55" t="e">
        <f aca="false">+'Q1 Mgmt Summary'!H34+'QTD Mgmt Summary'!H34</f>
        <v>#NAME?</v>
      </c>
      <c r="I34" s="41" t="e">
        <f aca="false">'QTD Mgmt Summary'!I34+'Q1 Mgmt Summary'!I34</f>
        <v>#NAME?</v>
      </c>
      <c r="J34" s="40" t="e">
        <f aca="false">'QTD Mgmt Summary'!J34+'Q1 Mgmt Summary'!J34</f>
        <v>#NAME?</v>
      </c>
      <c r="K34" s="30"/>
      <c r="L34" s="42" t="e">
        <f aca="false">+C34-G34</f>
        <v>#NAME?</v>
      </c>
      <c r="M34" s="43" t="e">
        <f aca="false">+D34-H34</f>
        <v>#NAME?</v>
      </c>
      <c r="N34" s="40" t="e">
        <f aca="false">+L34-M34</f>
        <v>#NAME?</v>
      </c>
    </row>
    <row r="35" customFormat="false" ht="12" hidden="false" customHeight="true" outlineLevel="0" collapsed="false">
      <c r="A35" s="45" t="s">
        <v>37</v>
      </c>
      <c r="B35" s="46"/>
      <c r="C35" s="47" t="n">
        <f aca="false">SUM(C32:C34)</f>
        <v>61681</v>
      </c>
      <c r="D35" s="47" t="e">
        <f aca="false">SUM(D32:D34)</f>
        <v>#NAME?</v>
      </c>
      <c r="E35" s="54" t="e">
        <f aca="false">SUM(E32:E34)</f>
        <v>#NAME?</v>
      </c>
      <c r="F35" s="49"/>
      <c r="G35" s="47" t="e">
        <f aca="false">SUM(G32:G34)</f>
        <v>#NAME?</v>
      </c>
      <c r="H35" s="47" t="e">
        <f aca="false">SUM(H32:H34)</f>
        <v>#NAME?</v>
      </c>
      <c r="I35" s="47" t="e">
        <f aca="false">SUM(I32:I34)</f>
        <v>#NAME?</v>
      </c>
      <c r="J35" s="54" t="e">
        <f aca="false">SUM(J32:J34)</f>
        <v>#NAME?</v>
      </c>
      <c r="K35" s="49"/>
      <c r="L35" s="50" t="e">
        <f aca="false">SUM(L32:L34)</f>
        <v>#NAME?</v>
      </c>
      <c r="M35" s="51" t="e">
        <f aca="false">SUM(M32:M34)</f>
        <v>#NAME?</v>
      </c>
      <c r="N35" s="54" t="e">
        <f aca="false">SUM(N32:N34)</f>
        <v>#NAME?</v>
      </c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/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52"/>
      <c r="IF35" s="52"/>
      <c r="IG35" s="52"/>
      <c r="IH35" s="52"/>
      <c r="II35" s="52"/>
      <c r="IJ35" s="52"/>
      <c r="IK35" s="52"/>
      <c r="IL35" s="52"/>
      <c r="IM35" s="52"/>
      <c r="IN35" s="52"/>
      <c r="IO35" s="52"/>
      <c r="IP35" s="52"/>
      <c r="IQ35" s="52"/>
      <c r="IR35" s="52"/>
      <c r="IS35" s="52"/>
      <c r="IT35" s="52"/>
      <c r="IU35" s="52"/>
      <c r="IV35" s="52"/>
      <c r="IW35" s="52"/>
    </row>
    <row r="36" customFormat="false" ht="12" hidden="false" customHeight="true" outlineLevel="0" collapsed="false">
      <c r="A36" s="56"/>
      <c r="B36" s="18"/>
      <c r="C36" s="42"/>
      <c r="D36" s="53"/>
      <c r="E36" s="40"/>
      <c r="F36" s="34"/>
      <c r="G36" s="42"/>
      <c r="H36" s="53"/>
      <c r="I36" s="43"/>
      <c r="J36" s="40"/>
      <c r="K36" s="34"/>
      <c r="L36" s="42"/>
      <c r="M36" s="43"/>
      <c r="N36" s="40"/>
    </row>
    <row r="37" customFormat="false" ht="12" hidden="false" customHeight="true" outlineLevel="0" collapsed="false">
      <c r="A37" s="56" t="s">
        <v>38</v>
      </c>
      <c r="B37" s="18"/>
      <c r="C37" s="38" t="n">
        <f aca="false">+'Q1 Mgmt Summary'!C37+'QTD Mgmt Summary'!C37</f>
        <v>1400</v>
      </c>
      <c r="D37" s="39" t="e">
        <f aca="false">+'Q1 Mgmt Summary'!D37+'QTD Mgmt Summary'!D37</f>
        <v>#NAME?</v>
      </c>
      <c r="E37" s="40" t="e">
        <f aca="false">+C37-D37</f>
        <v>#NAME?</v>
      </c>
      <c r="F37" s="34"/>
      <c r="G37" s="38" t="e">
        <f aca="false">+'Q1 Mgmt Summary'!G37+'QTD Mgmt Summary'!G37</f>
        <v>#NAME?</v>
      </c>
      <c r="H37" s="39" t="e">
        <f aca="false">+'Q1 Mgmt Summary'!H37+'QTD Mgmt Summary'!H37</f>
        <v>#NAME?</v>
      </c>
      <c r="I37" s="41" t="e">
        <f aca="false">'QTD Mgmt Summary'!I37+'Q1 Mgmt Summary'!I37</f>
        <v>#NAME?</v>
      </c>
      <c r="J37" s="40" t="e">
        <f aca="false">'QTD Mgmt Summary'!J37+'Q1 Mgmt Summary'!J37</f>
        <v>#NAME?</v>
      </c>
      <c r="K37" s="34"/>
      <c r="L37" s="42" t="e">
        <f aca="false">+C37-G37</f>
        <v>#NAME?</v>
      </c>
      <c r="M37" s="43" t="e">
        <f aca="false">+D37-H37</f>
        <v>#NAME?</v>
      </c>
      <c r="N37" s="40" t="e">
        <f aca="false">+L37-M37</f>
        <v>#NAME?</v>
      </c>
    </row>
    <row r="38" customFormat="false" ht="12" hidden="false" customHeight="true" outlineLevel="0" collapsed="false">
      <c r="A38" s="56" t="s">
        <v>39</v>
      </c>
      <c r="B38" s="18"/>
      <c r="C38" s="38" t="n">
        <f aca="false">+'Q1 Mgmt Summary'!C38+'QTD Mgmt Summary'!C38</f>
        <v>0</v>
      </c>
      <c r="D38" s="39" t="n">
        <f aca="false">+'Q1 Mgmt Summary'!D38+'QTD Mgmt Summary'!D38</f>
        <v>0</v>
      </c>
      <c r="E38" s="40" t="n">
        <f aca="false">+C38-D38</f>
        <v>0</v>
      </c>
      <c r="F38" s="34"/>
      <c r="G38" s="38" t="e">
        <f aca="false">+'Q1 Mgmt Summary'!G38+'QTD Mgmt Summary'!G38</f>
        <v>#NAME?</v>
      </c>
      <c r="H38" s="39" t="e">
        <f aca="false">+'Q1 Mgmt Summary'!H38+'QTD Mgmt Summary'!H38</f>
        <v>#NAME?</v>
      </c>
      <c r="I38" s="41" t="e">
        <f aca="false">'QTD Mgmt Summary'!I38+'Q1 Mgmt Summary'!I38</f>
        <v>#NAME?</v>
      </c>
      <c r="J38" s="40" t="e">
        <f aca="false">'QTD Mgmt Summary'!J38+'Q1 Mgmt Summary'!J38</f>
        <v>#NAME?</v>
      </c>
      <c r="K38" s="34"/>
      <c r="L38" s="42" t="e">
        <f aca="false">+C38-G38</f>
        <v>#NAME?</v>
      </c>
      <c r="M38" s="43" t="e">
        <f aca="false">+D38-H38</f>
        <v>#NAME?</v>
      </c>
      <c r="N38" s="40" t="e">
        <f aca="false">+L38-M38</f>
        <v>#NAME?</v>
      </c>
    </row>
    <row r="39" customFormat="false" ht="12" hidden="false" customHeight="true" outlineLevel="0" collapsed="false">
      <c r="A39" s="56" t="s">
        <v>40</v>
      </c>
      <c r="B39" s="18"/>
      <c r="C39" s="44" t="n">
        <f aca="false">+'Q1 Mgmt Summary'!C39+'QTD Mgmt Summary'!C39</f>
        <v>0</v>
      </c>
      <c r="D39" s="55" t="n">
        <f aca="false">+'Q1 Mgmt Summary'!D39+'QTD Mgmt Summary'!D39</f>
        <v>81514</v>
      </c>
      <c r="E39" s="40" t="n">
        <f aca="false">+C39-D39</f>
        <v>-81514</v>
      </c>
      <c r="F39" s="34"/>
      <c r="G39" s="44" t="n">
        <f aca="false">+'Q1 Mgmt Summary'!G39+'QTD Mgmt Summary'!G39</f>
        <v>0</v>
      </c>
      <c r="H39" s="55" t="n">
        <f aca="false">+'Q1 Mgmt Summary'!H39+'QTD Mgmt Summary'!H39</f>
        <v>0</v>
      </c>
      <c r="I39" s="41" t="n">
        <f aca="false">'QTD Mgmt Summary'!I39+'Q1 Mgmt Summary'!I39</f>
        <v>0</v>
      </c>
      <c r="J39" s="40" t="n">
        <f aca="false">'QTD Mgmt Summary'!J39+'Q1 Mgmt Summary'!J39</f>
        <v>0</v>
      </c>
      <c r="K39" s="34"/>
      <c r="L39" s="42" t="n">
        <f aca="false">+C39-G39</f>
        <v>0</v>
      </c>
      <c r="M39" s="43" t="n">
        <f aca="false">+D39-H39</f>
        <v>81514</v>
      </c>
      <c r="N39" s="40" t="n">
        <f aca="false">+L39-M39</f>
        <v>-81514</v>
      </c>
    </row>
    <row r="40" customFormat="false" ht="12" hidden="false" customHeight="true" outlineLevel="0" collapsed="false">
      <c r="A40" s="45" t="s">
        <v>41</v>
      </c>
      <c r="B40" s="46"/>
      <c r="C40" s="47" t="n">
        <f aca="false">C39+C38+C37+C35+C30+C25+C17</f>
        <v>497222</v>
      </c>
      <c r="D40" s="47" t="e">
        <f aca="false">D39+D38+D37+D35+D30+D25+D17</f>
        <v>#NAME?</v>
      </c>
      <c r="E40" s="54" t="e">
        <f aca="false">E39+E38+E37+E35+E30+E25+E17</f>
        <v>#NAME?</v>
      </c>
      <c r="F40" s="49"/>
      <c r="G40" s="47" t="e">
        <f aca="false">G39+G38+G37+G35+G30+G25+G17</f>
        <v>#NAME?</v>
      </c>
      <c r="H40" s="47" t="e">
        <f aca="false">H39+H38+H37+H35+H30+H25+H17</f>
        <v>#NAME?</v>
      </c>
      <c r="I40" s="47" t="e">
        <f aca="false">I39+I38+I37+I35+I30+I25+I17</f>
        <v>#NAME?</v>
      </c>
      <c r="J40" s="54" t="e">
        <f aca="false">J39+J38+J37+J35+J30+J25+J17</f>
        <v>#NAME?</v>
      </c>
      <c r="K40" s="49"/>
      <c r="L40" s="47" t="e">
        <f aca="false">L39+L38+L37+L35+L30+L25+L17</f>
        <v>#NAME?</v>
      </c>
      <c r="M40" s="47" t="e">
        <f aca="false">M39+M38+M37+M35+M30+M25+M17</f>
        <v>#NAME?</v>
      </c>
      <c r="N40" s="54" t="e">
        <f aca="false">N39+N38+N37+N35+N30+N25+N17</f>
        <v>#NAME?</v>
      </c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52"/>
      <c r="HJ40" s="52"/>
      <c r="HK40" s="52"/>
      <c r="HL40" s="52"/>
      <c r="HM40" s="52"/>
      <c r="HN40" s="52"/>
      <c r="HO40" s="52"/>
      <c r="HP40" s="52"/>
      <c r="HQ40" s="52"/>
      <c r="HR40" s="52"/>
      <c r="HS40" s="52"/>
      <c r="HT40" s="52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52"/>
      <c r="IF40" s="52"/>
      <c r="IG40" s="52"/>
      <c r="IH40" s="52"/>
      <c r="II40" s="52"/>
      <c r="IJ40" s="52"/>
      <c r="IK40" s="52"/>
      <c r="IL40" s="52"/>
      <c r="IM40" s="52"/>
      <c r="IN40" s="52"/>
      <c r="IO40" s="52"/>
      <c r="IP40" s="52"/>
      <c r="IQ40" s="52"/>
      <c r="IR40" s="52"/>
      <c r="IS40" s="52"/>
      <c r="IT40" s="52"/>
      <c r="IU40" s="52"/>
      <c r="IV40" s="52"/>
      <c r="IW40" s="52"/>
    </row>
    <row r="41" customFormat="false" ht="12" hidden="false" customHeight="true" outlineLevel="0" collapsed="false">
      <c r="A41" s="56"/>
      <c r="B41" s="18"/>
      <c r="C41" s="42"/>
      <c r="D41" s="53"/>
      <c r="E41" s="40"/>
      <c r="F41" s="34"/>
      <c r="G41" s="42"/>
      <c r="H41" s="53"/>
      <c r="I41" s="43"/>
      <c r="J41" s="40"/>
      <c r="K41" s="34"/>
      <c r="L41" s="42"/>
      <c r="M41" s="43"/>
      <c r="N41" s="40"/>
    </row>
    <row r="42" customFormat="false" ht="12" hidden="false" customHeight="true" outlineLevel="0" collapsed="false">
      <c r="A42" s="56" t="s">
        <v>42</v>
      </c>
      <c r="B42" s="18"/>
      <c r="C42" s="38" t="n">
        <f aca="false">+'Q1 Mgmt Summary'!C42+'QTD Mgmt Summary'!C42</f>
        <v>0</v>
      </c>
      <c r="D42" s="39" t="n">
        <f aca="false">+'Q1 Mgmt Summary'!D42+'QTD Mgmt Summary'!D42</f>
        <v>0</v>
      </c>
      <c r="E42" s="40" t="n">
        <f aca="false">+C42-D42</f>
        <v>0</v>
      </c>
      <c r="F42" s="34"/>
      <c r="G42" s="38" t="n">
        <f aca="false">+'Q1 Mgmt Summary'!G42+'QTD Mgmt Summary'!G42</f>
        <v>152678</v>
      </c>
      <c r="H42" s="39" t="e">
        <f aca="false">+'Q1 Mgmt Summary'!H42+'QTD Mgmt Summary'!H42</f>
        <v>#NAME?</v>
      </c>
      <c r="I42" s="41" t="n">
        <f aca="false">'QTD Mgmt Summary'!I42+'Q1 Mgmt Summary'!I42</f>
        <v>0</v>
      </c>
      <c r="J42" s="40" t="e">
        <f aca="false">'QTD Mgmt Summary'!J42+'Q1 Mgmt Summary'!J42</f>
        <v>#NAME?</v>
      </c>
      <c r="K42" s="34"/>
      <c r="L42" s="42" t="n">
        <f aca="false">+C42-G42</f>
        <v>-152678</v>
      </c>
      <c r="M42" s="43" t="e">
        <f aca="false">+D42-H42</f>
        <v>#NAME?</v>
      </c>
      <c r="N42" s="40" t="e">
        <f aca="false">+L42-M42</f>
        <v>#NAME?</v>
      </c>
    </row>
    <row r="43" customFormat="false" ht="12" hidden="false" customHeight="true" outlineLevel="0" collapsed="false">
      <c r="A43" s="56" t="s">
        <v>43</v>
      </c>
      <c r="B43" s="18"/>
      <c r="C43" s="38" t="n">
        <f aca="false">+'Q1 Mgmt Summary'!C43+'QTD Mgmt Summary'!C43</f>
        <v>0</v>
      </c>
      <c r="D43" s="39" t="n">
        <f aca="false">+'Q1 Mgmt Summary'!D43+'QTD Mgmt Summary'!D43</f>
        <v>0</v>
      </c>
      <c r="E43" s="40" t="n">
        <f aca="false">+C43-D43</f>
        <v>0</v>
      </c>
      <c r="F43" s="34"/>
      <c r="G43" s="38" t="e">
        <f aca="false">+'Q1 Mgmt Summary'!G43+'QTD Mgmt Summary'!G43</f>
        <v>#NAME?</v>
      </c>
      <c r="H43" s="39" t="e">
        <f aca="false">+'Q1 Mgmt Summary'!H43+'QTD Mgmt Summary'!H43</f>
        <v>#NAME?</v>
      </c>
      <c r="I43" s="41" t="n">
        <f aca="false">'QTD Mgmt Summary'!I43+'Q1 Mgmt Summary'!I43</f>
        <v>0</v>
      </c>
      <c r="J43" s="40" t="e">
        <f aca="false">'QTD Mgmt Summary'!J43+'Q1 Mgmt Summary'!J43</f>
        <v>#NAME?</v>
      </c>
      <c r="K43" s="34"/>
      <c r="L43" s="42" t="e">
        <f aca="false">+C43-G43</f>
        <v>#NAME?</v>
      </c>
      <c r="M43" s="43" t="e">
        <f aca="false">+D43-H43</f>
        <v>#NAME?</v>
      </c>
      <c r="N43" s="40" t="e">
        <f aca="false">+L43-M43</f>
        <v>#NAME?</v>
      </c>
    </row>
    <row r="44" customFormat="false" ht="12" hidden="false" customHeight="true" outlineLevel="0" collapsed="false">
      <c r="A44" s="56" t="s">
        <v>44</v>
      </c>
      <c r="B44" s="18"/>
      <c r="C44" s="38" t="n">
        <f aca="false">+'Q1 Mgmt Summary'!C44+'QTD Mgmt Summary'!C44</f>
        <v>-41526</v>
      </c>
      <c r="D44" s="39" t="e">
        <f aca="false">+'Q1 Mgmt Summary'!D44+'QTD Mgmt Summary'!D44</f>
        <v>#NAME?</v>
      </c>
      <c r="E44" s="40" t="e">
        <f aca="false">+C44-D44</f>
        <v>#NAME?</v>
      </c>
      <c r="F44" s="57"/>
      <c r="G44" s="38" t="e">
        <f aca="false">+'Q1 Mgmt Summary'!G44+'QTD Mgmt Summary'!G44</f>
        <v>#NAME?</v>
      </c>
      <c r="H44" s="39" t="e">
        <f aca="false">+'Q1 Mgmt Summary'!H44+'QTD Mgmt Summary'!H44</f>
        <v>#NAME?</v>
      </c>
      <c r="I44" s="41" t="n">
        <f aca="false">'QTD Mgmt Summary'!I44+'Q1 Mgmt Summary'!I44</f>
        <v>0</v>
      </c>
      <c r="J44" s="40" t="e">
        <f aca="false">'QTD Mgmt Summary'!J44+'Q1 Mgmt Summary'!J44</f>
        <v>#NAME?</v>
      </c>
      <c r="K44" s="34"/>
      <c r="L44" s="42" t="e">
        <f aca="false">+C44-G44</f>
        <v>#NAME?</v>
      </c>
      <c r="M44" s="43" t="e">
        <f aca="false">+D44-H44</f>
        <v>#NAME?</v>
      </c>
      <c r="N44" s="40" t="e">
        <f aca="false">+L44-M44</f>
        <v>#NAME?</v>
      </c>
    </row>
    <row r="45" customFormat="false" ht="12" hidden="false" customHeight="true" outlineLevel="0" collapsed="false">
      <c r="A45" s="56" t="s">
        <v>45</v>
      </c>
      <c r="B45" s="18"/>
      <c r="C45" s="38" t="n">
        <f aca="false">+'Q1 Mgmt Summary'!C45+'QTD Mgmt Summary'!C45</f>
        <v>0</v>
      </c>
      <c r="D45" s="39" t="n">
        <f aca="false">+'Q1 Mgmt Summary'!D45+'QTD Mgmt Summary'!D45</f>
        <v>0</v>
      </c>
      <c r="E45" s="40" t="n">
        <f aca="false">+C45-D45</f>
        <v>0</v>
      </c>
      <c r="F45" s="34"/>
      <c r="G45" s="38" t="e">
        <f aca="false">+'Q1 Mgmt Summary'!G45+'QTD Mgmt Summary'!G45</f>
        <v>#NAME?</v>
      </c>
      <c r="H45" s="39" t="e">
        <f aca="false">+'Q1 Mgmt Summary'!H45+'QTD Mgmt Summary'!H45</f>
        <v>#NAME?</v>
      </c>
      <c r="I45" s="41" t="e">
        <f aca="false">'QTD Mgmt Summary'!I45+'Q1 Mgmt Summary'!I45</f>
        <v>#NAME?</v>
      </c>
      <c r="J45" s="40" t="e">
        <f aca="false">'QTD Mgmt Summary'!J45+'Q1 Mgmt Summary'!J45</f>
        <v>#NAME?</v>
      </c>
      <c r="K45" s="34"/>
      <c r="L45" s="42" t="e">
        <f aca="false">+C45-G45</f>
        <v>#NAME?</v>
      </c>
      <c r="M45" s="43" t="e">
        <f aca="false">+D45-H45</f>
        <v>#NAME?</v>
      </c>
      <c r="N45" s="40" t="e">
        <f aca="false">+L45-M45</f>
        <v>#NAME?</v>
      </c>
    </row>
    <row r="46" customFormat="false" ht="12" hidden="false" customHeight="true" outlineLevel="0" collapsed="false">
      <c r="A46" s="45" t="s">
        <v>46</v>
      </c>
      <c r="B46" s="46"/>
      <c r="C46" s="47" t="n">
        <f aca="false">SUM(C40:C45)</f>
        <v>455696</v>
      </c>
      <c r="D46" s="47" t="e">
        <f aca="false">SUM(D40:D45)</f>
        <v>#NAME?</v>
      </c>
      <c r="E46" s="58" t="e">
        <f aca="false">SUM(E40:E45)</f>
        <v>#NAME?</v>
      </c>
      <c r="F46" s="49"/>
      <c r="G46" s="47" t="e">
        <f aca="false">SUM(G40:G45)</f>
        <v>#NAME?</v>
      </c>
      <c r="H46" s="47" t="e">
        <f aca="false">SUM(H40:H45)</f>
        <v>#NAME?</v>
      </c>
      <c r="I46" s="47" t="e">
        <f aca="false">SUM(I40:I45)</f>
        <v>#NAME?</v>
      </c>
      <c r="J46" s="58" t="e">
        <f aca="false">SUM(J40:J45)</f>
        <v>#NAME?</v>
      </c>
      <c r="K46" s="49"/>
      <c r="L46" s="47" t="e">
        <f aca="false">SUM(L40:L45)</f>
        <v>#NAME?</v>
      </c>
      <c r="M46" s="47" t="e">
        <f aca="false">SUM(M40:M45)</f>
        <v>#NAME?</v>
      </c>
      <c r="N46" s="58" t="e">
        <f aca="false">SUM(N40:N45)</f>
        <v>#NAME?</v>
      </c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  <c r="DJ46" s="52"/>
      <c r="DK46" s="52"/>
      <c r="DL46" s="52"/>
      <c r="DM46" s="52"/>
      <c r="DN46" s="52"/>
      <c r="DO46" s="52"/>
      <c r="DP46" s="52"/>
      <c r="DQ46" s="52"/>
      <c r="DR46" s="52"/>
      <c r="DS46" s="52"/>
      <c r="DT46" s="52"/>
      <c r="DU46" s="52"/>
      <c r="DV46" s="52"/>
      <c r="DW46" s="52"/>
      <c r="DX46" s="52"/>
      <c r="DY46" s="52"/>
      <c r="DZ46" s="52"/>
      <c r="EA46" s="52"/>
      <c r="EB46" s="52"/>
      <c r="EC46" s="52"/>
      <c r="ED46" s="52"/>
      <c r="EE46" s="52"/>
      <c r="EF46" s="52"/>
      <c r="EG46" s="52"/>
      <c r="EH46" s="52"/>
      <c r="EI46" s="52"/>
      <c r="EJ46" s="52"/>
      <c r="EK46" s="52"/>
      <c r="EL46" s="52"/>
      <c r="EM46" s="52"/>
      <c r="EN46" s="52"/>
      <c r="EO46" s="52"/>
      <c r="EP46" s="52"/>
      <c r="EQ46" s="52"/>
      <c r="ER46" s="52"/>
      <c r="ES46" s="52"/>
      <c r="ET46" s="52"/>
      <c r="EU46" s="52"/>
      <c r="EV46" s="52"/>
      <c r="EW46" s="52"/>
      <c r="EX46" s="52"/>
      <c r="EY46" s="52"/>
      <c r="EZ46" s="52"/>
      <c r="FA46" s="52"/>
      <c r="FB46" s="52"/>
      <c r="FC46" s="52"/>
      <c r="FD46" s="52"/>
      <c r="FE46" s="52"/>
      <c r="FF46" s="52"/>
      <c r="FG46" s="52"/>
      <c r="FH46" s="52"/>
      <c r="FI46" s="52"/>
      <c r="FJ46" s="52"/>
      <c r="FK46" s="52"/>
      <c r="FL46" s="52"/>
      <c r="FM46" s="52"/>
      <c r="FN46" s="52"/>
      <c r="FO46" s="52"/>
      <c r="FP46" s="52"/>
      <c r="FQ46" s="52"/>
      <c r="FR46" s="52"/>
      <c r="FS46" s="52"/>
      <c r="FT46" s="52"/>
      <c r="FU46" s="52"/>
      <c r="FV46" s="52"/>
      <c r="FW46" s="52"/>
      <c r="FX46" s="52"/>
      <c r="FY46" s="52"/>
      <c r="FZ46" s="52"/>
      <c r="GA46" s="52"/>
      <c r="GB46" s="52"/>
      <c r="GC46" s="52"/>
      <c r="GD46" s="52"/>
      <c r="GE46" s="52"/>
      <c r="GF46" s="52"/>
      <c r="GG46" s="52"/>
      <c r="GH46" s="52"/>
      <c r="GI46" s="52"/>
      <c r="GJ46" s="52"/>
      <c r="GK46" s="52"/>
      <c r="GL46" s="52"/>
      <c r="GM46" s="52"/>
      <c r="GN46" s="52"/>
      <c r="GO46" s="52"/>
      <c r="GP46" s="52"/>
      <c r="GQ46" s="52"/>
      <c r="GR46" s="52"/>
      <c r="GS46" s="52"/>
      <c r="GT46" s="52"/>
      <c r="GU46" s="52"/>
      <c r="GV46" s="52"/>
      <c r="GW46" s="52"/>
      <c r="GX46" s="52"/>
      <c r="GY46" s="52"/>
      <c r="GZ46" s="52"/>
      <c r="HA46" s="52"/>
      <c r="HB46" s="52"/>
      <c r="HC46" s="52"/>
      <c r="HD46" s="52"/>
      <c r="HE46" s="52"/>
      <c r="HF46" s="52"/>
      <c r="HG46" s="52"/>
      <c r="HH46" s="52"/>
      <c r="HI46" s="52"/>
      <c r="HJ46" s="52"/>
      <c r="HK46" s="52"/>
      <c r="HL46" s="52"/>
      <c r="HM46" s="52"/>
      <c r="HN46" s="52"/>
      <c r="HO46" s="52"/>
      <c r="HP46" s="52"/>
      <c r="HQ46" s="52"/>
      <c r="HR46" s="52"/>
      <c r="HS46" s="52"/>
      <c r="HT46" s="52"/>
      <c r="HU46" s="52"/>
      <c r="HV46" s="52"/>
      <c r="HW46" s="52"/>
      <c r="HX46" s="52"/>
      <c r="HY46" s="52"/>
      <c r="HZ46" s="52"/>
      <c r="IA46" s="52"/>
      <c r="IB46" s="52"/>
      <c r="IC46" s="52"/>
      <c r="ID46" s="52"/>
      <c r="IE46" s="52"/>
      <c r="IF46" s="52"/>
      <c r="IG46" s="52"/>
      <c r="IH46" s="52"/>
      <c r="II46" s="52"/>
      <c r="IJ46" s="52"/>
      <c r="IK46" s="52"/>
      <c r="IL46" s="52"/>
      <c r="IM46" s="52"/>
      <c r="IN46" s="52"/>
      <c r="IO46" s="52"/>
      <c r="IP46" s="52"/>
      <c r="IQ46" s="52"/>
      <c r="IR46" s="52"/>
      <c r="IS46" s="52"/>
      <c r="IT46" s="52"/>
      <c r="IU46" s="52"/>
      <c r="IV46" s="52"/>
      <c r="IW46" s="52"/>
    </row>
    <row r="47" customFormat="false" ht="12" hidden="false" customHeight="true" outlineLevel="0" collapsed="false">
      <c r="A47" s="56" t="s">
        <v>47</v>
      </c>
      <c r="B47" s="18"/>
      <c r="C47" s="42" t="n">
        <f aca="false">+[1]1Q!C46+[1]2QTD!C46</f>
        <v>0</v>
      </c>
      <c r="D47" s="53" t="n">
        <f aca="false">+[1]1Q!D46+[1]2QTD!D46</f>
        <v>0</v>
      </c>
      <c r="E47" s="40" t="n">
        <f aca="false">+C47-D47</f>
        <v>0</v>
      </c>
      <c r="F47" s="34"/>
      <c r="G47" s="42" t="n">
        <f aca="false">+[1]1Q!G46+[1]2QTD!G46</f>
        <v>9823</v>
      </c>
      <c r="H47" s="53" t="n">
        <f aca="false">+[1]1Q!H46+[1]2QTD!H46</f>
        <v>20600</v>
      </c>
      <c r="I47" s="41" t="n">
        <f aca="false">'QTD Mgmt Summary'!I47+'Q1 Mgmt Summary'!I47</f>
        <v>0</v>
      </c>
      <c r="J47" s="40" t="n">
        <f aca="false">'QTD Mgmt Summary'!J47+'Q1 Mgmt Summary'!J47</f>
        <v>10777</v>
      </c>
      <c r="K47" s="34"/>
      <c r="L47" s="42" t="n">
        <f aca="false">+C47-G47</f>
        <v>-9823</v>
      </c>
      <c r="M47" s="43" t="n">
        <f aca="false">+D47-H47</f>
        <v>-20600</v>
      </c>
      <c r="N47" s="40" t="n">
        <f aca="false">+L47-M47</f>
        <v>10777</v>
      </c>
    </row>
    <row r="48" customFormat="false" ht="12" hidden="false" customHeight="true" outlineLevel="0" collapsed="false">
      <c r="A48" s="59" t="s">
        <v>48</v>
      </c>
      <c r="B48" s="60"/>
      <c r="C48" s="61" t="n">
        <f aca="false">SUM(C46:C47)</f>
        <v>455696</v>
      </c>
      <c r="D48" s="61" t="e">
        <f aca="false">SUM(D46:D47)</f>
        <v>#NAME?</v>
      </c>
      <c r="E48" s="62" t="e">
        <f aca="false">SUM(E46:E47)</f>
        <v>#NAME?</v>
      </c>
      <c r="F48" s="63"/>
      <c r="G48" s="61" t="e">
        <f aca="false">SUM(G46:G47)</f>
        <v>#NAME?</v>
      </c>
      <c r="H48" s="61" t="e">
        <f aca="false">SUM(H46:H47)</f>
        <v>#NAME?</v>
      </c>
      <c r="I48" s="61" t="e">
        <f aca="false">SUM(I46:I47)</f>
        <v>#NAME?</v>
      </c>
      <c r="J48" s="62" t="e">
        <f aca="false">SUM(J46:J47)</f>
        <v>#NAME?</v>
      </c>
      <c r="K48" s="63"/>
      <c r="L48" s="61" t="e">
        <f aca="false">SUM(L46:L47)</f>
        <v>#NAME?</v>
      </c>
      <c r="M48" s="61" t="e">
        <f aca="false">SUM(M46:M47)</f>
        <v>#NAME?</v>
      </c>
      <c r="N48" s="62" t="e">
        <f aca="false">SUM(N46:N47)</f>
        <v>#NAME?</v>
      </c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  <c r="CK48" s="52"/>
      <c r="CL48" s="52"/>
      <c r="CM48" s="52"/>
      <c r="CN48" s="52"/>
      <c r="CO48" s="52"/>
      <c r="CP48" s="52"/>
      <c r="CQ48" s="52"/>
      <c r="CR48" s="52"/>
      <c r="CS48" s="52"/>
      <c r="CT48" s="52"/>
      <c r="CU48" s="52"/>
      <c r="CV48" s="52"/>
      <c r="CW48" s="52"/>
      <c r="CX48" s="52"/>
      <c r="CY48" s="52"/>
      <c r="CZ48" s="52"/>
      <c r="DA48" s="52"/>
      <c r="DB48" s="52"/>
      <c r="DC48" s="52"/>
      <c r="DD48" s="52"/>
      <c r="DE48" s="52"/>
      <c r="DF48" s="52"/>
      <c r="DG48" s="52"/>
      <c r="DH48" s="52"/>
      <c r="DI48" s="52"/>
      <c r="DJ48" s="52"/>
      <c r="DK48" s="52"/>
      <c r="DL48" s="52"/>
      <c r="DM48" s="52"/>
      <c r="DN48" s="52"/>
      <c r="DO48" s="52"/>
      <c r="DP48" s="52"/>
      <c r="DQ48" s="52"/>
      <c r="DR48" s="52"/>
      <c r="DS48" s="52"/>
      <c r="DT48" s="52"/>
      <c r="DU48" s="52"/>
      <c r="DV48" s="52"/>
      <c r="DW48" s="52"/>
      <c r="DX48" s="52"/>
      <c r="DY48" s="52"/>
      <c r="DZ48" s="52"/>
      <c r="EA48" s="52"/>
      <c r="EB48" s="52"/>
      <c r="EC48" s="52"/>
      <c r="ED48" s="52"/>
      <c r="EE48" s="52"/>
      <c r="EF48" s="52"/>
      <c r="EG48" s="52"/>
      <c r="EH48" s="52"/>
      <c r="EI48" s="52"/>
      <c r="EJ48" s="52"/>
      <c r="EK48" s="52"/>
      <c r="EL48" s="52"/>
      <c r="EM48" s="52"/>
      <c r="EN48" s="52"/>
      <c r="EO48" s="52"/>
      <c r="EP48" s="52"/>
      <c r="EQ48" s="52"/>
      <c r="ER48" s="52"/>
      <c r="ES48" s="52"/>
      <c r="ET48" s="52"/>
      <c r="EU48" s="52"/>
      <c r="EV48" s="52"/>
      <c r="EW48" s="52"/>
      <c r="EX48" s="52"/>
      <c r="EY48" s="52"/>
      <c r="EZ48" s="52"/>
      <c r="FA48" s="52"/>
      <c r="FB48" s="52"/>
      <c r="FC48" s="52"/>
      <c r="FD48" s="52"/>
      <c r="FE48" s="52"/>
      <c r="FF48" s="52"/>
      <c r="FG48" s="52"/>
      <c r="FH48" s="52"/>
      <c r="FI48" s="52"/>
      <c r="FJ48" s="52"/>
      <c r="FK48" s="52"/>
      <c r="FL48" s="52"/>
      <c r="FM48" s="52"/>
      <c r="FN48" s="52"/>
      <c r="FO48" s="52"/>
      <c r="FP48" s="52"/>
      <c r="FQ48" s="52"/>
      <c r="FR48" s="52"/>
      <c r="FS48" s="52"/>
      <c r="FT48" s="52"/>
      <c r="FU48" s="52"/>
      <c r="FV48" s="52"/>
      <c r="FW48" s="52"/>
      <c r="FX48" s="52"/>
      <c r="FY48" s="52"/>
      <c r="FZ48" s="52"/>
      <c r="GA48" s="52"/>
      <c r="GB48" s="52"/>
      <c r="GC48" s="52"/>
      <c r="GD48" s="52"/>
      <c r="GE48" s="52"/>
      <c r="GF48" s="52"/>
      <c r="GG48" s="52"/>
      <c r="GH48" s="52"/>
      <c r="GI48" s="52"/>
      <c r="GJ48" s="52"/>
      <c r="GK48" s="52"/>
      <c r="GL48" s="52"/>
      <c r="GM48" s="52"/>
      <c r="GN48" s="52"/>
      <c r="GO48" s="52"/>
      <c r="GP48" s="52"/>
      <c r="GQ48" s="52"/>
      <c r="GR48" s="52"/>
      <c r="GS48" s="52"/>
      <c r="GT48" s="52"/>
      <c r="GU48" s="52"/>
      <c r="GV48" s="52"/>
      <c r="GW48" s="52"/>
      <c r="GX48" s="52"/>
      <c r="GY48" s="52"/>
      <c r="GZ48" s="52"/>
      <c r="HA48" s="52"/>
      <c r="HB48" s="52"/>
      <c r="HC48" s="52"/>
      <c r="HD48" s="52"/>
      <c r="HE48" s="52"/>
      <c r="HF48" s="52"/>
      <c r="HG48" s="52"/>
      <c r="HH48" s="52"/>
      <c r="HI48" s="52"/>
      <c r="HJ48" s="52"/>
      <c r="HK48" s="52"/>
      <c r="HL48" s="52"/>
      <c r="HM48" s="52"/>
      <c r="HN48" s="52"/>
      <c r="HO48" s="52"/>
      <c r="HP48" s="52"/>
      <c r="HQ48" s="52"/>
      <c r="HR48" s="52"/>
      <c r="HS48" s="52"/>
      <c r="HT48" s="52"/>
      <c r="HU48" s="52"/>
      <c r="HV48" s="52"/>
      <c r="HW48" s="52"/>
      <c r="HX48" s="52"/>
      <c r="HY48" s="52"/>
      <c r="HZ48" s="52"/>
      <c r="IA48" s="52"/>
      <c r="IB48" s="52"/>
      <c r="IC48" s="52"/>
      <c r="ID48" s="52"/>
      <c r="IE48" s="52"/>
      <c r="IF48" s="52"/>
      <c r="IG48" s="52"/>
      <c r="IH48" s="52"/>
      <c r="II48" s="52"/>
      <c r="IJ48" s="52"/>
      <c r="IK48" s="52"/>
      <c r="IL48" s="52"/>
      <c r="IM48" s="52"/>
      <c r="IN48" s="52"/>
      <c r="IO48" s="52"/>
      <c r="IP48" s="52"/>
      <c r="IQ48" s="52"/>
      <c r="IR48" s="52"/>
      <c r="IS48" s="52"/>
      <c r="IT48" s="52"/>
      <c r="IU48" s="52"/>
      <c r="IV48" s="52"/>
      <c r="IW48" s="52"/>
    </row>
    <row r="49" customFormat="false" ht="3" hidden="false" customHeight="true" outlineLevel="0" collapsed="false">
      <c r="A49" s="64"/>
      <c r="C49" s="65"/>
      <c r="D49" s="66"/>
      <c r="E49" s="64"/>
      <c r="F49" s="66"/>
      <c r="J49" s="67"/>
    </row>
    <row r="50" customFormat="false" ht="12.75" hidden="false" customHeight="false" outlineLevel="0" collapsed="false">
      <c r="A50" s="67" t="s">
        <v>49</v>
      </c>
      <c r="C50" s="66"/>
      <c r="D50" s="66"/>
      <c r="E50" s="66"/>
      <c r="F50" s="66"/>
    </row>
    <row r="51" customFormat="false" ht="13.5" hidden="false" customHeight="true" outlineLevel="0" collapsed="false">
      <c r="D51" s="68"/>
      <c r="E51" s="68"/>
      <c r="F51" s="68"/>
      <c r="G51" s="68"/>
      <c r="H51" s="68"/>
      <c r="I51" s="68"/>
    </row>
  </sheetData>
  <mergeCells count="4">
    <mergeCell ref="C5:E5"/>
    <mergeCell ref="G5:J5"/>
    <mergeCell ref="L5:N5"/>
    <mergeCell ref="I6:J6"/>
  </mergeCells>
  <printOptions headings="false" gridLines="false" gridLinesSet="true" horizontalCentered="false" verticalCentered="false"/>
  <pageMargins left="0.379861111111111" right="0.4" top="0.5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0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26" width="16.84"/>
    <col collapsed="false" customWidth="true" hidden="false" outlineLevel="0" max="2" min="2" style="1" width="23.7"/>
    <col collapsed="false" customWidth="true" hidden="false" outlineLevel="0" max="3" min="3" style="1" width="1.7"/>
    <col collapsed="false" customWidth="true" hidden="false" outlineLevel="0" max="5" min="4" style="1" width="8.7"/>
    <col collapsed="false" customWidth="true" hidden="false" outlineLevel="0" max="6" min="6" style="1" width="9.7"/>
    <col collapsed="false" customWidth="true" hidden="false" outlineLevel="0" max="7" min="7" style="1" width="0.13"/>
    <col collapsed="false" customWidth="true" hidden="false" outlineLevel="0" max="15" min="8" style="1" width="8.7"/>
    <col collapsed="false" customWidth="true" hidden="false" outlineLevel="0" max="21" min="16" style="1" width="9.7"/>
    <col collapsed="false" customWidth="false" hidden="false" outlineLevel="0" max="257" min="22" style="1" width="9.14"/>
  </cols>
  <sheetData>
    <row r="1" customFormat="false" ht="12.75" hidden="true" customHeight="true" outlineLevel="0" collapsed="false">
      <c r="A1" s="226" t="s">
        <v>374</v>
      </c>
    </row>
    <row r="2" customFormat="false" ht="15.75" hidden="false" customHeight="false" outlineLevel="0" collapsed="false">
      <c r="A2" s="226" t="s">
        <v>375</v>
      </c>
      <c r="B2" s="162" t="s">
        <v>287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R2" s="1" t="s">
        <v>69</v>
      </c>
    </row>
    <row r="3" customFormat="false" ht="16.5" hidden="false" customHeight="false" outlineLevel="0" collapsed="false">
      <c r="A3" s="227" t="n">
        <v>36678</v>
      </c>
      <c r="B3" s="165" t="s">
        <v>423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</row>
    <row r="4" customFormat="false" ht="13.5" hidden="false" customHeight="false" outlineLevel="0" collapsed="false">
      <c r="A4" s="226" t="s">
        <v>436</v>
      </c>
      <c r="B4" s="168" t="str">
        <f aca="false">'Old Mgmt Summary'!A3</f>
        <v>Results based on Activity through April 28, 2000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</row>
    <row r="5" customFormat="false" ht="3" hidden="false" customHeight="true" outlineLevel="0" collapsed="false">
      <c r="B5" s="68"/>
    </row>
    <row r="6" customFormat="false" ht="12.75" hidden="false" customHeight="true" outlineLevel="0" collapsed="false">
      <c r="A6" s="226" t="s">
        <v>220</v>
      </c>
      <c r="B6" s="191"/>
      <c r="D6" s="202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4"/>
      <c r="R6" s="176" t="s">
        <v>437</v>
      </c>
      <c r="S6" s="176"/>
      <c r="T6" s="176"/>
    </row>
    <row r="7" customFormat="false" ht="12.75" hidden="false" customHeight="false" outlineLevel="0" collapsed="false">
      <c r="B7" s="192"/>
      <c r="D7" s="25"/>
      <c r="E7" s="68"/>
      <c r="F7" s="239"/>
      <c r="G7" s="239"/>
      <c r="H7" s="239"/>
      <c r="I7" s="68"/>
      <c r="J7" s="239" t="s">
        <v>6</v>
      </c>
      <c r="K7" s="239" t="s">
        <v>363</v>
      </c>
      <c r="L7" s="239" t="s">
        <v>9</v>
      </c>
      <c r="M7" s="239" t="s">
        <v>294</v>
      </c>
      <c r="N7" s="239" t="s">
        <v>2</v>
      </c>
      <c r="O7" s="240"/>
      <c r="P7" s="241"/>
      <c r="Q7" s="241"/>
      <c r="R7" s="176" t="s">
        <v>438</v>
      </c>
      <c r="S7" s="176"/>
      <c r="T7" s="176"/>
    </row>
    <row r="8" customFormat="false" ht="12.75" hidden="false" customHeight="false" outlineLevel="0" collapsed="false">
      <c r="B8" s="201" t="s">
        <v>5</v>
      </c>
      <c r="D8" s="198" t="s">
        <v>439</v>
      </c>
      <c r="E8" s="199" t="s">
        <v>426</v>
      </c>
      <c r="F8" s="199" t="s">
        <v>427</v>
      </c>
      <c r="G8" s="199"/>
      <c r="H8" s="199" t="s">
        <v>440</v>
      </c>
      <c r="I8" s="199" t="s">
        <v>429</v>
      </c>
      <c r="J8" s="199" t="s">
        <v>2</v>
      </c>
      <c r="K8" s="199" t="s">
        <v>370</v>
      </c>
      <c r="L8" s="199" t="s">
        <v>2</v>
      </c>
      <c r="M8" s="199" t="s">
        <v>2</v>
      </c>
      <c r="N8" s="199" t="s">
        <v>7</v>
      </c>
      <c r="O8" s="200" t="s">
        <v>8</v>
      </c>
      <c r="P8" s="241"/>
      <c r="Q8" s="241"/>
      <c r="R8" s="264" t="s">
        <v>7</v>
      </c>
      <c r="S8" s="173" t="s">
        <v>9</v>
      </c>
      <c r="T8" s="174" t="s">
        <v>8</v>
      </c>
    </row>
    <row r="9" customFormat="false" ht="3" hidden="false" customHeight="true" outlineLevel="0" collapsed="false">
      <c r="B9" s="192"/>
      <c r="D9" s="25"/>
      <c r="E9" s="68"/>
      <c r="F9" s="68"/>
      <c r="G9" s="68"/>
      <c r="H9" s="68"/>
      <c r="I9" s="68"/>
      <c r="J9" s="25"/>
      <c r="K9" s="25"/>
      <c r="L9" s="68"/>
      <c r="M9" s="68"/>
      <c r="N9" s="68"/>
      <c r="O9" s="191"/>
    </row>
    <row r="10" customFormat="false" ht="12" hidden="false" customHeight="true" outlineLevel="0" collapsed="false">
      <c r="A10" s="226" t="s">
        <v>441</v>
      </c>
      <c r="B10" s="192" t="s">
        <v>13</v>
      </c>
      <c r="D10" s="37" t="n">
        <v>37748</v>
      </c>
      <c r="E10" s="32"/>
      <c r="F10" s="32"/>
      <c r="G10" s="32"/>
      <c r="H10" s="32"/>
      <c r="I10" s="32"/>
      <c r="J10" s="71" t="n">
        <f aca="false">SUM(D10:I10)</f>
        <v>37748</v>
      </c>
      <c r="K10" s="37"/>
      <c r="L10" s="32"/>
      <c r="M10" s="32" t="n">
        <f aca="false">SUM(J10:L10)</f>
        <v>37748</v>
      </c>
      <c r="N10" s="32" t="e">
        <f aca="false">ROUND(HPVAL($A10,$A$1,$A$2,$A$3,$A$4,$A$6)/1000,0)</f>
        <v>#NAME?</v>
      </c>
      <c r="O10" s="35" t="e">
        <f aca="false">M10-N10</f>
        <v>#NAME?</v>
      </c>
      <c r="R10" s="265" t="e">
        <f aca="false">N10-Expenses!E9-'CapChrg-AllocExp'!E10</f>
        <v>#NAME?</v>
      </c>
      <c r="S10" s="265" t="e">
        <f aca="false">J10+K10-Expenses!D9-'CapChrg-AllocExp'!D10</f>
        <v>#NAME?</v>
      </c>
      <c r="T10" s="265" t="e">
        <f aca="false">R10-S10</f>
        <v>#NAME?</v>
      </c>
    </row>
    <row r="11" customFormat="false" ht="12" hidden="false" customHeight="true" outlineLevel="0" collapsed="false">
      <c r="A11" s="226" t="s">
        <v>384</v>
      </c>
      <c r="B11" s="192" t="s">
        <v>14</v>
      </c>
      <c r="D11" s="43" t="n">
        <v>40629</v>
      </c>
      <c r="E11" s="66"/>
      <c r="F11" s="66"/>
      <c r="G11" s="66"/>
      <c r="H11" s="66" t="n">
        <v>0</v>
      </c>
      <c r="I11" s="66"/>
      <c r="J11" s="72" t="n">
        <f aca="false">SUM(D11:I11)</f>
        <v>40629</v>
      </c>
      <c r="K11" s="43"/>
      <c r="L11" s="66"/>
      <c r="M11" s="66" t="n">
        <f aca="false">SUM(J11:L11)</f>
        <v>40629</v>
      </c>
      <c r="N11" s="266" t="n">
        <f aca="false">58447+Expenses!E55</f>
        <v>67236</v>
      </c>
      <c r="O11" s="207" t="n">
        <f aca="false">M11-N11</f>
        <v>-26607</v>
      </c>
      <c r="R11" s="66" t="e">
        <f aca="false">N11-Expenses!E10-'CapChrg-AllocExp'!E11</f>
        <v>#NAME?</v>
      </c>
      <c r="S11" s="66" t="e">
        <f aca="false">J11+K11-Expenses!D10-'CapChrg-AllocExp'!D11</f>
        <v>#NAME?</v>
      </c>
      <c r="T11" s="66" t="e">
        <f aca="false">R11-S11</f>
        <v>#NAME?</v>
      </c>
    </row>
    <row r="12" customFormat="false" ht="12" hidden="false" customHeight="true" outlineLevel="0" collapsed="false">
      <c r="A12" s="226" t="s">
        <v>385</v>
      </c>
      <c r="B12" s="192" t="s">
        <v>15</v>
      </c>
      <c r="D12" s="43" t="n">
        <v>9797</v>
      </c>
      <c r="E12" s="66"/>
      <c r="F12" s="66"/>
      <c r="G12" s="66"/>
      <c r="H12" s="66"/>
      <c r="I12" s="66"/>
      <c r="J12" s="72" t="n">
        <f aca="false">SUM(D12:I12)</f>
        <v>9797</v>
      </c>
      <c r="K12" s="43"/>
      <c r="L12" s="66"/>
      <c r="M12" s="66" t="n">
        <f aca="false">SUM(J12:L12)</f>
        <v>9797</v>
      </c>
      <c r="N12" s="66" t="e">
        <f aca="false">ROUND((HPVAL($A12,$A$1,"other",$A$3,$A$4,$A$6)+HPVAL($A12,$A$1,"overview",$A$3,$A$4,$A$6))/1000,0)</f>
        <v>#NAME?</v>
      </c>
      <c r="O12" s="207" t="e">
        <f aca="false">M12-N12</f>
        <v>#NAME?</v>
      </c>
      <c r="R12" s="66" t="e">
        <f aca="false">N12-Expenses!E11-'CapChrg-AllocExp'!E12</f>
        <v>#NAME?</v>
      </c>
      <c r="S12" s="66" t="e">
        <f aca="false">J12+K12-Expenses!D11-'CapChrg-AllocExp'!D12</f>
        <v>#NAME?</v>
      </c>
      <c r="T12" s="66" t="e">
        <f aca="false">R12-S12</f>
        <v>#NAME?</v>
      </c>
    </row>
    <row r="13" customFormat="false" ht="12" hidden="false" customHeight="true" outlineLevel="0" collapsed="false">
      <c r="A13" s="226" t="s">
        <v>386</v>
      </c>
      <c r="B13" s="192" t="s">
        <v>16</v>
      </c>
      <c r="D13" s="43" t="n">
        <f aca="false">719+693-883</f>
        <v>529</v>
      </c>
      <c r="E13" s="66"/>
      <c r="F13" s="66"/>
      <c r="G13" s="66"/>
      <c r="H13" s="66"/>
      <c r="I13" s="66"/>
      <c r="J13" s="72" t="n">
        <f aca="false">SUM(D13:I13)</f>
        <v>529</v>
      </c>
      <c r="K13" s="43"/>
      <c r="L13" s="66"/>
      <c r="M13" s="66" t="n">
        <f aca="false">SUM(J13:L13)</f>
        <v>529</v>
      </c>
      <c r="N13" s="66" t="e">
        <f aca="false">ROUND(HPVAL($A13,$A$1,$A$2,$A$3,$A$4,$A$6)/1000,0)-N12</f>
        <v>#NAME?</v>
      </c>
      <c r="O13" s="207" t="e">
        <f aca="false">M13-N13</f>
        <v>#NAME?</v>
      </c>
      <c r="R13" s="66" t="e">
        <f aca="false">N13-Expenses!E12-'CapChrg-AllocExp'!E13</f>
        <v>#NAME?</v>
      </c>
      <c r="S13" s="66" t="e">
        <f aca="false">J13+K13-Expenses!D12-'CapChrg-AllocExp'!D13</f>
        <v>#NAME?</v>
      </c>
      <c r="T13" s="66" t="e">
        <f aca="false">R13-S13</f>
        <v>#NAME?</v>
      </c>
    </row>
    <row r="14" customFormat="false" ht="12" hidden="false" customHeight="true" outlineLevel="0" collapsed="false">
      <c r="A14" s="226" t="s">
        <v>442</v>
      </c>
      <c r="B14" s="192" t="s">
        <v>17</v>
      </c>
      <c r="D14" s="43" t="n">
        <v>4334</v>
      </c>
      <c r="E14" s="66" t="n">
        <v>0</v>
      </c>
      <c r="F14" s="66" t="n">
        <v>0</v>
      </c>
      <c r="G14" s="66"/>
      <c r="H14" s="66"/>
      <c r="I14" s="66"/>
      <c r="J14" s="72" t="n">
        <f aca="false">SUM(D14:I14)</f>
        <v>4334</v>
      </c>
      <c r="K14" s="43"/>
      <c r="L14" s="66"/>
      <c r="M14" s="66" t="n">
        <f aca="false">SUM(J14:L14)</f>
        <v>4334</v>
      </c>
      <c r="N14" s="66" t="n">
        <v>11556</v>
      </c>
      <c r="O14" s="207" t="n">
        <f aca="false">M14-N14</f>
        <v>-7222</v>
      </c>
      <c r="R14" s="66" t="e">
        <f aca="false">N14-Expenses!E13-'CapChrg-AllocExp'!E14</f>
        <v>#NAME?</v>
      </c>
      <c r="S14" s="66" t="e">
        <f aca="false">J14+K14-Expenses!D13-'CapChrg-AllocExp'!D14</f>
        <v>#NAME?</v>
      </c>
      <c r="T14" s="66" t="e">
        <f aca="false">R14-S14</f>
        <v>#NAME?</v>
      </c>
    </row>
    <row r="15" customFormat="false" ht="12" hidden="false" customHeight="true" outlineLevel="0" collapsed="false">
      <c r="A15" s="226" t="s">
        <v>388</v>
      </c>
      <c r="B15" s="192" t="s">
        <v>18</v>
      </c>
      <c r="D15" s="43" t="n">
        <v>2342</v>
      </c>
      <c r="E15" s="66" t="n">
        <v>67</v>
      </c>
      <c r="F15" s="66" t="n">
        <v>73</v>
      </c>
      <c r="G15" s="66"/>
      <c r="H15" s="66"/>
      <c r="I15" s="66"/>
      <c r="J15" s="72" t="n">
        <f aca="false">SUM(D15:I15)</f>
        <v>2482</v>
      </c>
      <c r="K15" s="43"/>
      <c r="L15" s="66"/>
      <c r="M15" s="66" t="n">
        <f aca="false">SUM(J15:L15)</f>
        <v>2482</v>
      </c>
      <c r="N15" s="66" t="e">
        <f aca="false">ROUND(HPVAL($A15,$A$1,$A$2,$A$3,$A$4,$A$6)/1000,0)</f>
        <v>#NAME?</v>
      </c>
      <c r="O15" s="207" t="e">
        <f aca="false">M15-N15</f>
        <v>#NAME?</v>
      </c>
      <c r="R15" s="66" t="e">
        <f aca="false">N15-Expenses!E14-'CapChrg-AllocExp'!E15</f>
        <v>#NAME?</v>
      </c>
      <c r="S15" s="66" t="e">
        <f aca="false">J15+K15-Expenses!D14-'CapChrg-AllocExp'!D15</f>
        <v>#NAME?</v>
      </c>
      <c r="T15" s="66" t="e">
        <f aca="false">R15-S15</f>
        <v>#NAME?</v>
      </c>
    </row>
    <row r="16" customFormat="false" ht="12" hidden="false" customHeight="true" outlineLevel="0" collapsed="false">
      <c r="A16" s="226" t="s">
        <v>389</v>
      </c>
      <c r="B16" s="192" t="s">
        <v>19</v>
      </c>
      <c r="D16" s="43" t="n">
        <v>246</v>
      </c>
      <c r="E16" s="66" t="n">
        <v>0</v>
      </c>
      <c r="F16" s="66" t="n">
        <v>0</v>
      </c>
      <c r="G16" s="66"/>
      <c r="H16" s="66"/>
      <c r="I16" s="66"/>
      <c r="J16" s="72" t="n">
        <f aca="false">SUM(D16:I16)</f>
        <v>246</v>
      </c>
      <c r="K16" s="43"/>
      <c r="L16" s="66"/>
      <c r="M16" s="66" t="n">
        <f aca="false">SUM(J16:L16)</f>
        <v>246</v>
      </c>
      <c r="N16" s="66" t="e">
        <f aca="false">ROUND(HPVAL($A16,$A$1,$A$2,$A$3,$A$4,$A$6)/1000,0)</f>
        <v>#NAME?</v>
      </c>
      <c r="O16" s="207" t="e">
        <f aca="false">M16-N16</f>
        <v>#NAME?</v>
      </c>
      <c r="R16" s="66" t="e">
        <f aca="false">N16-Expenses!E15-'CapChrg-AllocExp'!E16</f>
        <v>#NAME?</v>
      </c>
      <c r="S16" s="66" t="e">
        <f aca="false">J16+K16-Expenses!D15-'CapChrg-AllocExp'!D16</f>
        <v>#NAME?</v>
      </c>
      <c r="T16" s="66" t="e">
        <f aca="false">R16-S16</f>
        <v>#NAME?</v>
      </c>
    </row>
    <row r="17" customFormat="false" ht="12" hidden="false" customHeight="true" outlineLevel="0" collapsed="false">
      <c r="A17" s="226" t="s">
        <v>390</v>
      </c>
      <c r="B17" s="192" t="s">
        <v>20</v>
      </c>
      <c r="D17" s="43" t="n">
        <v>-938</v>
      </c>
      <c r="E17" s="66"/>
      <c r="F17" s="66"/>
      <c r="G17" s="66"/>
      <c r="H17" s="66"/>
      <c r="I17" s="66"/>
      <c r="J17" s="72" t="n">
        <f aca="false">SUM(D17:I17)</f>
        <v>-938</v>
      </c>
      <c r="K17" s="43"/>
      <c r="L17" s="66"/>
      <c r="M17" s="66" t="n">
        <f aca="false">SUM(J17:L17)</f>
        <v>-938</v>
      </c>
      <c r="N17" s="66" t="e">
        <f aca="false">ROUND(HPVAL($A17,$A$1,$A$2,$A$3,$A$4,$A$6)/1000,0)</f>
        <v>#NAME?</v>
      </c>
      <c r="O17" s="207" t="e">
        <f aca="false">M17-N17</f>
        <v>#NAME?</v>
      </c>
      <c r="R17" s="66" t="e">
        <f aca="false">N17-Expenses!E16-'CapChrg-AllocExp'!E17</f>
        <v>#NAME?</v>
      </c>
      <c r="S17" s="66" t="e">
        <f aca="false">J17+K17-Expenses!D16-'CapChrg-AllocExp'!D17</f>
        <v>#NAME?</v>
      </c>
      <c r="T17" s="66" t="e">
        <f aca="false">R17-S17</f>
        <v>#NAME?</v>
      </c>
    </row>
    <row r="18" customFormat="false" ht="12" hidden="false" customHeight="true" outlineLevel="0" collapsed="false">
      <c r="A18" s="226" t="s">
        <v>391</v>
      </c>
      <c r="B18" s="192" t="s">
        <v>21</v>
      </c>
      <c r="D18" s="43"/>
      <c r="E18" s="66"/>
      <c r="F18" s="66"/>
      <c r="G18" s="66"/>
      <c r="H18" s="66"/>
      <c r="I18" s="66"/>
      <c r="J18" s="72" t="n">
        <f aca="false">SUM(D18:I18)</f>
        <v>0</v>
      </c>
      <c r="K18" s="43"/>
      <c r="L18" s="66"/>
      <c r="M18" s="66" t="n">
        <f aca="false">SUM(J18:L18)</f>
        <v>0</v>
      </c>
      <c r="N18" s="66" t="e">
        <f aca="false">ROUND(HPVAL($A18,$A$1,$A$2,$A$3,$A$4,$A$6)/1000,0)</f>
        <v>#NAME?</v>
      </c>
      <c r="O18" s="207" t="e">
        <f aca="false">M18-N18</f>
        <v>#NAME?</v>
      </c>
      <c r="R18" s="66" t="e">
        <f aca="false">N18-Expenses!E17-'CapChrg-AllocExp'!E18</f>
        <v>#NAME?</v>
      </c>
      <c r="S18" s="66" t="e">
        <f aca="false">J18+K18-Expenses!D17-'CapChrg-AllocExp'!D18</f>
        <v>#NAME?</v>
      </c>
      <c r="T18" s="66" t="e">
        <f aca="false">R18-S18</f>
        <v>#NAME?</v>
      </c>
    </row>
    <row r="19" customFormat="false" ht="3" hidden="false" customHeight="true" outlineLevel="0" collapsed="false">
      <c r="B19" s="192"/>
      <c r="D19" s="43"/>
      <c r="E19" s="66"/>
      <c r="F19" s="66"/>
      <c r="G19" s="66"/>
      <c r="H19" s="66"/>
      <c r="I19" s="66"/>
      <c r="J19" s="72"/>
      <c r="K19" s="43"/>
      <c r="L19" s="66"/>
      <c r="M19" s="66"/>
      <c r="N19" s="66"/>
      <c r="O19" s="207"/>
    </row>
    <row r="20" customFormat="false" ht="12" hidden="false" customHeight="true" outlineLevel="0" collapsed="false">
      <c r="B20" s="244" t="s">
        <v>421</v>
      </c>
      <c r="C20" s="209"/>
      <c r="D20" s="210" t="n">
        <f aca="false">SUM(D10:D18)</f>
        <v>94687</v>
      </c>
      <c r="E20" s="211" t="n">
        <f aca="false">SUM(E10:E18)</f>
        <v>67</v>
      </c>
      <c r="F20" s="211" t="n">
        <f aca="false">SUM(F10:F18)</f>
        <v>73</v>
      </c>
      <c r="G20" s="211"/>
      <c r="H20" s="211" t="n">
        <f aca="false">SUM(H10:H18)</f>
        <v>0</v>
      </c>
      <c r="I20" s="211" t="n">
        <f aca="false">SUM(I10:I18)</f>
        <v>0</v>
      </c>
      <c r="J20" s="210" t="n">
        <f aca="false">SUM(J10:J18)</f>
        <v>94827</v>
      </c>
      <c r="K20" s="210" t="n">
        <f aca="false">SUM(K10:K18)</f>
        <v>0</v>
      </c>
      <c r="L20" s="211" t="n">
        <f aca="false">SUM(L10:L18)</f>
        <v>0</v>
      </c>
      <c r="M20" s="211" t="n">
        <f aca="false">SUM(M10:M18)</f>
        <v>94827</v>
      </c>
      <c r="N20" s="211" t="e">
        <f aca="false">SUM(N10:N18)</f>
        <v>#NAME?</v>
      </c>
      <c r="O20" s="214" t="e">
        <f aca="false">SUM(O10:O18)</f>
        <v>#NAME?</v>
      </c>
      <c r="R20" s="211" t="e">
        <f aca="false">SUM(R10:R18)</f>
        <v>#NAME?</v>
      </c>
      <c r="S20" s="211" t="e">
        <f aca="false">SUM(S10:S18)</f>
        <v>#NAME?</v>
      </c>
      <c r="T20" s="211" t="e">
        <f aca="false">SUM(T10:T18)</f>
        <v>#NAME?</v>
      </c>
    </row>
    <row r="21" customFormat="false" ht="3" hidden="false" customHeight="true" outlineLevel="0" collapsed="false">
      <c r="B21" s="192"/>
      <c r="D21" s="43"/>
      <c r="E21" s="66"/>
      <c r="F21" s="66"/>
      <c r="G21" s="66"/>
      <c r="H21" s="66"/>
      <c r="I21" s="66"/>
      <c r="J21" s="72"/>
      <c r="K21" s="43"/>
      <c r="L21" s="66"/>
      <c r="M21" s="66"/>
      <c r="N21" s="66"/>
      <c r="O21" s="207"/>
    </row>
    <row r="22" customFormat="false" ht="12" hidden="false" customHeight="true" outlineLevel="0" collapsed="false">
      <c r="A22" s="226" t="s">
        <v>394</v>
      </c>
      <c r="B22" s="192" t="s">
        <v>23</v>
      </c>
      <c r="D22" s="43"/>
      <c r="E22" s="66"/>
      <c r="F22" s="66"/>
      <c r="G22" s="66"/>
      <c r="H22" s="66"/>
      <c r="I22" s="66"/>
      <c r="J22" s="72" t="n">
        <f aca="false">SUM(D22:I22)</f>
        <v>0</v>
      </c>
      <c r="K22" s="43"/>
      <c r="L22" s="66"/>
      <c r="M22" s="66" t="n">
        <f aca="false">SUM(J22:L22)</f>
        <v>0</v>
      </c>
      <c r="N22" s="66" t="e">
        <f aca="false">ROUND(HPVAL($A22,$A$1,$A$2,$A$3,$A$4,$A$6)/1000,0)</f>
        <v>#NAME?</v>
      </c>
      <c r="O22" s="207" t="e">
        <f aca="false">M22-N22</f>
        <v>#NAME?</v>
      </c>
      <c r="R22" s="249" t="e">
        <f aca="false">N22-Expenses!E20-'CapChrg-AllocExp'!E21</f>
        <v>#NAME?</v>
      </c>
      <c r="S22" s="249" t="e">
        <f aca="false">J22+K22-Expenses!D20-'CapChrg-AllocExp'!D21</f>
        <v>#NAME?</v>
      </c>
      <c r="T22" s="66" t="e">
        <f aca="false">R22-S22</f>
        <v>#NAME?</v>
      </c>
    </row>
    <row r="23" customFormat="false" ht="12" hidden="false" customHeight="true" outlineLevel="0" collapsed="false">
      <c r="A23" s="226" t="s">
        <v>395</v>
      </c>
      <c r="B23" s="192" t="s">
        <v>24</v>
      </c>
      <c r="D23" s="43"/>
      <c r="E23" s="66" t="n">
        <v>494</v>
      </c>
      <c r="F23" s="66"/>
      <c r="G23" s="66"/>
      <c r="H23" s="66"/>
      <c r="I23" s="66"/>
      <c r="J23" s="72" t="n">
        <f aca="false">SUM(D23:I23)</f>
        <v>494</v>
      </c>
      <c r="K23" s="43"/>
      <c r="L23" s="66"/>
      <c r="M23" s="66" t="n">
        <f aca="false">SUM(J23:L23)</f>
        <v>494</v>
      </c>
      <c r="N23" s="66" t="e">
        <f aca="false">ROUND(HPVAL($A23,$A$1,$A$2,$A$3,$A$4,$A$6)/1000,0)</f>
        <v>#NAME?</v>
      </c>
      <c r="O23" s="207" t="e">
        <f aca="false">M23-N23</f>
        <v>#NAME?</v>
      </c>
      <c r="R23" s="66" t="e">
        <f aca="false">N23-Expenses!E21-'CapChrg-AllocExp'!E22</f>
        <v>#NAME?</v>
      </c>
      <c r="S23" s="66" t="e">
        <f aca="false">J23+K23-Expenses!D21-'CapChrg-AllocExp'!D22</f>
        <v>#NAME?</v>
      </c>
      <c r="T23" s="66" t="e">
        <f aca="false">R23-S23</f>
        <v>#NAME?</v>
      </c>
    </row>
    <row r="24" customFormat="false" ht="12" hidden="false" customHeight="true" outlineLevel="0" collapsed="false">
      <c r="A24" s="226" t="s">
        <v>443</v>
      </c>
      <c r="B24" s="192" t="s">
        <v>430</v>
      </c>
      <c r="D24" s="43" t="n">
        <f aca="false">655+132</f>
        <v>787</v>
      </c>
      <c r="E24" s="66"/>
      <c r="F24" s="66"/>
      <c r="G24" s="66"/>
      <c r="H24" s="66"/>
      <c r="I24" s="66"/>
      <c r="J24" s="72" t="n">
        <f aca="false">SUM(D24:I24)</f>
        <v>787</v>
      </c>
      <c r="K24" s="43"/>
      <c r="L24" s="66"/>
      <c r="M24" s="66" t="n">
        <f aca="false">SUM(J24:L24)</f>
        <v>787</v>
      </c>
      <c r="N24" s="66" t="e">
        <f aca="false">ROUND(HPVAL($A24,$A$1,$A$2,$A$3,$A$4,$A$6)/1000,0)</f>
        <v>#NAME?</v>
      </c>
      <c r="O24" s="207" t="e">
        <f aca="false">M24-N24</f>
        <v>#NAME?</v>
      </c>
      <c r="R24" s="66" t="e">
        <f aca="false">N24-Expenses!E22-'CapChrg-AllocExp'!E23</f>
        <v>#NAME?</v>
      </c>
      <c r="S24" s="66" t="e">
        <f aca="false">J24+K24-Expenses!D22-'CapChrg-AllocExp'!D23</f>
        <v>#NAME?</v>
      </c>
      <c r="T24" s="66" t="e">
        <f aca="false">R24-S24</f>
        <v>#NAME?</v>
      </c>
    </row>
    <row r="25" customFormat="false" ht="12" hidden="false" customHeight="true" outlineLevel="0" collapsed="false">
      <c r="A25" s="226" t="s">
        <v>399</v>
      </c>
      <c r="B25" s="192" t="s">
        <v>26</v>
      </c>
      <c r="D25" s="43"/>
      <c r="E25" s="66"/>
      <c r="F25" s="66"/>
      <c r="G25" s="66"/>
      <c r="H25" s="66"/>
      <c r="I25" s="66"/>
      <c r="J25" s="72" t="n">
        <f aca="false">SUM(D25:I25)</f>
        <v>0</v>
      </c>
      <c r="K25" s="43"/>
      <c r="L25" s="66"/>
      <c r="M25" s="66" t="n">
        <f aca="false">SUM(J25:L25)</f>
        <v>0</v>
      </c>
      <c r="N25" s="66" t="e">
        <f aca="false">ROUND(HPVAL($A25,$A$1,$A$2,$A$3,$A$4,$A$6)/1000,0)</f>
        <v>#NAME?</v>
      </c>
      <c r="O25" s="207" t="e">
        <f aca="false">M25-N25</f>
        <v>#NAME?</v>
      </c>
      <c r="R25" s="66" t="e">
        <f aca="false">N25-Expenses!E23-'CapChrg-AllocExp'!E24</f>
        <v>#NAME?</v>
      </c>
      <c r="S25" s="66" t="e">
        <f aca="false">J25+K25-Expenses!D23-'CapChrg-AllocExp'!D24</f>
        <v>#NAME?</v>
      </c>
      <c r="T25" s="66" t="e">
        <f aca="false">R25-S25</f>
        <v>#NAME?</v>
      </c>
    </row>
    <row r="26" customFormat="false" ht="12" hidden="false" customHeight="true" outlineLevel="0" collapsed="false">
      <c r="A26" s="226" t="s">
        <v>444</v>
      </c>
      <c r="B26" s="192" t="s">
        <v>27</v>
      </c>
      <c r="D26" s="43"/>
      <c r="E26" s="66" t="n">
        <v>1768</v>
      </c>
      <c r="F26" s="66" t="n">
        <v>0</v>
      </c>
      <c r="G26" s="66"/>
      <c r="H26" s="66"/>
      <c r="I26" s="66"/>
      <c r="J26" s="72" t="n">
        <f aca="false">SUM(D26:I26)</f>
        <v>1768</v>
      </c>
      <c r="K26" s="43"/>
      <c r="L26" s="66"/>
      <c r="M26" s="66" t="n">
        <f aca="false">SUM(J26:L26)</f>
        <v>1768</v>
      </c>
      <c r="N26" s="66" t="n">
        <v>11556</v>
      </c>
      <c r="O26" s="207" t="n">
        <f aca="false">M26-N26</f>
        <v>-9788</v>
      </c>
      <c r="R26" s="66"/>
      <c r="S26" s="66"/>
      <c r="T26" s="66"/>
    </row>
    <row r="27" customFormat="false" ht="12" hidden="false" customHeight="true" outlineLevel="0" collapsed="false">
      <c r="A27" s="226" t="s">
        <v>400</v>
      </c>
      <c r="B27" s="192" t="s">
        <v>28</v>
      </c>
      <c r="D27" s="43"/>
      <c r="E27" s="66"/>
      <c r="F27" s="66"/>
      <c r="G27" s="66"/>
      <c r="H27" s="66"/>
      <c r="I27" s="66"/>
      <c r="J27" s="72" t="n">
        <f aca="false">SUM(D27:I27)</f>
        <v>0</v>
      </c>
      <c r="K27" s="43"/>
      <c r="L27" s="66"/>
      <c r="M27" s="66" t="n">
        <f aca="false">SUM(J27:L27)</f>
        <v>0</v>
      </c>
      <c r="N27" s="66" t="e">
        <f aca="false">ROUND(HPVAL($A27,$A$1,$A$2,$A$3,$A$4,$A$6)/1000,0)</f>
        <v>#NAME?</v>
      </c>
      <c r="O27" s="207" t="e">
        <f aca="false">M27-N27</f>
        <v>#NAME?</v>
      </c>
      <c r="R27" s="66" t="e">
        <f aca="false">N27-Expenses!E25-'CapChrg-AllocExp'!E26</f>
        <v>#NAME?</v>
      </c>
      <c r="S27" s="66" t="e">
        <f aca="false">J27+K27-Expenses!D25-'CapChrg-AllocExp'!D26</f>
        <v>#NAME?</v>
      </c>
      <c r="T27" s="66" t="e">
        <f aca="false">R27-S27</f>
        <v>#NAME?</v>
      </c>
    </row>
    <row r="28" customFormat="false" ht="3" hidden="false" customHeight="true" outlineLevel="0" collapsed="false">
      <c r="B28" s="192"/>
      <c r="D28" s="43"/>
      <c r="E28" s="66"/>
      <c r="F28" s="66"/>
      <c r="G28" s="66"/>
      <c r="H28" s="66"/>
      <c r="I28" s="66"/>
      <c r="J28" s="72"/>
      <c r="K28" s="43"/>
      <c r="L28" s="66"/>
      <c r="M28" s="66"/>
      <c r="N28" s="66"/>
      <c r="O28" s="207"/>
    </row>
    <row r="29" customFormat="false" ht="12" hidden="false" customHeight="true" outlineLevel="0" collapsed="false">
      <c r="B29" s="244" t="s">
        <v>29</v>
      </c>
      <c r="C29" s="209"/>
      <c r="D29" s="210" t="n">
        <f aca="false">SUM(D22:D27)</f>
        <v>787</v>
      </c>
      <c r="E29" s="211" t="n">
        <f aca="false">SUM(E22:E27)</f>
        <v>2262</v>
      </c>
      <c r="F29" s="211" t="n">
        <f aca="false">SUM(F22:F27)</f>
        <v>0</v>
      </c>
      <c r="G29" s="211"/>
      <c r="H29" s="211" t="n">
        <f aca="false">SUM(H22:H27)</f>
        <v>0</v>
      </c>
      <c r="I29" s="211" t="n">
        <f aca="false">SUM(I22:I27)</f>
        <v>0</v>
      </c>
      <c r="J29" s="210" t="n">
        <f aca="false">SUM(J22:J27)</f>
        <v>3049</v>
      </c>
      <c r="K29" s="210" t="n">
        <f aca="false">SUM(K22:K27)</f>
        <v>0</v>
      </c>
      <c r="L29" s="211" t="n">
        <f aca="false">SUM(L22:L27)</f>
        <v>0</v>
      </c>
      <c r="M29" s="211" t="n">
        <f aca="false">SUM(M22:M27)</f>
        <v>3049</v>
      </c>
      <c r="N29" s="211" t="e">
        <f aca="false">SUM(N22:N27)</f>
        <v>#NAME?</v>
      </c>
      <c r="O29" s="214" t="e">
        <f aca="false">SUM(O22:O27)</f>
        <v>#NAME?</v>
      </c>
      <c r="R29" s="211" t="e">
        <f aca="false">SUM(R22:R27)</f>
        <v>#NAME?</v>
      </c>
      <c r="S29" s="211" t="e">
        <f aca="false">SUM(S22:S27)</f>
        <v>#NAME?</v>
      </c>
      <c r="T29" s="211" t="e">
        <f aca="false">SUM(T22:T27)</f>
        <v>#NAME?</v>
      </c>
    </row>
    <row r="30" customFormat="false" ht="3" hidden="false" customHeight="true" outlineLevel="0" collapsed="false">
      <c r="B30" s="192"/>
      <c r="D30" s="43"/>
      <c r="E30" s="66"/>
      <c r="F30" s="66"/>
      <c r="G30" s="66"/>
      <c r="H30" s="66"/>
      <c r="I30" s="66"/>
      <c r="J30" s="72"/>
      <c r="K30" s="43"/>
      <c r="L30" s="66"/>
      <c r="M30" s="66"/>
      <c r="N30" s="66"/>
      <c r="O30" s="207"/>
    </row>
    <row r="31" customFormat="false" ht="12" hidden="false" customHeight="true" outlineLevel="0" collapsed="false">
      <c r="A31" s="226" t="s">
        <v>403</v>
      </c>
      <c r="B31" s="192" t="s">
        <v>30</v>
      </c>
      <c r="D31" s="43"/>
      <c r="E31" s="66" t="n">
        <f aca="false">3553</f>
        <v>3553</v>
      </c>
      <c r="F31" s="66"/>
      <c r="G31" s="267"/>
      <c r="H31" s="66" t="n">
        <f aca="false">9300+3300</f>
        <v>12600</v>
      </c>
      <c r="I31" s="66"/>
      <c r="J31" s="72" t="n">
        <f aca="false">SUM(D31:I31)</f>
        <v>16153</v>
      </c>
      <c r="K31" s="43"/>
      <c r="L31" s="66"/>
      <c r="M31" s="66" t="n">
        <f aca="false">SUM(J31:L31)</f>
        <v>16153</v>
      </c>
      <c r="N31" s="66" t="n">
        <v>12234</v>
      </c>
      <c r="O31" s="207" t="n">
        <f aca="false">M31-N31</f>
        <v>3919</v>
      </c>
      <c r="R31" s="66" t="e">
        <f aca="false">N31-Expenses!E28-'CapChrg-AllocExp'!E29</f>
        <v>#NAME?</v>
      </c>
      <c r="S31" s="66" t="n">
        <f aca="false">J31+K31-Expenses!D28-'CapChrg-AllocExp'!D29</f>
        <v>9115</v>
      </c>
      <c r="T31" s="66" t="e">
        <f aca="false">R31-S31</f>
        <v>#NAME?</v>
      </c>
    </row>
    <row r="32" customFormat="false" ht="12" hidden="false" customHeight="true" outlineLevel="0" collapsed="false">
      <c r="A32" s="226" t="s">
        <v>404</v>
      </c>
      <c r="B32" s="192" t="s">
        <v>31</v>
      </c>
      <c r="D32" s="43" t="n">
        <v>-44</v>
      </c>
      <c r="E32" s="66"/>
      <c r="F32" s="66" t="n">
        <v>15029</v>
      </c>
      <c r="G32" s="66"/>
      <c r="H32" s="66" t="n">
        <v>1990</v>
      </c>
      <c r="I32" s="66"/>
      <c r="J32" s="72" t="n">
        <f aca="false">SUM(D32:I32)</f>
        <v>16975</v>
      </c>
      <c r="K32" s="43"/>
      <c r="L32" s="66"/>
      <c r="M32" s="66" t="n">
        <f aca="false">SUM(J32:L32)</f>
        <v>16975</v>
      </c>
      <c r="N32" s="266" t="n">
        <f aca="false">-6139+Expenses!E56</f>
        <v>30508</v>
      </c>
      <c r="O32" s="207" t="n">
        <f aca="false">M32-N32</f>
        <v>-13533</v>
      </c>
      <c r="R32" s="66" t="e">
        <f aca="false">N32-Expenses!E29-Expenses!E56-'CapChrg-AllocExp'!E30</f>
        <v>#NAME?</v>
      </c>
      <c r="S32" s="66" t="n">
        <f aca="false">J32+K32-Expenses!D29-Expenses!D56-'CapChrg-AllocExp'!D30</f>
        <v>-38588</v>
      </c>
      <c r="T32" s="66" t="e">
        <f aca="false">R32-S32</f>
        <v>#NAME?</v>
      </c>
    </row>
    <row r="33" customFormat="false" ht="12" hidden="false" customHeight="true" outlineLevel="0" collapsed="false">
      <c r="A33" s="226" t="s">
        <v>405</v>
      </c>
      <c r="B33" s="192" t="s">
        <v>32</v>
      </c>
      <c r="D33" s="43" t="n">
        <f aca="false">4169+5642</f>
        <v>9811</v>
      </c>
      <c r="E33" s="66"/>
      <c r="F33" s="66"/>
      <c r="G33" s="66"/>
      <c r="H33" s="66"/>
      <c r="I33" s="66"/>
      <c r="J33" s="72" t="n">
        <f aca="false">SUM(D33:I33)</f>
        <v>9811</v>
      </c>
      <c r="K33" s="43"/>
      <c r="L33" s="66"/>
      <c r="M33" s="66" t="n">
        <f aca="false">SUM(J33:L33)</f>
        <v>9811</v>
      </c>
      <c r="N33" s="66" t="e">
        <f aca="false">ROUND(HPVAL($A33,$A$1,$A$2,$A$3,$A$4,$A$6)/1000,0)</f>
        <v>#NAME?</v>
      </c>
      <c r="O33" s="207" t="e">
        <f aca="false">M33-N33</f>
        <v>#NAME?</v>
      </c>
      <c r="R33" s="66" t="e">
        <f aca="false">N33-Expenses!E30-'CapChrg-AllocExp'!E31</f>
        <v>#NAME?</v>
      </c>
      <c r="S33" s="66" t="e">
        <f aca="false">J33+K33-Expenses!D30-'CapChrg-AllocExp'!D31</f>
        <v>#NAME?</v>
      </c>
      <c r="T33" s="66" t="e">
        <f aca="false">R33-S33</f>
        <v>#NAME?</v>
      </c>
    </row>
    <row r="34" customFormat="false" ht="3" hidden="false" customHeight="true" outlineLevel="0" collapsed="false">
      <c r="B34" s="192"/>
      <c r="C34" s="249"/>
      <c r="D34" s="43"/>
      <c r="E34" s="66"/>
      <c r="F34" s="66"/>
      <c r="G34" s="66"/>
      <c r="H34" s="66"/>
      <c r="I34" s="66"/>
      <c r="J34" s="72"/>
      <c r="K34" s="43"/>
      <c r="L34" s="66"/>
      <c r="M34" s="66"/>
      <c r="N34" s="66"/>
      <c r="O34" s="207"/>
    </row>
    <row r="35" customFormat="false" ht="12" hidden="false" customHeight="true" outlineLevel="0" collapsed="false">
      <c r="B35" s="244" t="s">
        <v>33</v>
      </c>
      <c r="C35" s="209"/>
      <c r="D35" s="210" t="n">
        <f aca="false">SUM(D31:D33)</f>
        <v>9767</v>
      </c>
      <c r="E35" s="211" t="n">
        <f aca="false">SUM(E31:E33)</f>
        <v>3553</v>
      </c>
      <c r="F35" s="211" t="n">
        <f aca="false">SUM(F31:F33)</f>
        <v>15029</v>
      </c>
      <c r="G35" s="211"/>
      <c r="H35" s="211" t="n">
        <f aca="false">SUM(H31:H33)</f>
        <v>14590</v>
      </c>
      <c r="I35" s="211" t="n">
        <f aca="false">SUM(I31:I33)</f>
        <v>0</v>
      </c>
      <c r="J35" s="210" t="n">
        <f aca="false">SUM(J31:J33)</f>
        <v>42939</v>
      </c>
      <c r="K35" s="210" t="n">
        <f aca="false">SUM(K31:K33)</f>
        <v>0</v>
      </c>
      <c r="L35" s="211" t="n">
        <f aca="false">SUM(L31:L33)</f>
        <v>0</v>
      </c>
      <c r="M35" s="211" t="n">
        <f aca="false">SUM(M31:M33)</f>
        <v>42939</v>
      </c>
      <c r="N35" s="211" t="e">
        <f aca="false">SUM(N31:N33)</f>
        <v>#NAME?</v>
      </c>
      <c r="O35" s="214" t="e">
        <f aca="false">SUM(O31:O33)</f>
        <v>#NAME?</v>
      </c>
      <c r="R35" s="211" t="e">
        <f aca="false">SUM(R31:R33)</f>
        <v>#NAME?</v>
      </c>
      <c r="S35" s="211" t="e">
        <f aca="false">SUM(S31:S33)</f>
        <v>#NAME?</v>
      </c>
      <c r="T35" s="211" t="e">
        <f aca="false">SUM(T31:T33)</f>
        <v>#NAME?</v>
      </c>
    </row>
    <row r="36" customFormat="false" ht="3" hidden="false" customHeight="true" outlineLevel="0" collapsed="false">
      <c r="B36" s="192"/>
      <c r="D36" s="43"/>
      <c r="E36" s="66"/>
      <c r="F36" s="66"/>
      <c r="G36" s="66"/>
      <c r="H36" s="66"/>
      <c r="I36" s="66"/>
      <c r="J36" s="72"/>
      <c r="K36" s="43"/>
      <c r="L36" s="66"/>
      <c r="M36" s="66"/>
      <c r="N36" s="66"/>
      <c r="O36" s="207"/>
    </row>
    <row r="37" customFormat="false" ht="12" hidden="false" customHeight="true" outlineLevel="0" collapsed="false">
      <c r="A37" s="226" t="s">
        <v>406</v>
      </c>
      <c r="B37" s="192" t="s">
        <v>34</v>
      </c>
      <c r="D37" s="43"/>
      <c r="E37" s="66" t="n">
        <v>-23517</v>
      </c>
      <c r="F37" s="66" t="n">
        <v>0</v>
      </c>
      <c r="G37" s="66"/>
      <c r="H37" s="66"/>
      <c r="I37" s="66"/>
      <c r="J37" s="72" t="n">
        <f aca="false">SUM(D37:I37)</f>
        <v>-23517</v>
      </c>
      <c r="K37" s="43"/>
      <c r="L37" s="66"/>
      <c r="M37" s="66" t="n">
        <f aca="false">SUM(J37:L37)</f>
        <v>-23517</v>
      </c>
      <c r="N37" s="66" t="e">
        <f aca="false">ROUND(HPVAL($A37,$A$1,$A$2,$A$3,$A$4,$A$6)/1000,0)</f>
        <v>#NAME?</v>
      </c>
      <c r="O37" s="207" t="e">
        <f aca="false">M37-N37</f>
        <v>#NAME?</v>
      </c>
      <c r="R37" s="249" t="e">
        <f aca="false">N37-Expenses!E33-'CapChrg-AllocExp'!E34</f>
        <v>#NAME?</v>
      </c>
      <c r="S37" s="249" t="n">
        <f aca="false">J37+K37-Expenses!D33-'CapChrg-AllocExp'!D34</f>
        <v>-25059</v>
      </c>
      <c r="T37" s="66" t="e">
        <f aca="false">R37-S37</f>
        <v>#NAME?</v>
      </c>
    </row>
    <row r="38" customFormat="false" ht="12" hidden="false" customHeight="true" outlineLevel="0" collapsed="false">
      <c r="A38" s="226" t="s">
        <v>407</v>
      </c>
      <c r="B38" s="192" t="s">
        <v>35</v>
      </c>
      <c r="D38" s="43"/>
      <c r="E38" s="66" t="n">
        <v>293</v>
      </c>
      <c r="F38" s="66" t="n">
        <v>0</v>
      </c>
      <c r="G38" s="66"/>
      <c r="H38" s="66"/>
      <c r="I38" s="66"/>
      <c r="J38" s="72" t="n">
        <f aca="false">SUM(D38:I38)</f>
        <v>293</v>
      </c>
      <c r="K38" s="43"/>
      <c r="L38" s="66"/>
      <c r="M38" s="66" t="n">
        <f aca="false">SUM(J38:L38)</f>
        <v>293</v>
      </c>
      <c r="N38" s="66" t="e">
        <f aca="false">ROUND(HPVAL($A38,$A$1,$A$2,$A$3,$A$4,$A$6)/1000,0)</f>
        <v>#NAME?</v>
      </c>
      <c r="O38" s="207" t="e">
        <f aca="false">M38-N38</f>
        <v>#NAME?</v>
      </c>
      <c r="R38" s="66" t="e">
        <f aca="false">N38-Expenses!E34-'CapChrg-AllocExp'!E35</f>
        <v>#NAME?</v>
      </c>
      <c r="S38" s="66" t="e">
        <f aca="false">J38+K38-Expenses!D34-'CapChrg-AllocExp'!D35</f>
        <v>#NAME?</v>
      </c>
      <c r="T38" s="66" t="e">
        <f aca="false">R38-S38</f>
        <v>#NAME?</v>
      </c>
    </row>
    <row r="39" customFormat="false" ht="12.75" hidden="false" customHeight="true" outlineLevel="0" collapsed="false">
      <c r="A39" s="226" t="s">
        <v>408</v>
      </c>
      <c r="B39" s="192" t="s">
        <v>340</v>
      </c>
      <c r="D39" s="43"/>
      <c r="E39" s="66" t="n">
        <f aca="false">-14857+384</f>
        <v>-14473</v>
      </c>
      <c r="F39" s="66" t="n">
        <f aca="false">-297+47</f>
        <v>-250</v>
      </c>
      <c r="G39" s="66"/>
      <c r="H39" s="66"/>
      <c r="I39" s="66"/>
      <c r="J39" s="72" t="n">
        <f aca="false">SUM(D39:I39)</f>
        <v>-14723</v>
      </c>
      <c r="K39" s="43" t="n">
        <f aca="false">Greensheet!M88</f>
        <v>0</v>
      </c>
      <c r="L39" s="66"/>
      <c r="M39" s="66" t="n">
        <f aca="false">SUM(J39:L39)</f>
        <v>-14723</v>
      </c>
      <c r="N39" s="66" t="e">
        <f aca="false">ROUND(HPVAL($A39,$A$1,$A$2,$A$3,$A$4,$A$6)/1000,0)</f>
        <v>#NAME?</v>
      </c>
      <c r="O39" s="207" t="e">
        <f aca="false">M39-N39</f>
        <v>#NAME?</v>
      </c>
      <c r="R39" s="66" t="e">
        <f aca="false">N39-Expenses!E35-'CapChrg-AllocExp'!E36</f>
        <v>#NAME?</v>
      </c>
      <c r="S39" s="66" t="e">
        <f aca="false">J39+K39-Expenses!D35-'CapChrg-AllocExp'!D36</f>
        <v>#NAME?</v>
      </c>
      <c r="T39" s="66" t="e">
        <f aca="false">R39-S39</f>
        <v>#NAME?</v>
      </c>
    </row>
    <row r="40" customFormat="false" ht="12.75" hidden="false" customHeight="true" outlineLevel="0" collapsed="false">
      <c r="A40" s="226" t="s">
        <v>409</v>
      </c>
      <c r="B40" s="192" t="s">
        <v>36</v>
      </c>
      <c r="D40" s="43"/>
      <c r="E40" s="66" t="n">
        <v>5444</v>
      </c>
      <c r="F40" s="66" t="n">
        <v>320</v>
      </c>
      <c r="G40" s="66"/>
      <c r="H40" s="66"/>
      <c r="I40" s="66"/>
      <c r="J40" s="72" t="n">
        <f aca="false">SUM(D40:I40)</f>
        <v>5764</v>
      </c>
      <c r="K40" s="43"/>
      <c r="L40" s="66"/>
      <c r="M40" s="66" t="n">
        <f aca="false">SUM(J40:L40)</f>
        <v>5764</v>
      </c>
      <c r="N40" s="66" t="e">
        <f aca="false">ROUND(HPVAL($A40,$A$1,$A$2,$A$3,$A$4,$A$6)/1000,0)</f>
        <v>#NAME?</v>
      </c>
      <c r="O40" s="207" t="e">
        <f aca="false">M40-N40</f>
        <v>#NAME?</v>
      </c>
      <c r="R40" s="249" t="e">
        <f aca="false">N40-Expenses!E36-'CapChrg-AllocExp'!E38</f>
        <v>#NAME?</v>
      </c>
      <c r="S40" s="249" t="e">
        <f aca="false">J40+K40-Expenses!D36-'CapChrg-AllocExp'!D38</f>
        <v>#NAME?</v>
      </c>
      <c r="T40" s="66" t="e">
        <f aca="false">R40-S40</f>
        <v>#NAME?</v>
      </c>
    </row>
    <row r="41" customFormat="false" ht="12" hidden="false" customHeight="true" outlineLevel="0" collapsed="false">
      <c r="B41" s="192" t="s">
        <v>36</v>
      </c>
      <c r="D41" s="43" t="n">
        <f aca="false">SUM(D39:D40)</f>
        <v>0</v>
      </c>
      <c r="E41" s="66" t="n">
        <f aca="false">SUM(E39:E40)</f>
        <v>-9029</v>
      </c>
      <c r="F41" s="66" t="n">
        <f aca="false">SUM(F39:F40)</f>
        <v>70</v>
      </c>
      <c r="G41" s="66"/>
      <c r="H41" s="66" t="n">
        <f aca="false">SUM(H39:H40)</f>
        <v>0</v>
      </c>
      <c r="I41" s="66" t="n">
        <f aca="false">SUM(I39:I40)</f>
        <v>0</v>
      </c>
      <c r="J41" s="72" t="n">
        <f aca="false">SUM(D41:I41)</f>
        <v>-8959</v>
      </c>
      <c r="K41" s="43"/>
      <c r="L41" s="66" t="n">
        <f aca="false">SUM(L39:L40)</f>
        <v>0</v>
      </c>
      <c r="M41" s="66" t="n">
        <f aca="false">SUM(J41:L41)</f>
        <v>-8959</v>
      </c>
      <c r="N41" s="66" t="e">
        <f aca="false">SUM(N39:N40)</f>
        <v>#NAME?</v>
      </c>
      <c r="O41" s="207" t="e">
        <f aca="false">SUM(O39:O40)</f>
        <v>#NAME?</v>
      </c>
      <c r="R41" s="66"/>
      <c r="S41" s="66"/>
      <c r="T41" s="66"/>
    </row>
    <row r="42" customFormat="false" ht="3" hidden="false" customHeight="true" outlineLevel="0" collapsed="false">
      <c r="B42" s="245"/>
      <c r="D42" s="246"/>
      <c r="E42" s="247"/>
      <c r="F42" s="247"/>
      <c r="G42" s="247"/>
      <c r="H42" s="247"/>
      <c r="I42" s="247"/>
      <c r="J42" s="246"/>
      <c r="K42" s="246"/>
      <c r="L42" s="247"/>
      <c r="M42" s="247"/>
      <c r="N42" s="247"/>
      <c r="O42" s="268"/>
    </row>
    <row r="43" customFormat="false" ht="12" hidden="false" customHeight="true" outlineLevel="0" collapsed="false">
      <c r="A43" s="215"/>
      <c r="B43" s="244" t="s">
        <v>37</v>
      </c>
      <c r="C43" s="209"/>
      <c r="D43" s="210" t="n">
        <f aca="false">SUM(D37:D40)</f>
        <v>0</v>
      </c>
      <c r="E43" s="211" t="n">
        <f aca="false">E37+E38+E41</f>
        <v>-32253</v>
      </c>
      <c r="F43" s="211" t="n">
        <f aca="false">F37+F38+F41</f>
        <v>70</v>
      </c>
      <c r="G43" s="211"/>
      <c r="H43" s="211" t="n">
        <f aca="false">SUM(H37:H40)</f>
        <v>0</v>
      </c>
      <c r="I43" s="211" t="n">
        <f aca="false">SUM(I37:I40)</f>
        <v>0</v>
      </c>
      <c r="J43" s="210" t="n">
        <f aca="false">SUM(J37:J40)</f>
        <v>-32183</v>
      </c>
      <c r="K43" s="210" t="n">
        <f aca="false">SUM(K37:K40)</f>
        <v>0</v>
      </c>
      <c r="L43" s="211" t="n">
        <f aca="false">SUM(L37:L40)</f>
        <v>0</v>
      </c>
      <c r="M43" s="211" t="n">
        <f aca="false">M37+M38+M41</f>
        <v>-32183</v>
      </c>
      <c r="N43" s="211" t="e">
        <f aca="false">N37+N38+N41</f>
        <v>#NAME?</v>
      </c>
      <c r="O43" s="214" t="e">
        <f aca="false">SUM(O37:O40)</f>
        <v>#NAME?</v>
      </c>
      <c r="P43" s="215"/>
      <c r="Q43" s="215"/>
      <c r="R43" s="211" t="e">
        <f aca="false">SUM(R37:R41)</f>
        <v>#NAME?</v>
      </c>
      <c r="S43" s="211" t="e">
        <f aca="false">SUM(S37:S41)</f>
        <v>#NAME?</v>
      </c>
      <c r="T43" s="211" t="e">
        <f aca="false">SUM(T37:T41)</f>
        <v>#NAME?</v>
      </c>
      <c r="U43" s="215"/>
      <c r="V43" s="215"/>
      <c r="W43" s="215"/>
      <c r="X43" s="215"/>
      <c r="Y43" s="215"/>
      <c r="Z43" s="215"/>
      <c r="AA43" s="215"/>
      <c r="AB43" s="215"/>
      <c r="AC43" s="215"/>
      <c r="AD43" s="215"/>
      <c r="AE43" s="215"/>
      <c r="AF43" s="215"/>
      <c r="AG43" s="215"/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  <c r="BI43" s="215"/>
      <c r="BJ43" s="215"/>
      <c r="BK43" s="215"/>
      <c r="BL43" s="215"/>
      <c r="BM43" s="215"/>
      <c r="BN43" s="215"/>
      <c r="BO43" s="215"/>
      <c r="BP43" s="215"/>
      <c r="BQ43" s="215"/>
      <c r="BR43" s="215"/>
      <c r="BS43" s="215"/>
      <c r="BT43" s="215"/>
      <c r="BU43" s="215"/>
      <c r="BV43" s="215"/>
      <c r="BW43" s="215"/>
      <c r="BX43" s="215"/>
      <c r="BY43" s="215"/>
      <c r="BZ43" s="215"/>
      <c r="CA43" s="215"/>
      <c r="CB43" s="215"/>
      <c r="CC43" s="215"/>
      <c r="CD43" s="215"/>
      <c r="CE43" s="215"/>
      <c r="CF43" s="215"/>
      <c r="CG43" s="215"/>
      <c r="CH43" s="215"/>
      <c r="CI43" s="215"/>
      <c r="CJ43" s="215"/>
      <c r="CK43" s="215"/>
      <c r="CL43" s="215"/>
      <c r="CM43" s="215"/>
      <c r="CN43" s="215"/>
      <c r="CO43" s="215"/>
      <c r="CP43" s="215"/>
      <c r="CQ43" s="215"/>
      <c r="CR43" s="215"/>
      <c r="CS43" s="215"/>
      <c r="CT43" s="215"/>
      <c r="CU43" s="215"/>
      <c r="CV43" s="215"/>
      <c r="CW43" s="215"/>
      <c r="CX43" s="215"/>
      <c r="CY43" s="215"/>
      <c r="CZ43" s="215"/>
      <c r="DA43" s="215"/>
      <c r="DB43" s="215"/>
      <c r="DC43" s="215"/>
      <c r="DD43" s="215"/>
      <c r="DE43" s="215"/>
      <c r="DF43" s="215"/>
      <c r="DG43" s="215"/>
      <c r="DH43" s="215"/>
      <c r="DI43" s="215"/>
      <c r="DJ43" s="215"/>
      <c r="DK43" s="215"/>
      <c r="DL43" s="215"/>
      <c r="DM43" s="215"/>
      <c r="DN43" s="215"/>
      <c r="DO43" s="215"/>
      <c r="DP43" s="215"/>
      <c r="DQ43" s="215"/>
      <c r="DR43" s="215"/>
      <c r="DS43" s="215"/>
      <c r="DT43" s="215"/>
      <c r="DU43" s="215"/>
      <c r="DV43" s="215"/>
      <c r="DW43" s="215"/>
      <c r="DX43" s="215"/>
      <c r="DY43" s="215"/>
      <c r="DZ43" s="215"/>
      <c r="EA43" s="215"/>
      <c r="EB43" s="215"/>
      <c r="EC43" s="215"/>
      <c r="ED43" s="215"/>
      <c r="EE43" s="215"/>
      <c r="EF43" s="215"/>
      <c r="EG43" s="215"/>
      <c r="EH43" s="215"/>
      <c r="EI43" s="215"/>
      <c r="EJ43" s="215"/>
      <c r="EK43" s="215"/>
      <c r="EL43" s="215"/>
      <c r="EM43" s="215"/>
      <c r="EN43" s="215"/>
      <c r="EO43" s="215"/>
      <c r="EP43" s="215"/>
      <c r="EQ43" s="215"/>
      <c r="ER43" s="215"/>
      <c r="ES43" s="215"/>
      <c r="ET43" s="215"/>
      <c r="EU43" s="215"/>
      <c r="EV43" s="215"/>
      <c r="EW43" s="215"/>
      <c r="EX43" s="215"/>
      <c r="EY43" s="215"/>
      <c r="EZ43" s="215"/>
      <c r="FA43" s="215"/>
      <c r="FB43" s="215"/>
      <c r="FC43" s="215"/>
      <c r="FD43" s="215"/>
      <c r="FE43" s="215"/>
      <c r="FF43" s="215"/>
      <c r="FG43" s="215"/>
      <c r="FH43" s="215"/>
      <c r="FI43" s="215"/>
      <c r="FJ43" s="215"/>
      <c r="FK43" s="215"/>
      <c r="FL43" s="215"/>
      <c r="FM43" s="215"/>
      <c r="FN43" s="215"/>
      <c r="FO43" s="215"/>
      <c r="FP43" s="215"/>
      <c r="FQ43" s="215"/>
      <c r="FR43" s="215"/>
      <c r="FS43" s="215"/>
      <c r="FT43" s="215"/>
      <c r="FU43" s="215"/>
      <c r="FV43" s="215"/>
      <c r="FW43" s="215"/>
      <c r="FX43" s="215"/>
      <c r="FY43" s="215"/>
      <c r="FZ43" s="215"/>
      <c r="GA43" s="215"/>
      <c r="GB43" s="215"/>
      <c r="GC43" s="215"/>
      <c r="GD43" s="215"/>
      <c r="GE43" s="215"/>
      <c r="GF43" s="215"/>
      <c r="GG43" s="215"/>
      <c r="GH43" s="215"/>
      <c r="GI43" s="215"/>
      <c r="GJ43" s="215"/>
      <c r="GK43" s="215"/>
      <c r="GL43" s="215"/>
      <c r="GM43" s="215"/>
      <c r="GN43" s="215"/>
      <c r="GO43" s="215"/>
      <c r="GP43" s="215"/>
      <c r="GQ43" s="215"/>
      <c r="GR43" s="215"/>
      <c r="GS43" s="215"/>
      <c r="GT43" s="215"/>
      <c r="GU43" s="215"/>
      <c r="GV43" s="215"/>
      <c r="GW43" s="215"/>
      <c r="GX43" s="215"/>
      <c r="GY43" s="215"/>
      <c r="GZ43" s="215"/>
      <c r="HA43" s="215"/>
      <c r="HB43" s="215"/>
      <c r="HC43" s="215"/>
      <c r="HD43" s="215"/>
      <c r="HE43" s="215"/>
      <c r="HF43" s="215"/>
      <c r="HG43" s="215"/>
      <c r="HH43" s="215"/>
      <c r="HI43" s="215"/>
      <c r="HJ43" s="215"/>
      <c r="HK43" s="215"/>
      <c r="HL43" s="215"/>
      <c r="HM43" s="215"/>
      <c r="HN43" s="215"/>
      <c r="HO43" s="215"/>
      <c r="HP43" s="215"/>
      <c r="HQ43" s="215"/>
      <c r="HR43" s="215"/>
      <c r="HS43" s="215"/>
      <c r="HT43" s="215"/>
      <c r="HU43" s="215"/>
      <c r="HV43" s="215"/>
      <c r="HW43" s="215"/>
      <c r="HX43" s="215"/>
      <c r="HY43" s="215"/>
      <c r="HZ43" s="215"/>
      <c r="IA43" s="215"/>
      <c r="IB43" s="215"/>
      <c r="IC43" s="215"/>
      <c r="ID43" s="215"/>
      <c r="IE43" s="215"/>
      <c r="IF43" s="215"/>
      <c r="IG43" s="215"/>
      <c r="IH43" s="215"/>
      <c r="II43" s="215"/>
      <c r="IJ43" s="215"/>
      <c r="IK43" s="215"/>
      <c r="IL43" s="215"/>
      <c r="IM43" s="215"/>
      <c r="IN43" s="215"/>
      <c r="IO43" s="215"/>
      <c r="IP43" s="215"/>
      <c r="IQ43" s="215"/>
      <c r="IR43" s="215"/>
      <c r="IS43" s="215"/>
      <c r="IT43" s="215"/>
      <c r="IU43" s="215"/>
      <c r="IV43" s="215"/>
      <c r="IW43" s="215"/>
    </row>
    <row r="44" customFormat="false" ht="3" hidden="false" customHeight="true" outlineLevel="0" collapsed="false">
      <c r="B44" s="192"/>
      <c r="D44" s="43"/>
      <c r="E44" s="66"/>
      <c r="F44" s="66"/>
      <c r="G44" s="66"/>
      <c r="H44" s="66"/>
      <c r="I44" s="66"/>
      <c r="J44" s="72"/>
      <c r="K44" s="43"/>
      <c r="L44" s="66"/>
      <c r="M44" s="66"/>
      <c r="N44" s="66"/>
      <c r="O44" s="207"/>
    </row>
    <row r="45" customFormat="false" ht="12" hidden="false" customHeight="true" outlineLevel="0" collapsed="false">
      <c r="A45" s="226" t="s">
        <v>202</v>
      </c>
      <c r="B45" s="192" t="s">
        <v>38</v>
      </c>
      <c r="D45" s="43"/>
      <c r="E45" s="66"/>
      <c r="F45" s="66"/>
      <c r="G45" s="66"/>
      <c r="H45" s="66"/>
      <c r="I45" s="66"/>
      <c r="J45" s="72" t="n">
        <f aca="false">SUM(D45:I45)</f>
        <v>0</v>
      </c>
      <c r="K45" s="43"/>
      <c r="L45" s="66"/>
      <c r="M45" s="66" t="n">
        <f aca="false">SUM(J45:L45)</f>
        <v>0</v>
      </c>
      <c r="N45" s="66" t="e">
        <f aca="false">ROUND(HPVAL($A45,$A$1,$A$2,$A$3,$A$4,$A$6)/1000,0)</f>
        <v>#NAME?</v>
      </c>
      <c r="O45" s="207" t="e">
        <f aca="false">M45-N45</f>
        <v>#NAME?</v>
      </c>
      <c r="R45" s="249" t="e">
        <f aca="false">N45-Expenses!E40-'CapChrg-AllocExp'!E41</f>
        <v>#NAME?</v>
      </c>
      <c r="S45" s="249" t="e">
        <f aca="false">J45+K45-Expenses!D40-'CapChrg-AllocExp'!D41</f>
        <v>#NAME?</v>
      </c>
      <c r="T45" s="66" t="e">
        <f aca="false">R45-S45</f>
        <v>#NAME?</v>
      </c>
    </row>
    <row r="46" customFormat="false" ht="3" hidden="false" customHeight="true" outlineLevel="0" collapsed="false">
      <c r="B46" s="192"/>
      <c r="D46" s="43"/>
      <c r="E46" s="66"/>
      <c r="F46" s="66"/>
      <c r="G46" s="66"/>
      <c r="H46" s="66"/>
      <c r="I46" s="66"/>
      <c r="J46" s="72"/>
      <c r="K46" s="43"/>
      <c r="L46" s="66"/>
      <c r="M46" s="66"/>
      <c r="N46" s="66"/>
      <c r="O46" s="207"/>
    </row>
    <row r="47" customFormat="false" ht="12" hidden="false" customHeight="true" outlineLevel="0" collapsed="false">
      <c r="A47" s="226" t="s">
        <v>410</v>
      </c>
      <c r="B47" s="192" t="s">
        <v>39</v>
      </c>
      <c r="D47" s="43"/>
      <c r="E47" s="66"/>
      <c r="F47" s="66"/>
      <c r="G47" s="66"/>
      <c r="H47" s="66"/>
      <c r="I47" s="66"/>
      <c r="J47" s="72" t="n">
        <f aca="false">SUM(D47:I47)</f>
        <v>0</v>
      </c>
      <c r="K47" s="43"/>
      <c r="L47" s="66"/>
      <c r="M47" s="66" t="n">
        <f aca="false">SUM(J47:L47)</f>
        <v>0</v>
      </c>
      <c r="N47" s="66"/>
      <c r="O47" s="207" t="n">
        <f aca="false">M47-N47</f>
        <v>0</v>
      </c>
      <c r="R47" s="66"/>
      <c r="S47" s="66"/>
      <c r="T47" s="66"/>
    </row>
    <row r="48" customFormat="false" ht="3" hidden="false" customHeight="true" outlineLevel="0" collapsed="false">
      <c r="B48" s="252"/>
      <c r="D48" s="253"/>
      <c r="E48" s="234"/>
      <c r="F48" s="234"/>
      <c r="G48" s="234"/>
      <c r="H48" s="234"/>
      <c r="I48" s="234"/>
      <c r="J48" s="246"/>
      <c r="K48" s="253"/>
      <c r="L48" s="234"/>
      <c r="M48" s="234"/>
      <c r="N48" s="234"/>
      <c r="O48" s="268"/>
    </row>
    <row r="49" customFormat="false" ht="12" hidden="false" customHeight="true" outlineLevel="0" collapsed="false">
      <c r="A49" s="226" t="s">
        <v>412</v>
      </c>
      <c r="B49" s="192" t="s">
        <v>44</v>
      </c>
      <c r="D49" s="43"/>
      <c r="E49" s="66" t="n">
        <v>-4168</v>
      </c>
      <c r="F49" s="66" t="n">
        <v>-15200</v>
      </c>
      <c r="G49" s="66"/>
      <c r="H49" s="66"/>
      <c r="I49" s="66"/>
      <c r="J49" s="72" t="n">
        <f aca="false">SUM(D49:I49)</f>
        <v>-19368</v>
      </c>
      <c r="K49" s="43"/>
      <c r="L49" s="66"/>
      <c r="M49" s="66" t="n">
        <f aca="false">SUM(J49:L49)</f>
        <v>-19368</v>
      </c>
      <c r="N49" s="66" t="e">
        <f aca="false">ROUND(HPVAL($A49,$A$1,$A$2,$A$3,$A$4,$A$6)/1000,0)</f>
        <v>#NAME?</v>
      </c>
      <c r="O49" s="207" t="e">
        <f aca="false">M49-N49</f>
        <v>#NAME?</v>
      </c>
      <c r="T49" s="66"/>
    </row>
    <row r="50" customFormat="false" ht="3" hidden="false" customHeight="true" outlineLevel="0" collapsed="false">
      <c r="B50" s="252"/>
      <c r="D50" s="253"/>
      <c r="E50" s="234"/>
      <c r="F50" s="234"/>
      <c r="G50" s="234"/>
      <c r="H50" s="234"/>
      <c r="I50" s="234"/>
      <c r="J50" s="246"/>
      <c r="K50" s="253"/>
      <c r="L50" s="234"/>
      <c r="M50" s="234"/>
      <c r="N50" s="234"/>
      <c r="O50" s="268"/>
    </row>
    <row r="51" customFormat="false" ht="12" hidden="false" customHeight="true" outlineLevel="0" collapsed="false">
      <c r="B51" s="192" t="s">
        <v>40</v>
      </c>
      <c r="D51" s="43"/>
      <c r="E51" s="66"/>
      <c r="F51" s="66"/>
      <c r="G51" s="66"/>
      <c r="H51" s="66"/>
      <c r="I51" s="66"/>
      <c r="J51" s="72" t="n">
        <f aca="false">SUM(D51:I51)</f>
        <v>0</v>
      </c>
      <c r="K51" s="43"/>
      <c r="L51" s="66"/>
      <c r="M51" s="66" t="n">
        <f aca="false">SUM(J51:L51)</f>
        <v>0</v>
      </c>
      <c r="N51" s="66" t="n">
        <f aca="false">38074+5064</f>
        <v>43138</v>
      </c>
      <c r="O51" s="207" t="n">
        <f aca="false">M51-N51</f>
        <v>-43138</v>
      </c>
      <c r="T51" s="66"/>
    </row>
    <row r="52" customFormat="false" ht="3" hidden="false" customHeight="true" outlineLevel="0" collapsed="false">
      <c r="B52" s="192"/>
      <c r="D52" s="43"/>
      <c r="E52" s="66"/>
      <c r="F52" s="66"/>
      <c r="G52" s="66"/>
      <c r="H52" s="66"/>
      <c r="I52" s="66"/>
      <c r="J52" s="72"/>
      <c r="K52" s="43"/>
      <c r="L52" s="66"/>
      <c r="M52" s="66"/>
      <c r="N52" s="66"/>
      <c r="O52" s="207"/>
    </row>
    <row r="53" customFormat="false" ht="12" hidden="false" customHeight="true" outlineLevel="0" collapsed="false">
      <c r="B53" s="228" t="s">
        <v>294</v>
      </c>
      <c r="D53" s="216" t="n">
        <f aca="false">SUM(D43:D51)+D35+D29+D20</f>
        <v>105241</v>
      </c>
      <c r="E53" s="217" t="n">
        <f aca="false">SUM(E43:E51)+E35+E29+E20</f>
        <v>-30539</v>
      </c>
      <c r="F53" s="217" t="n">
        <f aca="false">SUM(F43:F51)+F35+F29+F20</f>
        <v>-28</v>
      </c>
      <c r="G53" s="217"/>
      <c r="H53" s="217" t="n">
        <f aca="false">SUM(H43:H51)+H35+H29+H20</f>
        <v>14590</v>
      </c>
      <c r="I53" s="217" t="n">
        <f aca="false">SUM(I43:I51)+I35+I29+I20</f>
        <v>0</v>
      </c>
      <c r="J53" s="216" t="n">
        <f aca="false">SUM(J43:J51)+J35+J29+J20</f>
        <v>89264</v>
      </c>
      <c r="K53" s="216" t="n">
        <f aca="false">SUM(K43:K51)+K35+K29+K20</f>
        <v>0</v>
      </c>
      <c r="L53" s="217" t="n">
        <f aca="false">SUM(L43:L51)+L35+L29+L20</f>
        <v>0</v>
      </c>
      <c r="M53" s="217" t="n">
        <f aca="false">SUM(M43:M51)+M35+M29+M20</f>
        <v>89264</v>
      </c>
      <c r="N53" s="217" t="e">
        <f aca="false">SUM(N43:N51)+N35+N29+N20</f>
        <v>#NAME?</v>
      </c>
      <c r="O53" s="219" t="e">
        <f aca="false">SUM(O43:O51)+O35+O29+O20</f>
        <v>#NAME?</v>
      </c>
    </row>
    <row r="54" customFormat="false" ht="3" hidden="false" customHeight="true" outlineLevel="0" collapsed="false">
      <c r="B54" s="220"/>
      <c r="D54" s="221"/>
      <c r="E54" s="222"/>
      <c r="F54" s="222"/>
      <c r="G54" s="222"/>
      <c r="H54" s="222"/>
      <c r="I54" s="222"/>
      <c r="J54" s="221"/>
      <c r="K54" s="221"/>
      <c r="L54" s="222"/>
      <c r="M54" s="222"/>
      <c r="N54" s="222"/>
      <c r="O54" s="73"/>
    </row>
    <row r="55" customFormat="false" ht="12.75" hidden="false" customHeight="false" outlineLevel="0" collapsed="false">
      <c r="B55" s="269" t="s">
        <v>445</v>
      </c>
      <c r="C55" s="263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</row>
    <row r="56" customFormat="false" ht="12.75" hidden="false" customHeight="false" outlineLevel="0" collapsed="false">
      <c r="B56" s="269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</row>
    <row r="57" customFormat="false" ht="12.75" hidden="false" customHeight="false" outlineLevel="0" collapsed="false">
      <c r="B57" s="269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</row>
    <row r="58" customFormat="false" ht="12.75" hidden="false" customHeight="false" outlineLevel="0" collapsed="false"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</row>
    <row r="59" customFormat="false" ht="12.75" hidden="false" customHeight="false" outlineLevel="0" collapsed="false"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</row>
    <row r="60" customFormat="false" ht="12.75" hidden="false" customHeight="false" outlineLevel="0" collapsed="false">
      <c r="B60" s="67" t="s">
        <v>446</v>
      </c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</row>
    <row r="61" customFormat="false" ht="12.75" hidden="false" customHeight="false" outlineLevel="0" collapsed="false">
      <c r="B61" s="1" t="s">
        <v>13</v>
      </c>
      <c r="D61" s="66" t="n">
        <f aca="false">D10+D14+D32+D33</f>
        <v>51849</v>
      </c>
    </row>
    <row r="62" customFormat="false" ht="12.75" hidden="false" customHeight="false" outlineLevel="0" collapsed="false">
      <c r="B62" s="1" t="s">
        <v>447</v>
      </c>
      <c r="D62" s="66" t="n">
        <f aca="false">D15+D16+D17+D24</f>
        <v>2437</v>
      </c>
    </row>
    <row r="75" customFormat="false" ht="12.75" hidden="false" customHeight="false" outlineLevel="0" collapsed="false">
      <c r="A75" s="1"/>
    </row>
    <row r="76" customFormat="false" ht="12.75" hidden="false" customHeight="false" outlineLevel="0" collapsed="false">
      <c r="A76" s="1"/>
    </row>
    <row r="77" customFormat="false" ht="12.75" hidden="false" customHeight="false" outlineLevel="0" collapsed="false">
      <c r="A77" s="1"/>
    </row>
    <row r="78" customFormat="false" ht="12.75" hidden="false" customHeight="false" outlineLevel="0" collapsed="false">
      <c r="A78" s="1"/>
    </row>
    <row r="79" customFormat="false" ht="12.75" hidden="false" customHeight="false" outlineLevel="0" collapsed="false">
      <c r="A79" s="1"/>
    </row>
    <row r="80" customFormat="false" ht="12.75" hidden="false" customHeight="false" outlineLevel="0" collapsed="false">
      <c r="A80" s="1"/>
    </row>
  </sheetData>
  <mergeCells count="5">
    <mergeCell ref="B2:O2"/>
    <mergeCell ref="B3:O3"/>
    <mergeCell ref="B4:O4"/>
    <mergeCell ref="R6:T6"/>
    <mergeCell ref="R7:T7"/>
  </mergeCells>
  <printOptions headings="false" gridLines="false" gridLinesSet="true" horizontalCentered="true" verticalCentered="false"/>
  <pageMargins left="0.1" right="0.1" top="0.3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4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1" width="2.7"/>
    <col collapsed="false" customWidth="true" hidden="false" outlineLevel="0" max="3" min="3" style="1" width="16.28"/>
    <col collapsed="false" customWidth="true" hidden="false" outlineLevel="0" max="5" min="4" style="1" width="7.7"/>
    <col collapsed="false" customWidth="true" hidden="false" outlineLevel="0" max="6" min="6" style="1" width="13.7"/>
    <col collapsed="false" customWidth="true" hidden="false" outlineLevel="0" max="8" min="7" style="1" width="7.7"/>
    <col collapsed="false" customWidth="true" hidden="false" outlineLevel="0" max="9" min="9" style="1" width="13.7"/>
    <col collapsed="false" customWidth="true" hidden="false" outlineLevel="0" max="11" min="10" style="1" width="7.7"/>
    <col collapsed="false" customWidth="true" hidden="false" outlineLevel="0" max="12" min="12" style="1" width="13.7"/>
    <col collapsed="false" customWidth="true" hidden="false" outlineLevel="0" max="14" min="13" style="1" width="7.7"/>
    <col collapsed="false" customWidth="true" hidden="false" outlineLevel="0" max="15" min="15" style="1" width="7.42"/>
    <col collapsed="false" customWidth="true" hidden="false" outlineLevel="0" max="17" min="16" style="1" width="7.7"/>
    <col collapsed="false" customWidth="true" hidden="false" outlineLevel="0" max="18" min="18" style="1" width="13.7"/>
    <col collapsed="false" customWidth="true" hidden="false" outlineLevel="0" max="20" min="19" style="1" width="7.7"/>
    <col collapsed="false" customWidth="true" hidden="false" outlineLevel="0" max="21" min="21" style="1" width="13.7"/>
    <col collapsed="false" customWidth="true" hidden="false" outlineLevel="0" max="23" min="22" style="1" width="7.7"/>
    <col collapsed="false" customWidth="false" hidden="false" outlineLevel="0" max="257" min="24" style="1" width="9.14"/>
  </cols>
  <sheetData>
    <row r="1" customFormat="false" ht="9.75" hidden="false" customHeight="true" outlineLevel="0" collapsed="false">
      <c r="B1" s="3"/>
      <c r="C1" s="3"/>
      <c r="D1" s="3"/>
      <c r="E1" s="102"/>
    </row>
    <row r="2" customFormat="false" ht="27" hidden="false" customHeight="true" outlineLevel="0" collapsed="false">
      <c r="A2" s="4" t="s">
        <v>68</v>
      </c>
      <c r="B2" s="4"/>
      <c r="C2" s="109"/>
      <c r="D2" s="109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1" t="s">
        <v>448</v>
      </c>
      <c r="R2" s="110"/>
      <c r="S2" s="110"/>
      <c r="T2" s="6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112"/>
      <c r="BN2" s="112"/>
      <c r="BO2" s="112"/>
      <c r="BP2" s="112"/>
      <c r="BQ2" s="112"/>
      <c r="BR2" s="112"/>
      <c r="BS2" s="112"/>
      <c r="BT2" s="112"/>
      <c r="BU2" s="112"/>
      <c r="BV2" s="112"/>
      <c r="BW2" s="112"/>
      <c r="BX2" s="112"/>
      <c r="BY2" s="112"/>
      <c r="BZ2" s="112"/>
      <c r="CA2" s="112"/>
      <c r="CB2" s="112"/>
      <c r="CC2" s="112"/>
      <c r="CD2" s="112"/>
      <c r="CE2" s="112"/>
      <c r="CF2" s="112"/>
      <c r="CG2" s="112"/>
      <c r="CH2" s="112"/>
      <c r="CI2" s="112"/>
      <c r="CJ2" s="112"/>
      <c r="CK2" s="112"/>
      <c r="CL2" s="112"/>
      <c r="CM2" s="112"/>
      <c r="CN2" s="112"/>
      <c r="CO2" s="112"/>
      <c r="CP2" s="112"/>
      <c r="CQ2" s="112"/>
      <c r="CR2" s="112"/>
      <c r="CS2" s="112"/>
      <c r="CT2" s="112"/>
      <c r="CU2" s="112"/>
      <c r="CV2" s="112"/>
      <c r="CW2" s="112"/>
      <c r="CX2" s="112"/>
      <c r="CY2" s="112"/>
      <c r="CZ2" s="112"/>
      <c r="DA2" s="112"/>
      <c r="DB2" s="112"/>
      <c r="DC2" s="112"/>
      <c r="DD2" s="112"/>
      <c r="DE2" s="112"/>
      <c r="DF2" s="112"/>
      <c r="DG2" s="112"/>
      <c r="DH2" s="112"/>
      <c r="DI2" s="112"/>
      <c r="DJ2" s="112"/>
      <c r="DK2" s="112"/>
      <c r="DL2" s="112"/>
      <c r="DM2" s="112"/>
      <c r="DN2" s="112"/>
      <c r="DO2" s="112"/>
      <c r="DP2" s="112"/>
      <c r="DQ2" s="112"/>
      <c r="DR2" s="112"/>
      <c r="DS2" s="112"/>
      <c r="DT2" s="112"/>
      <c r="DU2" s="112"/>
      <c r="DV2" s="112"/>
      <c r="DW2" s="112"/>
      <c r="DX2" s="112"/>
      <c r="DY2" s="112"/>
      <c r="DZ2" s="112"/>
      <c r="EA2" s="112"/>
      <c r="EB2" s="112"/>
      <c r="EC2" s="112"/>
      <c r="ED2" s="112"/>
      <c r="EE2" s="112"/>
      <c r="EF2" s="112"/>
      <c r="EG2" s="112"/>
      <c r="EH2" s="112"/>
      <c r="EI2" s="112"/>
      <c r="EJ2" s="112"/>
      <c r="EK2" s="112"/>
      <c r="EL2" s="112"/>
      <c r="EM2" s="112"/>
      <c r="EN2" s="112"/>
      <c r="EO2" s="112"/>
      <c r="EP2" s="112"/>
      <c r="EQ2" s="112"/>
      <c r="ER2" s="112"/>
      <c r="ES2" s="112"/>
      <c r="ET2" s="112"/>
      <c r="EU2" s="112"/>
      <c r="EV2" s="112"/>
      <c r="EW2" s="112"/>
      <c r="EX2" s="112"/>
      <c r="EY2" s="112"/>
      <c r="EZ2" s="112"/>
      <c r="FA2" s="112"/>
      <c r="FB2" s="112"/>
      <c r="FC2" s="112"/>
      <c r="FD2" s="112"/>
      <c r="FE2" s="112"/>
      <c r="FF2" s="112"/>
      <c r="FG2" s="112"/>
      <c r="FH2" s="112"/>
      <c r="FI2" s="112"/>
      <c r="FJ2" s="112"/>
      <c r="FK2" s="112"/>
      <c r="FL2" s="112"/>
      <c r="FM2" s="112"/>
      <c r="FN2" s="112"/>
      <c r="FO2" s="112"/>
      <c r="FP2" s="112"/>
      <c r="FQ2" s="112"/>
      <c r="FR2" s="112"/>
      <c r="FS2" s="112"/>
      <c r="FT2" s="112"/>
      <c r="FU2" s="112"/>
      <c r="FV2" s="112"/>
      <c r="FW2" s="112"/>
      <c r="FX2" s="112"/>
      <c r="FY2" s="112"/>
      <c r="FZ2" s="112"/>
      <c r="GA2" s="112"/>
      <c r="GB2" s="112"/>
      <c r="GC2" s="112"/>
      <c r="GD2" s="112"/>
      <c r="GE2" s="112"/>
      <c r="GF2" s="112"/>
      <c r="GG2" s="112"/>
      <c r="GH2" s="112"/>
      <c r="GI2" s="112"/>
      <c r="GJ2" s="112"/>
      <c r="GK2" s="112"/>
      <c r="GL2" s="112"/>
      <c r="GM2" s="112"/>
      <c r="GN2" s="112"/>
      <c r="GO2" s="112"/>
      <c r="GP2" s="112"/>
      <c r="GQ2" s="112"/>
      <c r="GR2" s="112"/>
      <c r="GS2" s="112"/>
      <c r="GT2" s="112"/>
      <c r="GU2" s="112"/>
      <c r="GV2" s="112"/>
      <c r="GW2" s="112"/>
      <c r="GX2" s="112"/>
      <c r="GY2" s="112"/>
      <c r="GZ2" s="112"/>
      <c r="HA2" s="112"/>
      <c r="HB2" s="112"/>
      <c r="HC2" s="112"/>
      <c r="HD2" s="112"/>
      <c r="HE2" s="112"/>
      <c r="HF2" s="112"/>
      <c r="HG2" s="112"/>
      <c r="HH2" s="112"/>
      <c r="HI2" s="112"/>
      <c r="HJ2" s="112"/>
      <c r="HK2" s="112"/>
      <c r="HL2" s="112"/>
      <c r="HM2" s="112"/>
      <c r="HN2" s="112"/>
      <c r="HO2" s="112"/>
      <c r="HP2" s="112"/>
      <c r="HQ2" s="112"/>
      <c r="HR2" s="112"/>
      <c r="HS2" s="112"/>
      <c r="HT2" s="112"/>
      <c r="HU2" s="112"/>
      <c r="HV2" s="112"/>
      <c r="HW2" s="112"/>
      <c r="HX2" s="112"/>
      <c r="HY2" s="112"/>
      <c r="HZ2" s="112"/>
      <c r="IA2" s="112"/>
      <c r="IB2" s="112"/>
      <c r="IC2" s="112"/>
      <c r="ID2" s="112"/>
      <c r="IE2" s="112"/>
      <c r="IF2" s="112"/>
      <c r="IG2" s="112"/>
      <c r="IH2" s="112"/>
      <c r="II2" s="112"/>
      <c r="IJ2" s="112"/>
      <c r="IK2" s="112"/>
      <c r="IL2" s="112"/>
      <c r="IM2" s="112"/>
      <c r="IN2" s="112"/>
      <c r="IO2" s="112"/>
      <c r="IP2" s="112"/>
      <c r="IQ2" s="112"/>
      <c r="IR2" s="112"/>
      <c r="IS2" s="112"/>
      <c r="IT2" s="112"/>
      <c r="IU2" s="112"/>
      <c r="IV2" s="112"/>
      <c r="IW2" s="112"/>
    </row>
    <row r="3" customFormat="false" ht="13.5" hidden="false" customHeight="true" outlineLevel="0" collapsed="false">
      <c r="A3" s="113"/>
      <c r="B3" s="114"/>
      <c r="C3" s="113"/>
      <c r="D3" s="115"/>
      <c r="E3" s="116"/>
      <c r="F3" s="116"/>
      <c r="G3" s="116"/>
      <c r="H3" s="116"/>
      <c r="I3" s="116"/>
      <c r="J3" s="116"/>
      <c r="K3" s="116"/>
      <c r="L3" s="117" t="str">
        <f aca="false">'Old Mgmt Summary'!A3</f>
        <v>Results based on Activity through April 28, 2000</v>
      </c>
      <c r="M3" s="117"/>
      <c r="N3" s="117"/>
      <c r="O3" s="117"/>
      <c r="P3" s="117"/>
      <c r="Q3" s="117"/>
      <c r="R3" s="116"/>
      <c r="S3" s="116"/>
      <c r="T3" s="118"/>
      <c r="U3" s="113"/>
      <c r="V3" s="113"/>
      <c r="W3" s="119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113"/>
      <c r="BQ3" s="113"/>
      <c r="BR3" s="113"/>
      <c r="BS3" s="113"/>
      <c r="BT3" s="113"/>
      <c r="BU3" s="113"/>
      <c r="BV3" s="113"/>
      <c r="BW3" s="113"/>
      <c r="BX3" s="113"/>
      <c r="BY3" s="113"/>
      <c r="BZ3" s="113"/>
      <c r="CA3" s="113"/>
      <c r="CB3" s="113"/>
      <c r="CC3" s="113"/>
      <c r="CD3" s="113"/>
      <c r="CE3" s="113"/>
      <c r="CF3" s="113"/>
      <c r="CG3" s="113"/>
      <c r="CH3" s="113"/>
      <c r="CI3" s="113"/>
      <c r="CJ3" s="113"/>
      <c r="CK3" s="113"/>
      <c r="CL3" s="113"/>
      <c r="CM3" s="113"/>
      <c r="CN3" s="113"/>
      <c r="CO3" s="113"/>
      <c r="CP3" s="113"/>
      <c r="CQ3" s="113"/>
      <c r="CR3" s="113"/>
      <c r="CS3" s="113"/>
      <c r="CT3" s="113"/>
      <c r="CU3" s="113"/>
      <c r="CV3" s="113"/>
      <c r="CW3" s="113"/>
      <c r="CX3" s="113"/>
      <c r="CY3" s="113"/>
      <c r="CZ3" s="113"/>
      <c r="DA3" s="113"/>
      <c r="DB3" s="113"/>
      <c r="DC3" s="113"/>
      <c r="DD3" s="113"/>
      <c r="DE3" s="113"/>
      <c r="DF3" s="113"/>
      <c r="DG3" s="113"/>
      <c r="DH3" s="113"/>
      <c r="DI3" s="113"/>
      <c r="DJ3" s="113"/>
      <c r="DK3" s="113"/>
      <c r="DL3" s="113"/>
      <c r="DM3" s="113"/>
      <c r="DN3" s="113"/>
      <c r="DO3" s="113"/>
      <c r="DP3" s="113"/>
      <c r="DQ3" s="113"/>
      <c r="DR3" s="113"/>
      <c r="DS3" s="113"/>
      <c r="DT3" s="113"/>
      <c r="DU3" s="113"/>
      <c r="DV3" s="113"/>
      <c r="DW3" s="113"/>
      <c r="DX3" s="113"/>
      <c r="DY3" s="113"/>
      <c r="DZ3" s="113"/>
      <c r="EA3" s="113"/>
      <c r="EB3" s="113"/>
      <c r="EC3" s="113"/>
      <c r="ED3" s="113"/>
      <c r="EE3" s="113"/>
      <c r="EF3" s="113"/>
      <c r="EG3" s="113"/>
      <c r="EH3" s="113"/>
      <c r="EI3" s="113"/>
      <c r="EJ3" s="113"/>
      <c r="EK3" s="113"/>
      <c r="EL3" s="113"/>
      <c r="EM3" s="113"/>
      <c r="EN3" s="113"/>
      <c r="EO3" s="113"/>
      <c r="EP3" s="113"/>
      <c r="EQ3" s="113"/>
      <c r="ER3" s="113"/>
      <c r="ES3" s="113"/>
      <c r="ET3" s="113"/>
      <c r="EU3" s="113"/>
      <c r="EV3" s="113"/>
      <c r="EW3" s="113"/>
      <c r="EX3" s="113"/>
      <c r="EY3" s="113"/>
      <c r="EZ3" s="113"/>
      <c r="FA3" s="113"/>
      <c r="FB3" s="113"/>
      <c r="FC3" s="113"/>
      <c r="FD3" s="113"/>
      <c r="FE3" s="113"/>
      <c r="FF3" s="113"/>
      <c r="FG3" s="113"/>
      <c r="FH3" s="113"/>
      <c r="FI3" s="113"/>
      <c r="FJ3" s="113"/>
      <c r="FK3" s="113"/>
      <c r="FL3" s="113"/>
      <c r="FM3" s="113"/>
      <c r="FN3" s="113"/>
      <c r="FO3" s="113"/>
      <c r="FP3" s="113"/>
      <c r="FQ3" s="113"/>
      <c r="FR3" s="113"/>
      <c r="FS3" s="113"/>
      <c r="FT3" s="113"/>
      <c r="FU3" s="113"/>
      <c r="FV3" s="113"/>
      <c r="FW3" s="113"/>
      <c r="FX3" s="113"/>
      <c r="FY3" s="113"/>
      <c r="FZ3" s="113"/>
      <c r="GA3" s="113"/>
      <c r="GB3" s="113"/>
      <c r="GC3" s="113"/>
      <c r="GD3" s="113"/>
      <c r="GE3" s="113"/>
      <c r="GF3" s="113"/>
      <c r="GG3" s="113"/>
      <c r="GH3" s="113"/>
      <c r="GI3" s="113"/>
      <c r="GJ3" s="113"/>
      <c r="GK3" s="113"/>
      <c r="GL3" s="113"/>
      <c r="GM3" s="113"/>
      <c r="GN3" s="113"/>
      <c r="GO3" s="113"/>
      <c r="GP3" s="113"/>
      <c r="GQ3" s="113"/>
      <c r="GR3" s="113"/>
      <c r="GS3" s="113"/>
      <c r="GT3" s="113"/>
      <c r="GU3" s="113"/>
      <c r="GV3" s="113"/>
      <c r="GW3" s="113"/>
      <c r="GX3" s="113"/>
      <c r="GY3" s="113"/>
      <c r="GZ3" s="113"/>
      <c r="HA3" s="113"/>
      <c r="HB3" s="113"/>
      <c r="HC3" s="113"/>
      <c r="HD3" s="113"/>
      <c r="HE3" s="113"/>
      <c r="HF3" s="113"/>
      <c r="HG3" s="113"/>
      <c r="HH3" s="113"/>
      <c r="HI3" s="113"/>
      <c r="HJ3" s="113"/>
      <c r="HK3" s="113"/>
      <c r="HL3" s="113"/>
      <c r="HM3" s="113"/>
      <c r="HN3" s="113"/>
      <c r="HO3" s="113"/>
      <c r="HP3" s="113"/>
      <c r="HQ3" s="113"/>
      <c r="HR3" s="113"/>
      <c r="HS3" s="113"/>
      <c r="HT3" s="113"/>
      <c r="HU3" s="113"/>
      <c r="HV3" s="113"/>
      <c r="HW3" s="113"/>
      <c r="HX3" s="113"/>
      <c r="HY3" s="113"/>
      <c r="HZ3" s="113"/>
      <c r="IA3" s="113"/>
      <c r="IB3" s="113"/>
      <c r="IC3" s="113"/>
      <c r="ID3" s="113"/>
      <c r="IE3" s="113"/>
      <c r="IF3" s="113"/>
      <c r="IG3" s="113"/>
      <c r="IH3" s="113"/>
      <c r="II3" s="113"/>
      <c r="IJ3" s="113"/>
      <c r="IK3" s="113"/>
      <c r="IL3" s="113"/>
      <c r="IM3" s="113"/>
      <c r="IN3" s="113"/>
      <c r="IO3" s="113"/>
      <c r="IP3" s="113"/>
      <c r="IQ3" s="113"/>
      <c r="IR3" s="113"/>
      <c r="IS3" s="113"/>
      <c r="IT3" s="113"/>
      <c r="IU3" s="113"/>
      <c r="IV3" s="113"/>
      <c r="IW3" s="113"/>
    </row>
    <row r="4" customFormat="false" ht="15" hidden="false" customHeight="true" outlineLevel="0" collapsed="false">
      <c r="A4" s="113"/>
      <c r="B4" s="114"/>
      <c r="C4" s="115"/>
      <c r="D4" s="115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3"/>
      <c r="HZ4" s="113"/>
      <c r="IA4" s="113"/>
      <c r="IB4" s="113"/>
      <c r="IC4" s="113"/>
      <c r="ID4" s="113"/>
      <c r="IE4" s="113"/>
      <c r="IF4" s="113"/>
      <c r="IG4" s="113"/>
      <c r="IH4" s="113"/>
      <c r="II4" s="113"/>
      <c r="IJ4" s="113"/>
      <c r="IK4" s="113"/>
      <c r="IL4" s="113"/>
      <c r="IM4" s="113"/>
      <c r="IN4" s="113"/>
      <c r="IO4" s="113"/>
      <c r="IP4" s="113"/>
      <c r="IQ4" s="113"/>
      <c r="IR4" s="113"/>
      <c r="IS4" s="113"/>
      <c r="IT4" s="113"/>
      <c r="IU4" s="113"/>
      <c r="IV4" s="113"/>
      <c r="IW4" s="113"/>
    </row>
    <row r="5" customFormat="false" ht="16.5" hidden="false" customHeight="false" outlineLevel="0" collapsed="false">
      <c r="C5" s="120" t="s">
        <v>70</v>
      </c>
      <c r="D5" s="120"/>
      <c r="E5" s="120"/>
      <c r="F5" s="120" t="s">
        <v>71</v>
      </c>
      <c r="G5" s="120"/>
      <c r="H5" s="120"/>
      <c r="I5" s="120" t="s">
        <v>72</v>
      </c>
      <c r="J5" s="120"/>
      <c r="K5" s="120"/>
      <c r="L5" s="120" t="s">
        <v>73</v>
      </c>
      <c r="M5" s="120"/>
      <c r="N5" s="120"/>
      <c r="O5" s="120" t="s">
        <v>294</v>
      </c>
      <c r="P5" s="120"/>
      <c r="Q5" s="120"/>
      <c r="U5" s="68"/>
    </row>
    <row r="6" customFormat="false" ht="15" hidden="false" customHeight="false" outlineLevel="0" collapsed="false">
      <c r="A6" s="121" t="s">
        <v>75</v>
      </c>
      <c r="B6" s="122" t="s">
        <v>76</v>
      </c>
      <c r="C6" s="123" t="s">
        <v>77</v>
      </c>
      <c r="D6" s="124" t="s">
        <v>78</v>
      </c>
      <c r="E6" s="125"/>
      <c r="F6" s="123" t="s">
        <v>77</v>
      </c>
      <c r="G6" s="124" t="s">
        <v>78</v>
      </c>
      <c r="H6" s="125"/>
      <c r="I6" s="123" t="s">
        <v>77</v>
      </c>
      <c r="J6" s="124" t="s">
        <v>78</v>
      </c>
      <c r="K6" s="125"/>
      <c r="L6" s="123" t="s">
        <v>77</v>
      </c>
      <c r="M6" s="124" t="s">
        <v>78</v>
      </c>
      <c r="N6" s="125"/>
      <c r="O6" s="123"/>
      <c r="P6" s="124"/>
      <c r="Q6" s="125"/>
      <c r="U6" s="68"/>
    </row>
    <row r="7" customFormat="false" ht="12.75" hidden="false" customHeight="false" outlineLevel="0" collapsed="false">
      <c r="A7" s="121"/>
      <c r="B7" s="122"/>
      <c r="C7" s="43"/>
      <c r="D7" s="66"/>
      <c r="E7" s="39"/>
      <c r="F7" s="43"/>
      <c r="G7" s="66"/>
      <c r="H7" s="39"/>
      <c r="I7" s="43"/>
      <c r="J7" s="66"/>
      <c r="K7" s="39"/>
      <c r="L7" s="43"/>
      <c r="M7" s="66"/>
      <c r="N7" s="39"/>
      <c r="O7" s="43"/>
      <c r="P7" s="66"/>
      <c r="Q7" s="39"/>
      <c r="U7" s="68"/>
    </row>
    <row r="8" customFormat="false" ht="12.75" hidden="false" customHeight="false" outlineLevel="0" collapsed="false">
      <c r="A8" s="121"/>
      <c r="B8" s="122"/>
      <c r="C8" s="43"/>
      <c r="D8" s="66"/>
      <c r="E8" s="39"/>
      <c r="F8" s="43"/>
      <c r="G8" s="66"/>
      <c r="H8" s="39"/>
      <c r="I8" s="43"/>
      <c r="J8" s="66"/>
      <c r="K8" s="39"/>
      <c r="L8" s="43"/>
      <c r="M8" s="66"/>
      <c r="N8" s="39"/>
      <c r="O8" s="43"/>
      <c r="P8" s="66"/>
      <c r="Q8" s="39"/>
      <c r="U8" s="68"/>
    </row>
    <row r="9" customFormat="false" ht="12.75" hidden="false" customHeight="false" outlineLevel="0" collapsed="false">
      <c r="A9" s="121"/>
      <c r="B9" s="122"/>
      <c r="C9" s="43"/>
      <c r="D9" s="66"/>
      <c r="E9" s="39"/>
      <c r="F9" s="43"/>
      <c r="G9" s="66"/>
      <c r="H9" s="39"/>
      <c r="I9" s="43"/>
      <c r="J9" s="66"/>
      <c r="K9" s="39"/>
      <c r="L9" s="43"/>
      <c r="M9" s="66"/>
      <c r="N9" s="39"/>
      <c r="O9" s="43"/>
      <c r="P9" s="66"/>
      <c r="Q9" s="39"/>
    </row>
    <row r="10" customFormat="false" ht="12.75" hidden="false" customHeight="false" outlineLevel="0" collapsed="false">
      <c r="A10" s="121"/>
      <c r="B10" s="122"/>
      <c r="C10" s="43"/>
      <c r="D10" s="66"/>
      <c r="E10" s="39"/>
      <c r="F10" s="43"/>
      <c r="G10" s="66"/>
      <c r="H10" s="39"/>
      <c r="I10" s="43"/>
      <c r="J10" s="66"/>
      <c r="K10" s="39"/>
      <c r="L10" s="43"/>
      <c r="M10" s="66"/>
      <c r="N10" s="39"/>
      <c r="O10" s="43"/>
      <c r="P10" s="66"/>
      <c r="Q10" s="39"/>
    </row>
    <row r="11" customFormat="false" ht="12.75" hidden="false" customHeight="false" outlineLevel="0" collapsed="false">
      <c r="A11" s="121"/>
      <c r="B11" s="122"/>
      <c r="C11" s="43"/>
      <c r="D11" s="66"/>
      <c r="E11" s="39"/>
      <c r="F11" s="43"/>
      <c r="G11" s="66"/>
      <c r="H11" s="39"/>
      <c r="I11" s="43"/>
      <c r="J11" s="66"/>
      <c r="K11" s="39"/>
      <c r="L11" s="43"/>
      <c r="M11" s="66"/>
      <c r="N11" s="39"/>
      <c r="O11" s="43"/>
      <c r="P11" s="66"/>
      <c r="Q11" s="39"/>
    </row>
    <row r="12" customFormat="false" ht="12.75" hidden="false" customHeight="false" outlineLevel="0" collapsed="false">
      <c r="A12" s="121"/>
      <c r="B12" s="122"/>
      <c r="C12" s="43"/>
      <c r="D12" s="66"/>
      <c r="E12" s="39"/>
      <c r="F12" s="43"/>
      <c r="G12" s="66"/>
      <c r="H12" s="39"/>
      <c r="I12" s="43"/>
      <c r="J12" s="66"/>
      <c r="K12" s="39"/>
      <c r="L12" s="43"/>
      <c r="M12" s="66"/>
      <c r="N12" s="39"/>
      <c r="O12" s="43"/>
      <c r="P12" s="66"/>
      <c r="Q12" s="39"/>
    </row>
    <row r="13" customFormat="false" ht="12.75" hidden="false" customHeight="false" outlineLevel="0" collapsed="false">
      <c r="A13" s="121"/>
      <c r="B13" s="122"/>
      <c r="C13" s="43"/>
      <c r="D13" s="66"/>
      <c r="E13" s="39"/>
      <c r="F13" s="43"/>
      <c r="G13" s="66"/>
      <c r="H13" s="39"/>
      <c r="I13" s="43"/>
      <c r="J13" s="66"/>
      <c r="K13" s="39"/>
      <c r="L13" s="43"/>
      <c r="M13" s="66"/>
      <c r="N13" s="39"/>
      <c r="O13" s="43"/>
      <c r="P13" s="66"/>
      <c r="Q13" s="39"/>
    </row>
    <row r="14" customFormat="false" ht="12.75" hidden="false" customHeight="false" outlineLevel="0" collapsed="false">
      <c r="A14" s="121"/>
      <c r="B14" s="122"/>
      <c r="C14" s="43"/>
      <c r="D14" s="66"/>
      <c r="E14" s="39"/>
      <c r="F14" s="43"/>
      <c r="G14" s="66"/>
      <c r="H14" s="39"/>
      <c r="I14" s="43"/>
      <c r="J14" s="66"/>
      <c r="K14" s="39"/>
      <c r="L14" s="43"/>
      <c r="M14" s="66"/>
      <c r="N14" s="39"/>
      <c r="O14" s="43"/>
      <c r="P14" s="66"/>
      <c r="Q14" s="39"/>
    </row>
    <row r="15" customFormat="false" ht="15" hidden="false" customHeight="false" outlineLevel="0" collapsed="false">
      <c r="A15" s="121"/>
      <c r="B15" s="122"/>
      <c r="C15" s="128" t="s">
        <v>104</v>
      </c>
      <c r="D15" s="129"/>
      <c r="E15" s="130" t="s">
        <v>40</v>
      </c>
      <c r="F15" s="128" t="s">
        <v>104</v>
      </c>
      <c r="G15" s="129"/>
      <c r="H15" s="130" t="s">
        <v>40</v>
      </c>
      <c r="I15" s="128" t="s">
        <v>104</v>
      </c>
      <c r="J15" s="129"/>
      <c r="K15" s="130" t="s">
        <v>40</v>
      </c>
      <c r="L15" s="128" t="s">
        <v>104</v>
      </c>
      <c r="M15" s="129"/>
      <c r="N15" s="130" t="s">
        <v>40</v>
      </c>
      <c r="O15" s="128" t="s">
        <v>104</v>
      </c>
      <c r="P15" s="129"/>
      <c r="Q15" s="130" t="s">
        <v>40</v>
      </c>
    </row>
    <row r="16" customFormat="false" ht="12.75" hidden="false" customHeight="false" outlineLevel="0" collapsed="false">
      <c r="A16" s="121"/>
      <c r="B16" s="122"/>
      <c r="C16" s="132" t="n">
        <v>20493</v>
      </c>
      <c r="D16" s="132" t="n">
        <f aca="false">SUM(D7:D15)</f>
        <v>0</v>
      </c>
      <c r="E16" s="132" t="n">
        <f aca="false">IF(C16-D16&gt;0,C16-D16,0)</f>
        <v>20493</v>
      </c>
      <c r="F16" s="132" t="n">
        <v>21493</v>
      </c>
      <c r="G16" s="132" t="n">
        <f aca="false">SUM(G7:G15)</f>
        <v>0</v>
      </c>
      <c r="H16" s="132" t="n">
        <f aca="false">IF(F16-G16&gt;0,F16-G16,0)</f>
        <v>21493</v>
      </c>
      <c r="I16" s="132" t="n">
        <v>22344</v>
      </c>
      <c r="J16" s="132" t="n">
        <f aca="false">SUM(J7:J15)</f>
        <v>0</v>
      </c>
      <c r="K16" s="132" t="n">
        <f aca="false">IF(I16-J16&gt;0,I16-J16,0)</f>
        <v>22344</v>
      </c>
      <c r="L16" s="132" t="n">
        <f aca="false">14243*1.35</f>
        <v>19228.05</v>
      </c>
      <c r="M16" s="132" t="n">
        <f aca="false">SUM(M7:M15)</f>
        <v>0</v>
      </c>
      <c r="N16" s="132" t="n">
        <f aca="false">IF(L16-M16&gt;0,L16-M16,0)</f>
        <v>19228.05</v>
      </c>
      <c r="O16" s="132" t="n">
        <f aca="false">L16+I16+F16+C16</f>
        <v>83558.05</v>
      </c>
      <c r="P16" s="132" t="n">
        <f aca="false">M16+J16+G16+D16</f>
        <v>0</v>
      </c>
      <c r="Q16" s="132" t="n">
        <f aca="false">IF(O16-P16&gt;0,O16-P16,0)</f>
        <v>83558.05</v>
      </c>
    </row>
    <row r="17" customFormat="false" ht="15" hidden="false" customHeight="false" outlineLevel="0" collapsed="false">
      <c r="A17" s="121" t="s">
        <v>106</v>
      </c>
      <c r="B17" s="122" t="s">
        <v>76</v>
      </c>
      <c r="C17" s="123" t="s">
        <v>77</v>
      </c>
      <c r="D17" s="124" t="s">
        <v>78</v>
      </c>
      <c r="E17" s="125"/>
      <c r="F17" s="123" t="s">
        <v>77</v>
      </c>
      <c r="G17" s="124" t="s">
        <v>78</v>
      </c>
      <c r="H17" s="125"/>
      <c r="I17" s="123" t="s">
        <v>77</v>
      </c>
      <c r="J17" s="124" t="s">
        <v>78</v>
      </c>
      <c r="K17" s="125"/>
      <c r="L17" s="123" t="s">
        <v>77</v>
      </c>
      <c r="M17" s="124" t="s">
        <v>78</v>
      </c>
      <c r="N17" s="125"/>
      <c r="O17" s="123"/>
      <c r="P17" s="124"/>
      <c r="Q17" s="125"/>
    </row>
    <row r="18" customFormat="false" ht="12.75" hidden="false" customHeight="false" outlineLevel="0" collapsed="false">
      <c r="A18" s="121"/>
      <c r="B18" s="122"/>
      <c r="C18" s="43"/>
      <c r="D18" s="66"/>
      <c r="E18" s="39"/>
      <c r="F18" s="43"/>
      <c r="G18" s="66"/>
      <c r="H18" s="39"/>
      <c r="I18" s="43"/>
      <c r="J18" s="66"/>
      <c r="K18" s="39"/>
      <c r="L18" s="43"/>
      <c r="M18" s="66"/>
      <c r="N18" s="39"/>
      <c r="O18" s="43"/>
      <c r="P18" s="66"/>
      <c r="Q18" s="39"/>
    </row>
    <row r="19" customFormat="false" ht="12.75" hidden="false" customHeight="false" outlineLevel="0" collapsed="false">
      <c r="A19" s="121"/>
      <c r="B19" s="122"/>
      <c r="C19" s="43"/>
      <c r="D19" s="66"/>
      <c r="E19" s="39"/>
      <c r="F19" s="43"/>
      <c r="G19" s="66"/>
      <c r="H19" s="39"/>
      <c r="I19" s="43"/>
      <c r="J19" s="66"/>
      <c r="K19" s="39"/>
      <c r="L19" s="43"/>
      <c r="M19" s="66"/>
      <c r="N19" s="39"/>
      <c r="O19" s="43"/>
      <c r="P19" s="66"/>
      <c r="Q19" s="39"/>
    </row>
    <row r="20" customFormat="false" ht="12.75" hidden="false" customHeight="false" outlineLevel="0" collapsed="false">
      <c r="A20" s="121"/>
      <c r="B20" s="122"/>
      <c r="C20" s="43"/>
      <c r="D20" s="66"/>
      <c r="E20" s="39"/>
      <c r="F20" s="43"/>
      <c r="G20" s="66"/>
      <c r="H20" s="39"/>
      <c r="I20" s="43"/>
      <c r="J20" s="66"/>
      <c r="K20" s="39"/>
      <c r="L20" s="43"/>
      <c r="M20" s="66"/>
      <c r="N20" s="39"/>
      <c r="O20" s="43"/>
      <c r="P20" s="66"/>
      <c r="Q20" s="39"/>
    </row>
    <row r="21" customFormat="false" ht="12.75" hidden="false" customHeight="false" outlineLevel="0" collapsed="false">
      <c r="A21" s="121"/>
      <c r="B21" s="122"/>
      <c r="C21" s="43"/>
      <c r="D21" s="66"/>
      <c r="E21" s="39"/>
      <c r="F21" s="43"/>
      <c r="G21" s="66"/>
      <c r="H21" s="39"/>
      <c r="I21" s="43"/>
      <c r="J21" s="66"/>
      <c r="K21" s="39"/>
      <c r="L21" s="43"/>
      <c r="M21" s="66"/>
      <c r="N21" s="39"/>
      <c r="O21" s="43"/>
      <c r="P21" s="66"/>
      <c r="Q21" s="39"/>
    </row>
    <row r="22" customFormat="false" ht="12.75" hidden="false" customHeight="false" outlineLevel="0" collapsed="false">
      <c r="A22" s="121"/>
      <c r="B22" s="122"/>
      <c r="C22" s="43"/>
      <c r="D22" s="66"/>
      <c r="E22" s="39"/>
      <c r="F22" s="43"/>
      <c r="G22" s="66"/>
      <c r="H22" s="39"/>
      <c r="I22" s="43"/>
      <c r="J22" s="66"/>
      <c r="K22" s="39"/>
      <c r="L22" s="43"/>
      <c r="M22" s="66"/>
      <c r="N22" s="39"/>
      <c r="O22" s="43"/>
      <c r="P22" s="66"/>
      <c r="Q22" s="39"/>
    </row>
    <row r="23" customFormat="false" ht="12.75" hidden="false" customHeight="false" outlineLevel="0" collapsed="false">
      <c r="A23" s="121"/>
      <c r="B23" s="122"/>
      <c r="C23" s="43"/>
      <c r="D23" s="66"/>
      <c r="E23" s="39"/>
      <c r="F23" s="43"/>
      <c r="G23" s="66"/>
      <c r="H23" s="39"/>
      <c r="I23" s="43"/>
      <c r="J23" s="66"/>
      <c r="K23" s="39"/>
      <c r="L23" s="43"/>
      <c r="M23" s="66"/>
      <c r="N23" s="39"/>
      <c r="O23" s="43"/>
      <c r="P23" s="66"/>
      <c r="Q23" s="39"/>
    </row>
    <row r="24" customFormat="false" ht="12.75" hidden="false" customHeight="false" outlineLevel="0" collapsed="false">
      <c r="A24" s="121"/>
      <c r="B24" s="122"/>
      <c r="C24" s="43"/>
      <c r="D24" s="66"/>
      <c r="E24" s="39"/>
      <c r="F24" s="43"/>
      <c r="G24" s="66"/>
      <c r="H24" s="39"/>
      <c r="I24" s="43"/>
      <c r="J24" s="66"/>
      <c r="K24" s="39"/>
      <c r="L24" s="43"/>
      <c r="M24" s="66"/>
      <c r="N24" s="39"/>
      <c r="O24" s="43"/>
      <c r="P24" s="66"/>
      <c r="Q24" s="39"/>
    </row>
    <row r="25" customFormat="false" ht="12.75" hidden="false" customHeight="false" outlineLevel="0" collapsed="false">
      <c r="A25" s="121"/>
      <c r="B25" s="122"/>
      <c r="C25" s="43"/>
      <c r="D25" s="66"/>
      <c r="E25" s="39"/>
      <c r="F25" s="43"/>
      <c r="G25" s="66"/>
      <c r="H25" s="39"/>
      <c r="I25" s="43"/>
      <c r="J25" s="66"/>
      <c r="K25" s="39"/>
      <c r="L25" s="43"/>
      <c r="M25" s="66"/>
      <c r="N25" s="39"/>
      <c r="O25" s="43"/>
      <c r="P25" s="66"/>
      <c r="Q25" s="39"/>
    </row>
    <row r="26" customFormat="false" ht="15" hidden="false" customHeight="false" outlineLevel="0" collapsed="false">
      <c r="A26" s="121"/>
      <c r="B26" s="122"/>
      <c r="C26" s="128" t="s">
        <v>104</v>
      </c>
      <c r="D26" s="129"/>
      <c r="E26" s="130" t="s">
        <v>40</v>
      </c>
      <c r="F26" s="128" t="s">
        <v>104</v>
      </c>
      <c r="G26" s="129"/>
      <c r="H26" s="130" t="s">
        <v>40</v>
      </c>
      <c r="I26" s="128" t="s">
        <v>104</v>
      </c>
      <c r="J26" s="129"/>
      <c r="K26" s="130" t="s">
        <v>40</v>
      </c>
      <c r="L26" s="128" t="s">
        <v>104</v>
      </c>
      <c r="M26" s="129"/>
      <c r="N26" s="130" t="s">
        <v>40</v>
      </c>
      <c r="O26" s="128" t="s">
        <v>104</v>
      </c>
      <c r="P26" s="129"/>
      <c r="Q26" s="130" t="s">
        <v>40</v>
      </c>
    </row>
    <row r="27" customFormat="false" ht="12.75" hidden="false" customHeight="false" outlineLevel="0" collapsed="false">
      <c r="A27" s="121"/>
      <c r="B27" s="122"/>
      <c r="C27" s="132" t="n">
        <v>13235</v>
      </c>
      <c r="D27" s="132" t="n">
        <f aca="false">SUM(D18:D26)</f>
        <v>0</v>
      </c>
      <c r="E27" s="132" t="n">
        <f aca="false">IF(C27-D27&gt;0,C27-D27,0)</f>
        <v>13235</v>
      </c>
      <c r="F27" s="132" t="n">
        <v>17163</v>
      </c>
      <c r="G27" s="132" t="n">
        <f aca="false">SUM(G18:G26)</f>
        <v>0</v>
      </c>
      <c r="H27" s="132" t="n">
        <f aca="false">IF(F27-G27&gt;0,F27-G27,0)</f>
        <v>17163</v>
      </c>
      <c r="I27" s="132" t="n">
        <v>43231</v>
      </c>
      <c r="J27" s="132" t="n">
        <f aca="false">SUM(J18:J26)</f>
        <v>0</v>
      </c>
      <c r="K27" s="132" t="n">
        <f aca="false">IF(I27-J27&gt;0,I27-J27,0)</f>
        <v>43231</v>
      </c>
      <c r="L27" s="132" t="n">
        <f aca="false">13235*1.35</f>
        <v>17867.25</v>
      </c>
      <c r="M27" s="132" t="n">
        <f aca="false">SUM(M18:M26)</f>
        <v>0</v>
      </c>
      <c r="N27" s="132" t="n">
        <f aca="false">IF(L27-M27&gt;0,L27-M27,0)</f>
        <v>17867.25</v>
      </c>
      <c r="O27" s="132" t="n">
        <f aca="false">L27+I27+F27+C27</f>
        <v>91496.25</v>
      </c>
      <c r="P27" s="132" t="n">
        <f aca="false">M27+J27+G27+D27</f>
        <v>0</v>
      </c>
      <c r="Q27" s="132" t="n">
        <f aca="false">IF(O27-P27&gt;0,O27-P27,0)</f>
        <v>91496.25</v>
      </c>
    </row>
    <row r="28" customFormat="false" ht="15" hidden="false" customHeight="false" outlineLevel="0" collapsed="false">
      <c r="A28" s="121" t="s">
        <v>124</v>
      </c>
      <c r="B28" s="122" t="s">
        <v>125</v>
      </c>
      <c r="C28" s="123" t="s">
        <v>77</v>
      </c>
      <c r="D28" s="124" t="s">
        <v>78</v>
      </c>
      <c r="E28" s="125"/>
      <c r="F28" s="123" t="s">
        <v>77</v>
      </c>
      <c r="G28" s="124" t="s">
        <v>78</v>
      </c>
      <c r="H28" s="125"/>
      <c r="I28" s="123" t="s">
        <v>77</v>
      </c>
      <c r="J28" s="124" t="s">
        <v>78</v>
      </c>
      <c r="K28" s="125"/>
      <c r="L28" s="123" t="s">
        <v>77</v>
      </c>
      <c r="M28" s="124" t="s">
        <v>78</v>
      </c>
      <c r="N28" s="125"/>
      <c r="O28" s="123"/>
      <c r="P28" s="124"/>
      <c r="Q28" s="125"/>
    </row>
    <row r="29" customFormat="false" ht="12.75" hidden="false" customHeight="false" outlineLevel="0" collapsed="false">
      <c r="A29" s="121"/>
      <c r="B29" s="122"/>
      <c r="C29" s="1" t="s">
        <v>351</v>
      </c>
      <c r="D29" s="66" t="n">
        <v>220</v>
      </c>
      <c r="E29" s="39"/>
      <c r="F29" s="43"/>
      <c r="G29" s="66"/>
      <c r="H29" s="39"/>
      <c r="I29" s="43"/>
      <c r="J29" s="66"/>
      <c r="K29" s="39"/>
      <c r="L29" s="43"/>
      <c r="M29" s="66"/>
      <c r="N29" s="39"/>
      <c r="O29" s="43"/>
      <c r="P29" s="66"/>
      <c r="Q29" s="39"/>
    </row>
    <row r="30" customFormat="false" ht="12.75" hidden="false" customHeight="false" outlineLevel="0" collapsed="false">
      <c r="A30" s="121"/>
      <c r="B30" s="122"/>
      <c r="C30" s="1" t="s">
        <v>349</v>
      </c>
      <c r="D30" s="66" t="n">
        <v>116</v>
      </c>
      <c r="E30" s="39"/>
      <c r="F30" s="43"/>
      <c r="G30" s="66"/>
      <c r="H30" s="39"/>
      <c r="I30" s="43"/>
      <c r="J30" s="66"/>
      <c r="K30" s="39"/>
      <c r="L30" s="43"/>
      <c r="M30" s="66"/>
      <c r="N30" s="39"/>
      <c r="O30" s="43"/>
      <c r="P30" s="66"/>
      <c r="Q30" s="39"/>
    </row>
    <row r="31" customFormat="false" ht="12.75" hidden="false" customHeight="false" outlineLevel="0" collapsed="false">
      <c r="A31" s="121"/>
      <c r="B31" s="122"/>
      <c r="C31" s="43"/>
      <c r="D31" s="66"/>
      <c r="E31" s="39"/>
      <c r="F31" s="43"/>
      <c r="G31" s="66"/>
      <c r="H31" s="39"/>
      <c r="I31" s="43"/>
      <c r="J31" s="66"/>
      <c r="K31" s="39"/>
      <c r="L31" s="43"/>
      <c r="M31" s="66"/>
      <c r="N31" s="39"/>
      <c r="O31" s="43"/>
      <c r="P31" s="66"/>
      <c r="Q31" s="39"/>
    </row>
    <row r="32" customFormat="false" ht="12.75" hidden="false" customHeight="false" outlineLevel="0" collapsed="false">
      <c r="A32" s="121"/>
      <c r="B32" s="122"/>
      <c r="C32" s="43"/>
      <c r="D32" s="66"/>
      <c r="E32" s="39"/>
      <c r="F32" s="43"/>
      <c r="G32" s="66"/>
      <c r="H32" s="39"/>
      <c r="I32" s="43"/>
      <c r="J32" s="66"/>
      <c r="K32" s="39"/>
      <c r="L32" s="43"/>
      <c r="M32" s="66"/>
      <c r="N32" s="39"/>
      <c r="O32" s="43"/>
      <c r="P32" s="66"/>
      <c r="Q32" s="39"/>
    </row>
    <row r="33" customFormat="false" ht="12.75" hidden="false" customHeight="false" outlineLevel="0" collapsed="false">
      <c r="A33" s="121"/>
      <c r="B33" s="122"/>
      <c r="C33" s="43"/>
      <c r="D33" s="66"/>
      <c r="E33" s="39"/>
      <c r="F33" s="43"/>
      <c r="G33" s="66"/>
      <c r="H33" s="39"/>
      <c r="I33" s="43"/>
      <c r="J33" s="66"/>
      <c r="K33" s="39"/>
      <c r="L33" s="43"/>
      <c r="M33" s="66"/>
      <c r="N33" s="39"/>
      <c r="O33" s="43"/>
      <c r="P33" s="66"/>
      <c r="Q33" s="39"/>
    </row>
    <row r="34" customFormat="false" ht="12.75" hidden="false" customHeight="false" outlineLevel="0" collapsed="false">
      <c r="A34" s="121"/>
      <c r="B34" s="122"/>
      <c r="C34" s="43"/>
      <c r="D34" s="66"/>
      <c r="E34" s="39"/>
      <c r="F34" s="43"/>
      <c r="G34" s="66"/>
      <c r="H34" s="39"/>
      <c r="I34" s="43"/>
      <c r="J34" s="66"/>
      <c r="K34" s="39"/>
      <c r="L34" s="43"/>
      <c r="M34" s="66"/>
      <c r="N34" s="39"/>
      <c r="O34" s="43"/>
      <c r="P34" s="66"/>
      <c r="Q34" s="39"/>
    </row>
    <row r="35" customFormat="false" ht="12.75" hidden="false" customHeight="false" outlineLevel="0" collapsed="false">
      <c r="A35" s="121"/>
      <c r="B35" s="122"/>
      <c r="C35" s="43"/>
      <c r="D35" s="66"/>
      <c r="E35" s="39"/>
      <c r="F35" s="43"/>
      <c r="G35" s="66"/>
      <c r="H35" s="39"/>
      <c r="I35" s="43"/>
      <c r="J35" s="66"/>
      <c r="K35" s="39"/>
      <c r="L35" s="43"/>
      <c r="M35" s="66"/>
      <c r="N35" s="39"/>
      <c r="O35" s="43"/>
      <c r="P35" s="66"/>
      <c r="Q35" s="39"/>
    </row>
    <row r="36" customFormat="false" ht="12.75" hidden="false" customHeight="false" outlineLevel="0" collapsed="false">
      <c r="A36" s="121"/>
      <c r="B36" s="122"/>
      <c r="C36" s="43"/>
      <c r="D36" s="66"/>
      <c r="E36" s="39"/>
      <c r="F36" s="43"/>
      <c r="G36" s="66"/>
      <c r="H36" s="39"/>
      <c r="I36" s="43"/>
      <c r="J36" s="66"/>
      <c r="K36" s="39"/>
      <c r="L36" s="43"/>
      <c r="M36" s="66"/>
      <c r="N36" s="39"/>
      <c r="O36" s="43"/>
      <c r="P36" s="66"/>
      <c r="Q36" s="39"/>
    </row>
    <row r="37" customFormat="false" ht="15" hidden="false" customHeight="false" outlineLevel="0" collapsed="false">
      <c r="A37" s="121"/>
      <c r="B37" s="122"/>
      <c r="C37" s="128" t="s">
        <v>104</v>
      </c>
      <c r="D37" s="129"/>
      <c r="E37" s="130" t="s">
        <v>40</v>
      </c>
      <c r="F37" s="128" t="s">
        <v>104</v>
      </c>
      <c r="G37" s="129"/>
      <c r="H37" s="130" t="s">
        <v>40</v>
      </c>
      <c r="I37" s="128" t="s">
        <v>104</v>
      </c>
      <c r="J37" s="129"/>
      <c r="K37" s="130" t="s">
        <v>40</v>
      </c>
      <c r="L37" s="128" t="s">
        <v>104</v>
      </c>
      <c r="M37" s="129"/>
      <c r="N37" s="130" t="s">
        <v>40</v>
      </c>
      <c r="O37" s="128" t="s">
        <v>104</v>
      </c>
      <c r="P37" s="129"/>
      <c r="Q37" s="130" t="s">
        <v>40</v>
      </c>
    </row>
    <row r="38" customFormat="false" ht="12.75" hidden="false" customHeight="false" outlineLevel="0" collapsed="false">
      <c r="A38" s="121"/>
      <c r="B38" s="122"/>
      <c r="C38" s="132" t="n">
        <f aca="false">14164+8697</f>
        <v>22861</v>
      </c>
      <c r="D38" s="132" t="n">
        <f aca="false">SUM(D29:D37)</f>
        <v>336</v>
      </c>
      <c r="E38" s="132" t="n">
        <f aca="false">IF(C38-D38&gt;0,C38-D38,0)</f>
        <v>22525</v>
      </c>
      <c r="F38" s="132" t="n">
        <f aca="false">18664+9697</f>
        <v>28361</v>
      </c>
      <c r="G38" s="132" t="n">
        <f aca="false">SUM(G29:G37)</f>
        <v>0</v>
      </c>
      <c r="H38" s="132" t="n">
        <f aca="false">IF(F38-G38&gt;0,F38-G38,0)</f>
        <v>28361</v>
      </c>
      <c r="I38" s="132" t="n">
        <f aca="false">18664+9697</f>
        <v>28361</v>
      </c>
      <c r="J38" s="132" t="n">
        <f aca="false">SUM(J29:J37)</f>
        <v>0</v>
      </c>
      <c r="K38" s="132" t="n">
        <f aca="false">IF(I38-J38&gt;0,I38-J38,0)</f>
        <v>28361</v>
      </c>
      <c r="L38" s="132" t="n">
        <f aca="false">(14164*1.35)+(2697*1.35)</f>
        <v>22762.35</v>
      </c>
      <c r="M38" s="132" t="n">
        <f aca="false">SUM(M29:M37)</f>
        <v>0</v>
      </c>
      <c r="N38" s="132" t="n">
        <f aca="false">IF(L38-M38&gt;0,L38-M38,0)</f>
        <v>22762.35</v>
      </c>
      <c r="O38" s="132" t="n">
        <f aca="false">L38+I38+F38+C38</f>
        <v>102345.35</v>
      </c>
      <c r="P38" s="132" t="n">
        <f aca="false">M38+J38+G38+D38</f>
        <v>336</v>
      </c>
      <c r="Q38" s="132" t="n">
        <f aca="false">IF(O38-P38&gt;0,O38-P38,0)</f>
        <v>102009.35</v>
      </c>
    </row>
    <row r="39" customFormat="false" ht="15" hidden="false" customHeight="false" outlineLevel="0" collapsed="false">
      <c r="A39" s="121" t="s">
        <v>76</v>
      </c>
      <c r="B39" s="122" t="s">
        <v>149</v>
      </c>
      <c r="C39" s="123" t="s">
        <v>77</v>
      </c>
      <c r="D39" s="124" t="s">
        <v>78</v>
      </c>
      <c r="E39" s="125"/>
      <c r="F39" s="123" t="s">
        <v>77</v>
      </c>
      <c r="G39" s="124" t="s">
        <v>78</v>
      </c>
      <c r="H39" s="125"/>
      <c r="I39" s="123" t="s">
        <v>77</v>
      </c>
      <c r="J39" s="124" t="s">
        <v>78</v>
      </c>
      <c r="K39" s="125"/>
      <c r="L39" s="123" t="s">
        <v>77</v>
      </c>
      <c r="M39" s="124" t="s">
        <v>78</v>
      </c>
      <c r="N39" s="125"/>
      <c r="O39" s="123"/>
      <c r="P39" s="124"/>
      <c r="Q39" s="125"/>
    </row>
    <row r="40" customFormat="false" ht="12.75" hidden="false" customHeight="false" outlineLevel="0" collapsed="false">
      <c r="A40" s="121"/>
      <c r="B40" s="122"/>
      <c r="C40" s="43"/>
      <c r="D40" s="66"/>
      <c r="E40" s="39"/>
      <c r="F40" s="43"/>
      <c r="G40" s="66"/>
      <c r="H40" s="39"/>
      <c r="I40" s="43"/>
      <c r="J40" s="66"/>
      <c r="K40" s="39"/>
      <c r="L40" s="43"/>
      <c r="M40" s="66"/>
      <c r="N40" s="39"/>
      <c r="O40" s="43"/>
      <c r="P40" s="66"/>
      <c r="Q40" s="39"/>
    </row>
    <row r="41" customFormat="false" ht="12.75" hidden="false" customHeight="false" outlineLevel="0" collapsed="false">
      <c r="A41" s="121"/>
      <c r="B41" s="122"/>
      <c r="C41" s="43"/>
      <c r="D41" s="66"/>
      <c r="E41" s="39"/>
      <c r="F41" s="43"/>
      <c r="G41" s="66"/>
      <c r="H41" s="39"/>
      <c r="I41" s="43"/>
      <c r="J41" s="66"/>
      <c r="K41" s="39"/>
      <c r="L41" s="43"/>
      <c r="M41" s="66"/>
      <c r="N41" s="39"/>
      <c r="O41" s="43"/>
      <c r="P41" s="66"/>
      <c r="Q41" s="39"/>
    </row>
    <row r="42" customFormat="false" ht="12.75" hidden="false" customHeight="false" outlineLevel="0" collapsed="false">
      <c r="A42" s="121"/>
      <c r="B42" s="122"/>
      <c r="C42" s="43"/>
      <c r="D42" s="66"/>
      <c r="E42" s="39"/>
      <c r="F42" s="43"/>
      <c r="G42" s="66"/>
      <c r="H42" s="39"/>
      <c r="I42" s="43"/>
      <c r="J42" s="66"/>
      <c r="K42" s="39"/>
      <c r="L42" s="43"/>
      <c r="M42" s="66"/>
      <c r="N42" s="39"/>
      <c r="O42" s="43"/>
      <c r="P42" s="66"/>
      <c r="Q42" s="39"/>
    </row>
    <row r="43" customFormat="false" ht="12.75" hidden="false" customHeight="false" outlineLevel="0" collapsed="false">
      <c r="A43" s="121"/>
      <c r="B43" s="122"/>
      <c r="C43" s="43"/>
      <c r="D43" s="66"/>
      <c r="E43" s="39"/>
      <c r="F43" s="43"/>
      <c r="G43" s="66"/>
      <c r="H43" s="39"/>
      <c r="I43" s="43"/>
      <c r="J43" s="66"/>
      <c r="K43" s="39"/>
      <c r="L43" s="43"/>
      <c r="M43" s="66"/>
      <c r="N43" s="39"/>
      <c r="O43" s="43"/>
      <c r="P43" s="66"/>
      <c r="Q43" s="39"/>
    </row>
    <row r="44" customFormat="false" ht="12.75" hidden="false" customHeight="false" outlineLevel="0" collapsed="false">
      <c r="A44" s="121"/>
      <c r="B44" s="122"/>
      <c r="C44" s="43"/>
      <c r="D44" s="66"/>
      <c r="E44" s="39"/>
      <c r="F44" s="43"/>
      <c r="G44" s="66"/>
      <c r="H44" s="39"/>
      <c r="I44" s="43"/>
      <c r="J44" s="66"/>
      <c r="K44" s="39"/>
      <c r="L44" s="43"/>
      <c r="M44" s="66"/>
      <c r="N44" s="39"/>
      <c r="O44" s="43"/>
      <c r="P44" s="66"/>
      <c r="Q44" s="39"/>
    </row>
    <row r="45" customFormat="false" ht="12.75" hidden="false" customHeight="false" outlineLevel="0" collapsed="false">
      <c r="A45" s="121"/>
      <c r="B45" s="122"/>
      <c r="C45" s="43"/>
      <c r="D45" s="66"/>
      <c r="E45" s="39"/>
      <c r="F45" s="43"/>
      <c r="G45" s="66"/>
      <c r="H45" s="39"/>
      <c r="I45" s="43"/>
      <c r="J45" s="66"/>
      <c r="K45" s="39"/>
      <c r="L45" s="43"/>
      <c r="M45" s="66"/>
      <c r="N45" s="39"/>
      <c r="O45" s="43"/>
      <c r="P45" s="66"/>
      <c r="Q45" s="39"/>
    </row>
    <row r="46" customFormat="false" ht="12.75" hidden="false" customHeight="false" outlineLevel="0" collapsed="false">
      <c r="A46" s="121"/>
      <c r="B46" s="122"/>
      <c r="C46" s="43"/>
      <c r="D46" s="66"/>
      <c r="E46" s="39"/>
      <c r="F46" s="43"/>
      <c r="G46" s="66"/>
      <c r="H46" s="39"/>
      <c r="I46" s="43"/>
      <c r="J46" s="66"/>
      <c r="K46" s="39"/>
      <c r="L46" s="43"/>
      <c r="M46" s="66"/>
      <c r="N46" s="39"/>
      <c r="O46" s="43"/>
      <c r="P46" s="66"/>
      <c r="Q46" s="39"/>
    </row>
    <row r="47" customFormat="false" ht="12.75" hidden="false" customHeight="false" outlineLevel="0" collapsed="false">
      <c r="A47" s="121"/>
      <c r="B47" s="122"/>
      <c r="C47" s="43"/>
      <c r="D47" s="66"/>
      <c r="E47" s="39"/>
      <c r="F47" s="43"/>
      <c r="G47" s="66"/>
      <c r="H47" s="39"/>
      <c r="I47" s="43"/>
      <c r="J47" s="66"/>
      <c r="K47" s="39"/>
      <c r="L47" s="43"/>
      <c r="M47" s="66"/>
      <c r="N47" s="39"/>
      <c r="O47" s="43"/>
      <c r="P47" s="66"/>
      <c r="Q47" s="39"/>
    </row>
    <row r="48" customFormat="false" ht="15" hidden="false" customHeight="false" outlineLevel="0" collapsed="false">
      <c r="A48" s="121"/>
      <c r="B48" s="122"/>
      <c r="C48" s="128" t="s">
        <v>104</v>
      </c>
      <c r="D48" s="129"/>
      <c r="E48" s="130" t="s">
        <v>40</v>
      </c>
      <c r="F48" s="128" t="s">
        <v>104</v>
      </c>
      <c r="G48" s="129"/>
      <c r="H48" s="130" t="s">
        <v>40</v>
      </c>
      <c r="I48" s="128" t="s">
        <v>104</v>
      </c>
      <c r="J48" s="129"/>
      <c r="K48" s="130" t="s">
        <v>40</v>
      </c>
      <c r="L48" s="128" t="s">
        <v>104</v>
      </c>
      <c r="M48" s="129"/>
      <c r="N48" s="130" t="s">
        <v>40</v>
      </c>
      <c r="O48" s="128" t="s">
        <v>104</v>
      </c>
      <c r="P48" s="129"/>
      <c r="Q48" s="130" t="s">
        <v>40</v>
      </c>
    </row>
    <row r="49" customFormat="false" ht="12.75" hidden="false" customHeight="false" outlineLevel="0" collapsed="false">
      <c r="A49" s="121"/>
      <c r="B49" s="122"/>
      <c r="C49" s="132" t="n">
        <v>6477</v>
      </c>
      <c r="D49" s="132" t="n">
        <f aca="false">SUM(D40:D48)</f>
        <v>0</v>
      </c>
      <c r="E49" s="132" t="n">
        <f aca="false">IF(C49-D49&gt;0,C49-D49,0)</f>
        <v>6477</v>
      </c>
      <c r="F49" s="132" t="n">
        <v>6477</v>
      </c>
      <c r="G49" s="132" t="n">
        <f aca="false">SUM(G40:G48)</f>
        <v>0</v>
      </c>
      <c r="H49" s="132" t="n">
        <f aca="false">IF(F49-G49&gt;0,F49-G49,0)</f>
        <v>6477</v>
      </c>
      <c r="I49" s="132" t="n">
        <v>6477</v>
      </c>
      <c r="J49" s="132" t="n">
        <f aca="false">SUM(J40:J48)</f>
        <v>0</v>
      </c>
      <c r="K49" s="132" t="n">
        <f aca="false">IF(I49-J49&gt;0,I49-J49,0)</f>
        <v>6477</v>
      </c>
      <c r="L49" s="132" t="n">
        <f aca="false">6477*1.35</f>
        <v>8743.95</v>
      </c>
      <c r="M49" s="132" t="n">
        <f aca="false">SUM(M40:M48)</f>
        <v>0</v>
      </c>
      <c r="N49" s="132" t="n">
        <f aca="false">IF(L49-M49&gt;0,L49-M49,0)</f>
        <v>8743.95</v>
      </c>
      <c r="O49" s="132" t="n">
        <f aca="false">L49+I49+F49+C49</f>
        <v>28174.95</v>
      </c>
      <c r="P49" s="132" t="n">
        <f aca="false">M49+J49+G49+D49</f>
        <v>0</v>
      </c>
      <c r="Q49" s="132" t="n">
        <f aca="false">IF(O49-P49&gt;0,O49-P49,0)</f>
        <v>28174.95</v>
      </c>
    </row>
    <row r="50" customFormat="false" ht="15" hidden="false" customHeight="false" outlineLevel="0" collapsed="false">
      <c r="A50" s="121" t="s">
        <v>161</v>
      </c>
      <c r="B50" s="122" t="s">
        <v>162</v>
      </c>
      <c r="C50" s="123" t="s">
        <v>77</v>
      </c>
      <c r="D50" s="124" t="s">
        <v>78</v>
      </c>
      <c r="E50" s="125"/>
      <c r="F50" s="123" t="s">
        <v>77</v>
      </c>
      <c r="G50" s="124" t="s">
        <v>78</v>
      </c>
      <c r="H50" s="125"/>
      <c r="I50" s="123" t="s">
        <v>77</v>
      </c>
      <c r="J50" s="124" t="s">
        <v>78</v>
      </c>
      <c r="K50" s="125"/>
      <c r="L50" s="123" t="s">
        <v>77</v>
      </c>
      <c r="M50" s="124" t="s">
        <v>78</v>
      </c>
      <c r="N50" s="125"/>
      <c r="O50" s="123"/>
      <c r="P50" s="124"/>
      <c r="Q50" s="125"/>
    </row>
    <row r="51" customFormat="false" ht="12.75" hidden="false" customHeight="false" outlineLevel="0" collapsed="false">
      <c r="A51" s="121"/>
      <c r="B51" s="122"/>
      <c r="C51" s="43"/>
      <c r="D51" s="66"/>
      <c r="E51" s="39"/>
      <c r="F51" s="43"/>
      <c r="G51" s="66"/>
      <c r="H51" s="39"/>
      <c r="I51" s="43"/>
      <c r="J51" s="66"/>
      <c r="K51" s="39"/>
      <c r="L51" s="43"/>
      <c r="M51" s="66"/>
      <c r="N51" s="39"/>
      <c r="O51" s="43"/>
      <c r="P51" s="66"/>
      <c r="Q51" s="39"/>
    </row>
    <row r="52" customFormat="false" ht="12.75" hidden="false" customHeight="false" outlineLevel="0" collapsed="false">
      <c r="A52" s="121"/>
      <c r="B52" s="122"/>
      <c r="C52" s="43"/>
      <c r="D52" s="66"/>
      <c r="E52" s="39"/>
      <c r="F52" s="43"/>
      <c r="G52" s="66"/>
      <c r="H52" s="39"/>
      <c r="I52" s="43"/>
      <c r="J52" s="66"/>
      <c r="K52" s="39"/>
      <c r="L52" s="43"/>
      <c r="M52" s="66"/>
      <c r="N52" s="39"/>
      <c r="O52" s="43"/>
      <c r="P52" s="66"/>
      <c r="Q52" s="39"/>
    </row>
    <row r="53" customFormat="false" ht="12.75" hidden="false" customHeight="false" outlineLevel="0" collapsed="false">
      <c r="A53" s="121"/>
      <c r="B53" s="122"/>
      <c r="C53" s="43"/>
      <c r="D53" s="66"/>
      <c r="E53" s="39"/>
      <c r="F53" s="43"/>
      <c r="G53" s="66"/>
      <c r="H53" s="39"/>
      <c r="I53" s="43"/>
      <c r="J53" s="66"/>
      <c r="K53" s="39"/>
      <c r="L53" s="43"/>
      <c r="M53" s="66"/>
      <c r="N53" s="39"/>
      <c r="O53" s="43"/>
      <c r="P53" s="66"/>
      <c r="Q53" s="39"/>
    </row>
    <row r="54" customFormat="false" ht="12.75" hidden="false" customHeight="false" outlineLevel="0" collapsed="false">
      <c r="A54" s="121"/>
      <c r="B54" s="122"/>
      <c r="C54" s="43"/>
      <c r="D54" s="66"/>
      <c r="E54" s="39"/>
      <c r="F54" s="43"/>
      <c r="G54" s="66"/>
      <c r="H54" s="39"/>
      <c r="I54" s="43"/>
      <c r="J54" s="66"/>
      <c r="K54" s="39"/>
      <c r="L54" s="43"/>
      <c r="M54" s="66"/>
      <c r="N54" s="39"/>
      <c r="O54" s="43"/>
      <c r="P54" s="66"/>
      <c r="Q54" s="39"/>
    </row>
    <row r="55" customFormat="false" ht="12.75" hidden="false" customHeight="false" outlineLevel="0" collapsed="false">
      <c r="A55" s="121"/>
      <c r="B55" s="122"/>
      <c r="C55" s="43"/>
      <c r="D55" s="66"/>
      <c r="E55" s="39"/>
      <c r="F55" s="43"/>
      <c r="G55" s="66"/>
      <c r="H55" s="39"/>
      <c r="I55" s="43"/>
      <c r="J55" s="66"/>
      <c r="K55" s="39"/>
      <c r="L55" s="43"/>
      <c r="M55" s="66"/>
      <c r="N55" s="39"/>
      <c r="O55" s="43"/>
      <c r="P55" s="66"/>
      <c r="Q55" s="39"/>
    </row>
    <row r="56" customFormat="false" ht="12.75" hidden="false" customHeight="false" outlineLevel="0" collapsed="false">
      <c r="A56" s="121"/>
      <c r="B56" s="122"/>
      <c r="C56" s="43"/>
      <c r="D56" s="66"/>
      <c r="E56" s="39"/>
      <c r="F56" s="43"/>
      <c r="G56" s="66"/>
      <c r="H56" s="39"/>
      <c r="I56" s="43"/>
      <c r="J56" s="66"/>
      <c r="K56" s="39"/>
      <c r="L56" s="43"/>
      <c r="M56" s="66"/>
      <c r="N56" s="39"/>
      <c r="O56" s="43"/>
      <c r="P56" s="66"/>
      <c r="Q56" s="39"/>
    </row>
    <row r="57" customFormat="false" ht="12.75" hidden="false" customHeight="false" outlineLevel="0" collapsed="false">
      <c r="A57" s="121"/>
      <c r="B57" s="122"/>
      <c r="C57" s="43"/>
      <c r="D57" s="66"/>
      <c r="E57" s="39"/>
      <c r="F57" s="43"/>
      <c r="G57" s="66"/>
      <c r="H57" s="39"/>
      <c r="I57" s="43"/>
      <c r="J57" s="66"/>
      <c r="K57" s="39"/>
      <c r="L57" s="43"/>
      <c r="M57" s="66"/>
      <c r="N57" s="39"/>
      <c r="O57" s="43"/>
      <c r="P57" s="66"/>
      <c r="Q57" s="39"/>
    </row>
    <row r="58" customFormat="false" ht="12.75" hidden="false" customHeight="false" outlineLevel="0" collapsed="false">
      <c r="A58" s="121"/>
      <c r="B58" s="122"/>
      <c r="C58" s="43"/>
      <c r="D58" s="66"/>
      <c r="E58" s="39"/>
      <c r="F58" s="43"/>
      <c r="G58" s="66"/>
      <c r="H58" s="39"/>
      <c r="I58" s="43"/>
      <c r="J58" s="66"/>
      <c r="K58" s="39"/>
      <c r="L58" s="43"/>
      <c r="M58" s="66"/>
      <c r="N58" s="39"/>
      <c r="O58" s="43"/>
      <c r="P58" s="66"/>
      <c r="Q58" s="39"/>
    </row>
    <row r="59" customFormat="false" ht="15" hidden="false" customHeight="false" outlineLevel="0" collapsed="false">
      <c r="A59" s="121"/>
      <c r="B59" s="122"/>
      <c r="C59" s="128" t="s">
        <v>104</v>
      </c>
      <c r="D59" s="129"/>
      <c r="E59" s="130" t="s">
        <v>40</v>
      </c>
      <c r="F59" s="128" t="s">
        <v>104</v>
      </c>
      <c r="G59" s="129"/>
      <c r="H59" s="130" t="s">
        <v>40</v>
      </c>
      <c r="I59" s="128" t="s">
        <v>104</v>
      </c>
      <c r="J59" s="129"/>
      <c r="K59" s="130" t="s">
        <v>40</v>
      </c>
      <c r="L59" s="128" t="s">
        <v>104</v>
      </c>
      <c r="M59" s="129"/>
      <c r="N59" s="130" t="s">
        <v>40</v>
      </c>
      <c r="O59" s="128" t="s">
        <v>104</v>
      </c>
      <c r="P59" s="129"/>
      <c r="Q59" s="130" t="s">
        <v>40</v>
      </c>
    </row>
    <row r="60" customFormat="false" ht="12.75" hidden="false" customHeight="false" outlineLevel="0" collapsed="false">
      <c r="A60" s="121"/>
      <c r="B60" s="122"/>
      <c r="C60" s="132" t="n">
        <v>7712</v>
      </c>
      <c r="D60" s="132" t="n">
        <f aca="false">SUM(D51:D59)</f>
        <v>0</v>
      </c>
      <c r="E60" s="132" t="n">
        <f aca="false">IF(C60-D60&gt;0,C60-D60,0)</f>
        <v>7712</v>
      </c>
      <c r="F60" s="132" t="n">
        <v>7712</v>
      </c>
      <c r="G60" s="132" t="n">
        <f aca="false">SUM(G51:G59)</f>
        <v>0</v>
      </c>
      <c r="H60" s="132" t="n">
        <f aca="false">IF(F60-G60&gt;0,F60-G60,0)</f>
        <v>7712</v>
      </c>
      <c r="I60" s="132" t="n">
        <v>7712</v>
      </c>
      <c r="J60" s="132" t="n">
        <f aca="false">SUM(J51:J59)</f>
        <v>0</v>
      </c>
      <c r="K60" s="132" t="n">
        <f aca="false">IF(I60-J60&gt;0,I60-J60,0)</f>
        <v>7712</v>
      </c>
      <c r="L60" s="132" t="n">
        <f aca="false">7712*1.35</f>
        <v>10411.2</v>
      </c>
      <c r="M60" s="132" t="n">
        <f aca="false">SUM(M51:M59)</f>
        <v>0</v>
      </c>
      <c r="N60" s="132" t="n">
        <f aca="false">IF(L60-M60&gt;0,L60-M60,0)</f>
        <v>10411.2</v>
      </c>
      <c r="O60" s="132" t="n">
        <f aca="false">L60+I60+F60+C60</f>
        <v>33547.2</v>
      </c>
      <c r="P60" s="132" t="n">
        <f aca="false">M60+J60+G60+D60</f>
        <v>0</v>
      </c>
      <c r="Q60" s="132" t="n">
        <f aca="false">IF(O60-P60&gt;0,O60-P60,0)</f>
        <v>33547.2</v>
      </c>
    </row>
    <row r="61" customFormat="false" ht="15" hidden="false" customHeight="false" outlineLevel="0" collapsed="false">
      <c r="A61" s="121"/>
      <c r="B61" s="122" t="s">
        <v>28</v>
      </c>
      <c r="C61" s="123" t="s">
        <v>77</v>
      </c>
      <c r="D61" s="124" t="s">
        <v>78</v>
      </c>
      <c r="E61" s="125"/>
      <c r="F61" s="123" t="s">
        <v>77</v>
      </c>
      <c r="G61" s="124" t="s">
        <v>78</v>
      </c>
      <c r="H61" s="125"/>
      <c r="I61" s="123" t="s">
        <v>77</v>
      </c>
      <c r="J61" s="124" t="s">
        <v>78</v>
      </c>
      <c r="K61" s="125"/>
      <c r="L61" s="123" t="s">
        <v>77</v>
      </c>
      <c r="M61" s="124" t="s">
        <v>78</v>
      </c>
      <c r="N61" s="125"/>
      <c r="O61" s="123"/>
      <c r="P61" s="124"/>
      <c r="Q61" s="125"/>
    </row>
    <row r="62" customFormat="false" ht="12.75" hidden="false" customHeight="false" outlineLevel="0" collapsed="false">
      <c r="A62" s="121"/>
      <c r="B62" s="122"/>
      <c r="C62" s="43"/>
      <c r="D62" s="66"/>
      <c r="E62" s="39"/>
      <c r="F62" s="43"/>
      <c r="G62" s="66"/>
      <c r="H62" s="39"/>
      <c r="I62" s="43"/>
      <c r="J62" s="66"/>
      <c r="K62" s="39"/>
      <c r="L62" s="43"/>
      <c r="M62" s="66"/>
      <c r="N62" s="39"/>
      <c r="O62" s="43"/>
      <c r="P62" s="66"/>
      <c r="Q62" s="39"/>
    </row>
    <row r="63" customFormat="false" ht="12.75" hidden="false" customHeight="false" outlineLevel="0" collapsed="false">
      <c r="A63" s="121"/>
      <c r="B63" s="122"/>
      <c r="C63" s="43"/>
      <c r="D63" s="66"/>
      <c r="E63" s="39"/>
      <c r="F63" s="43"/>
      <c r="G63" s="66"/>
      <c r="H63" s="39"/>
      <c r="I63" s="43"/>
      <c r="J63" s="66"/>
      <c r="K63" s="39"/>
      <c r="L63" s="43"/>
      <c r="M63" s="66"/>
      <c r="N63" s="39"/>
      <c r="O63" s="43"/>
      <c r="P63" s="66"/>
      <c r="Q63" s="39"/>
    </row>
    <row r="64" customFormat="false" ht="12.75" hidden="false" customHeight="false" outlineLevel="0" collapsed="false">
      <c r="A64" s="121"/>
      <c r="B64" s="122"/>
      <c r="C64" s="43"/>
      <c r="D64" s="66"/>
      <c r="E64" s="39"/>
      <c r="F64" s="43"/>
      <c r="G64" s="66"/>
      <c r="H64" s="39"/>
      <c r="I64" s="43"/>
      <c r="J64" s="66"/>
      <c r="K64" s="39"/>
      <c r="L64" s="43"/>
      <c r="M64" s="66"/>
      <c r="N64" s="39"/>
      <c r="O64" s="43"/>
      <c r="P64" s="66"/>
      <c r="Q64" s="39"/>
    </row>
    <row r="65" customFormat="false" ht="12.75" hidden="false" customHeight="false" outlineLevel="0" collapsed="false">
      <c r="A65" s="121"/>
      <c r="B65" s="122"/>
      <c r="C65" s="43"/>
      <c r="D65" s="66"/>
      <c r="E65" s="39"/>
      <c r="F65" s="43"/>
      <c r="G65" s="66"/>
      <c r="H65" s="39"/>
      <c r="I65" s="43"/>
      <c r="J65" s="66"/>
      <c r="K65" s="39"/>
      <c r="L65" s="43"/>
      <c r="M65" s="66"/>
      <c r="N65" s="39"/>
      <c r="O65" s="43"/>
      <c r="P65" s="66"/>
      <c r="Q65" s="39"/>
    </row>
    <row r="66" customFormat="false" ht="12.75" hidden="false" customHeight="false" outlineLevel="0" collapsed="false">
      <c r="A66" s="121"/>
      <c r="B66" s="122"/>
      <c r="C66" s="43"/>
      <c r="D66" s="66"/>
      <c r="E66" s="39"/>
      <c r="F66" s="43"/>
      <c r="G66" s="66"/>
      <c r="H66" s="39"/>
      <c r="I66" s="43"/>
      <c r="J66" s="66"/>
      <c r="K66" s="39"/>
      <c r="L66" s="43"/>
      <c r="M66" s="66"/>
      <c r="N66" s="39"/>
      <c r="O66" s="43"/>
      <c r="P66" s="66"/>
      <c r="Q66" s="39"/>
    </row>
    <row r="67" customFormat="false" ht="12.75" hidden="false" customHeight="false" outlineLevel="0" collapsed="false">
      <c r="A67" s="121"/>
      <c r="B67" s="122"/>
      <c r="C67" s="43"/>
      <c r="D67" s="66"/>
      <c r="E67" s="39"/>
      <c r="F67" s="43"/>
      <c r="G67" s="66"/>
      <c r="H67" s="39"/>
      <c r="I67" s="43"/>
      <c r="J67" s="66"/>
      <c r="K67" s="39"/>
      <c r="L67" s="43"/>
      <c r="M67" s="66"/>
      <c r="N67" s="39"/>
      <c r="O67" s="43"/>
      <c r="P67" s="66"/>
      <c r="Q67" s="39"/>
    </row>
    <row r="68" customFormat="false" ht="12.75" hidden="false" customHeight="false" outlineLevel="0" collapsed="false">
      <c r="A68" s="121"/>
      <c r="B68" s="122"/>
      <c r="C68" s="43"/>
      <c r="D68" s="66"/>
      <c r="E68" s="39"/>
      <c r="F68" s="43"/>
      <c r="G68" s="66"/>
      <c r="H68" s="39"/>
      <c r="I68" s="43"/>
      <c r="J68" s="66"/>
      <c r="K68" s="39"/>
      <c r="L68" s="43"/>
      <c r="M68" s="66"/>
      <c r="N68" s="39"/>
      <c r="O68" s="43"/>
      <c r="P68" s="66"/>
      <c r="Q68" s="39"/>
    </row>
    <row r="69" customFormat="false" ht="12.75" hidden="false" customHeight="false" outlineLevel="0" collapsed="false">
      <c r="A69" s="121"/>
      <c r="B69" s="122"/>
      <c r="C69" s="43"/>
      <c r="D69" s="66"/>
      <c r="E69" s="39"/>
      <c r="F69" s="43"/>
      <c r="G69" s="66"/>
      <c r="H69" s="39"/>
      <c r="I69" s="43"/>
      <c r="J69" s="66"/>
      <c r="K69" s="39"/>
      <c r="L69" s="43"/>
      <c r="M69" s="66"/>
      <c r="N69" s="39"/>
      <c r="O69" s="43"/>
      <c r="P69" s="66"/>
      <c r="Q69" s="39"/>
    </row>
    <row r="70" customFormat="false" ht="15" hidden="false" customHeight="false" outlineLevel="0" collapsed="false">
      <c r="A70" s="121"/>
      <c r="B70" s="122"/>
      <c r="C70" s="128" t="s">
        <v>104</v>
      </c>
      <c r="D70" s="129"/>
      <c r="E70" s="130" t="s">
        <v>40</v>
      </c>
      <c r="F70" s="128" t="s">
        <v>104</v>
      </c>
      <c r="G70" s="129"/>
      <c r="H70" s="130" t="s">
        <v>40</v>
      </c>
      <c r="I70" s="128" t="s">
        <v>104</v>
      </c>
      <c r="J70" s="129"/>
      <c r="K70" s="130" t="s">
        <v>40</v>
      </c>
      <c r="L70" s="128" t="s">
        <v>104</v>
      </c>
      <c r="M70" s="129"/>
      <c r="N70" s="130" t="s">
        <v>40</v>
      </c>
      <c r="O70" s="128" t="s">
        <v>104</v>
      </c>
      <c r="P70" s="129"/>
      <c r="Q70" s="130" t="s">
        <v>40</v>
      </c>
    </row>
    <row r="71" customFormat="false" ht="12.75" hidden="false" customHeight="false" outlineLevel="0" collapsed="false">
      <c r="A71" s="121"/>
      <c r="B71" s="122"/>
      <c r="C71" s="132" t="n">
        <v>4656</v>
      </c>
      <c r="D71" s="132" t="n">
        <f aca="false">SUM(D62:D70)</f>
        <v>0</v>
      </c>
      <c r="E71" s="132" t="n">
        <f aca="false">IF(C71-D71&gt;0,C71-D71,0)</f>
        <v>4656</v>
      </c>
      <c r="F71" s="132" t="n">
        <v>4656</v>
      </c>
      <c r="G71" s="132" t="n">
        <f aca="false">SUM(G62:G66)</f>
        <v>0</v>
      </c>
      <c r="H71" s="132" t="n">
        <f aca="false">IF(F71-G71&gt;0,F71-G71,0)</f>
        <v>4656</v>
      </c>
      <c r="I71" s="132" t="n">
        <v>4656</v>
      </c>
      <c r="J71" s="132" t="n">
        <f aca="false">SUM(J62:J66)</f>
        <v>0</v>
      </c>
      <c r="K71" s="132" t="n">
        <f aca="false">IF(I71-J71&gt;0,I71-J71,0)</f>
        <v>4656</v>
      </c>
      <c r="L71" s="132" t="n">
        <f aca="false">4656*1.35</f>
        <v>6285.6</v>
      </c>
      <c r="M71" s="132" t="n">
        <f aca="false">SUM(M62:M70)</f>
        <v>0</v>
      </c>
      <c r="N71" s="132" t="n">
        <f aca="false">IF(L71-M71&gt;0,L71-M71,0)</f>
        <v>6285.6</v>
      </c>
      <c r="O71" s="132" t="n">
        <f aca="false">L71+I71+F71+C71</f>
        <v>20253.6</v>
      </c>
      <c r="P71" s="132" t="n">
        <f aca="false">M71+J71+G71+D71</f>
        <v>0</v>
      </c>
      <c r="Q71" s="132" t="n">
        <f aca="false">IF(O71-P71&gt;0,O71-P71,0)</f>
        <v>20253.6</v>
      </c>
    </row>
    <row r="72" customFormat="false" ht="15" hidden="false" customHeight="true" outlineLevel="0" collapsed="false">
      <c r="A72" s="121" t="s">
        <v>172</v>
      </c>
      <c r="B72" s="270" t="s">
        <v>173</v>
      </c>
      <c r="C72" s="123" t="s">
        <v>77</v>
      </c>
      <c r="D72" s="124" t="s">
        <v>78</v>
      </c>
      <c r="E72" s="125"/>
      <c r="F72" s="123" t="s">
        <v>77</v>
      </c>
      <c r="G72" s="124" t="s">
        <v>78</v>
      </c>
      <c r="H72" s="125"/>
      <c r="I72" s="123" t="s">
        <v>77</v>
      </c>
      <c r="J72" s="124" t="s">
        <v>78</v>
      </c>
      <c r="K72" s="125"/>
      <c r="L72" s="123" t="s">
        <v>77</v>
      </c>
      <c r="M72" s="124" t="s">
        <v>78</v>
      </c>
      <c r="N72" s="125"/>
      <c r="O72" s="123"/>
      <c r="P72" s="124"/>
      <c r="Q72" s="125"/>
    </row>
    <row r="73" customFormat="false" ht="15" hidden="false" customHeight="true" outlineLevel="0" collapsed="false">
      <c r="A73" s="121"/>
      <c r="B73" s="270"/>
      <c r="C73" s="43" t="s">
        <v>313</v>
      </c>
      <c r="D73" s="66" t="n">
        <v>9300</v>
      </c>
      <c r="E73" s="144"/>
      <c r="F73" s="128"/>
      <c r="G73" s="129"/>
      <c r="H73" s="130"/>
      <c r="I73" s="128"/>
      <c r="J73" s="129"/>
      <c r="K73" s="130"/>
      <c r="L73" s="128"/>
      <c r="M73" s="129"/>
      <c r="N73" s="130"/>
      <c r="O73" s="128"/>
      <c r="P73" s="129"/>
      <c r="Q73" s="130"/>
    </row>
    <row r="74" customFormat="false" ht="15" hidden="false" customHeight="true" outlineLevel="0" collapsed="false">
      <c r="A74" s="121"/>
      <c r="B74" s="270"/>
      <c r="C74" s="145"/>
      <c r="D74" s="146"/>
      <c r="E74" s="144"/>
      <c r="F74" s="128"/>
      <c r="G74" s="129"/>
      <c r="H74" s="130"/>
      <c r="I74" s="128"/>
      <c r="J74" s="129"/>
      <c r="K74" s="130"/>
      <c r="L74" s="128"/>
      <c r="M74" s="129"/>
      <c r="N74" s="130"/>
      <c r="O74" s="128"/>
      <c r="P74" s="129"/>
      <c r="Q74" s="130"/>
    </row>
    <row r="75" customFormat="false" ht="12.75" hidden="false" customHeight="false" outlineLevel="0" collapsed="false">
      <c r="A75" s="121"/>
      <c r="B75" s="270"/>
      <c r="C75" s="43"/>
      <c r="D75" s="66"/>
      <c r="E75" s="39"/>
      <c r="F75" s="43"/>
      <c r="G75" s="66"/>
      <c r="H75" s="39"/>
      <c r="I75" s="43"/>
      <c r="J75" s="66"/>
      <c r="K75" s="39"/>
      <c r="L75" s="43"/>
      <c r="M75" s="66"/>
      <c r="N75" s="39"/>
      <c r="O75" s="43"/>
      <c r="P75" s="66"/>
      <c r="Q75" s="39"/>
    </row>
    <row r="76" customFormat="false" ht="12.75" hidden="false" customHeight="false" outlineLevel="0" collapsed="false">
      <c r="A76" s="121"/>
      <c r="B76" s="270"/>
      <c r="C76" s="43"/>
      <c r="D76" s="66"/>
      <c r="E76" s="39"/>
      <c r="F76" s="43"/>
      <c r="G76" s="66"/>
      <c r="H76" s="39"/>
      <c r="I76" s="43"/>
      <c r="J76" s="66"/>
      <c r="K76" s="39"/>
      <c r="L76" s="43"/>
      <c r="M76" s="66"/>
      <c r="N76" s="39"/>
      <c r="O76" s="43"/>
      <c r="P76" s="66"/>
      <c r="Q76" s="39"/>
    </row>
    <row r="77" customFormat="false" ht="15" hidden="false" customHeight="false" outlineLevel="0" collapsed="false">
      <c r="A77" s="121"/>
      <c r="B77" s="270"/>
      <c r="C77" s="128" t="s">
        <v>104</v>
      </c>
      <c r="D77" s="129"/>
      <c r="E77" s="130" t="s">
        <v>40</v>
      </c>
      <c r="F77" s="128" t="s">
        <v>104</v>
      </c>
      <c r="G77" s="129"/>
      <c r="H77" s="130" t="s">
        <v>40</v>
      </c>
      <c r="I77" s="128" t="s">
        <v>104</v>
      </c>
      <c r="J77" s="129"/>
      <c r="K77" s="130" t="s">
        <v>40</v>
      </c>
      <c r="L77" s="128" t="s">
        <v>104</v>
      </c>
      <c r="M77" s="129"/>
      <c r="N77" s="130" t="s">
        <v>40</v>
      </c>
      <c r="O77" s="128" t="s">
        <v>104</v>
      </c>
      <c r="P77" s="129"/>
      <c r="Q77" s="130" t="s">
        <v>40</v>
      </c>
    </row>
    <row r="78" customFormat="false" ht="12.75" hidden="false" customHeight="false" outlineLevel="0" collapsed="false">
      <c r="A78" s="121"/>
      <c r="B78" s="270"/>
      <c r="C78" s="132" t="n">
        <v>12234</v>
      </c>
      <c r="D78" s="132" t="n">
        <f aca="false">SUM(D73:D77)</f>
        <v>9300</v>
      </c>
      <c r="E78" s="132" t="n">
        <f aca="false">IF(C78-D78&gt;0,C78-D78,0)</f>
        <v>2934</v>
      </c>
      <c r="F78" s="132" t="n">
        <v>12235</v>
      </c>
      <c r="G78" s="132" t="n">
        <f aca="false">SUM(G75:G77)</f>
        <v>0</v>
      </c>
      <c r="H78" s="132" t="n">
        <f aca="false">IF(F78-G78&gt;0,F78-G78,0)</f>
        <v>12235</v>
      </c>
      <c r="I78" s="132" t="n">
        <v>12236</v>
      </c>
      <c r="J78" s="132" t="n">
        <f aca="false">SUM(J75:J77)</f>
        <v>0</v>
      </c>
      <c r="K78" s="132" t="n">
        <f aca="false">IF(I78-J78&gt;0,I78-J78,0)</f>
        <v>12236</v>
      </c>
      <c r="L78" s="132" t="n">
        <f aca="false">12234*1.35</f>
        <v>16515.9</v>
      </c>
      <c r="M78" s="132" t="n">
        <f aca="false">SUM(M75:M77)</f>
        <v>0</v>
      </c>
      <c r="N78" s="132" t="n">
        <f aca="false">IF(L78-M78&gt;0,L78-M78,0)</f>
        <v>16515.9</v>
      </c>
      <c r="O78" s="132" t="n">
        <f aca="false">L78+I78+F78+C78</f>
        <v>53220.9</v>
      </c>
      <c r="P78" s="132" t="n">
        <f aca="false">M78+J78+G78+D78</f>
        <v>9300</v>
      </c>
      <c r="Q78" s="132" t="n">
        <f aca="false">IF(O78-P78&gt;0,O78-P78,0)</f>
        <v>43920.9</v>
      </c>
    </row>
    <row r="79" customFormat="false" ht="15" hidden="false" customHeight="false" outlineLevel="0" collapsed="false">
      <c r="A79" s="121" t="s">
        <v>187</v>
      </c>
      <c r="B79" s="122" t="s">
        <v>188</v>
      </c>
      <c r="C79" s="123" t="s">
        <v>77</v>
      </c>
      <c r="D79" s="124" t="s">
        <v>78</v>
      </c>
      <c r="E79" s="125"/>
      <c r="F79" s="123" t="s">
        <v>77</v>
      </c>
      <c r="G79" s="124" t="s">
        <v>78</v>
      </c>
      <c r="H79" s="125"/>
      <c r="I79" s="123" t="s">
        <v>77</v>
      </c>
      <c r="J79" s="124" t="s">
        <v>78</v>
      </c>
      <c r="K79" s="125"/>
      <c r="L79" s="123" t="s">
        <v>77</v>
      </c>
      <c r="M79" s="124" t="s">
        <v>78</v>
      </c>
      <c r="N79" s="125"/>
      <c r="O79" s="123"/>
      <c r="P79" s="124"/>
      <c r="Q79" s="125"/>
    </row>
    <row r="80" customFormat="false" ht="12.75" hidden="false" customHeight="false" outlineLevel="0" collapsed="false">
      <c r="A80" s="121"/>
      <c r="B80" s="122"/>
      <c r="C80" s="43"/>
      <c r="D80" s="66"/>
      <c r="E80" s="39"/>
      <c r="F80" s="43"/>
      <c r="G80" s="66"/>
      <c r="H80" s="39"/>
      <c r="I80" s="43"/>
      <c r="J80" s="66"/>
      <c r="K80" s="39"/>
      <c r="L80" s="43"/>
      <c r="M80" s="66"/>
      <c r="N80" s="39"/>
      <c r="O80" s="43"/>
      <c r="P80" s="66"/>
      <c r="Q80" s="39"/>
    </row>
    <row r="81" customFormat="false" ht="12.75" hidden="false" customHeight="false" outlineLevel="0" collapsed="false">
      <c r="A81" s="121"/>
      <c r="B81" s="122"/>
      <c r="C81" s="43"/>
      <c r="D81" s="66"/>
      <c r="E81" s="39"/>
      <c r="F81" s="43"/>
      <c r="G81" s="66"/>
      <c r="H81" s="39"/>
      <c r="I81" s="43"/>
      <c r="J81" s="66"/>
      <c r="K81" s="39"/>
      <c r="L81" s="43"/>
      <c r="M81" s="66"/>
      <c r="N81" s="39"/>
      <c r="O81" s="43"/>
      <c r="P81" s="66"/>
      <c r="Q81" s="39"/>
    </row>
    <row r="82" customFormat="false" ht="12.75" hidden="false" customHeight="false" outlineLevel="0" collapsed="false">
      <c r="A82" s="121"/>
      <c r="B82" s="122"/>
      <c r="C82" s="43"/>
      <c r="D82" s="66"/>
      <c r="E82" s="39"/>
      <c r="F82" s="43"/>
      <c r="G82" s="66"/>
      <c r="H82" s="39"/>
      <c r="I82" s="43"/>
      <c r="J82" s="66"/>
      <c r="K82" s="39"/>
      <c r="L82" s="43"/>
      <c r="M82" s="66"/>
      <c r="N82" s="39"/>
      <c r="O82" s="43"/>
      <c r="P82" s="66"/>
      <c r="Q82" s="39"/>
    </row>
    <row r="83" customFormat="false" ht="12.75" hidden="false" customHeight="false" outlineLevel="0" collapsed="false">
      <c r="A83" s="121"/>
      <c r="B83" s="122"/>
      <c r="C83" s="43"/>
      <c r="D83" s="66"/>
      <c r="E83" s="39"/>
      <c r="F83" s="43"/>
      <c r="G83" s="66"/>
      <c r="H83" s="39"/>
      <c r="I83" s="43"/>
      <c r="J83" s="66"/>
      <c r="K83" s="39"/>
      <c r="L83" s="43"/>
      <c r="M83" s="66"/>
      <c r="N83" s="39"/>
      <c r="O83" s="43"/>
      <c r="P83" s="66"/>
      <c r="Q83" s="39"/>
    </row>
    <row r="84" customFormat="false" ht="12.75" hidden="false" customHeight="false" outlineLevel="0" collapsed="false">
      <c r="A84" s="121"/>
      <c r="B84" s="122"/>
      <c r="C84" s="43"/>
      <c r="D84" s="66"/>
      <c r="E84" s="39"/>
      <c r="F84" s="43"/>
      <c r="G84" s="66"/>
      <c r="H84" s="39"/>
      <c r="I84" s="43"/>
      <c r="J84" s="66"/>
      <c r="K84" s="39"/>
      <c r="L84" s="43"/>
      <c r="M84" s="66"/>
      <c r="N84" s="39"/>
      <c r="O84" s="43"/>
      <c r="P84" s="66"/>
      <c r="Q84" s="39"/>
    </row>
    <row r="85" customFormat="false" ht="12.75" hidden="false" customHeight="false" outlineLevel="0" collapsed="false">
      <c r="A85" s="121"/>
      <c r="B85" s="122"/>
      <c r="C85" s="43"/>
      <c r="D85" s="66"/>
      <c r="E85" s="39"/>
      <c r="F85" s="43"/>
      <c r="G85" s="66"/>
      <c r="H85" s="39"/>
      <c r="I85" s="43"/>
      <c r="J85" s="66"/>
      <c r="K85" s="39"/>
      <c r="L85" s="43"/>
      <c r="M85" s="66"/>
      <c r="N85" s="39"/>
      <c r="O85" s="43"/>
      <c r="P85" s="66"/>
      <c r="Q85" s="39"/>
    </row>
    <row r="86" customFormat="false" ht="12.75" hidden="false" customHeight="false" outlineLevel="0" collapsed="false">
      <c r="A86" s="121"/>
      <c r="B86" s="122"/>
      <c r="C86" s="43"/>
      <c r="D86" s="66"/>
      <c r="E86" s="39"/>
      <c r="F86" s="43"/>
      <c r="G86" s="66"/>
      <c r="H86" s="39"/>
      <c r="I86" s="43"/>
      <c r="J86" s="66"/>
      <c r="K86" s="39"/>
      <c r="L86" s="43"/>
      <c r="M86" s="66"/>
      <c r="N86" s="39"/>
      <c r="O86" s="43"/>
      <c r="P86" s="66"/>
      <c r="Q86" s="39"/>
    </row>
    <row r="87" customFormat="false" ht="12.75" hidden="false" customHeight="false" outlineLevel="0" collapsed="false">
      <c r="A87" s="121"/>
      <c r="B87" s="122"/>
      <c r="C87" s="43"/>
      <c r="D87" s="66"/>
      <c r="E87" s="39"/>
      <c r="F87" s="43"/>
      <c r="G87" s="66"/>
      <c r="H87" s="39"/>
      <c r="I87" s="43"/>
      <c r="J87" s="66"/>
      <c r="K87" s="39"/>
      <c r="L87" s="43"/>
      <c r="M87" s="66"/>
      <c r="N87" s="39"/>
      <c r="O87" s="43"/>
      <c r="P87" s="66"/>
      <c r="Q87" s="39"/>
    </row>
    <row r="88" customFormat="false" ht="15" hidden="false" customHeight="false" outlineLevel="0" collapsed="false">
      <c r="A88" s="121"/>
      <c r="B88" s="122"/>
      <c r="C88" s="128" t="s">
        <v>104</v>
      </c>
      <c r="D88" s="129"/>
      <c r="E88" s="130" t="s">
        <v>40</v>
      </c>
      <c r="F88" s="128" t="s">
        <v>104</v>
      </c>
      <c r="G88" s="129"/>
      <c r="H88" s="130" t="s">
        <v>40</v>
      </c>
      <c r="I88" s="128" t="s">
        <v>104</v>
      </c>
      <c r="J88" s="129"/>
      <c r="K88" s="130" t="s">
        <v>40</v>
      </c>
      <c r="L88" s="128" t="s">
        <v>104</v>
      </c>
      <c r="M88" s="129"/>
      <c r="N88" s="130" t="s">
        <v>40</v>
      </c>
      <c r="O88" s="128" t="s">
        <v>104</v>
      </c>
      <c r="P88" s="129"/>
      <c r="Q88" s="130" t="s">
        <v>40</v>
      </c>
    </row>
    <row r="89" customFormat="false" ht="12.75" hidden="false" customHeight="false" outlineLevel="0" collapsed="false">
      <c r="A89" s="121"/>
      <c r="B89" s="122"/>
      <c r="C89" s="132" t="n">
        <v>15385</v>
      </c>
      <c r="D89" s="132" t="n">
        <f aca="false">SUM(D80:D88)</f>
        <v>0</v>
      </c>
      <c r="E89" s="132" t="n">
        <f aca="false">IF(C89-D89&gt;0,C89-D89,0)</f>
        <v>15385</v>
      </c>
      <c r="F89" s="132" t="n">
        <v>15390</v>
      </c>
      <c r="G89" s="132" t="n">
        <f aca="false">SUM(G80:G88)</f>
        <v>0</v>
      </c>
      <c r="H89" s="132" t="n">
        <f aca="false">IF(F89-G89&gt;0,F89-G89,0)</f>
        <v>15390</v>
      </c>
      <c r="I89" s="132" t="n">
        <v>15390</v>
      </c>
      <c r="J89" s="132" t="n">
        <f aca="false">SUM(J80:J88)</f>
        <v>0</v>
      </c>
      <c r="K89" s="132" t="n">
        <f aca="false">IF(I89-J89&gt;0,I89-J89,0)</f>
        <v>15390</v>
      </c>
      <c r="L89" s="132" t="n">
        <f aca="false">15379*1.35</f>
        <v>20761.65</v>
      </c>
      <c r="M89" s="132" t="n">
        <f aca="false">SUM(M80:M88)</f>
        <v>0</v>
      </c>
      <c r="N89" s="132" t="n">
        <f aca="false">IF(L89-M89&gt;0,L89-M89,0)</f>
        <v>20761.65</v>
      </c>
      <c r="O89" s="132" t="n">
        <f aca="false">L89+I89+F89+C89</f>
        <v>66926.65</v>
      </c>
      <c r="P89" s="132" t="n">
        <f aca="false">M89+J89+G89+D89</f>
        <v>0</v>
      </c>
      <c r="Q89" s="132" t="n">
        <f aca="false">IF(O89-P89&gt;0,O89-P89,0)</f>
        <v>66926.65</v>
      </c>
    </row>
    <row r="90" customFormat="false" ht="15" hidden="false" customHeight="false" outlineLevel="0" collapsed="false">
      <c r="A90" s="121" t="s">
        <v>189</v>
      </c>
      <c r="B90" s="122" t="s">
        <v>190</v>
      </c>
      <c r="C90" s="123" t="s">
        <v>77</v>
      </c>
      <c r="D90" s="124" t="s">
        <v>78</v>
      </c>
      <c r="E90" s="125"/>
      <c r="F90" s="123" t="s">
        <v>77</v>
      </c>
      <c r="G90" s="124" t="s">
        <v>78</v>
      </c>
      <c r="H90" s="125"/>
      <c r="I90" s="123" t="s">
        <v>77</v>
      </c>
      <c r="J90" s="124" t="s">
        <v>78</v>
      </c>
      <c r="K90" s="125"/>
      <c r="L90" s="123" t="s">
        <v>77</v>
      </c>
      <c r="M90" s="124" t="s">
        <v>78</v>
      </c>
      <c r="N90" s="125"/>
      <c r="O90" s="123"/>
      <c r="P90" s="124"/>
      <c r="Q90" s="125"/>
    </row>
    <row r="91" customFormat="false" ht="12.75" hidden="false" customHeight="false" outlineLevel="0" collapsed="false">
      <c r="A91" s="121"/>
      <c r="B91" s="122"/>
      <c r="C91" s="43"/>
      <c r="D91" s="66"/>
      <c r="E91" s="39"/>
      <c r="F91" s="43"/>
      <c r="G91" s="66"/>
      <c r="H91" s="39"/>
      <c r="I91" s="43"/>
      <c r="J91" s="66"/>
      <c r="K91" s="39"/>
      <c r="L91" s="43"/>
      <c r="M91" s="66"/>
      <c r="N91" s="39"/>
      <c r="O91" s="43"/>
      <c r="P91" s="66"/>
      <c r="Q91" s="39"/>
    </row>
    <row r="92" customFormat="false" ht="12.75" hidden="false" customHeight="false" outlineLevel="0" collapsed="false">
      <c r="A92" s="121"/>
      <c r="B92" s="122"/>
      <c r="C92" s="43"/>
      <c r="D92" s="66"/>
      <c r="E92" s="39"/>
      <c r="F92" s="43"/>
      <c r="G92" s="66"/>
      <c r="H92" s="39"/>
      <c r="I92" s="43"/>
      <c r="J92" s="66"/>
      <c r="K92" s="39"/>
      <c r="L92" s="43"/>
      <c r="M92" s="66"/>
      <c r="N92" s="39"/>
      <c r="O92" s="43"/>
      <c r="P92" s="66"/>
      <c r="Q92" s="39"/>
    </row>
    <row r="93" customFormat="false" ht="12.75" hidden="false" customHeight="false" outlineLevel="0" collapsed="false">
      <c r="A93" s="121"/>
      <c r="B93" s="122"/>
      <c r="C93" s="43"/>
      <c r="D93" s="66"/>
      <c r="E93" s="39"/>
      <c r="F93" s="43"/>
      <c r="G93" s="66"/>
      <c r="H93" s="39"/>
      <c r="I93" s="43"/>
      <c r="J93" s="66"/>
      <c r="K93" s="39"/>
      <c r="L93" s="43"/>
      <c r="M93" s="66"/>
      <c r="N93" s="39"/>
      <c r="O93" s="43"/>
      <c r="P93" s="66"/>
      <c r="Q93" s="39"/>
    </row>
    <row r="94" customFormat="false" ht="12.75" hidden="false" customHeight="false" outlineLevel="0" collapsed="false">
      <c r="A94" s="121"/>
      <c r="B94" s="122"/>
      <c r="C94" s="43"/>
      <c r="D94" s="66"/>
      <c r="E94" s="39"/>
      <c r="F94" s="43"/>
      <c r="G94" s="66"/>
      <c r="H94" s="39"/>
      <c r="I94" s="43"/>
      <c r="J94" s="66"/>
      <c r="K94" s="39"/>
      <c r="L94" s="43"/>
      <c r="M94" s="66"/>
      <c r="N94" s="39"/>
      <c r="O94" s="43"/>
      <c r="P94" s="66"/>
      <c r="Q94" s="39"/>
    </row>
    <row r="95" customFormat="false" ht="12.75" hidden="false" customHeight="false" outlineLevel="0" collapsed="false">
      <c r="A95" s="121"/>
      <c r="B95" s="122"/>
      <c r="C95" s="43"/>
      <c r="D95" s="66"/>
      <c r="E95" s="39"/>
      <c r="F95" s="43"/>
      <c r="G95" s="66"/>
      <c r="H95" s="39"/>
      <c r="I95" s="43"/>
      <c r="J95" s="66"/>
      <c r="K95" s="39"/>
      <c r="L95" s="43"/>
      <c r="M95" s="66"/>
      <c r="N95" s="39"/>
      <c r="O95" s="43"/>
      <c r="P95" s="66"/>
      <c r="Q95" s="39"/>
    </row>
    <row r="96" customFormat="false" ht="12.75" hidden="false" customHeight="false" outlineLevel="0" collapsed="false">
      <c r="A96" s="121"/>
      <c r="B96" s="122"/>
      <c r="C96" s="43"/>
      <c r="D96" s="66"/>
      <c r="E96" s="39"/>
      <c r="F96" s="43"/>
      <c r="G96" s="66"/>
      <c r="H96" s="39"/>
      <c r="I96" s="43"/>
      <c r="J96" s="66"/>
      <c r="K96" s="39"/>
      <c r="L96" s="43"/>
      <c r="M96" s="66"/>
      <c r="N96" s="39"/>
      <c r="O96" s="43"/>
      <c r="P96" s="66"/>
      <c r="Q96" s="39"/>
    </row>
    <row r="97" customFormat="false" ht="12.75" hidden="false" customHeight="false" outlineLevel="0" collapsed="false">
      <c r="A97" s="121"/>
      <c r="B97" s="122"/>
      <c r="C97" s="43"/>
      <c r="D97" s="66"/>
      <c r="E97" s="39"/>
      <c r="F97" s="43"/>
      <c r="G97" s="66"/>
      <c r="H97" s="39"/>
      <c r="I97" s="43"/>
      <c r="J97" s="66"/>
      <c r="K97" s="39"/>
      <c r="L97" s="43"/>
      <c r="M97" s="66"/>
      <c r="N97" s="39"/>
      <c r="O97" s="43"/>
      <c r="P97" s="66"/>
      <c r="Q97" s="39"/>
    </row>
    <row r="98" customFormat="false" ht="12.75" hidden="false" customHeight="false" outlineLevel="0" collapsed="false">
      <c r="A98" s="121"/>
      <c r="B98" s="122"/>
      <c r="C98" s="43"/>
      <c r="D98" s="66"/>
      <c r="E98" s="39"/>
      <c r="F98" s="43"/>
      <c r="G98" s="66"/>
      <c r="H98" s="39"/>
      <c r="I98" s="43"/>
      <c r="J98" s="66"/>
      <c r="K98" s="39"/>
      <c r="L98" s="43"/>
      <c r="M98" s="66"/>
      <c r="N98" s="39"/>
      <c r="O98" s="43"/>
      <c r="P98" s="66"/>
      <c r="Q98" s="39"/>
    </row>
    <row r="99" customFormat="false" ht="15" hidden="false" customHeight="false" outlineLevel="0" collapsed="false">
      <c r="A99" s="121"/>
      <c r="B99" s="122"/>
      <c r="C99" s="128" t="s">
        <v>104</v>
      </c>
      <c r="D99" s="129"/>
      <c r="E99" s="130" t="s">
        <v>40</v>
      </c>
      <c r="F99" s="128" t="s">
        <v>104</v>
      </c>
      <c r="G99" s="129"/>
      <c r="H99" s="130" t="s">
        <v>40</v>
      </c>
      <c r="I99" s="128" t="s">
        <v>104</v>
      </c>
      <c r="J99" s="129"/>
      <c r="K99" s="130" t="s">
        <v>40</v>
      </c>
      <c r="L99" s="128" t="s">
        <v>104</v>
      </c>
      <c r="M99" s="129"/>
      <c r="N99" s="130" t="s">
        <v>40</v>
      </c>
      <c r="O99" s="128" t="s">
        <v>104</v>
      </c>
      <c r="P99" s="129"/>
      <c r="Q99" s="130" t="s">
        <v>40</v>
      </c>
    </row>
    <row r="100" customFormat="false" ht="12.75" hidden="false" customHeight="false" outlineLevel="0" collapsed="false">
      <c r="A100" s="121"/>
      <c r="B100" s="122"/>
      <c r="C100" s="132" t="n">
        <v>16142</v>
      </c>
      <c r="D100" s="132" t="n">
        <f aca="false">SUM(D91:D99)</f>
        <v>0</v>
      </c>
      <c r="E100" s="132" t="n">
        <f aca="false">IF(C100-D100&gt;0,C100-D100,0)</f>
        <v>16142</v>
      </c>
      <c r="F100" s="132" t="n">
        <v>10067</v>
      </c>
      <c r="G100" s="132" t="n">
        <f aca="false">SUM(G91:G99)</f>
        <v>0</v>
      </c>
      <c r="H100" s="132" t="n">
        <f aca="false">IF(F100-G100&gt;0,F100-G100,0)</f>
        <v>10067</v>
      </c>
      <c r="I100" s="132" t="n">
        <v>11442</v>
      </c>
      <c r="J100" s="132" t="n">
        <f aca="false">SUM(J91:J99)</f>
        <v>0</v>
      </c>
      <c r="K100" s="132" t="n">
        <f aca="false">IF(I100-J100&gt;0,I100-J100,0)</f>
        <v>11442</v>
      </c>
      <c r="L100" s="132" t="n">
        <f aca="false">10317*1.35</f>
        <v>13927.95</v>
      </c>
      <c r="M100" s="132" t="n">
        <f aca="false">SUM(M91:M99)</f>
        <v>0</v>
      </c>
      <c r="N100" s="132" t="n">
        <f aca="false">IF(L100-M100&gt;0,L100-M100,0)</f>
        <v>13927.95</v>
      </c>
      <c r="O100" s="132" t="n">
        <f aca="false">L100+I100+F100+C100</f>
        <v>51578.95</v>
      </c>
      <c r="P100" s="132" t="n">
        <f aca="false">M100+J100+G100+D100</f>
        <v>0</v>
      </c>
      <c r="Q100" s="132" t="n">
        <f aca="false">IF(O100-P100&gt;0,O100-P100,0)</f>
        <v>51578.95</v>
      </c>
    </row>
    <row r="101" customFormat="false" ht="15" hidden="false" customHeight="false" outlineLevel="0" collapsed="false">
      <c r="A101" s="121"/>
      <c r="B101" s="122" t="s">
        <v>449</v>
      </c>
      <c r="C101" s="123" t="s">
        <v>77</v>
      </c>
      <c r="D101" s="124" t="s">
        <v>78</v>
      </c>
      <c r="E101" s="125"/>
      <c r="F101" s="123" t="s">
        <v>77</v>
      </c>
      <c r="G101" s="124" t="s">
        <v>78</v>
      </c>
      <c r="H101" s="125"/>
      <c r="I101" s="123" t="s">
        <v>77</v>
      </c>
      <c r="J101" s="124" t="s">
        <v>78</v>
      </c>
      <c r="K101" s="125"/>
      <c r="L101" s="123" t="s">
        <v>77</v>
      </c>
      <c r="M101" s="124" t="s">
        <v>78</v>
      </c>
      <c r="N101" s="125"/>
      <c r="O101" s="123"/>
      <c r="P101" s="124"/>
      <c r="Q101" s="125"/>
    </row>
    <row r="102" customFormat="false" ht="12.75" hidden="false" customHeight="false" outlineLevel="0" collapsed="false">
      <c r="A102" s="121"/>
      <c r="B102" s="122"/>
      <c r="C102" s="43"/>
      <c r="D102" s="66"/>
      <c r="E102" s="39"/>
      <c r="F102" s="43"/>
      <c r="G102" s="66"/>
      <c r="H102" s="39"/>
      <c r="I102" s="43"/>
      <c r="J102" s="66"/>
      <c r="K102" s="39"/>
      <c r="L102" s="43"/>
      <c r="M102" s="66"/>
      <c r="N102" s="39"/>
      <c r="O102" s="43"/>
      <c r="P102" s="66"/>
      <c r="Q102" s="39"/>
    </row>
    <row r="103" customFormat="false" ht="12.75" hidden="false" customHeight="false" outlineLevel="0" collapsed="false">
      <c r="A103" s="121"/>
      <c r="B103" s="122"/>
      <c r="C103" s="43"/>
      <c r="D103" s="66"/>
      <c r="E103" s="39"/>
      <c r="F103" s="43"/>
      <c r="G103" s="66"/>
      <c r="H103" s="39"/>
      <c r="I103" s="43"/>
      <c r="J103" s="66"/>
      <c r="K103" s="39"/>
      <c r="L103" s="43"/>
      <c r="M103" s="66"/>
      <c r="N103" s="39"/>
      <c r="O103" s="43"/>
      <c r="P103" s="66"/>
      <c r="Q103" s="39"/>
    </row>
    <row r="104" customFormat="false" ht="12.75" hidden="false" customHeight="false" outlineLevel="0" collapsed="false">
      <c r="A104" s="121"/>
      <c r="B104" s="122"/>
      <c r="C104" s="43"/>
      <c r="D104" s="66"/>
      <c r="E104" s="39"/>
      <c r="F104" s="43"/>
      <c r="G104" s="66"/>
      <c r="H104" s="39"/>
      <c r="I104" s="43"/>
      <c r="J104" s="66"/>
      <c r="K104" s="39"/>
      <c r="L104" s="43"/>
      <c r="M104" s="66"/>
      <c r="N104" s="39"/>
      <c r="O104" s="43"/>
      <c r="P104" s="66"/>
      <c r="Q104" s="39"/>
    </row>
    <row r="105" customFormat="false" ht="12.75" hidden="false" customHeight="false" outlineLevel="0" collapsed="false">
      <c r="A105" s="121"/>
      <c r="B105" s="122"/>
      <c r="C105" s="43"/>
      <c r="D105" s="66"/>
      <c r="E105" s="39"/>
      <c r="F105" s="43"/>
      <c r="G105" s="66"/>
      <c r="H105" s="39"/>
      <c r="I105" s="43"/>
      <c r="J105" s="66"/>
      <c r="K105" s="39"/>
      <c r="L105" s="43"/>
      <c r="M105" s="66"/>
      <c r="N105" s="39"/>
      <c r="O105" s="43"/>
      <c r="P105" s="66"/>
      <c r="Q105" s="39"/>
    </row>
    <row r="106" customFormat="false" ht="12.75" hidden="false" customHeight="false" outlineLevel="0" collapsed="false">
      <c r="A106" s="121"/>
      <c r="B106" s="122"/>
      <c r="C106" s="43"/>
      <c r="D106" s="66"/>
      <c r="E106" s="39"/>
      <c r="F106" s="43"/>
      <c r="G106" s="66"/>
      <c r="H106" s="39"/>
      <c r="I106" s="43"/>
      <c r="J106" s="66"/>
      <c r="K106" s="39"/>
      <c r="L106" s="43"/>
      <c r="M106" s="66"/>
      <c r="N106" s="39"/>
      <c r="O106" s="43"/>
      <c r="P106" s="66"/>
      <c r="Q106" s="39"/>
    </row>
    <row r="107" customFormat="false" ht="12.75" hidden="false" customHeight="false" outlineLevel="0" collapsed="false">
      <c r="A107" s="121"/>
      <c r="B107" s="122"/>
      <c r="C107" s="43"/>
      <c r="D107" s="66"/>
      <c r="E107" s="39"/>
      <c r="F107" s="43"/>
      <c r="G107" s="66"/>
      <c r="H107" s="39"/>
      <c r="I107" s="43"/>
      <c r="J107" s="66"/>
      <c r="K107" s="39"/>
      <c r="L107" s="43"/>
      <c r="M107" s="66"/>
      <c r="N107" s="39"/>
      <c r="O107" s="43"/>
      <c r="P107" s="66"/>
      <c r="Q107" s="39"/>
    </row>
    <row r="108" customFormat="false" ht="12.75" hidden="false" customHeight="false" outlineLevel="0" collapsed="false">
      <c r="A108" s="121"/>
      <c r="B108" s="122"/>
      <c r="C108" s="43"/>
      <c r="D108" s="66"/>
      <c r="E108" s="39"/>
      <c r="F108" s="43"/>
      <c r="G108" s="66"/>
      <c r="H108" s="39"/>
      <c r="I108" s="43"/>
      <c r="J108" s="66"/>
      <c r="K108" s="39"/>
      <c r="L108" s="43"/>
      <c r="M108" s="66"/>
      <c r="N108" s="39"/>
      <c r="O108" s="43"/>
      <c r="P108" s="66"/>
      <c r="Q108" s="39"/>
    </row>
    <row r="109" customFormat="false" ht="12.75" hidden="false" customHeight="false" outlineLevel="0" collapsed="false">
      <c r="A109" s="121"/>
      <c r="B109" s="122"/>
      <c r="C109" s="43"/>
      <c r="D109" s="66"/>
      <c r="E109" s="39"/>
      <c r="F109" s="43"/>
      <c r="G109" s="66"/>
      <c r="H109" s="39"/>
      <c r="I109" s="43"/>
      <c r="J109" s="66"/>
      <c r="K109" s="39"/>
      <c r="L109" s="43"/>
      <c r="M109" s="66"/>
      <c r="N109" s="39"/>
      <c r="O109" s="43"/>
      <c r="P109" s="66"/>
      <c r="Q109" s="39"/>
    </row>
    <row r="110" customFormat="false" ht="15" hidden="false" customHeight="false" outlineLevel="0" collapsed="false">
      <c r="A110" s="121"/>
      <c r="B110" s="122"/>
      <c r="C110" s="128" t="s">
        <v>104</v>
      </c>
      <c r="D110" s="129"/>
      <c r="E110" s="130" t="s">
        <v>40</v>
      </c>
      <c r="F110" s="128" t="s">
        <v>104</v>
      </c>
      <c r="G110" s="129"/>
      <c r="H110" s="130" t="s">
        <v>40</v>
      </c>
      <c r="I110" s="128" t="s">
        <v>104</v>
      </c>
      <c r="J110" s="129"/>
      <c r="K110" s="130" t="s">
        <v>40</v>
      </c>
      <c r="L110" s="128" t="s">
        <v>104</v>
      </c>
      <c r="M110" s="129"/>
      <c r="N110" s="130" t="s">
        <v>40</v>
      </c>
      <c r="O110" s="128" t="s">
        <v>104</v>
      </c>
      <c r="P110" s="129"/>
      <c r="Q110" s="130" t="s">
        <v>40</v>
      </c>
    </row>
    <row r="111" customFormat="false" ht="12.75" hidden="false" customHeight="false" outlineLevel="0" collapsed="false">
      <c r="A111" s="121"/>
      <c r="B111" s="122"/>
      <c r="C111" s="132" t="n">
        <v>2430</v>
      </c>
      <c r="D111" s="132" t="n">
        <f aca="false">SUM(D102:D110)</f>
        <v>0</v>
      </c>
      <c r="E111" s="132" t="n">
        <f aca="false">IF(C111-D111&gt;0,C111-D111,0)</f>
        <v>2430</v>
      </c>
      <c r="F111" s="132" t="n">
        <v>2430</v>
      </c>
      <c r="G111" s="132" t="n">
        <f aca="false">SUM(G102:G110)</f>
        <v>0</v>
      </c>
      <c r="H111" s="132" t="n">
        <f aca="false">IF(F111-G111&gt;0,F111-G111,0)</f>
        <v>2430</v>
      </c>
      <c r="I111" s="132" t="n">
        <v>2430</v>
      </c>
      <c r="J111" s="132" t="n">
        <f aca="false">SUM(J102:J110)</f>
        <v>0</v>
      </c>
      <c r="K111" s="132" t="n">
        <f aca="false">IF(I111-J111&gt;0,I111-J111,0)</f>
        <v>2430</v>
      </c>
      <c r="L111" s="132" t="n">
        <f aca="false">4999*1.35</f>
        <v>6748.65</v>
      </c>
      <c r="M111" s="132" t="n">
        <f aca="false">SUM(M102:M110)</f>
        <v>0</v>
      </c>
      <c r="N111" s="132" t="n">
        <f aca="false">IF(L111-M111&gt;0,L111-M111,0)</f>
        <v>6748.65</v>
      </c>
      <c r="O111" s="132" t="n">
        <f aca="false">L111+I111+F111+C111</f>
        <v>14038.65</v>
      </c>
      <c r="P111" s="132" t="n">
        <f aca="false">M111+J111+G111+D111</f>
        <v>0</v>
      </c>
      <c r="Q111" s="132" t="n">
        <f aca="false">IF(O111-P111&gt;0,O111-P111,0)</f>
        <v>14038.65</v>
      </c>
    </row>
    <row r="112" customFormat="false" ht="15" hidden="false" customHeight="false" outlineLevel="0" collapsed="false">
      <c r="A112" s="121" t="s">
        <v>220</v>
      </c>
      <c r="B112" s="122" t="s">
        <v>221</v>
      </c>
      <c r="C112" s="123" t="s">
        <v>77</v>
      </c>
      <c r="D112" s="124" t="s">
        <v>78</v>
      </c>
      <c r="E112" s="125"/>
      <c r="F112" s="123" t="s">
        <v>77</v>
      </c>
      <c r="G112" s="124" t="s">
        <v>78</v>
      </c>
      <c r="H112" s="125"/>
      <c r="I112" s="123" t="s">
        <v>77</v>
      </c>
      <c r="J112" s="124" t="s">
        <v>78</v>
      </c>
      <c r="K112" s="125"/>
      <c r="L112" s="123" t="s">
        <v>77</v>
      </c>
      <c r="M112" s="124" t="s">
        <v>78</v>
      </c>
      <c r="N112" s="125"/>
      <c r="O112" s="123"/>
      <c r="P112" s="124"/>
      <c r="Q112" s="125"/>
    </row>
    <row r="113" customFormat="false" ht="12.75" hidden="false" customHeight="false" outlineLevel="0" collapsed="false">
      <c r="A113" s="121"/>
      <c r="B113" s="122"/>
      <c r="C113" s="1" t="s">
        <v>450</v>
      </c>
      <c r="D113" s="66" t="n">
        <v>414</v>
      </c>
      <c r="E113" s="39"/>
      <c r="F113" s="43"/>
      <c r="G113" s="66"/>
      <c r="H113" s="39"/>
      <c r="I113" s="43"/>
      <c r="J113" s="66"/>
      <c r="K113" s="39"/>
      <c r="L113" s="43"/>
      <c r="M113" s="66"/>
      <c r="N113" s="39"/>
      <c r="O113" s="43"/>
      <c r="P113" s="66"/>
      <c r="Q113" s="39"/>
    </row>
    <row r="114" customFormat="false" ht="12.75" hidden="false" customHeight="false" outlineLevel="0" collapsed="false">
      <c r="A114" s="121"/>
      <c r="B114" s="122"/>
      <c r="C114" s="1" t="s">
        <v>355</v>
      </c>
      <c r="D114" s="66" t="n">
        <v>195</v>
      </c>
      <c r="E114" s="39"/>
      <c r="F114" s="43"/>
      <c r="G114" s="66"/>
      <c r="H114" s="39"/>
      <c r="I114" s="43"/>
      <c r="J114" s="66"/>
      <c r="K114" s="39"/>
      <c r="L114" s="43"/>
      <c r="M114" s="66"/>
      <c r="N114" s="39"/>
      <c r="O114" s="43"/>
      <c r="P114" s="66"/>
      <c r="Q114" s="39"/>
    </row>
    <row r="115" customFormat="false" ht="12.75" hidden="false" customHeight="false" outlineLevel="0" collapsed="false">
      <c r="A115" s="121"/>
      <c r="B115" s="122"/>
      <c r="C115" s="1" t="s">
        <v>353</v>
      </c>
      <c r="D115" s="66" t="n">
        <v>142</v>
      </c>
      <c r="E115" s="39"/>
      <c r="F115" s="43"/>
      <c r="G115" s="66"/>
      <c r="H115" s="39"/>
      <c r="I115" s="43"/>
      <c r="J115" s="66"/>
      <c r="K115" s="39"/>
      <c r="L115" s="43"/>
      <c r="M115" s="66"/>
      <c r="N115" s="39"/>
      <c r="O115" s="43"/>
      <c r="P115" s="66"/>
      <c r="Q115" s="39"/>
    </row>
    <row r="116" customFormat="false" ht="12.75" hidden="false" customHeight="false" outlineLevel="0" collapsed="false">
      <c r="A116" s="121"/>
      <c r="B116" s="122"/>
      <c r="C116" s="1" t="s">
        <v>357</v>
      </c>
      <c r="D116" s="66" t="n">
        <v>-41</v>
      </c>
      <c r="E116" s="39"/>
      <c r="F116" s="43"/>
      <c r="G116" s="66"/>
      <c r="H116" s="39"/>
      <c r="I116" s="43"/>
      <c r="J116" s="66"/>
      <c r="K116" s="39"/>
      <c r="L116" s="43"/>
      <c r="M116" s="66"/>
      <c r="N116" s="39"/>
      <c r="O116" s="43"/>
      <c r="P116" s="66"/>
      <c r="Q116" s="39"/>
    </row>
    <row r="117" customFormat="false" ht="12.75" hidden="false" customHeight="false" outlineLevel="0" collapsed="false">
      <c r="A117" s="121"/>
      <c r="B117" s="122"/>
      <c r="C117" s="43"/>
      <c r="D117" s="66"/>
      <c r="E117" s="39"/>
      <c r="F117" s="43"/>
      <c r="G117" s="66"/>
      <c r="H117" s="39"/>
      <c r="I117" s="43"/>
      <c r="J117" s="66"/>
      <c r="K117" s="39"/>
      <c r="L117" s="43"/>
      <c r="M117" s="66"/>
      <c r="N117" s="39"/>
      <c r="O117" s="43"/>
      <c r="P117" s="66"/>
      <c r="Q117" s="39"/>
    </row>
    <row r="118" customFormat="false" ht="12.75" hidden="false" customHeight="false" outlineLevel="0" collapsed="false">
      <c r="A118" s="121"/>
      <c r="B118" s="122"/>
      <c r="C118" s="43"/>
      <c r="D118" s="66"/>
      <c r="E118" s="39"/>
      <c r="F118" s="43"/>
      <c r="G118" s="66"/>
      <c r="H118" s="39"/>
      <c r="I118" s="43"/>
      <c r="J118" s="66"/>
      <c r="K118" s="39"/>
      <c r="L118" s="43"/>
      <c r="M118" s="66"/>
      <c r="N118" s="39"/>
      <c r="O118" s="43"/>
      <c r="P118" s="66"/>
      <c r="Q118" s="39"/>
    </row>
    <row r="119" customFormat="false" ht="12.75" hidden="false" customHeight="false" outlineLevel="0" collapsed="false">
      <c r="A119" s="121"/>
      <c r="B119" s="122"/>
      <c r="C119" s="43"/>
      <c r="D119" s="66"/>
      <c r="E119" s="39"/>
      <c r="F119" s="43"/>
      <c r="G119" s="66"/>
      <c r="H119" s="39"/>
      <c r="I119" s="43"/>
      <c r="J119" s="66"/>
      <c r="K119" s="39"/>
      <c r="L119" s="43"/>
      <c r="M119" s="66"/>
      <c r="N119" s="39"/>
      <c r="O119" s="43"/>
      <c r="P119" s="66"/>
      <c r="Q119" s="39"/>
    </row>
    <row r="120" customFormat="false" ht="12.75" hidden="false" customHeight="false" outlineLevel="0" collapsed="false">
      <c r="A120" s="121"/>
      <c r="B120" s="122"/>
      <c r="C120" s="43"/>
      <c r="D120" s="66"/>
      <c r="E120" s="39"/>
      <c r="F120" s="43"/>
      <c r="G120" s="66"/>
      <c r="H120" s="39"/>
      <c r="I120" s="43"/>
      <c r="J120" s="66"/>
      <c r="K120" s="39"/>
      <c r="L120" s="43"/>
      <c r="M120" s="66"/>
      <c r="N120" s="39"/>
      <c r="O120" s="43"/>
      <c r="P120" s="66"/>
      <c r="Q120" s="39"/>
    </row>
    <row r="121" customFormat="false" ht="15" hidden="false" customHeight="false" outlineLevel="0" collapsed="false">
      <c r="A121" s="121"/>
      <c r="B121" s="122"/>
      <c r="C121" s="128" t="s">
        <v>104</v>
      </c>
      <c r="D121" s="129"/>
      <c r="E121" s="130" t="s">
        <v>40</v>
      </c>
      <c r="F121" s="128" t="s">
        <v>104</v>
      </c>
      <c r="G121" s="129"/>
      <c r="H121" s="130" t="s">
        <v>40</v>
      </c>
      <c r="I121" s="128" t="s">
        <v>104</v>
      </c>
      <c r="J121" s="129"/>
      <c r="K121" s="130" t="s">
        <v>40</v>
      </c>
      <c r="L121" s="128" t="s">
        <v>104</v>
      </c>
      <c r="M121" s="129"/>
      <c r="N121" s="130" t="s">
        <v>40</v>
      </c>
      <c r="O121" s="128" t="s">
        <v>104</v>
      </c>
      <c r="P121" s="129"/>
      <c r="Q121" s="130" t="s">
        <v>40</v>
      </c>
    </row>
    <row r="122" customFormat="false" ht="12.75" hidden="false" customHeight="false" outlineLevel="0" collapsed="false">
      <c r="A122" s="121"/>
      <c r="B122" s="122"/>
      <c r="C122" s="132" t="n">
        <v>30471</v>
      </c>
      <c r="D122" s="132" t="n">
        <f aca="false">SUM(D113:D121)</f>
        <v>710</v>
      </c>
      <c r="E122" s="132" t="n">
        <f aca="false">IF(C122-D122&gt;0,C122-D122,0)</f>
        <v>29761</v>
      </c>
      <c r="F122" s="132" t="n">
        <v>32227</v>
      </c>
      <c r="G122" s="132" t="n">
        <f aca="false">SUM(G113:G121)</f>
        <v>0</v>
      </c>
      <c r="H122" s="132" t="n">
        <f aca="false">IF(F122-G122&gt;0,F122-G122,0)</f>
        <v>32227</v>
      </c>
      <c r="I122" s="132" t="n">
        <v>33006</v>
      </c>
      <c r="J122" s="132" t="n">
        <f aca="false">SUM(J113:J121)</f>
        <v>0</v>
      </c>
      <c r="K122" s="132" t="n">
        <f aca="false">IF(I122-J122&gt;0,I122-J122,0)</f>
        <v>33006</v>
      </c>
      <c r="L122" s="132" t="n">
        <v>40262</v>
      </c>
      <c r="M122" s="132" t="n">
        <f aca="false">SUM(M113:M121)</f>
        <v>0</v>
      </c>
      <c r="N122" s="132" t="n">
        <f aca="false">IF(L122-M122&gt;0,L122-M122,0)</f>
        <v>40262</v>
      </c>
      <c r="O122" s="132" t="n">
        <f aca="false">L122+I122+F122+C122</f>
        <v>135966</v>
      </c>
      <c r="P122" s="132" t="n">
        <f aca="false">M122+J122+G122+D122</f>
        <v>710</v>
      </c>
      <c r="Q122" s="132" t="n">
        <f aca="false">IF(O122-P122&gt;0,O122-P122,0)</f>
        <v>135256</v>
      </c>
    </row>
    <row r="123" customFormat="false" ht="15" hidden="false" customHeight="false" outlineLevel="0" collapsed="false">
      <c r="A123" s="121"/>
      <c r="B123" s="122" t="s">
        <v>18</v>
      </c>
      <c r="C123" s="123" t="s">
        <v>77</v>
      </c>
      <c r="D123" s="124" t="s">
        <v>78</v>
      </c>
      <c r="E123" s="125"/>
      <c r="F123" s="123" t="s">
        <v>77</v>
      </c>
      <c r="G123" s="124" t="s">
        <v>78</v>
      </c>
      <c r="H123" s="125"/>
      <c r="I123" s="123" t="s">
        <v>77</v>
      </c>
      <c r="J123" s="124" t="s">
        <v>78</v>
      </c>
      <c r="K123" s="125"/>
      <c r="L123" s="123" t="s">
        <v>77</v>
      </c>
      <c r="M123" s="124" t="s">
        <v>78</v>
      </c>
      <c r="N123" s="125"/>
      <c r="O123" s="123"/>
      <c r="P123" s="124"/>
      <c r="Q123" s="125"/>
    </row>
    <row r="124" customFormat="false" ht="12.75" hidden="false" customHeight="false" outlineLevel="0" collapsed="false">
      <c r="A124" s="121"/>
      <c r="B124" s="122"/>
      <c r="C124" s="43"/>
      <c r="D124" s="66"/>
      <c r="E124" s="39"/>
      <c r="F124" s="43"/>
      <c r="G124" s="66"/>
      <c r="H124" s="39"/>
      <c r="I124" s="43"/>
      <c r="J124" s="66"/>
      <c r="K124" s="39"/>
      <c r="L124" s="43"/>
      <c r="M124" s="66"/>
      <c r="N124" s="39"/>
      <c r="O124" s="43"/>
      <c r="P124" s="66"/>
      <c r="Q124" s="39"/>
    </row>
    <row r="125" customFormat="false" ht="12.75" hidden="false" customHeight="false" outlineLevel="0" collapsed="false">
      <c r="A125" s="121"/>
      <c r="B125" s="122"/>
      <c r="C125" s="43"/>
      <c r="D125" s="66"/>
      <c r="E125" s="39"/>
      <c r="F125" s="43"/>
      <c r="G125" s="66"/>
      <c r="H125" s="39"/>
      <c r="I125" s="43"/>
      <c r="J125" s="66"/>
      <c r="K125" s="39"/>
      <c r="L125" s="43"/>
      <c r="M125" s="66"/>
      <c r="N125" s="39"/>
      <c r="O125" s="43"/>
      <c r="P125" s="66"/>
      <c r="Q125" s="39"/>
    </row>
    <row r="126" customFormat="false" ht="12.75" hidden="false" customHeight="false" outlineLevel="0" collapsed="false">
      <c r="A126" s="121"/>
      <c r="B126" s="122"/>
      <c r="C126" s="43"/>
      <c r="D126" s="66"/>
      <c r="E126" s="39"/>
      <c r="F126" s="43"/>
      <c r="G126" s="66"/>
      <c r="H126" s="39"/>
      <c r="I126" s="43"/>
      <c r="J126" s="66"/>
      <c r="K126" s="39"/>
      <c r="L126" s="43"/>
      <c r="M126" s="66"/>
      <c r="N126" s="39"/>
      <c r="O126" s="43"/>
      <c r="P126" s="66"/>
      <c r="Q126" s="39"/>
    </row>
    <row r="127" customFormat="false" ht="12.75" hidden="false" customHeight="false" outlineLevel="0" collapsed="false">
      <c r="A127" s="121"/>
      <c r="B127" s="122"/>
      <c r="C127" s="43"/>
      <c r="D127" s="66"/>
      <c r="E127" s="39"/>
      <c r="F127" s="43"/>
      <c r="G127" s="66"/>
      <c r="H127" s="39"/>
      <c r="I127" s="43"/>
      <c r="J127" s="66"/>
      <c r="K127" s="39"/>
      <c r="L127" s="43"/>
      <c r="M127" s="66"/>
      <c r="N127" s="39"/>
      <c r="O127" s="43"/>
      <c r="P127" s="66"/>
      <c r="Q127" s="39"/>
    </row>
    <row r="128" customFormat="false" ht="12.75" hidden="false" customHeight="false" outlineLevel="0" collapsed="false">
      <c r="A128" s="121"/>
      <c r="B128" s="122"/>
      <c r="C128" s="43"/>
      <c r="D128" s="66"/>
      <c r="E128" s="39"/>
      <c r="F128" s="43"/>
      <c r="G128" s="66"/>
      <c r="H128" s="39"/>
      <c r="I128" s="43"/>
      <c r="J128" s="66"/>
      <c r="K128" s="39"/>
      <c r="L128" s="43"/>
      <c r="M128" s="66"/>
      <c r="N128" s="39"/>
      <c r="O128" s="43"/>
      <c r="P128" s="66"/>
      <c r="Q128" s="39"/>
    </row>
    <row r="129" customFormat="false" ht="12.75" hidden="false" customHeight="false" outlineLevel="0" collapsed="false">
      <c r="A129" s="121"/>
      <c r="B129" s="122"/>
      <c r="C129" s="43"/>
      <c r="D129" s="66"/>
      <c r="E129" s="39"/>
      <c r="F129" s="43"/>
      <c r="G129" s="66"/>
      <c r="H129" s="39"/>
      <c r="I129" s="43"/>
      <c r="J129" s="66"/>
      <c r="K129" s="39"/>
      <c r="L129" s="43"/>
      <c r="M129" s="66"/>
      <c r="N129" s="39"/>
      <c r="O129" s="43"/>
      <c r="P129" s="66"/>
      <c r="Q129" s="39"/>
    </row>
    <row r="130" customFormat="false" ht="12.75" hidden="false" customHeight="false" outlineLevel="0" collapsed="false">
      <c r="A130" s="121"/>
      <c r="B130" s="122"/>
      <c r="C130" s="43"/>
      <c r="D130" s="66"/>
      <c r="E130" s="39"/>
      <c r="F130" s="43"/>
      <c r="G130" s="66"/>
      <c r="H130" s="39"/>
      <c r="I130" s="43"/>
      <c r="J130" s="66"/>
      <c r="K130" s="39"/>
      <c r="L130" s="43"/>
      <c r="M130" s="66"/>
      <c r="N130" s="39"/>
      <c r="O130" s="43"/>
      <c r="P130" s="66"/>
      <c r="Q130" s="39"/>
    </row>
    <row r="131" customFormat="false" ht="12.75" hidden="false" customHeight="false" outlineLevel="0" collapsed="false">
      <c r="A131" s="121"/>
      <c r="B131" s="122"/>
      <c r="C131" s="43"/>
      <c r="D131" s="66"/>
      <c r="E131" s="39"/>
      <c r="F131" s="43"/>
      <c r="G131" s="66"/>
      <c r="H131" s="39"/>
      <c r="I131" s="43"/>
      <c r="J131" s="66"/>
      <c r="K131" s="39"/>
      <c r="L131" s="43"/>
      <c r="M131" s="66"/>
      <c r="N131" s="39"/>
      <c r="O131" s="43"/>
      <c r="P131" s="66"/>
      <c r="Q131" s="39"/>
    </row>
    <row r="132" customFormat="false" ht="15" hidden="false" customHeight="false" outlineLevel="0" collapsed="false">
      <c r="A132" s="121"/>
      <c r="B132" s="122"/>
      <c r="C132" s="128" t="s">
        <v>104</v>
      </c>
      <c r="D132" s="129"/>
      <c r="E132" s="130" t="s">
        <v>40</v>
      </c>
      <c r="F132" s="128" t="s">
        <v>104</v>
      </c>
      <c r="G132" s="129"/>
      <c r="H132" s="130" t="s">
        <v>40</v>
      </c>
      <c r="I132" s="128" t="s">
        <v>104</v>
      </c>
      <c r="J132" s="129"/>
      <c r="K132" s="130" t="s">
        <v>40</v>
      </c>
      <c r="L132" s="128" t="s">
        <v>104</v>
      </c>
      <c r="M132" s="129"/>
      <c r="N132" s="130" t="s">
        <v>40</v>
      </c>
      <c r="O132" s="128" t="s">
        <v>104</v>
      </c>
      <c r="P132" s="129"/>
      <c r="Q132" s="130" t="s">
        <v>40</v>
      </c>
    </row>
    <row r="133" customFormat="false" ht="12.75" hidden="false" customHeight="false" outlineLevel="0" collapsed="false">
      <c r="A133" s="121"/>
      <c r="B133" s="122"/>
      <c r="C133" s="132" t="n">
        <v>12747</v>
      </c>
      <c r="D133" s="132" t="n">
        <f aca="false">SUM(D124:D132)</f>
        <v>0</v>
      </c>
      <c r="E133" s="132" t="n">
        <f aca="false">IF(C133-D133&gt;0,C133-D133,0)</f>
        <v>12747</v>
      </c>
      <c r="F133" s="132" t="n">
        <v>12747</v>
      </c>
      <c r="G133" s="132" t="n">
        <f aca="false">SUM(G124:G132)</f>
        <v>0</v>
      </c>
      <c r="H133" s="132" t="n">
        <f aca="false">IF(F133-G133&gt;0,F133-G133,0)</f>
        <v>12747</v>
      </c>
      <c r="I133" s="132" t="n">
        <v>12747</v>
      </c>
      <c r="J133" s="132" t="n">
        <f aca="false">SUM(J124:J132)</f>
        <v>0</v>
      </c>
      <c r="K133" s="132" t="n">
        <f aca="false">IF(I133-J133&gt;0,I133-J133,0)</f>
        <v>12747</v>
      </c>
      <c r="L133" s="132" t="n">
        <v>20493</v>
      </c>
      <c r="M133" s="132" t="n">
        <f aca="false">SUM(M124:M132)</f>
        <v>0</v>
      </c>
      <c r="N133" s="132" t="n">
        <f aca="false">IF(L133-M133&gt;0,L133-M133,0)</f>
        <v>20493</v>
      </c>
      <c r="O133" s="132" t="n">
        <f aca="false">L133+I133+F133+C133</f>
        <v>58734</v>
      </c>
      <c r="P133" s="132" t="n">
        <f aca="false">M133+J133+G133+D133</f>
        <v>0</v>
      </c>
      <c r="Q133" s="132" t="n">
        <f aca="false">IF(O133-P133&gt;0,O133-P133,0)</f>
        <v>58734</v>
      </c>
    </row>
    <row r="134" customFormat="false" ht="15" hidden="false" customHeight="false" outlineLevel="0" collapsed="false">
      <c r="A134" s="121"/>
      <c r="B134" s="122" t="s">
        <v>265</v>
      </c>
      <c r="C134" s="123" t="s">
        <v>77</v>
      </c>
      <c r="D134" s="124" t="s">
        <v>78</v>
      </c>
      <c r="E134" s="125"/>
      <c r="F134" s="123" t="s">
        <v>77</v>
      </c>
      <c r="G134" s="124" t="s">
        <v>78</v>
      </c>
      <c r="H134" s="125"/>
      <c r="I134" s="123" t="s">
        <v>77</v>
      </c>
      <c r="J134" s="124" t="s">
        <v>78</v>
      </c>
      <c r="K134" s="125"/>
      <c r="L134" s="123" t="s">
        <v>77</v>
      </c>
      <c r="M134" s="124" t="s">
        <v>78</v>
      </c>
      <c r="N134" s="125"/>
      <c r="O134" s="123"/>
      <c r="P134" s="124"/>
      <c r="Q134" s="125"/>
    </row>
    <row r="135" customFormat="false" ht="12.75" hidden="false" customHeight="false" outlineLevel="0" collapsed="false">
      <c r="A135" s="121"/>
      <c r="B135" s="122"/>
      <c r="C135" s="43" t="s">
        <v>451</v>
      </c>
      <c r="D135" s="66" t="n">
        <v>1365</v>
      </c>
      <c r="E135" s="39"/>
      <c r="F135" s="43"/>
      <c r="G135" s="66"/>
      <c r="H135" s="39"/>
      <c r="I135" s="43"/>
      <c r="J135" s="66"/>
      <c r="K135" s="39"/>
      <c r="L135" s="43"/>
      <c r="M135" s="66"/>
      <c r="N135" s="39"/>
      <c r="O135" s="43"/>
      <c r="P135" s="66"/>
      <c r="Q135" s="39"/>
    </row>
    <row r="136" customFormat="false" ht="12.75" hidden="false" customHeight="false" outlineLevel="0" collapsed="false">
      <c r="A136" s="121"/>
      <c r="B136" s="122"/>
      <c r="C136" s="43"/>
      <c r="D136" s="66"/>
      <c r="E136" s="39"/>
      <c r="F136" s="43"/>
      <c r="G136" s="66"/>
      <c r="H136" s="39"/>
      <c r="I136" s="43"/>
      <c r="J136" s="66"/>
      <c r="K136" s="39"/>
      <c r="L136" s="43"/>
      <c r="M136" s="66"/>
      <c r="N136" s="39"/>
      <c r="O136" s="43"/>
      <c r="P136" s="66"/>
      <c r="Q136" s="39"/>
    </row>
    <row r="137" customFormat="false" ht="12.75" hidden="false" customHeight="false" outlineLevel="0" collapsed="false">
      <c r="A137" s="121"/>
      <c r="B137" s="122"/>
      <c r="C137" s="43"/>
      <c r="D137" s="66"/>
      <c r="E137" s="39"/>
      <c r="F137" s="43"/>
      <c r="G137" s="66"/>
      <c r="H137" s="39"/>
      <c r="I137" s="43"/>
      <c r="J137" s="66"/>
      <c r="K137" s="39"/>
      <c r="L137" s="43"/>
      <c r="M137" s="66"/>
      <c r="N137" s="39"/>
      <c r="O137" s="43"/>
      <c r="P137" s="66"/>
      <c r="Q137" s="39"/>
    </row>
    <row r="138" customFormat="false" ht="12.75" hidden="false" customHeight="false" outlineLevel="0" collapsed="false">
      <c r="A138" s="121"/>
      <c r="B138" s="122"/>
      <c r="C138" s="43"/>
      <c r="D138" s="66"/>
      <c r="E138" s="39"/>
      <c r="F138" s="43"/>
      <c r="G138" s="66"/>
      <c r="H138" s="39"/>
      <c r="I138" s="43"/>
      <c r="J138" s="66"/>
      <c r="K138" s="39"/>
      <c r="L138" s="43"/>
      <c r="M138" s="66"/>
      <c r="N138" s="39"/>
      <c r="O138" s="43"/>
      <c r="P138" s="66"/>
      <c r="Q138" s="39"/>
    </row>
    <row r="139" customFormat="false" ht="12.75" hidden="false" customHeight="false" outlineLevel="0" collapsed="false">
      <c r="A139" s="121"/>
      <c r="B139" s="122"/>
      <c r="C139" s="43"/>
      <c r="D139" s="66"/>
      <c r="E139" s="39"/>
      <c r="F139" s="43"/>
      <c r="G139" s="66"/>
      <c r="H139" s="39"/>
      <c r="I139" s="43"/>
      <c r="J139" s="66"/>
      <c r="K139" s="39"/>
      <c r="L139" s="43"/>
      <c r="M139" s="66"/>
      <c r="N139" s="39"/>
      <c r="O139" s="43"/>
      <c r="P139" s="66"/>
      <c r="Q139" s="39"/>
    </row>
    <row r="140" customFormat="false" ht="12.75" hidden="false" customHeight="false" outlineLevel="0" collapsed="false">
      <c r="A140" s="121"/>
      <c r="B140" s="122"/>
      <c r="C140" s="43"/>
      <c r="D140" s="66"/>
      <c r="E140" s="39"/>
      <c r="F140" s="43"/>
      <c r="G140" s="66"/>
      <c r="H140" s="39"/>
      <c r="I140" s="43"/>
      <c r="J140" s="66"/>
      <c r="K140" s="39"/>
      <c r="L140" s="43"/>
      <c r="M140" s="66"/>
      <c r="N140" s="39"/>
      <c r="O140" s="43"/>
      <c r="P140" s="66"/>
      <c r="Q140" s="39"/>
    </row>
    <row r="141" customFormat="false" ht="12.75" hidden="false" customHeight="false" outlineLevel="0" collapsed="false">
      <c r="A141" s="121"/>
      <c r="B141" s="122"/>
      <c r="C141" s="43"/>
      <c r="D141" s="66"/>
      <c r="E141" s="39"/>
      <c r="F141" s="43"/>
      <c r="G141" s="66"/>
      <c r="H141" s="39"/>
      <c r="I141" s="43"/>
      <c r="J141" s="66"/>
      <c r="K141" s="39"/>
      <c r="L141" s="43"/>
      <c r="M141" s="66"/>
      <c r="N141" s="39"/>
      <c r="O141" s="43"/>
      <c r="P141" s="66"/>
      <c r="Q141" s="39"/>
    </row>
    <row r="142" customFormat="false" ht="12.75" hidden="false" customHeight="false" outlineLevel="0" collapsed="false">
      <c r="A142" s="121"/>
      <c r="B142" s="122"/>
      <c r="C142" s="43"/>
      <c r="D142" s="66"/>
      <c r="E142" s="39"/>
      <c r="F142" s="43"/>
      <c r="G142" s="66"/>
      <c r="H142" s="39"/>
      <c r="I142" s="43"/>
      <c r="J142" s="66"/>
      <c r="K142" s="39"/>
      <c r="L142" s="43"/>
      <c r="M142" s="66"/>
      <c r="N142" s="39"/>
      <c r="O142" s="43"/>
      <c r="P142" s="66"/>
      <c r="Q142" s="39"/>
    </row>
    <row r="143" customFormat="false" ht="15" hidden="false" customHeight="false" outlineLevel="0" collapsed="false">
      <c r="A143" s="121"/>
      <c r="B143" s="122"/>
      <c r="C143" s="128" t="s">
        <v>104</v>
      </c>
      <c r="D143" s="129"/>
      <c r="E143" s="130" t="s">
        <v>40</v>
      </c>
      <c r="F143" s="128" t="s">
        <v>104</v>
      </c>
      <c r="G143" s="129"/>
      <c r="H143" s="130" t="s">
        <v>40</v>
      </c>
      <c r="I143" s="128" t="s">
        <v>104</v>
      </c>
      <c r="J143" s="129"/>
      <c r="K143" s="130" t="s">
        <v>40</v>
      </c>
      <c r="L143" s="128" t="s">
        <v>104</v>
      </c>
      <c r="M143" s="129"/>
      <c r="N143" s="130" t="s">
        <v>40</v>
      </c>
      <c r="O143" s="128" t="s">
        <v>104</v>
      </c>
      <c r="P143" s="129"/>
      <c r="Q143" s="130" t="s">
        <v>40</v>
      </c>
    </row>
    <row r="144" customFormat="false" ht="12.75" hidden="false" customHeight="false" outlineLevel="0" collapsed="false">
      <c r="A144" s="121"/>
      <c r="B144" s="122"/>
      <c r="C144" s="132" t="n">
        <v>23112</v>
      </c>
      <c r="D144" s="132" t="n">
        <f aca="false">SUM(D135:D143)</f>
        <v>1365</v>
      </c>
      <c r="E144" s="132" t="n">
        <f aca="false">IF(C144-D144&gt;0,C144-D144,0)</f>
        <v>21747</v>
      </c>
      <c r="F144" s="132" t="n">
        <v>23112</v>
      </c>
      <c r="G144" s="132" t="n">
        <f aca="false">SUM(G135:G143)</f>
        <v>0</v>
      </c>
      <c r="H144" s="132" t="n">
        <f aca="false">IF(F144-G144&gt;0,F144-G144,0)</f>
        <v>23112</v>
      </c>
      <c r="I144" s="132" t="n">
        <v>23112</v>
      </c>
      <c r="J144" s="132" t="n">
        <f aca="false">SUM(J135:J143)</f>
        <v>0</v>
      </c>
      <c r="K144" s="132" t="n">
        <f aca="false">IF(I144-J144&gt;0,I144-J144,0)</f>
        <v>23112</v>
      </c>
      <c r="L144" s="132" t="n">
        <f aca="false">23112*1.35</f>
        <v>31201.2</v>
      </c>
      <c r="M144" s="132" t="n">
        <f aca="false">SUM(M135:M143)</f>
        <v>0</v>
      </c>
      <c r="N144" s="132" t="n">
        <f aca="false">IF(L144-M144&gt;0,L144-M144,0)</f>
        <v>31201.2</v>
      </c>
      <c r="O144" s="132" t="n">
        <f aca="false">L144+I144+F144+C144</f>
        <v>100537.2</v>
      </c>
      <c r="P144" s="132" t="n">
        <f aca="false">M144+J144+G144+D144</f>
        <v>1365</v>
      </c>
      <c r="Q144" s="132" t="n">
        <f aca="false">IF(O144-P144&gt;0,O144-P144,0)</f>
        <v>99172.2</v>
      </c>
    </row>
    <row r="145" customFormat="false" ht="6.75" hidden="false" customHeight="true" outlineLevel="0" collapsed="false">
      <c r="A145" s="271"/>
      <c r="B145" s="271"/>
      <c r="C145" s="129"/>
      <c r="D145" s="129"/>
      <c r="E145" s="272"/>
      <c r="F145" s="129"/>
      <c r="G145" s="129"/>
      <c r="H145" s="129"/>
      <c r="I145" s="272"/>
      <c r="J145" s="272"/>
      <c r="K145" s="272"/>
      <c r="L145" s="129"/>
      <c r="M145" s="129"/>
      <c r="N145" s="129"/>
      <c r="O145" s="272"/>
      <c r="P145" s="272"/>
      <c r="Q145" s="272"/>
      <c r="R145" s="158"/>
      <c r="S145" s="158"/>
      <c r="T145" s="158"/>
      <c r="U145" s="158"/>
      <c r="V145" s="158"/>
      <c r="W145" s="158"/>
      <c r="X145" s="158"/>
      <c r="Y145" s="158"/>
      <c r="Z145" s="158"/>
      <c r="AA145" s="158"/>
      <c r="AB145" s="158"/>
      <c r="AC145" s="158"/>
      <c r="AD145" s="158"/>
      <c r="AE145" s="158"/>
      <c r="AF145" s="158"/>
      <c r="AG145" s="158"/>
      <c r="AH145" s="158"/>
      <c r="AI145" s="158"/>
      <c r="AJ145" s="158"/>
      <c r="AK145" s="158"/>
      <c r="AL145" s="158"/>
      <c r="AM145" s="158"/>
      <c r="AN145" s="158"/>
      <c r="AO145" s="158"/>
      <c r="AP145" s="158"/>
      <c r="AQ145" s="158"/>
      <c r="AR145" s="158"/>
      <c r="AS145" s="158"/>
      <c r="AT145" s="158"/>
      <c r="AU145" s="158"/>
      <c r="AV145" s="158"/>
      <c r="AW145" s="158"/>
      <c r="AX145" s="158"/>
      <c r="AY145" s="158"/>
      <c r="AZ145" s="158"/>
      <c r="BA145" s="158"/>
      <c r="BB145" s="158"/>
      <c r="BC145" s="158"/>
      <c r="BD145" s="158"/>
      <c r="BE145" s="158"/>
      <c r="BF145" s="158"/>
      <c r="BG145" s="158"/>
      <c r="BH145" s="158"/>
      <c r="BI145" s="158"/>
      <c r="BJ145" s="158"/>
      <c r="BK145" s="158"/>
      <c r="BL145" s="158"/>
      <c r="BM145" s="158"/>
      <c r="BN145" s="158"/>
      <c r="BO145" s="158"/>
      <c r="BP145" s="158"/>
      <c r="BQ145" s="158"/>
      <c r="BR145" s="158"/>
      <c r="BS145" s="158"/>
      <c r="BT145" s="158"/>
      <c r="BU145" s="158"/>
      <c r="BV145" s="158"/>
      <c r="BW145" s="158"/>
      <c r="BX145" s="158"/>
      <c r="BY145" s="158"/>
      <c r="BZ145" s="158"/>
      <c r="CA145" s="158"/>
      <c r="CB145" s="158"/>
      <c r="CC145" s="158"/>
      <c r="CD145" s="158"/>
      <c r="CE145" s="158"/>
      <c r="CF145" s="158"/>
      <c r="CG145" s="158"/>
      <c r="CH145" s="158"/>
      <c r="CI145" s="158"/>
      <c r="CJ145" s="158"/>
      <c r="CK145" s="158"/>
      <c r="CL145" s="158"/>
      <c r="CM145" s="158"/>
      <c r="CN145" s="158"/>
      <c r="CO145" s="158"/>
      <c r="CP145" s="158"/>
      <c r="CQ145" s="158"/>
      <c r="CR145" s="158"/>
      <c r="CS145" s="158"/>
      <c r="CT145" s="158"/>
      <c r="CU145" s="158"/>
      <c r="CV145" s="158"/>
      <c r="CW145" s="158"/>
      <c r="CX145" s="158"/>
      <c r="CY145" s="158"/>
      <c r="CZ145" s="158"/>
      <c r="DA145" s="158"/>
      <c r="DB145" s="158"/>
      <c r="DC145" s="158"/>
      <c r="DD145" s="158"/>
      <c r="DE145" s="158"/>
      <c r="DF145" s="158"/>
      <c r="DG145" s="158"/>
      <c r="DH145" s="158"/>
      <c r="DI145" s="158"/>
      <c r="DJ145" s="158"/>
      <c r="DK145" s="158"/>
      <c r="DL145" s="158"/>
      <c r="DM145" s="158"/>
      <c r="DN145" s="158"/>
      <c r="DO145" s="158"/>
      <c r="DP145" s="158"/>
      <c r="DQ145" s="158"/>
      <c r="DR145" s="158"/>
      <c r="DS145" s="158"/>
      <c r="DT145" s="158"/>
      <c r="DU145" s="158"/>
      <c r="DV145" s="158"/>
      <c r="DW145" s="158"/>
      <c r="DX145" s="158"/>
      <c r="DY145" s="158"/>
      <c r="DZ145" s="158"/>
      <c r="EA145" s="158"/>
      <c r="EB145" s="158"/>
      <c r="EC145" s="158"/>
      <c r="ED145" s="158"/>
      <c r="EE145" s="158"/>
      <c r="EF145" s="158"/>
      <c r="EG145" s="158"/>
      <c r="EH145" s="158"/>
      <c r="EI145" s="158"/>
      <c r="EJ145" s="158"/>
      <c r="EK145" s="158"/>
      <c r="EL145" s="158"/>
      <c r="EM145" s="158"/>
      <c r="EN145" s="158"/>
      <c r="EO145" s="158"/>
      <c r="EP145" s="158"/>
      <c r="EQ145" s="158"/>
      <c r="ER145" s="158"/>
      <c r="ES145" s="158"/>
      <c r="ET145" s="158"/>
      <c r="EU145" s="158"/>
      <c r="EV145" s="158"/>
      <c r="EW145" s="158"/>
      <c r="EX145" s="158"/>
      <c r="EY145" s="158"/>
      <c r="EZ145" s="158"/>
      <c r="FA145" s="158"/>
      <c r="FB145" s="158"/>
      <c r="FC145" s="158"/>
      <c r="FD145" s="158"/>
      <c r="FE145" s="158"/>
      <c r="FF145" s="158"/>
      <c r="FG145" s="158"/>
      <c r="FH145" s="158"/>
      <c r="FI145" s="158"/>
      <c r="FJ145" s="158"/>
      <c r="FK145" s="158"/>
      <c r="FL145" s="158"/>
      <c r="FM145" s="158"/>
      <c r="FN145" s="158"/>
      <c r="FO145" s="158"/>
      <c r="FP145" s="158"/>
      <c r="FQ145" s="158"/>
      <c r="FR145" s="158"/>
      <c r="FS145" s="158"/>
      <c r="FT145" s="158"/>
      <c r="FU145" s="158"/>
      <c r="FV145" s="158"/>
      <c r="FW145" s="158"/>
      <c r="FX145" s="158"/>
      <c r="FY145" s="158"/>
      <c r="FZ145" s="158"/>
      <c r="GA145" s="158"/>
      <c r="GB145" s="158"/>
      <c r="GC145" s="158"/>
      <c r="GD145" s="158"/>
      <c r="GE145" s="158"/>
      <c r="GF145" s="158"/>
      <c r="GG145" s="158"/>
      <c r="GH145" s="158"/>
      <c r="GI145" s="158"/>
      <c r="GJ145" s="158"/>
      <c r="GK145" s="158"/>
      <c r="GL145" s="158"/>
      <c r="GM145" s="158"/>
      <c r="GN145" s="158"/>
      <c r="GO145" s="158"/>
      <c r="GP145" s="158"/>
      <c r="GQ145" s="158"/>
      <c r="GR145" s="158"/>
      <c r="GS145" s="158"/>
      <c r="GT145" s="158"/>
      <c r="GU145" s="158"/>
      <c r="GV145" s="158"/>
      <c r="GW145" s="158"/>
      <c r="GX145" s="158"/>
      <c r="GY145" s="158"/>
      <c r="GZ145" s="158"/>
      <c r="HA145" s="158"/>
      <c r="HB145" s="158"/>
      <c r="HC145" s="158"/>
      <c r="HD145" s="158"/>
      <c r="HE145" s="158"/>
      <c r="HF145" s="158"/>
      <c r="HG145" s="158"/>
      <c r="HH145" s="158"/>
      <c r="HI145" s="158"/>
      <c r="HJ145" s="158"/>
      <c r="HK145" s="158"/>
      <c r="HL145" s="158"/>
      <c r="HM145" s="158"/>
      <c r="HN145" s="158"/>
      <c r="HO145" s="158"/>
      <c r="HP145" s="158"/>
      <c r="HQ145" s="158"/>
      <c r="HR145" s="158"/>
      <c r="HS145" s="158"/>
      <c r="HT145" s="158"/>
      <c r="HU145" s="158"/>
      <c r="HV145" s="158"/>
      <c r="HW145" s="158"/>
      <c r="HX145" s="158"/>
      <c r="HY145" s="158"/>
      <c r="HZ145" s="158"/>
      <c r="IA145" s="158"/>
      <c r="IB145" s="158"/>
      <c r="IC145" s="158"/>
      <c r="ID145" s="158"/>
      <c r="IE145" s="158"/>
      <c r="IF145" s="158"/>
      <c r="IG145" s="158"/>
      <c r="IH145" s="158"/>
      <c r="II145" s="158"/>
      <c r="IJ145" s="158"/>
      <c r="IK145" s="158"/>
      <c r="IL145" s="158"/>
      <c r="IM145" s="158"/>
      <c r="IN145" s="158"/>
      <c r="IO145" s="158"/>
      <c r="IP145" s="158"/>
      <c r="IQ145" s="158"/>
      <c r="IR145" s="158"/>
      <c r="IS145" s="158"/>
      <c r="IT145" s="158"/>
      <c r="IU145" s="158"/>
      <c r="IV145" s="158"/>
      <c r="IW145" s="158"/>
    </row>
    <row r="146" customFormat="false" ht="12.75" hidden="false" customHeight="false" outlineLevel="0" collapsed="false">
      <c r="A146" s="156"/>
      <c r="B146" s="157"/>
      <c r="C146" s="132" t="n">
        <f aca="false">C144+C133+C122+C111+C100+C89+C78+C71+C60+C49+C38+C27+C16</f>
        <v>187955</v>
      </c>
      <c r="D146" s="132" t="n">
        <f aca="false">D144+D133+D122+D111+D100+D89+D78+D71+D60+D49+D38+D27+D16</f>
        <v>11711</v>
      </c>
      <c r="E146" s="132" t="n">
        <f aca="false">IF(C146-D146&gt;0,C146-D146,0)</f>
        <v>176244</v>
      </c>
      <c r="F146" s="132" t="n">
        <f aca="false">F144+F133+F122+F111+F100+F89+F78+F71+F60+F49+F38+F27+F16</f>
        <v>194070</v>
      </c>
      <c r="G146" s="132" t="n">
        <f aca="false">G144+G133+G122+G111+G100+G89+G78+G71+G60+G49+G38+G27+G16</f>
        <v>0</v>
      </c>
      <c r="H146" s="132" t="n">
        <f aca="false">IF(F146-G146&gt;0,F146-G146,0)</f>
        <v>194070</v>
      </c>
      <c r="I146" s="132" t="n">
        <f aca="false">I144+I133+I122+I111+I100+I89+I78+I71+I60+I49+I38+I27+I16</f>
        <v>223144</v>
      </c>
      <c r="J146" s="132" t="n">
        <f aca="false">J144+J133+J122+J111+J100+J89+J78+J71+J60+J49+J38+J27+J16</f>
        <v>0</v>
      </c>
      <c r="K146" s="132" t="n">
        <f aca="false">IF(I146-J146&gt;0,I146-J146,0)</f>
        <v>223144</v>
      </c>
      <c r="L146" s="132" t="n">
        <f aca="false">L144+L133+L122+L111+L100+L89+L78+L71+L60+L49+L38+L27+L16</f>
        <v>235208.75</v>
      </c>
      <c r="M146" s="132" t="n">
        <f aca="false">M144+M133+M122+M111+M100+M89+M78+M71+M60+M49+M38+M27+M16</f>
        <v>0</v>
      </c>
      <c r="N146" s="132" t="n">
        <f aca="false">IF(L146-M146&gt;0,L146-M146,0)</f>
        <v>235208.75</v>
      </c>
      <c r="O146" s="132" t="n">
        <f aca="false">L146+I146+F146+C146</f>
        <v>840377.75</v>
      </c>
      <c r="P146" s="132" t="n">
        <f aca="false">M146+J146+G146+D146</f>
        <v>11711</v>
      </c>
      <c r="Q146" s="132" t="n">
        <f aca="false">IF(O146-P146&gt;0,O146-P146,0)</f>
        <v>828666.75</v>
      </c>
    </row>
  </sheetData>
  <mergeCells count="32">
    <mergeCell ref="L3:Q3"/>
    <mergeCell ref="C5:E5"/>
    <mergeCell ref="F5:H5"/>
    <mergeCell ref="I5:K5"/>
    <mergeCell ref="L5:N5"/>
    <mergeCell ref="O5:Q5"/>
    <mergeCell ref="A6:A16"/>
    <mergeCell ref="B6:B16"/>
    <mergeCell ref="A17:A27"/>
    <mergeCell ref="B17:B27"/>
    <mergeCell ref="A28:A38"/>
    <mergeCell ref="B28:B38"/>
    <mergeCell ref="A39:A49"/>
    <mergeCell ref="B39:B49"/>
    <mergeCell ref="A50:A60"/>
    <mergeCell ref="B50:B60"/>
    <mergeCell ref="A61:A71"/>
    <mergeCell ref="B61:B71"/>
    <mergeCell ref="A72:A78"/>
    <mergeCell ref="B72:B78"/>
    <mergeCell ref="A79:A89"/>
    <mergeCell ref="B79:B89"/>
    <mergeCell ref="A90:A100"/>
    <mergeCell ref="B90:B100"/>
    <mergeCell ref="A101:A111"/>
    <mergeCell ref="B101:B111"/>
    <mergeCell ref="A112:A122"/>
    <mergeCell ref="B112:B122"/>
    <mergeCell ref="A123:A133"/>
    <mergeCell ref="B123:B133"/>
    <mergeCell ref="A134:A144"/>
    <mergeCell ref="B134:B144"/>
  </mergeCells>
  <printOptions headings="false" gridLines="false" gridLinesSet="true" horizontalCentered="false" verticalCentered="false"/>
  <pageMargins left="0.329861111111111" right="0.55" top="0.479861111111111" bottom="0.5" header="0.511811023622047" footer="0.511811023622047"/>
  <pageSetup paperSize="1" scale="6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8" man="true" max="16383" min="0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1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73" width="16.84"/>
    <col collapsed="false" customWidth="true" hidden="false" outlineLevel="0" max="2" min="2" style="0" width="31.85"/>
    <col collapsed="false" customWidth="true" hidden="false" outlineLevel="0" max="3" min="3" style="0" width="1.7"/>
    <col collapsed="false" customWidth="true" hidden="false" outlineLevel="0" max="4" min="4" style="0" width="10.71"/>
    <col collapsed="false" customWidth="true" hidden="false" outlineLevel="0" max="5" min="5" style="0" width="9.7"/>
    <col collapsed="false" customWidth="true" hidden="false" outlineLevel="0" max="6" min="6" style="0" width="9.28"/>
    <col collapsed="false" customWidth="true" hidden="false" outlineLevel="0" max="7" min="7" style="0" width="1.7"/>
    <col collapsed="false" customWidth="true" hidden="false" outlineLevel="0" max="11" min="8" style="0" width="15.7"/>
  </cols>
  <sheetData>
    <row r="1" customFormat="false" ht="12.75" hidden="false" customHeight="false" outlineLevel="0" collapsed="false">
      <c r="A1" s="273" t="s">
        <v>374</v>
      </c>
    </row>
    <row r="2" customFormat="false" ht="15.75" hidden="false" customHeight="false" outlineLevel="0" collapsed="false">
      <c r="A2" s="273" t="s">
        <v>377</v>
      </c>
      <c r="B2" s="274" t="s">
        <v>287</v>
      </c>
      <c r="C2" s="274"/>
      <c r="D2" s="274"/>
      <c r="E2" s="274"/>
      <c r="F2" s="274"/>
      <c r="G2" s="274"/>
      <c r="H2" s="274"/>
      <c r="I2" s="274"/>
      <c r="J2" s="274"/>
      <c r="K2" s="274"/>
      <c r="Q2" s="0" t="s">
        <v>69</v>
      </c>
    </row>
    <row r="3" customFormat="false" ht="15" hidden="false" customHeight="false" outlineLevel="0" collapsed="false">
      <c r="A3" s="275" t="n">
        <v>36678</v>
      </c>
      <c r="B3" s="276" t="s">
        <v>452</v>
      </c>
      <c r="C3" s="276"/>
      <c r="D3" s="276"/>
      <c r="E3" s="276"/>
      <c r="F3" s="276"/>
      <c r="G3" s="276"/>
      <c r="H3" s="276"/>
      <c r="I3" s="276"/>
      <c r="J3" s="276"/>
      <c r="K3" s="276"/>
    </row>
    <row r="4" customFormat="false" ht="12.75" hidden="false" customHeight="false" outlineLevel="0" collapsed="false">
      <c r="A4" s="273" t="s">
        <v>436</v>
      </c>
      <c r="B4" s="277" t="str">
        <f aca="false">'Old Mgmt Summary'!A3</f>
        <v>Results based on Activity through April 28, 2000</v>
      </c>
      <c r="C4" s="277"/>
      <c r="D4" s="277"/>
      <c r="E4" s="277"/>
      <c r="F4" s="277"/>
      <c r="G4" s="277"/>
      <c r="H4" s="277"/>
      <c r="I4" s="277"/>
      <c r="J4" s="277"/>
      <c r="K4" s="277"/>
    </row>
    <row r="5" customFormat="false" ht="3" hidden="false" customHeight="true" outlineLevel="0" collapsed="false"/>
    <row r="6" customFormat="false" ht="12.75" hidden="false" customHeight="false" outlineLevel="0" collapsed="false">
      <c r="A6" s="273" t="s">
        <v>220</v>
      </c>
      <c r="B6" s="278"/>
      <c r="D6" s="279" t="s">
        <v>453</v>
      </c>
      <c r="E6" s="279"/>
      <c r="F6" s="279"/>
      <c r="G6" s="280"/>
      <c r="H6" s="281"/>
      <c r="I6" s="282"/>
      <c r="J6" s="282"/>
      <c r="K6" s="283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0"/>
      <c r="AK6" s="280"/>
    </row>
    <row r="7" customFormat="false" ht="12.75" hidden="false" customHeight="false" outlineLevel="0" collapsed="false">
      <c r="B7" s="284" t="s">
        <v>5</v>
      </c>
      <c r="D7" s="285" t="s">
        <v>9</v>
      </c>
      <c r="E7" s="286" t="s">
        <v>7</v>
      </c>
      <c r="F7" s="287" t="s">
        <v>8</v>
      </c>
      <c r="G7" s="280"/>
      <c r="H7" s="288" t="s">
        <v>454</v>
      </c>
      <c r="I7" s="288"/>
      <c r="J7" s="288"/>
      <c r="K7" s="288"/>
      <c r="L7" s="280"/>
      <c r="M7" s="280"/>
      <c r="N7" s="280"/>
      <c r="O7" s="280"/>
      <c r="P7" s="280"/>
      <c r="Q7" s="280"/>
      <c r="R7" s="280"/>
      <c r="S7" s="280"/>
      <c r="T7" s="280"/>
      <c r="U7" s="280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0"/>
      <c r="AK7" s="280"/>
    </row>
    <row r="8" customFormat="false" ht="3" hidden="false" customHeight="true" outlineLevel="0" collapsed="false">
      <c r="B8" s="278"/>
      <c r="D8" s="281"/>
      <c r="E8" s="282"/>
      <c r="F8" s="283"/>
      <c r="G8" s="280"/>
      <c r="H8" s="281"/>
      <c r="I8" s="282"/>
      <c r="J8" s="282"/>
      <c r="K8" s="283"/>
      <c r="L8" s="280"/>
      <c r="M8" s="280"/>
      <c r="N8" s="280"/>
      <c r="O8" s="280"/>
      <c r="P8" s="280"/>
      <c r="Q8" s="280"/>
      <c r="R8" s="280"/>
      <c r="S8" s="280"/>
      <c r="T8" s="280"/>
      <c r="U8" s="280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0"/>
      <c r="AK8" s="280"/>
    </row>
    <row r="9" customFormat="false" ht="11.25" hidden="false" customHeight="true" outlineLevel="0" collapsed="false">
      <c r="A9" s="273" t="s">
        <v>455</v>
      </c>
      <c r="B9" s="289" t="s">
        <v>13</v>
      </c>
      <c r="D9" s="290" t="e">
        <f aca="false">E9</f>
        <v>#NAME?</v>
      </c>
      <c r="E9" s="291" t="e">
        <f aca="false">ROUND(HPVAL($A9,$A$1,$A$2,$A$3,$A$4,$A$6)/1000,0)</f>
        <v>#NAME?</v>
      </c>
      <c r="F9" s="292" t="e">
        <f aca="false">E9-D9</f>
        <v>#NAME?</v>
      </c>
      <c r="G9" s="293"/>
      <c r="H9" s="294"/>
      <c r="I9" s="295"/>
      <c r="J9" s="295"/>
      <c r="K9" s="296"/>
      <c r="L9" s="280"/>
      <c r="M9" s="280"/>
      <c r="N9" s="280"/>
      <c r="O9" s="280"/>
      <c r="P9" s="280"/>
      <c r="Q9" s="280"/>
      <c r="R9" s="280"/>
      <c r="S9" s="280"/>
      <c r="T9" s="280"/>
      <c r="U9" s="280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0"/>
      <c r="AK9" s="280"/>
    </row>
    <row r="10" customFormat="false" ht="11.25" hidden="false" customHeight="true" outlineLevel="0" collapsed="false">
      <c r="A10" s="273" t="s">
        <v>384</v>
      </c>
      <c r="B10" s="289" t="s">
        <v>14</v>
      </c>
      <c r="D10" s="297" t="e">
        <f aca="false">E10</f>
        <v>#NAME?</v>
      </c>
      <c r="E10" s="293" t="e">
        <f aca="false">ROUND(HPVAL($A10,$A$1,$A$2,$A$3,$A$4,$A$6)/1000,0)</f>
        <v>#NAME?</v>
      </c>
      <c r="F10" s="298" t="e">
        <f aca="false">E10-D10</f>
        <v>#NAME?</v>
      </c>
      <c r="G10" s="293"/>
      <c r="H10" s="299"/>
      <c r="I10" s="295"/>
      <c r="J10" s="295"/>
      <c r="K10" s="296"/>
      <c r="L10" s="280"/>
      <c r="M10" s="280"/>
      <c r="N10" s="280"/>
      <c r="O10" s="280"/>
      <c r="P10" s="280"/>
      <c r="Q10" s="280"/>
      <c r="R10" s="280"/>
      <c r="S10" s="280"/>
      <c r="T10" s="280"/>
      <c r="U10" s="280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0"/>
      <c r="AK10" s="280"/>
    </row>
    <row r="11" customFormat="false" ht="11.25" hidden="false" customHeight="true" outlineLevel="0" collapsed="false">
      <c r="A11" s="273" t="s">
        <v>385</v>
      </c>
      <c r="B11" s="289" t="s">
        <v>15</v>
      </c>
      <c r="D11" s="297" t="e">
        <f aca="false">E11</f>
        <v>#NAME?</v>
      </c>
      <c r="E11" s="293" t="e">
        <f aca="false">ROUND(HPVAL($A11,$A$1,$A$2,$A$3,$A$4,$A$6)*0.8577/1000,0)</f>
        <v>#NAME?</v>
      </c>
      <c r="F11" s="298" t="e">
        <f aca="false">E11-D11</f>
        <v>#NAME?</v>
      </c>
      <c r="G11" s="293"/>
      <c r="H11" s="299"/>
      <c r="I11" s="295"/>
      <c r="J11" s="295"/>
      <c r="K11" s="296"/>
      <c r="L11" s="280"/>
      <c r="M11" s="280"/>
      <c r="N11" s="280"/>
      <c r="O11" s="280"/>
      <c r="P11" s="280"/>
      <c r="Q11" s="280"/>
      <c r="R11" s="280"/>
      <c r="S11" s="280"/>
      <c r="T11" s="280"/>
      <c r="U11" s="280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0"/>
      <c r="AK11" s="280"/>
    </row>
    <row r="12" customFormat="false" ht="11.25" hidden="false" customHeight="true" outlineLevel="0" collapsed="false">
      <c r="A12" s="273" t="s">
        <v>386</v>
      </c>
      <c r="B12" s="289" t="s">
        <v>16</v>
      </c>
      <c r="D12" s="297" t="e">
        <f aca="false">E12</f>
        <v>#NAME?</v>
      </c>
      <c r="E12" s="293" t="e">
        <f aca="false">ROUND(HPVAL($A12,$A$1,$A$2,$A$3,$A$4,$A$6)/1000,0)-E11</f>
        <v>#NAME?</v>
      </c>
      <c r="F12" s="298" t="e">
        <f aca="false">E12-D12</f>
        <v>#NAME?</v>
      </c>
      <c r="G12" s="293"/>
      <c r="H12" s="299"/>
      <c r="I12" s="295"/>
      <c r="J12" s="295"/>
      <c r="K12" s="296"/>
      <c r="L12" s="280"/>
      <c r="M12" s="280"/>
      <c r="N12" s="280"/>
      <c r="O12" s="280"/>
      <c r="P12" s="280"/>
      <c r="Q12" s="280"/>
      <c r="R12" s="280"/>
      <c r="S12" s="280"/>
      <c r="T12" s="280"/>
      <c r="U12" s="280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0"/>
      <c r="AK12" s="280"/>
    </row>
    <row r="13" customFormat="false" ht="11.25" hidden="false" customHeight="true" outlineLevel="0" collapsed="false">
      <c r="A13" s="273" t="s">
        <v>456</v>
      </c>
      <c r="B13" s="289" t="s">
        <v>17</v>
      </c>
      <c r="C13" s="300"/>
      <c r="D13" s="297" t="e">
        <f aca="false">E13</f>
        <v>#NAME?</v>
      </c>
      <c r="E13" s="293" t="e">
        <f aca="false">ROUND(HPVAL($A13,$A$1,$A$2,$A$3,$A$4,$A$6)/1000,0)</f>
        <v>#NAME?</v>
      </c>
      <c r="F13" s="298" t="e">
        <f aca="false">E13-D13</f>
        <v>#NAME?</v>
      </c>
      <c r="G13" s="293"/>
      <c r="H13" s="299"/>
      <c r="I13" s="295"/>
      <c r="J13" s="295"/>
      <c r="K13" s="296"/>
      <c r="L13" s="280"/>
      <c r="M13" s="280"/>
      <c r="N13" s="280"/>
      <c r="O13" s="280"/>
      <c r="P13" s="280"/>
      <c r="Q13" s="280"/>
      <c r="R13" s="280"/>
      <c r="S13" s="280"/>
      <c r="T13" s="280"/>
      <c r="U13" s="280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0"/>
      <c r="AK13" s="280"/>
    </row>
    <row r="14" customFormat="false" ht="11.25" hidden="false" customHeight="true" outlineLevel="0" collapsed="false">
      <c r="A14" s="273" t="s">
        <v>388</v>
      </c>
      <c r="B14" s="289" t="s">
        <v>18</v>
      </c>
      <c r="D14" s="297" t="e">
        <f aca="false">E14</f>
        <v>#NAME?</v>
      </c>
      <c r="E14" s="293" t="e">
        <f aca="false">ROUND(HPVAL($A14,$A$1,$A$2,$A$3,$A$4,$A$6)/1000,0)</f>
        <v>#NAME?</v>
      </c>
      <c r="F14" s="298" t="e">
        <f aca="false">E14-D14</f>
        <v>#NAME?</v>
      </c>
      <c r="G14" s="293"/>
      <c r="H14" s="299"/>
      <c r="I14" s="295"/>
      <c r="J14" s="295"/>
      <c r="K14" s="296"/>
      <c r="L14" s="280"/>
      <c r="M14" s="280"/>
      <c r="N14" s="280"/>
      <c r="O14" s="280"/>
      <c r="P14" s="280"/>
      <c r="Q14" s="280"/>
      <c r="R14" s="280"/>
      <c r="S14" s="280"/>
      <c r="T14" s="280"/>
      <c r="U14" s="280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0"/>
      <c r="AK14" s="280"/>
    </row>
    <row r="15" customFormat="false" ht="11.25" hidden="false" customHeight="true" outlineLevel="0" collapsed="false">
      <c r="A15" s="273" t="s">
        <v>389</v>
      </c>
      <c r="B15" s="289" t="s">
        <v>19</v>
      </c>
      <c r="D15" s="297" t="e">
        <f aca="false">E15</f>
        <v>#NAME?</v>
      </c>
      <c r="E15" s="293" t="e">
        <f aca="false">ROUND(HPVAL($A15,$A$1,$A$2,$A$3,$A$4,$A$6)/1000,0)</f>
        <v>#NAME?</v>
      </c>
      <c r="F15" s="298" t="e">
        <f aca="false">E15-D15</f>
        <v>#NAME?</v>
      </c>
      <c r="G15" s="293"/>
      <c r="H15" s="299"/>
      <c r="I15" s="295"/>
      <c r="J15" s="295"/>
      <c r="K15" s="296"/>
      <c r="L15" s="280"/>
      <c r="M15" s="280"/>
      <c r="N15" s="280"/>
      <c r="O15" s="280"/>
      <c r="P15" s="280"/>
      <c r="Q15" s="280"/>
      <c r="R15" s="280"/>
      <c r="S15" s="280"/>
      <c r="T15" s="280"/>
      <c r="U15" s="280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0"/>
      <c r="AK15" s="280"/>
    </row>
    <row r="16" customFormat="false" ht="11.25" hidden="false" customHeight="true" outlineLevel="0" collapsed="false">
      <c r="A16" s="273" t="s">
        <v>390</v>
      </c>
      <c r="B16" s="289" t="s">
        <v>20</v>
      </c>
      <c r="D16" s="297" t="e">
        <f aca="false">E16</f>
        <v>#NAME?</v>
      </c>
      <c r="E16" s="293" t="e">
        <f aca="false">ROUND(HPVAL($A16,$A$1,$A$2,$A$3,$A$4,$A$6)/1000,0)</f>
        <v>#NAME?</v>
      </c>
      <c r="F16" s="298" t="e">
        <f aca="false">E16-D16</f>
        <v>#NAME?</v>
      </c>
      <c r="G16" s="293"/>
      <c r="H16" s="299"/>
      <c r="I16" s="295"/>
      <c r="J16" s="295"/>
      <c r="K16" s="296"/>
      <c r="L16" s="280"/>
      <c r="M16" s="280"/>
      <c r="N16" s="280"/>
      <c r="O16" s="280"/>
      <c r="P16" s="280"/>
      <c r="Q16" s="280"/>
      <c r="R16" s="280"/>
      <c r="S16" s="280"/>
      <c r="T16" s="280"/>
      <c r="U16" s="280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0"/>
      <c r="AK16" s="280"/>
    </row>
    <row r="17" customFormat="false" ht="11.25" hidden="false" customHeight="true" outlineLevel="0" collapsed="false">
      <c r="A17" s="273" t="s">
        <v>391</v>
      </c>
      <c r="B17" s="289" t="s">
        <v>21</v>
      </c>
      <c r="D17" s="297" t="n">
        <v>1364</v>
      </c>
      <c r="E17" s="293" t="e">
        <f aca="false">ROUND(HPVAL($A17,$A$1,$A$2,$A$3,$A$4,$A$6)/1000,0)</f>
        <v>#NAME?</v>
      </c>
      <c r="F17" s="298" t="e">
        <f aca="false">E17-D17</f>
        <v>#NAME?</v>
      </c>
      <c r="G17" s="293"/>
      <c r="H17" s="299"/>
      <c r="I17" s="295"/>
      <c r="J17" s="295"/>
      <c r="K17" s="296"/>
      <c r="L17" s="280"/>
      <c r="M17" s="280"/>
      <c r="N17" s="280"/>
      <c r="O17" s="280"/>
      <c r="P17" s="280"/>
      <c r="Q17" s="280"/>
      <c r="R17" s="280"/>
      <c r="S17" s="280"/>
      <c r="T17" s="280"/>
      <c r="U17" s="280"/>
      <c r="V17" s="280"/>
      <c r="W17" s="280"/>
      <c r="X17" s="280"/>
      <c r="Y17" s="280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0"/>
      <c r="AK17" s="280"/>
    </row>
    <row r="18" customFormat="false" ht="11.25" hidden="false" customHeight="true" outlineLevel="0" collapsed="false">
      <c r="B18" s="301" t="s">
        <v>421</v>
      </c>
      <c r="C18" s="302"/>
      <c r="D18" s="303" t="e">
        <f aca="false">SUM(D9:D17)</f>
        <v>#NAME?</v>
      </c>
      <c r="E18" s="304" t="e">
        <f aca="false">SUM(E9:E17)</f>
        <v>#NAME?</v>
      </c>
      <c r="F18" s="305" t="e">
        <f aca="false">SUM(F9:F17)</f>
        <v>#NAME?</v>
      </c>
      <c r="G18" s="306"/>
      <c r="H18" s="307"/>
      <c r="I18" s="308"/>
      <c r="J18" s="308"/>
      <c r="K18" s="309"/>
      <c r="L18" s="280"/>
      <c r="M18" s="280"/>
      <c r="N18" s="280"/>
      <c r="O18" s="280"/>
      <c r="P18" s="280"/>
      <c r="Q18" s="280"/>
      <c r="R18" s="280"/>
      <c r="S18" s="280"/>
      <c r="T18" s="280"/>
      <c r="U18" s="280"/>
      <c r="V18" s="280"/>
      <c r="W18" s="280"/>
      <c r="X18" s="280"/>
      <c r="Y18" s="280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0"/>
      <c r="AK18" s="280"/>
    </row>
    <row r="19" customFormat="false" ht="3" hidden="false" customHeight="true" outlineLevel="0" collapsed="false">
      <c r="B19" s="289"/>
      <c r="D19" s="297"/>
      <c r="E19" s="293"/>
      <c r="F19" s="298"/>
      <c r="G19" s="293"/>
      <c r="H19" s="299"/>
      <c r="I19" s="295"/>
      <c r="J19" s="295"/>
      <c r="K19" s="296"/>
      <c r="L19" s="280"/>
      <c r="M19" s="280"/>
      <c r="N19" s="280"/>
      <c r="O19" s="280"/>
      <c r="P19" s="280"/>
      <c r="Q19" s="280"/>
      <c r="R19" s="280"/>
      <c r="S19" s="280"/>
      <c r="T19" s="280"/>
      <c r="U19" s="280"/>
      <c r="V19" s="280"/>
      <c r="W19" s="280"/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0"/>
      <c r="AK19" s="280"/>
    </row>
    <row r="20" customFormat="false" ht="11.25" hidden="false" customHeight="true" outlineLevel="0" collapsed="false">
      <c r="A20" s="273" t="s">
        <v>394</v>
      </c>
      <c r="B20" s="289" t="s">
        <v>23</v>
      </c>
      <c r="D20" s="297" t="e">
        <f aca="false">E20</f>
        <v>#NAME?</v>
      </c>
      <c r="E20" s="293" t="e">
        <f aca="false">ROUND(HPVAL($A20,$A$1,$A$2,$A$3,$A$4,$A$6)/1000,0)</f>
        <v>#NAME?</v>
      </c>
      <c r="F20" s="298" t="e">
        <f aca="false">E20-D20</f>
        <v>#NAME?</v>
      </c>
      <c r="G20" s="293"/>
      <c r="H20" s="299"/>
      <c r="I20" s="295"/>
      <c r="J20" s="295"/>
      <c r="K20" s="296"/>
      <c r="L20" s="280"/>
      <c r="M20" s="280"/>
      <c r="N20" s="280"/>
      <c r="O20" s="280"/>
      <c r="P20" s="280"/>
      <c r="Q20" s="280"/>
      <c r="R20" s="280"/>
      <c r="S20" s="280"/>
      <c r="T20" s="280"/>
      <c r="U20" s="280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0"/>
      <c r="AK20" s="280"/>
    </row>
    <row r="21" customFormat="false" ht="11.25" hidden="false" customHeight="true" outlineLevel="0" collapsed="false">
      <c r="A21" s="273" t="s">
        <v>395</v>
      </c>
      <c r="B21" s="289" t="s">
        <v>24</v>
      </c>
      <c r="D21" s="297" t="e">
        <f aca="false">E21</f>
        <v>#NAME?</v>
      </c>
      <c r="E21" s="293" t="e">
        <f aca="false">ROUND(HPVAL($A21,$A$1,$A$2,$A$3,$A$4,$A$6)/1000,0)</f>
        <v>#NAME?</v>
      </c>
      <c r="F21" s="298" t="e">
        <f aca="false">E21-D21</f>
        <v>#NAME?</v>
      </c>
      <c r="G21" s="293"/>
      <c r="H21" s="299"/>
      <c r="I21" s="295"/>
      <c r="J21" s="295"/>
      <c r="K21" s="296"/>
      <c r="L21" s="280"/>
      <c r="M21" s="280"/>
      <c r="N21" s="280"/>
      <c r="O21" s="280"/>
      <c r="P21" s="280"/>
      <c r="Q21" s="280"/>
      <c r="R21" s="280"/>
      <c r="S21" s="280"/>
      <c r="T21" s="280"/>
      <c r="U21" s="280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0"/>
      <c r="AK21" s="280"/>
    </row>
    <row r="22" customFormat="false" ht="11.25" hidden="false" customHeight="true" outlineLevel="0" collapsed="false">
      <c r="A22" s="273" t="s">
        <v>443</v>
      </c>
      <c r="B22" s="289" t="s">
        <v>430</v>
      </c>
      <c r="D22" s="297" t="e">
        <f aca="false">E22</f>
        <v>#NAME?</v>
      </c>
      <c r="E22" s="293" t="e">
        <f aca="false">ROUND(HPVAL($A22,$A$1,$A$2,$A$3,$A$4,$A$6)/1000,0)</f>
        <v>#NAME?</v>
      </c>
      <c r="F22" s="298" t="e">
        <f aca="false">E22-D22</f>
        <v>#NAME?</v>
      </c>
      <c r="G22" s="293"/>
      <c r="H22" s="299"/>
      <c r="I22" s="295"/>
      <c r="J22" s="295"/>
      <c r="K22" s="296"/>
      <c r="L22" s="280"/>
      <c r="M22" s="280"/>
      <c r="N22" s="280"/>
      <c r="O22" s="280"/>
      <c r="P22" s="280"/>
      <c r="Q22" s="280"/>
      <c r="R22" s="280"/>
      <c r="S22" s="280"/>
      <c r="T22" s="280"/>
      <c r="U22" s="280"/>
      <c r="V22" s="280"/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0"/>
      <c r="AK22" s="280"/>
    </row>
    <row r="23" customFormat="false" ht="11.25" hidden="false" customHeight="true" outlineLevel="0" collapsed="false">
      <c r="A23" s="273" t="s">
        <v>399</v>
      </c>
      <c r="B23" s="289" t="s">
        <v>26</v>
      </c>
      <c r="D23" s="297" t="e">
        <f aca="false">E23</f>
        <v>#NAME?</v>
      </c>
      <c r="E23" s="293" t="e">
        <f aca="false">ROUND(HPVAL($A23,$A$1,$A$2,$A$3,$A$4,$A$6)/1000,0)</f>
        <v>#NAME?</v>
      </c>
      <c r="F23" s="298" t="e">
        <f aca="false">E23-D23</f>
        <v>#NAME?</v>
      </c>
      <c r="G23" s="293"/>
      <c r="H23" s="299"/>
      <c r="I23" s="295"/>
      <c r="J23" s="295"/>
      <c r="K23" s="296"/>
      <c r="L23" s="280"/>
      <c r="M23" s="280"/>
      <c r="N23" s="280"/>
      <c r="O23" s="280"/>
      <c r="P23" s="280"/>
      <c r="Q23" s="280"/>
      <c r="R23" s="280"/>
      <c r="S23" s="280"/>
      <c r="T23" s="280"/>
      <c r="U23" s="280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0"/>
      <c r="AK23" s="280"/>
    </row>
    <row r="24" customFormat="false" ht="11.25" hidden="false" customHeight="true" outlineLevel="0" collapsed="false">
      <c r="A24" s="273" t="s">
        <v>444</v>
      </c>
      <c r="B24" s="289" t="s">
        <v>27</v>
      </c>
      <c r="D24" s="297" t="e">
        <f aca="false">E24</f>
        <v>#NAME?</v>
      </c>
      <c r="E24" s="293" t="e">
        <f aca="false">ROUND(HPVAL($A24,$A$1,$A$2,$A$3,$A$4,$A$6)/1000,0)</f>
        <v>#NAME?</v>
      </c>
      <c r="F24" s="298" t="e">
        <f aca="false">E24-D24</f>
        <v>#NAME?</v>
      </c>
      <c r="G24" s="293"/>
      <c r="H24" s="299"/>
      <c r="I24" s="295"/>
      <c r="J24" s="295"/>
      <c r="K24" s="296"/>
      <c r="L24" s="280"/>
      <c r="M24" s="280"/>
      <c r="N24" s="280"/>
      <c r="O24" s="280"/>
      <c r="P24" s="280"/>
      <c r="Q24" s="280"/>
      <c r="R24" s="280"/>
      <c r="S24" s="280"/>
      <c r="T24" s="280"/>
      <c r="U24" s="280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0"/>
      <c r="AK24" s="280"/>
    </row>
    <row r="25" customFormat="false" ht="11.25" hidden="false" customHeight="true" outlineLevel="0" collapsed="false">
      <c r="A25" s="273" t="s">
        <v>400</v>
      </c>
      <c r="B25" s="289" t="s">
        <v>28</v>
      </c>
      <c r="D25" s="297" t="e">
        <f aca="false">E25</f>
        <v>#NAME?</v>
      </c>
      <c r="E25" s="293" t="e">
        <f aca="false">ROUND(HPVAL($A25,$A$1,$A$2,$A$3,$A$4,$A$6)/1000,0)</f>
        <v>#NAME?</v>
      </c>
      <c r="F25" s="298" t="e">
        <f aca="false">E25-D25</f>
        <v>#NAME?</v>
      </c>
      <c r="G25" s="293"/>
      <c r="H25" s="299"/>
      <c r="I25" s="295"/>
      <c r="J25" s="295"/>
      <c r="K25" s="296"/>
      <c r="L25" s="280"/>
      <c r="M25" s="280"/>
      <c r="N25" s="280"/>
      <c r="O25" s="280"/>
      <c r="P25" s="280"/>
      <c r="Q25" s="280"/>
      <c r="R25" s="280"/>
      <c r="S25" s="280"/>
      <c r="T25" s="280"/>
      <c r="U25" s="280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0"/>
      <c r="AG25" s="280"/>
      <c r="AH25" s="280"/>
      <c r="AI25" s="280"/>
      <c r="AJ25" s="280"/>
      <c r="AK25" s="280"/>
    </row>
    <row r="26" customFormat="false" ht="11.25" hidden="false" customHeight="true" outlineLevel="0" collapsed="false">
      <c r="B26" s="301" t="s">
        <v>29</v>
      </c>
      <c r="C26" s="302"/>
      <c r="D26" s="303" t="e">
        <f aca="false">SUM(D20:D25)</f>
        <v>#NAME?</v>
      </c>
      <c r="E26" s="304" t="e">
        <f aca="false">SUM(E20:E25)</f>
        <v>#NAME?</v>
      </c>
      <c r="F26" s="305" t="e">
        <f aca="false">SUM(F20:F25)</f>
        <v>#NAME?</v>
      </c>
      <c r="G26" s="306"/>
      <c r="H26" s="307"/>
      <c r="I26" s="308"/>
      <c r="J26" s="308"/>
      <c r="K26" s="309"/>
      <c r="L26" s="280"/>
      <c r="M26" s="280"/>
      <c r="N26" s="280"/>
      <c r="O26" s="280"/>
      <c r="P26" s="280"/>
      <c r="Q26" s="280"/>
      <c r="R26" s="280"/>
      <c r="S26" s="280"/>
      <c r="T26" s="280"/>
      <c r="U26" s="280"/>
      <c r="V26" s="280"/>
      <c r="W26" s="280"/>
      <c r="X26" s="280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  <c r="AI26" s="280"/>
      <c r="AJ26" s="280"/>
      <c r="AK26" s="280"/>
    </row>
    <row r="27" customFormat="false" ht="3" hidden="false" customHeight="true" outlineLevel="0" collapsed="false">
      <c r="B27" s="289"/>
      <c r="D27" s="297"/>
      <c r="E27" s="293"/>
      <c r="F27" s="298"/>
      <c r="G27" s="293"/>
      <c r="H27" s="299"/>
      <c r="I27" s="295"/>
      <c r="J27" s="295"/>
      <c r="K27" s="296"/>
      <c r="L27" s="280"/>
      <c r="M27" s="280"/>
      <c r="N27" s="280"/>
      <c r="O27" s="280"/>
      <c r="P27" s="280"/>
      <c r="Q27" s="280"/>
      <c r="R27" s="280"/>
      <c r="S27" s="280"/>
      <c r="T27" s="280"/>
      <c r="U27" s="280"/>
      <c r="V27" s="280"/>
      <c r="W27" s="280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  <c r="AI27" s="280"/>
      <c r="AJ27" s="280"/>
      <c r="AK27" s="280"/>
    </row>
    <row r="28" customFormat="false" ht="11.25" hidden="false" customHeight="true" outlineLevel="0" collapsed="false">
      <c r="A28" s="273" t="s">
        <v>403</v>
      </c>
      <c r="B28" s="289" t="s">
        <v>30</v>
      </c>
      <c r="D28" s="297" t="n">
        <f aca="false">E28</f>
        <v>1001</v>
      </c>
      <c r="E28" s="293" t="n">
        <v>1001</v>
      </c>
      <c r="F28" s="298" t="n">
        <f aca="false">E28-D28</f>
        <v>0</v>
      </c>
      <c r="G28" s="293"/>
      <c r="H28" s="299"/>
      <c r="I28" s="295"/>
      <c r="J28" s="295"/>
      <c r="K28" s="296"/>
      <c r="L28" s="280"/>
      <c r="M28" s="280"/>
      <c r="N28" s="280"/>
      <c r="O28" s="280"/>
      <c r="P28" s="280"/>
      <c r="Q28" s="280"/>
      <c r="R28" s="280"/>
      <c r="S28" s="280"/>
      <c r="T28" s="280"/>
      <c r="U28" s="280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0"/>
      <c r="AK28" s="280"/>
    </row>
    <row r="29" customFormat="false" ht="11.25" hidden="false" customHeight="true" outlineLevel="0" collapsed="false">
      <c r="A29" s="310" t="s">
        <v>404</v>
      </c>
      <c r="B29" s="192" t="s">
        <v>31</v>
      </c>
      <c r="C29" s="300"/>
      <c r="D29" s="297" t="n">
        <v>4961</v>
      </c>
      <c r="E29" s="293" t="e">
        <f aca="false">ROUND(HPVAL($A29,$A$1,$A$2,$A$3,$A$4,$A$6)/1000,0)</f>
        <v>#NAME?</v>
      </c>
      <c r="F29" s="298" t="e">
        <f aca="false">E29-D29</f>
        <v>#NAME?</v>
      </c>
      <c r="G29" s="293"/>
      <c r="H29" s="299"/>
      <c r="I29" s="295"/>
      <c r="J29" s="295"/>
      <c r="K29" s="296"/>
      <c r="L29" s="280"/>
      <c r="M29" s="280"/>
      <c r="N29" s="280"/>
      <c r="O29" s="280"/>
      <c r="P29" s="280"/>
      <c r="Q29" s="280"/>
      <c r="R29" s="280"/>
      <c r="S29" s="280"/>
      <c r="T29" s="280"/>
      <c r="U29" s="280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0"/>
      <c r="AK29" s="280"/>
    </row>
    <row r="30" customFormat="false" ht="11.25" hidden="false" customHeight="true" outlineLevel="0" collapsed="false">
      <c r="A30" s="310" t="s">
        <v>405</v>
      </c>
      <c r="B30" s="192" t="s">
        <v>32</v>
      </c>
      <c r="C30" s="300"/>
      <c r="D30" s="297" t="e">
        <f aca="false">E30</f>
        <v>#NAME?</v>
      </c>
      <c r="E30" s="293" t="e">
        <f aca="false">ROUND(HPVAL($A30,$A$1,$A$2,$A$3,$A$4,$A$6)/1000,0)</f>
        <v>#NAME?</v>
      </c>
      <c r="F30" s="298" t="e">
        <f aca="false">E30-D30</f>
        <v>#NAME?</v>
      </c>
      <c r="G30" s="293"/>
      <c r="H30" s="299"/>
      <c r="I30" s="295"/>
      <c r="J30" s="295"/>
      <c r="K30" s="296"/>
      <c r="L30" s="280"/>
      <c r="M30" s="280"/>
      <c r="N30" s="280"/>
      <c r="O30" s="280"/>
      <c r="P30" s="280"/>
      <c r="Q30" s="280"/>
      <c r="R30" s="280"/>
      <c r="S30" s="280"/>
      <c r="T30" s="280"/>
      <c r="U30" s="280"/>
      <c r="V30" s="280"/>
      <c r="W30" s="280"/>
      <c r="X30" s="280"/>
      <c r="Y30" s="280"/>
      <c r="Z30" s="280"/>
      <c r="AA30" s="280"/>
      <c r="AB30" s="280"/>
      <c r="AC30" s="280"/>
      <c r="AD30" s="280"/>
      <c r="AE30" s="280"/>
      <c r="AF30" s="280"/>
      <c r="AG30" s="280"/>
      <c r="AH30" s="280"/>
      <c r="AI30" s="280"/>
      <c r="AJ30" s="280"/>
      <c r="AK30" s="280"/>
    </row>
    <row r="31" customFormat="false" ht="11.25" hidden="false" customHeight="true" outlineLevel="0" collapsed="false">
      <c r="B31" s="301" t="s">
        <v>33</v>
      </c>
      <c r="C31" s="302"/>
      <c r="D31" s="303" t="e">
        <f aca="false">SUM(D28:D30)</f>
        <v>#NAME?</v>
      </c>
      <c r="E31" s="304" t="e">
        <f aca="false">SUM(E28:E30)</f>
        <v>#NAME?</v>
      </c>
      <c r="F31" s="305" t="e">
        <f aca="false">SUM(F28:F30)</f>
        <v>#NAME?</v>
      </c>
      <c r="G31" s="306"/>
      <c r="H31" s="307"/>
      <c r="I31" s="308"/>
      <c r="J31" s="308"/>
      <c r="K31" s="309"/>
      <c r="L31" s="280"/>
      <c r="M31" s="280"/>
      <c r="N31" s="280"/>
      <c r="O31" s="280"/>
      <c r="P31" s="280"/>
      <c r="Q31" s="280"/>
      <c r="R31" s="280"/>
      <c r="S31" s="280"/>
      <c r="T31" s="280"/>
      <c r="U31" s="280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0"/>
      <c r="AK31" s="280"/>
    </row>
    <row r="32" customFormat="false" ht="3" hidden="false" customHeight="true" outlineLevel="0" collapsed="false">
      <c r="B32" s="289"/>
      <c r="D32" s="297"/>
      <c r="E32" s="293"/>
      <c r="F32" s="298"/>
      <c r="G32" s="293"/>
      <c r="H32" s="299"/>
      <c r="I32" s="295"/>
      <c r="J32" s="295"/>
      <c r="K32" s="296"/>
      <c r="L32" s="280"/>
      <c r="M32" s="280"/>
      <c r="N32" s="280"/>
      <c r="O32" s="280"/>
      <c r="P32" s="280"/>
      <c r="Q32" s="280"/>
      <c r="R32" s="280"/>
      <c r="S32" s="280"/>
      <c r="T32" s="280"/>
      <c r="U32" s="280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0"/>
      <c r="AK32" s="280"/>
    </row>
    <row r="33" customFormat="false" ht="11.25" hidden="false" customHeight="true" outlineLevel="0" collapsed="false">
      <c r="A33" s="273" t="s">
        <v>406</v>
      </c>
      <c r="B33" s="289" t="s">
        <v>34</v>
      </c>
      <c r="D33" s="297" t="n">
        <v>838</v>
      </c>
      <c r="E33" s="293" t="e">
        <f aca="false">ROUND(HPVAL($A33,$A$1,$A$2,$A$3,$A$4,$A$6)/1000,0)</f>
        <v>#NAME?</v>
      </c>
      <c r="F33" s="298" t="e">
        <f aca="false">E33-D33</f>
        <v>#NAME?</v>
      </c>
      <c r="G33" s="293"/>
      <c r="H33" s="299"/>
      <c r="I33" s="295"/>
      <c r="J33" s="295"/>
      <c r="K33" s="296"/>
      <c r="L33" s="280"/>
      <c r="M33" s="280"/>
      <c r="N33" s="280"/>
      <c r="O33" s="280"/>
      <c r="P33" s="280"/>
      <c r="Q33" s="280"/>
      <c r="R33" s="280"/>
      <c r="S33" s="280"/>
      <c r="T33" s="280"/>
      <c r="U33" s="280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0"/>
      <c r="AK33" s="280"/>
    </row>
    <row r="34" customFormat="false" ht="11.25" hidden="false" customHeight="true" outlineLevel="0" collapsed="false">
      <c r="A34" s="273" t="s">
        <v>407</v>
      </c>
      <c r="B34" s="289" t="s">
        <v>35</v>
      </c>
      <c r="D34" s="297" t="e">
        <f aca="false">E34</f>
        <v>#NAME?</v>
      </c>
      <c r="E34" s="293" t="e">
        <f aca="false">ROUND(HPVAL($A34,$A$1,$A$2,$A$3,$A$4,$A$6)/1000,0)</f>
        <v>#NAME?</v>
      </c>
      <c r="F34" s="298" t="e">
        <f aca="false">E34-D34</f>
        <v>#NAME?</v>
      </c>
      <c r="G34" s="293"/>
      <c r="H34" s="299"/>
      <c r="I34" s="295"/>
      <c r="J34" s="295"/>
      <c r="K34" s="296"/>
      <c r="L34" s="280"/>
      <c r="M34" s="280"/>
      <c r="N34" s="280"/>
      <c r="O34" s="280"/>
      <c r="P34" s="280"/>
      <c r="Q34" s="280"/>
      <c r="R34" s="280"/>
      <c r="S34" s="280"/>
      <c r="T34" s="280"/>
      <c r="U34" s="280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0"/>
      <c r="AK34" s="280"/>
    </row>
    <row r="35" customFormat="false" ht="11.25" hidden="true" customHeight="true" outlineLevel="0" collapsed="false">
      <c r="A35" s="273" t="s">
        <v>408</v>
      </c>
      <c r="B35" s="289" t="s">
        <v>340</v>
      </c>
      <c r="D35" s="297" t="e">
        <f aca="false">E35</f>
        <v>#NAME?</v>
      </c>
      <c r="E35" s="293" t="e">
        <f aca="false">ROUND(HPVAL($A35,$A$1,$A$2,$A$3,$A$4,$A$6)/1000,0)</f>
        <v>#NAME?</v>
      </c>
      <c r="F35" s="298" t="e">
        <f aca="false">E35-D35</f>
        <v>#NAME?</v>
      </c>
      <c r="G35" s="293"/>
      <c r="H35" s="299"/>
      <c r="I35" s="295"/>
      <c r="J35" s="295"/>
      <c r="K35" s="296"/>
      <c r="L35" s="280"/>
      <c r="M35" s="280"/>
      <c r="N35" s="280"/>
      <c r="O35" s="280"/>
      <c r="P35" s="280"/>
      <c r="Q35" s="280"/>
      <c r="R35" s="280"/>
      <c r="S35" s="280"/>
      <c r="T35" s="280"/>
      <c r="U35" s="280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0"/>
      <c r="AK35" s="280"/>
    </row>
    <row r="36" customFormat="false" ht="11.25" hidden="true" customHeight="true" outlineLevel="0" collapsed="false">
      <c r="A36" s="273" t="s">
        <v>409</v>
      </c>
      <c r="B36" s="289" t="s">
        <v>36</v>
      </c>
      <c r="D36" s="297" t="e">
        <f aca="false">E36</f>
        <v>#NAME?</v>
      </c>
      <c r="E36" s="293" t="e">
        <f aca="false">ROUND(HPVAL($A36,$A$1,$A$2,$A$3,$A$4,$A$6)/1000,0)</f>
        <v>#NAME?</v>
      </c>
      <c r="F36" s="298" t="e">
        <f aca="false">E36-D36</f>
        <v>#NAME?</v>
      </c>
      <c r="G36" s="293"/>
      <c r="H36" s="299"/>
      <c r="I36" s="295"/>
      <c r="J36" s="295"/>
      <c r="K36" s="296"/>
      <c r="L36" s="280"/>
      <c r="M36" s="280"/>
      <c r="N36" s="280"/>
      <c r="O36" s="280"/>
      <c r="P36" s="280"/>
      <c r="Q36" s="280"/>
      <c r="R36" s="280"/>
      <c r="S36" s="280"/>
      <c r="T36" s="280"/>
      <c r="U36" s="280"/>
      <c r="V36" s="280"/>
      <c r="W36" s="280"/>
      <c r="X36" s="280"/>
      <c r="Y36" s="280"/>
      <c r="Z36" s="280"/>
      <c r="AA36" s="280"/>
      <c r="AB36" s="280"/>
      <c r="AC36" s="280"/>
      <c r="AD36" s="280"/>
      <c r="AE36" s="280"/>
      <c r="AF36" s="280"/>
      <c r="AG36" s="280"/>
      <c r="AH36" s="280"/>
      <c r="AI36" s="280"/>
      <c r="AJ36" s="280"/>
      <c r="AK36" s="280"/>
    </row>
    <row r="37" customFormat="false" ht="12.75" hidden="false" customHeight="false" outlineLevel="0" collapsed="false">
      <c r="B37" s="289" t="s">
        <v>36</v>
      </c>
      <c r="D37" s="311" t="e">
        <f aca="false">SUM(D35:D36)</f>
        <v>#NAME?</v>
      </c>
      <c r="E37" s="312" t="e">
        <f aca="false">SUM(E35:E36)</f>
        <v>#NAME?</v>
      </c>
      <c r="F37" s="313" t="e">
        <f aca="false">SUM(F35:F36)</f>
        <v>#NAME?</v>
      </c>
      <c r="G37" s="314"/>
    </row>
    <row r="38" customFormat="false" ht="11.25" hidden="false" customHeight="true" outlineLevel="0" collapsed="false">
      <c r="B38" s="301" t="s">
        <v>37</v>
      </c>
      <c r="C38" s="302"/>
      <c r="D38" s="303" t="e">
        <f aca="false">SUM(D33:D36)</f>
        <v>#NAME?</v>
      </c>
      <c r="E38" s="304" t="e">
        <f aca="false">SUM(E33:E36)</f>
        <v>#NAME?</v>
      </c>
      <c r="F38" s="305" t="e">
        <f aca="false">SUM(F33:F36)</f>
        <v>#NAME?</v>
      </c>
      <c r="G38" s="306"/>
      <c r="H38" s="307"/>
      <c r="I38" s="308"/>
      <c r="J38" s="308"/>
      <c r="K38" s="309"/>
      <c r="L38" s="280"/>
      <c r="M38" s="280"/>
      <c r="N38" s="280"/>
      <c r="O38" s="280"/>
      <c r="P38" s="280"/>
      <c r="Q38" s="280"/>
      <c r="R38" s="280"/>
      <c r="S38" s="280"/>
      <c r="T38" s="280"/>
      <c r="U38" s="280"/>
      <c r="V38" s="280"/>
      <c r="W38" s="280"/>
      <c r="X38" s="280"/>
      <c r="Y38" s="280"/>
      <c r="Z38" s="280"/>
      <c r="AA38" s="280"/>
      <c r="AB38" s="280"/>
      <c r="AC38" s="280"/>
      <c r="AD38" s="280"/>
      <c r="AE38" s="280"/>
      <c r="AF38" s="280"/>
      <c r="AG38" s="280"/>
      <c r="AH38" s="280"/>
      <c r="AI38" s="280"/>
      <c r="AJ38" s="280"/>
      <c r="AK38" s="280"/>
    </row>
    <row r="39" customFormat="false" ht="3" hidden="false" customHeight="true" outlineLevel="0" collapsed="false">
      <c r="B39" s="289"/>
      <c r="D39" s="297"/>
      <c r="E39" s="293"/>
      <c r="F39" s="298"/>
      <c r="G39" s="293"/>
      <c r="H39" s="299"/>
      <c r="I39" s="295"/>
      <c r="J39" s="295"/>
      <c r="K39" s="296"/>
      <c r="L39" s="280"/>
      <c r="M39" s="280"/>
      <c r="N39" s="280"/>
      <c r="O39" s="280"/>
      <c r="P39" s="280"/>
      <c r="Q39" s="280"/>
      <c r="R39" s="280"/>
      <c r="S39" s="280"/>
      <c r="T39" s="280"/>
      <c r="U39" s="280"/>
      <c r="V39" s="280"/>
      <c r="W39" s="280"/>
      <c r="X39" s="280"/>
      <c r="Y39" s="280"/>
      <c r="Z39" s="280"/>
      <c r="AA39" s="280"/>
      <c r="AB39" s="280"/>
      <c r="AC39" s="280"/>
      <c r="AD39" s="280"/>
      <c r="AE39" s="280"/>
      <c r="AF39" s="280"/>
      <c r="AG39" s="280"/>
      <c r="AH39" s="280"/>
      <c r="AI39" s="280"/>
      <c r="AJ39" s="280"/>
      <c r="AK39" s="280"/>
    </row>
    <row r="40" customFormat="false" ht="11.25" hidden="false" customHeight="true" outlineLevel="0" collapsed="false">
      <c r="A40" s="273" t="s">
        <v>202</v>
      </c>
      <c r="B40" s="289" t="s">
        <v>38</v>
      </c>
      <c r="C40" s="300"/>
      <c r="D40" s="297" t="n">
        <v>6431</v>
      </c>
      <c r="E40" s="293" t="e">
        <f aca="false">ROUND(HPVAL($A40,$A$1,$A$2,$A$3,$A$4,$A$6)/1000,0)</f>
        <v>#NAME?</v>
      </c>
      <c r="F40" s="298" t="e">
        <f aca="false">E40-D40</f>
        <v>#NAME?</v>
      </c>
      <c r="G40" s="293"/>
      <c r="H40" s="299"/>
      <c r="I40" s="295"/>
      <c r="J40" s="295"/>
      <c r="K40" s="296"/>
      <c r="L40" s="280"/>
      <c r="M40" s="280"/>
      <c r="N40" s="280"/>
      <c r="O40" s="280"/>
      <c r="P40" s="280"/>
      <c r="Q40" s="280"/>
      <c r="R40" s="280"/>
      <c r="S40" s="280"/>
      <c r="T40" s="280"/>
      <c r="U40" s="280"/>
      <c r="V40" s="280"/>
      <c r="W40" s="280"/>
      <c r="X40" s="280"/>
      <c r="Y40" s="280"/>
      <c r="Z40" s="280"/>
      <c r="AA40" s="280"/>
      <c r="AB40" s="280"/>
      <c r="AC40" s="280"/>
      <c r="AD40" s="280"/>
      <c r="AE40" s="280"/>
      <c r="AF40" s="280"/>
      <c r="AG40" s="280"/>
      <c r="AH40" s="280"/>
      <c r="AI40" s="280"/>
      <c r="AJ40" s="280"/>
      <c r="AK40" s="280"/>
    </row>
    <row r="41" customFormat="false" ht="3" hidden="false" customHeight="true" outlineLevel="0" collapsed="false">
      <c r="B41" s="289"/>
      <c r="C41" s="300"/>
      <c r="D41" s="297"/>
      <c r="E41" s="293"/>
      <c r="F41" s="298"/>
      <c r="G41" s="293"/>
      <c r="H41" s="299"/>
      <c r="I41" s="295"/>
      <c r="J41" s="295"/>
      <c r="K41" s="296"/>
      <c r="L41" s="280"/>
      <c r="M41" s="280"/>
      <c r="N41" s="280"/>
      <c r="O41" s="280"/>
      <c r="P41" s="280"/>
      <c r="Q41" s="280"/>
      <c r="R41" s="280"/>
      <c r="S41" s="280"/>
      <c r="T41" s="280"/>
      <c r="U41" s="280"/>
      <c r="V41" s="280"/>
      <c r="W41" s="280"/>
      <c r="X41" s="280"/>
      <c r="Y41" s="280"/>
      <c r="Z41" s="280"/>
      <c r="AA41" s="280"/>
      <c r="AB41" s="280"/>
      <c r="AC41" s="280"/>
      <c r="AD41" s="280"/>
      <c r="AE41" s="280"/>
      <c r="AF41" s="280"/>
      <c r="AG41" s="280"/>
      <c r="AH41" s="280"/>
      <c r="AI41" s="280"/>
      <c r="AJ41" s="280"/>
      <c r="AK41" s="280"/>
    </row>
    <row r="42" customFormat="false" ht="11.25" hidden="false" customHeight="true" outlineLevel="0" collapsed="false">
      <c r="A42" s="273" t="s">
        <v>410</v>
      </c>
      <c r="B42" s="289" t="s">
        <v>39</v>
      </c>
      <c r="C42" s="300"/>
      <c r="D42" s="297" t="n">
        <v>2231</v>
      </c>
      <c r="E42" s="293" t="e">
        <f aca="false">ROUND(HPVAL($A42,$A$1,$A$2,$A$3,$A$4,$A$6)/1000,0)</f>
        <v>#NAME?</v>
      </c>
      <c r="F42" s="298" t="e">
        <f aca="false">E42-D42</f>
        <v>#NAME?</v>
      </c>
      <c r="G42" s="293"/>
      <c r="H42" s="299"/>
      <c r="I42" s="295"/>
      <c r="J42" s="295"/>
      <c r="K42" s="296"/>
      <c r="L42" s="280"/>
      <c r="M42" s="280"/>
      <c r="N42" s="280"/>
      <c r="O42" s="280"/>
      <c r="P42" s="280"/>
      <c r="Q42" s="280"/>
      <c r="R42" s="280"/>
      <c r="S42" s="280"/>
      <c r="T42" s="280"/>
      <c r="U42" s="280"/>
      <c r="V42" s="280"/>
      <c r="W42" s="280"/>
      <c r="X42" s="280"/>
      <c r="Y42" s="280"/>
      <c r="Z42" s="280"/>
      <c r="AA42" s="280"/>
      <c r="AB42" s="280"/>
      <c r="AC42" s="280"/>
      <c r="AD42" s="280"/>
      <c r="AE42" s="280"/>
      <c r="AF42" s="280"/>
      <c r="AG42" s="280"/>
      <c r="AH42" s="280"/>
      <c r="AI42" s="280"/>
      <c r="AJ42" s="280"/>
      <c r="AK42" s="280"/>
    </row>
    <row r="43" customFormat="false" ht="3" hidden="false" customHeight="true" outlineLevel="0" collapsed="false">
      <c r="B43" s="289"/>
      <c r="D43" s="297"/>
      <c r="E43" s="293"/>
      <c r="F43" s="298"/>
      <c r="G43" s="293"/>
      <c r="H43" s="299"/>
      <c r="I43" s="295"/>
      <c r="J43" s="295"/>
      <c r="K43" s="296"/>
      <c r="L43" s="280"/>
      <c r="M43" s="280"/>
      <c r="N43" s="280"/>
      <c r="O43" s="280"/>
      <c r="P43" s="280"/>
      <c r="Q43" s="280"/>
      <c r="R43" s="280"/>
      <c r="S43" s="280"/>
      <c r="T43" s="280"/>
      <c r="U43" s="280"/>
      <c r="V43" s="280"/>
      <c r="W43" s="280"/>
      <c r="X43" s="280"/>
      <c r="Y43" s="280"/>
      <c r="Z43" s="280"/>
      <c r="AA43" s="280"/>
      <c r="AB43" s="280"/>
      <c r="AC43" s="280"/>
      <c r="AD43" s="280"/>
      <c r="AE43" s="280"/>
      <c r="AF43" s="280"/>
      <c r="AG43" s="280"/>
      <c r="AH43" s="280"/>
      <c r="AI43" s="280"/>
      <c r="AJ43" s="280"/>
      <c r="AK43" s="280"/>
    </row>
    <row r="44" customFormat="false" ht="11.25" hidden="false" customHeight="true" outlineLevel="0" collapsed="false">
      <c r="B44" s="301" t="s">
        <v>41</v>
      </c>
      <c r="C44" s="302"/>
      <c r="D44" s="303" t="e">
        <f aca="false">SUM(D38:D42)+D18+D26+D31</f>
        <v>#NAME?</v>
      </c>
      <c r="E44" s="304" t="e">
        <f aca="false">SUM(E38:E42)+E18+E26+E31</f>
        <v>#NAME?</v>
      </c>
      <c r="F44" s="305" t="e">
        <f aca="false">SUM(F38:F42)+F18+F26+F31</f>
        <v>#NAME?</v>
      </c>
      <c r="G44" s="306"/>
      <c r="H44" s="307"/>
      <c r="I44" s="308"/>
      <c r="J44" s="308"/>
      <c r="K44" s="309"/>
    </row>
    <row r="45" customFormat="false" ht="3" hidden="false" customHeight="true" outlineLevel="0" collapsed="false">
      <c r="B45" s="289"/>
      <c r="D45" s="297"/>
      <c r="E45" s="293"/>
      <c r="F45" s="298"/>
      <c r="G45" s="293"/>
      <c r="H45" s="299"/>
      <c r="I45" s="295"/>
      <c r="J45" s="295"/>
      <c r="K45" s="296"/>
      <c r="L45" s="280"/>
      <c r="M45" s="280"/>
      <c r="N45" s="280"/>
      <c r="O45" s="280"/>
      <c r="P45" s="280"/>
      <c r="Q45" s="280"/>
      <c r="R45" s="280"/>
      <c r="S45" s="280"/>
      <c r="T45" s="280"/>
      <c r="U45" s="280"/>
      <c r="V45" s="280"/>
      <c r="W45" s="280"/>
      <c r="X45" s="280"/>
      <c r="Y45" s="280"/>
      <c r="Z45" s="280"/>
      <c r="AA45" s="280"/>
      <c r="AB45" s="280"/>
      <c r="AC45" s="280"/>
      <c r="AD45" s="280"/>
      <c r="AE45" s="280"/>
      <c r="AF45" s="280"/>
      <c r="AG45" s="280"/>
      <c r="AH45" s="280"/>
      <c r="AI45" s="280"/>
      <c r="AJ45" s="280"/>
      <c r="AK45" s="280"/>
    </row>
    <row r="46" customFormat="false" ht="11.25" hidden="false" customHeight="true" outlineLevel="0" collapsed="false">
      <c r="A46" s="273" t="s">
        <v>411</v>
      </c>
      <c r="B46" s="289" t="s">
        <v>373</v>
      </c>
      <c r="C46" s="300"/>
      <c r="D46" s="297" t="n">
        <v>73510</v>
      </c>
      <c r="E46" s="293" t="e">
        <f aca="false">ROUND(HPVAL($A46,$A$1,$A$2,$A$3,$A$4,$A$6)/1000,0)</f>
        <v>#NAME?</v>
      </c>
      <c r="F46" s="298" t="e">
        <f aca="false">E46-D46</f>
        <v>#NAME?</v>
      </c>
      <c r="G46" s="293"/>
      <c r="H46" s="299"/>
      <c r="I46" s="295"/>
      <c r="J46" s="295"/>
      <c r="K46" s="296"/>
      <c r="L46" s="280"/>
      <c r="M46" s="280"/>
      <c r="N46" s="280"/>
      <c r="O46" s="280"/>
      <c r="P46" s="280"/>
      <c r="Q46" s="280"/>
      <c r="R46" s="280"/>
      <c r="S46" s="280"/>
      <c r="T46" s="280"/>
      <c r="U46" s="280"/>
      <c r="V46" s="280"/>
      <c r="W46" s="280"/>
      <c r="X46" s="280"/>
      <c r="Y46" s="280"/>
      <c r="Z46" s="280"/>
      <c r="AA46" s="280"/>
      <c r="AB46" s="280"/>
      <c r="AC46" s="280"/>
      <c r="AD46" s="280"/>
      <c r="AE46" s="280"/>
      <c r="AF46" s="280"/>
      <c r="AG46" s="280"/>
      <c r="AH46" s="280"/>
      <c r="AI46" s="280"/>
      <c r="AJ46" s="280"/>
      <c r="AK46" s="280"/>
    </row>
    <row r="47" customFormat="false" ht="3" hidden="false" customHeight="true" outlineLevel="0" collapsed="false">
      <c r="B47" s="289"/>
      <c r="D47" s="297"/>
      <c r="E47" s="293"/>
      <c r="F47" s="298"/>
      <c r="G47" s="293"/>
      <c r="H47" s="299"/>
      <c r="I47" s="295"/>
      <c r="J47" s="295"/>
      <c r="K47" s="296"/>
      <c r="L47" s="280"/>
      <c r="M47" s="280"/>
      <c r="N47" s="280"/>
      <c r="O47" s="280"/>
      <c r="P47" s="280"/>
      <c r="Q47" s="280"/>
      <c r="R47" s="280"/>
      <c r="S47" s="280"/>
      <c r="T47" s="280"/>
      <c r="U47" s="280"/>
      <c r="V47" s="280"/>
      <c r="W47" s="280"/>
      <c r="X47" s="280"/>
      <c r="Y47" s="280"/>
      <c r="Z47" s="280"/>
      <c r="AA47" s="280"/>
      <c r="AB47" s="280"/>
      <c r="AC47" s="280"/>
      <c r="AD47" s="280"/>
      <c r="AE47" s="280"/>
      <c r="AF47" s="280"/>
      <c r="AG47" s="280"/>
      <c r="AH47" s="280"/>
      <c r="AI47" s="280"/>
      <c r="AJ47" s="280"/>
      <c r="AK47" s="280"/>
    </row>
    <row r="48" customFormat="false" ht="11.25" hidden="false" customHeight="true" outlineLevel="0" collapsed="false">
      <c r="A48" s="273" t="s">
        <v>412</v>
      </c>
      <c r="B48" s="289" t="s">
        <v>44</v>
      </c>
      <c r="C48" s="300"/>
      <c r="D48" s="297" t="e">
        <f aca="false">E48</f>
        <v>#NAME?</v>
      </c>
      <c r="E48" s="293" t="e">
        <f aca="false">ROUND(HPVAL($A48,$A$1,$A$2,$A$3,$A$4,$A$6)/1000,0)</f>
        <v>#NAME?</v>
      </c>
      <c r="F48" s="298" t="e">
        <f aca="false">E48-D48</f>
        <v>#NAME?</v>
      </c>
      <c r="G48" s="293"/>
      <c r="H48" s="299"/>
      <c r="I48" s="295"/>
      <c r="J48" s="295"/>
      <c r="K48" s="296"/>
      <c r="L48" s="280"/>
      <c r="M48" s="280"/>
      <c r="N48" s="280"/>
      <c r="O48" s="280"/>
      <c r="P48" s="280"/>
      <c r="Q48" s="280"/>
      <c r="R48" s="280"/>
      <c r="S48" s="280"/>
      <c r="T48" s="280"/>
      <c r="U48" s="280"/>
      <c r="V48" s="280"/>
      <c r="W48" s="280"/>
      <c r="X48" s="280"/>
      <c r="Y48" s="280"/>
      <c r="Z48" s="280"/>
      <c r="AA48" s="280"/>
      <c r="AB48" s="280"/>
      <c r="AC48" s="280"/>
      <c r="AD48" s="280"/>
      <c r="AE48" s="280"/>
      <c r="AF48" s="280"/>
      <c r="AG48" s="280"/>
      <c r="AH48" s="280"/>
      <c r="AI48" s="280"/>
      <c r="AJ48" s="280"/>
      <c r="AK48" s="280"/>
    </row>
    <row r="49" customFormat="false" ht="3" hidden="false" customHeight="true" outlineLevel="0" collapsed="false">
      <c r="B49" s="289"/>
      <c r="D49" s="297"/>
      <c r="E49" s="293"/>
      <c r="F49" s="298"/>
      <c r="G49" s="293"/>
      <c r="H49" s="299"/>
      <c r="I49" s="295"/>
      <c r="J49" s="295"/>
      <c r="K49" s="296"/>
      <c r="L49" s="280"/>
      <c r="M49" s="280"/>
      <c r="N49" s="280"/>
      <c r="O49" s="280"/>
      <c r="P49" s="280"/>
      <c r="Q49" s="280"/>
      <c r="R49" s="280"/>
      <c r="S49" s="280"/>
      <c r="T49" s="280"/>
      <c r="U49" s="280"/>
      <c r="V49" s="280"/>
      <c r="W49" s="280"/>
      <c r="X49" s="280"/>
      <c r="Y49" s="280"/>
      <c r="Z49" s="280"/>
      <c r="AA49" s="280"/>
      <c r="AB49" s="280"/>
      <c r="AC49" s="280"/>
      <c r="AD49" s="280"/>
      <c r="AE49" s="280"/>
      <c r="AF49" s="280"/>
      <c r="AG49" s="280"/>
      <c r="AH49" s="280"/>
      <c r="AI49" s="280"/>
      <c r="AJ49" s="280"/>
      <c r="AK49" s="280"/>
    </row>
    <row r="50" customFormat="false" ht="11.25" hidden="false" customHeight="true" outlineLevel="0" collapsed="false">
      <c r="A50" s="302"/>
      <c r="B50" s="301" t="s">
        <v>294</v>
      </c>
      <c r="C50" s="302"/>
      <c r="D50" s="315" t="e">
        <f aca="false">D44+D46+D48</f>
        <v>#NAME?</v>
      </c>
      <c r="E50" s="316" t="e">
        <f aca="false">E44+E46+E48</f>
        <v>#NAME?</v>
      </c>
      <c r="F50" s="317" t="e">
        <f aca="false">F44+F46+F48</f>
        <v>#NAME?</v>
      </c>
      <c r="G50" s="306"/>
      <c r="H50" s="307"/>
      <c r="I50" s="308"/>
      <c r="J50" s="308"/>
      <c r="K50" s="309"/>
    </row>
    <row r="51" customFormat="false" ht="3" hidden="false" customHeight="true" outlineLevel="0" collapsed="false">
      <c r="B51" s="318"/>
      <c r="D51" s="319"/>
      <c r="E51" s="320"/>
      <c r="F51" s="321"/>
      <c r="G51" s="280"/>
      <c r="H51" s="319"/>
      <c r="I51" s="320"/>
      <c r="J51" s="320"/>
      <c r="K51" s="321"/>
      <c r="L51" s="280"/>
      <c r="M51" s="280"/>
      <c r="N51" s="280"/>
      <c r="O51" s="280"/>
      <c r="P51" s="280"/>
      <c r="Q51" s="280"/>
      <c r="R51" s="280"/>
      <c r="S51" s="280"/>
      <c r="T51" s="280"/>
      <c r="U51" s="280"/>
      <c r="V51" s="280"/>
      <c r="W51" s="280"/>
      <c r="X51" s="280"/>
      <c r="Y51" s="280"/>
      <c r="Z51" s="280"/>
      <c r="AA51" s="280"/>
      <c r="AB51" s="280"/>
      <c r="AC51" s="280"/>
      <c r="AD51" s="280"/>
      <c r="AE51" s="280"/>
      <c r="AF51" s="280"/>
      <c r="AG51" s="280"/>
      <c r="AH51" s="280"/>
      <c r="AI51" s="280"/>
      <c r="AJ51" s="280"/>
      <c r="AK51" s="280"/>
    </row>
    <row r="52" customFormat="false" ht="3" hidden="false" customHeight="true" outlineLevel="0" collapsed="false">
      <c r="A52" s="322"/>
      <c r="B52" s="295"/>
      <c r="C52" s="323"/>
      <c r="D52" s="295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</row>
    <row r="53" customFormat="false" ht="12.75" hidden="false" customHeight="false" outlineLevel="0" collapsed="false">
      <c r="B53" s="278"/>
      <c r="D53" s="279" t="s">
        <v>457</v>
      </c>
      <c r="E53" s="279"/>
      <c r="F53" s="279"/>
      <c r="G53" s="280"/>
      <c r="H53" s="281"/>
      <c r="I53" s="282"/>
      <c r="J53" s="282"/>
      <c r="K53" s="283"/>
      <c r="L53" s="280"/>
      <c r="M53" s="280"/>
      <c r="N53" s="280"/>
      <c r="O53" s="280"/>
      <c r="P53" s="280"/>
      <c r="Q53" s="280"/>
      <c r="R53" s="280"/>
      <c r="S53" s="280"/>
      <c r="T53" s="280"/>
      <c r="U53" s="280"/>
      <c r="V53" s="280"/>
      <c r="W53" s="280"/>
      <c r="X53" s="280"/>
      <c r="Y53" s="280"/>
      <c r="Z53" s="280"/>
      <c r="AA53" s="280"/>
      <c r="AB53" s="280"/>
      <c r="AC53" s="280"/>
      <c r="AD53" s="280"/>
      <c r="AE53" s="280"/>
      <c r="AF53" s="280"/>
      <c r="AG53" s="280"/>
      <c r="AH53" s="280"/>
      <c r="AI53" s="280"/>
      <c r="AJ53" s="280"/>
      <c r="AK53" s="280"/>
    </row>
    <row r="54" customFormat="false" ht="12.75" hidden="false" customHeight="false" outlineLevel="0" collapsed="false">
      <c r="B54" s="288" t="s">
        <v>5</v>
      </c>
      <c r="D54" s="285" t="s">
        <v>9</v>
      </c>
      <c r="E54" s="286" t="s">
        <v>7</v>
      </c>
      <c r="F54" s="287" t="s">
        <v>8</v>
      </c>
      <c r="G54" s="280"/>
      <c r="H54" s="288" t="s">
        <v>454</v>
      </c>
      <c r="I54" s="288"/>
      <c r="J54" s="288"/>
      <c r="K54" s="288"/>
      <c r="L54" s="280"/>
      <c r="M54" s="280"/>
      <c r="N54" s="280"/>
      <c r="O54" s="280"/>
      <c r="P54" s="280"/>
      <c r="Q54" s="280"/>
      <c r="R54" s="280"/>
      <c r="S54" s="280"/>
      <c r="T54" s="280"/>
      <c r="U54" s="280"/>
      <c r="V54" s="280"/>
      <c r="W54" s="280"/>
      <c r="X54" s="280"/>
      <c r="Y54" s="280"/>
      <c r="Z54" s="280"/>
      <c r="AA54" s="280"/>
      <c r="AB54" s="280"/>
      <c r="AC54" s="280"/>
      <c r="AD54" s="280"/>
      <c r="AE54" s="280"/>
      <c r="AF54" s="280"/>
      <c r="AG54" s="280"/>
      <c r="AH54" s="280"/>
      <c r="AI54" s="280"/>
      <c r="AJ54" s="280"/>
      <c r="AK54" s="280"/>
    </row>
    <row r="55" customFormat="false" ht="12.75" hidden="false" customHeight="false" outlineLevel="0" collapsed="false">
      <c r="B55" s="278" t="s">
        <v>401</v>
      </c>
      <c r="D55" s="324" t="n">
        <f aca="false">8218-2491</f>
        <v>5727</v>
      </c>
      <c r="E55" s="325" t="n">
        <v>8789</v>
      </c>
      <c r="F55" s="326" t="n">
        <f aca="false">E55-D55</f>
        <v>3062</v>
      </c>
      <c r="G55" s="280"/>
      <c r="H55" s="281"/>
      <c r="I55" s="282"/>
      <c r="J55" s="282"/>
      <c r="K55" s="283"/>
      <c r="L55" s="280"/>
      <c r="M55" s="280"/>
      <c r="N55" s="280"/>
      <c r="O55" s="280"/>
      <c r="P55" s="280"/>
      <c r="Q55" s="280"/>
      <c r="R55" s="280"/>
      <c r="S55" s="280"/>
      <c r="T55" s="280"/>
      <c r="U55" s="280"/>
      <c r="V55" s="280"/>
      <c r="W55" s="280"/>
      <c r="X55" s="280"/>
      <c r="Y55" s="280"/>
      <c r="Z55" s="280"/>
      <c r="AA55" s="280"/>
      <c r="AB55" s="280"/>
      <c r="AC55" s="280"/>
      <c r="AD55" s="280"/>
      <c r="AE55" s="280"/>
      <c r="AF55" s="280"/>
      <c r="AG55" s="280"/>
      <c r="AH55" s="280"/>
      <c r="AI55" s="280"/>
      <c r="AJ55" s="280"/>
      <c r="AK55" s="280"/>
    </row>
    <row r="56" customFormat="false" ht="12.75" hidden="false" customHeight="false" outlineLevel="0" collapsed="false">
      <c r="B56" s="318" t="s">
        <v>53</v>
      </c>
      <c r="D56" s="327" t="n">
        <v>38570</v>
      </c>
      <c r="E56" s="328" t="n">
        <v>36647</v>
      </c>
      <c r="F56" s="329" t="n">
        <f aca="false">E56-D56</f>
        <v>-1923</v>
      </c>
      <c r="G56" s="280"/>
      <c r="H56" s="319"/>
      <c r="I56" s="320"/>
      <c r="J56" s="320"/>
      <c r="K56" s="321"/>
      <c r="L56" s="280"/>
      <c r="M56" s="280"/>
      <c r="N56" s="280"/>
      <c r="O56" s="280"/>
      <c r="P56" s="280"/>
      <c r="Q56" s="280"/>
      <c r="R56" s="280"/>
      <c r="S56" s="280"/>
      <c r="T56" s="280"/>
      <c r="U56" s="280"/>
      <c r="V56" s="280"/>
      <c r="W56" s="280"/>
      <c r="X56" s="280"/>
      <c r="Y56" s="280"/>
      <c r="Z56" s="280"/>
      <c r="AA56" s="280"/>
      <c r="AB56" s="280"/>
      <c r="AC56" s="280"/>
      <c r="AD56" s="280"/>
      <c r="AE56" s="280"/>
      <c r="AF56" s="280"/>
      <c r="AG56" s="280"/>
      <c r="AH56" s="280"/>
      <c r="AI56" s="280"/>
      <c r="AJ56" s="280"/>
      <c r="AK56" s="280"/>
    </row>
    <row r="57" customFormat="false" ht="12.75" hidden="false" customHeight="false" outlineLevel="0" collapsed="false">
      <c r="D57" s="330" t="n">
        <f aca="false">SUM(D55:D56)</f>
        <v>44297</v>
      </c>
      <c r="E57" s="330" t="n">
        <f aca="false">SUM(E55:E56)</f>
        <v>45436</v>
      </c>
      <c r="F57" s="280"/>
      <c r="G57" s="280"/>
      <c r="H57" s="280"/>
      <c r="I57" s="280"/>
      <c r="J57" s="280"/>
      <c r="K57" s="280"/>
      <c r="L57" s="280"/>
      <c r="M57" s="280"/>
      <c r="N57" s="280"/>
      <c r="O57" s="280"/>
      <c r="P57" s="280"/>
      <c r="Q57" s="280"/>
      <c r="R57" s="280"/>
      <c r="S57" s="280"/>
      <c r="T57" s="280"/>
      <c r="U57" s="280"/>
      <c r="V57" s="280"/>
      <c r="W57" s="280"/>
      <c r="X57" s="280"/>
      <c r="Y57" s="280"/>
      <c r="Z57" s="280"/>
      <c r="AA57" s="280"/>
      <c r="AB57" s="280"/>
      <c r="AC57" s="280"/>
      <c r="AD57" s="280"/>
      <c r="AE57" s="280"/>
      <c r="AF57" s="280"/>
      <c r="AG57" s="280"/>
      <c r="AH57" s="280"/>
      <c r="AI57" s="280"/>
      <c r="AJ57" s="280"/>
      <c r="AK57" s="280"/>
    </row>
    <row r="58" customFormat="false" ht="12.75" hidden="false" customHeight="false" outlineLevel="0" collapsed="false">
      <c r="D58" s="280"/>
      <c r="E58" s="280"/>
      <c r="F58" s="280"/>
      <c r="G58" s="280"/>
      <c r="H58" s="280"/>
      <c r="I58" s="280"/>
      <c r="J58" s="280"/>
      <c r="K58" s="280"/>
      <c r="L58" s="280"/>
      <c r="M58" s="280"/>
      <c r="N58" s="280"/>
      <c r="O58" s="280"/>
      <c r="P58" s="280"/>
      <c r="Q58" s="280"/>
      <c r="R58" s="280"/>
      <c r="S58" s="280"/>
      <c r="T58" s="280"/>
      <c r="U58" s="280"/>
      <c r="V58" s="280"/>
      <c r="W58" s="280"/>
      <c r="X58" s="280"/>
      <c r="Y58" s="280"/>
      <c r="Z58" s="280"/>
      <c r="AA58" s="280"/>
      <c r="AB58" s="280"/>
      <c r="AC58" s="280"/>
      <c r="AD58" s="280"/>
      <c r="AE58" s="280"/>
      <c r="AF58" s="280"/>
      <c r="AG58" s="280"/>
      <c r="AH58" s="280"/>
      <c r="AI58" s="280"/>
      <c r="AJ58" s="280"/>
      <c r="AK58" s="280"/>
    </row>
    <row r="59" customFormat="false" ht="12.75" hidden="false" customHeight="false" outlineLevel="0" collapsed="false">
      <c r="D59" s="280"/>
      <c r="E59" s="280"/>
      <c r="F59" s="280"/>
      <c r="G59" s="280"/>
      <c r="H59" s="280"/>
      <c r="I59" s="280"/>
      <c r="J59" s="280"/>
      <c r="K59" s="280"/>
      <c r="L59" s="280"/>
      <c r="M59" s="280"/>
      <c r="N59" s="280"/>
      <c r="O59" s="280"/>
      <c r="P59" s="280"/>
      <c r="Q59" s="280"/>
      <c r="R59" s="280"/>
      <c r="S59" s="280"/>
      <c r="T59" s="280"/>
      <c r="U59" s="280"/>
      <c r="V59" s="280"/>
      <c r="W59" s="280"/>
      <c r="X59" s="280"/>
      <c r="Y59" s="280"/>
      <c r="Z59" s="280"/>
      <c r="AA59" s="280"/>
      <c r="AB59" s="280"/>
      <c r="AC59" s="280"/>
      <c r="AD59" s="280"/>
      <c r="AE59" s="280"/>
      <c r="AF59" s="280"/>
      <c r="AG59" s="280"/>
      <c r="AH59" s="280"/>
      <c r="AI59" s="280"/>
      <c r="AJ59" s="280"/>
      <c r="AK59" s="280"/>
    </row>
    <row r="60" customFormat="false" ht="12.75" hidden="false" customHeight="false" outlineLevel="0" collapsed="false">
      <c r="D60" s="280"/>
      <c r="E60" s="280"/>
      <c r="F60" s="280"/>
      <c r="G60" s="280"/>
      <c r="H60" s="280"/>
      <c r="I60" s="280"/>
      <c r="J60" s="280"/>
      <c r="K60" s="280"/>
      <c r="L60" s="280"/>
      <c r="M60" s="280"/>
      <c r="N60" s="280"/>
      <c r="O60" s="280"/>
      <c r="P60" s="280"/>
      <c r="Q60" s="280"/>
      <c r="R60" s="280"/>
      <c r="S60" s="280"/>
      <c r="T60" s="280"/>
      <c r="U60" s="280"/>
      <c r="V60" s="280"/>
      <c r="W60" s="280"/>
      <c r="X60" s="280"/>
      <c r="Y60" s="280"/>
      <c r="Z60" s="280"/>
      <c r="AA60" s="280"/>
      <c r="AB60" s="280"/>
      <c r="AC60" s="280"/>
      <c r="AD60" s="280"/>
      <c r="AE60" s="280"/>
      <c r="AF60" s="280"/>
      <c r="AG60" s="280"/>
      <c r="AH60" s="280"/>
      <c r="AI60" s="280"/>
      <c r="AJ60" s="280"/>
      <c r="AK60" s="280"/>
    </row>
    <row r="61" customFormat="false" ht="12.75" hidden="false" customHeight="false" outlineLevel="0" collapsed="false">
      <c r="D61" s="280"/>
      <c r="E61" s="280"/>
      <c r="F61" s="280"/>
      <c r="G61" s="280"/>
      <c r="H61" s="280"/>
      <c r="I61" s="280"/>
      <c r="J61" s="280"/>
      <c r="K61" s="280"/>
      <c r="L61" s="280"/>
      <c r="M61" s="280"/>
      <c r="N61" s="280"/>
      <c r="O61" s="280"/>
      <c r="P61" s="280"/>
      <c r="Q61" s="280"/>
      <c r="R61" s="280"/>
      <c r="S61" s="280"/>
      <c r="T61" s="280"/>
      <c r="U61" s="280"/>
      <c r="V61" s="280"/>
      <c r="W61" s="280"/>
      <c r="X61" s="280"/>
      <c r="Y61" s="280"/>
      <c r="Z61" s="280"/>
      <c r="AA61" s="280"/>
      <c r="AB61" s="280"/>
      <c r="AC61" s="280"/>
      <c r="AD61" s="280"/>
      <c r="AE61" s="280"/>
      <c r="AF61" s="280"/>
      <c r="AG61" s="280"/>
      <c r="AH61" s="280"/>
      <c r="AI61" s="280"/>
      <c r="AJ61" s="280"/>
      <c r="AK61" s="280"/>
    </row>
    <row r="62" customFormat="false" ht="12.75" hidden="false" customHeight="false" outlineLevel="0" collapsed="false">
      <c r="D62" s="280"/>
      <c r="E62" s="280"/>
      <c r="F62" s="280"/>
      <c r="G62" s="280"/>
      <c r="H62" s="280"/>
      <c r="I62" s="280"/>
      <c r="J62" s="280"/>
      <c r="K62" s="280"/>
      <c r="L62" s="280"/>
      <c r="M62" s="280"/>
      <c r="N62" s="280"/>
      <c r="O62" s="280"/>
      <c r="P62" s="280"/>
      <c r="Q62" s="280"/>
      <c r="R62" s="280"/>
      <c r="S62" s="280"/>
      <c r="T62" s="280"/>
      <c r="U62" s="280"/>
      <c r="V62" s="280"/>
      <c r="W62" s="280"/>
      <c r="X62" s="280"/>
      <c r="Y62" s="280"/>
      <c r="Z62" s="280"/>
      <c r="AA62" s="280"/>
      <c r="AB62" s="280"/>
      <c r="AC62" s="280"/>
      <c r="AD62" s="280"/>
      <c r="AE62" s="280"/>
      <c r="AF62" s="280"/>
      <c r="AG62" s="280"/>
      <c r="AH62" s="280"/>
      <c r="AI62" s="280"/>
      <c r="AJ62" s="280"/>
      <c r="AK62" s="280"/>
    </row>
    <row r="63" customFormat="false" ht="12.75" hidden="false" customHeight="false" outlineLevel="0" collapsed="false">
      <c r="D63" s="280"/>
      <c r="E63" s="280"/>
      <c r="F63" s="280"/>
      <c r="G63" s="280"/>
      <c r="H63" s="280"/>
      <c r="I63" s="280"/>
      <c r="J63" s="280"/>
      <c r="K63" s="280"/>
      <c r="L63" s="280"/>
      <c r="M63" s="280"/>
      <c r="N63" s="280"/>
      <c r="O63" s="280"/>
      <c r="P63" s="280"/>
      <c r="Q63" s="280"/>
      <c r="R63" s="280"/>
      <c r="S63" s="280"/>
      <c r="T63" s="280"/>
      <c r="U63" s="280"/>
      <c r="V63" s="280"/>
      <c r="W63" s="280"/>
      <c r="X63" s="280"/>
      <c r="Y63" s="280"/>
      <c r="Z63" s="280"/>
      <c r="AA63" s="280"/>
      <c r="AB63" s="280"/>
      <c r="AC63" s="280"/>
      <c r="AD63" s="280"/>
      <c r="AE63" s="280"/>
      <c r="AF63" s="280"/>
      <c r="AG63" s="280"/>
      <c r="AH63" s="280"/>
      <c r="AI63" s="280"/>
      <c r="AJ63" s="280"/>
      <c r="AK63" s="280"/>
    </row>
    <row r="64" customFormat="false" ht="12.75" hidden="false" customHeight="false" outlineLevel="0" collapsed="false">
      <c r="D64" s="280"/>
      <c r="E64" s="280"/>
      <c r="F64" s="280"/>
      <c r="G64" s="280"/>
      <c r="H64" s="280"/>
      <c r="I64" s="280"/>
      <c r="J64" s="280"/>
      <c r="K64" s="280"/>
      <c r="L64" s="280"/>
      <c r="M64" s="280"/>
      <c r="N64" s="280"/>
      <c r="O64" s="280"/>
      <c r="P64" s="280"/>
      <c r="Q64" s="280"/>
      <c r="R64" s="280"/>
      <c r="S64" s="280"/>
      <c r="T64" s="280"/>
      <c r="U64" s="280"/>
      <c r="V64" s="280"/>
      <c r="W64" s="280"/>
      <c r="X64" s="280"/>
      <c r="Y64" s="280"/>
      <c r="Z64" s="280"/>
      <c r="AA64" s="280"/>
      <c r="AB64" s="280"/>
      <c r="AC64" s="280"/>
      <c r="AD64" s="280"/>
      <c r="AE64" s="280"/>
      <c r="AF64" s="280"/>
      <c r="AG64" s="280"/>
      <c r="AH64" s="280"/>
      <c r="AI64" s="280"/>
      <c r="AJ64" s="280"/>
      <c r="AK64" s="280"/>
    </row>
    <row r="65" customFormat="false" ht="12.75" hidden="false" customHeight="false" outlineLevel="0" collapsed="false">
      <c r="D65" s="280"/>
      <c r="E65" s="280"/>
      <c r="F65" s="280"/>
      <c r="G65" s="280"/>
      <c r="H65" s="280"/>
      <c r="I65" s="280"/>
      <c r="J65" s="280"/>
      <c r="K65" s="280"/>
      <c r="L65" s="280"/>
      <c r="M65" s="280"/>
      <c r="N65" s="280"/>
      <c r="O65" s="280"/>
      <c r="P65" s="280"/>
      <c r="Q65" s="280"/>
      <c r="R65" s="280"/>
      <c r="S65" s="280"/>
      <c r="T65" s="280"/>
      <c r="U65" s="280"/>
      <c r="V65" s="280"/>
      <c r="W65" s="280"/>
      <c r="X65" s="280"/>
      <c r="Y65" s="280"/>
      <c r="Z65" s="280"/>
      <c r="AA65" s="280"/>
      <c r="AB65" s="280"/>
      <c r="AC65" s="280"/>
      <c r="AD65" s="280"/>
      <c r="AE65" s="280"/>
      <c r="AF65" s="280"/>
      <c r="AG65" s="280"/>
      <c r="AH65" s="280"/>
      <c r="AI65" s="280"/>
      <c r="AJ65" s="280"/>
      <c r="AK65" s="280"/>
    </row>
    <row r="66" customFormat="false" ht="12.75" hidden="false" customHeight="false" outlineLevel="0" collapsed="false">
      <c r="D66" s="280"/>
      <c r="E66" s="280"/>
      <c r="F66" s="280"/>
      <c r="G66" s="280"/>
      <c r="H66" s="280"/>
      <c r="I66" s="280"/>
      <c r="J66" s="280"/>
      <c r="K66" s="280"/>
      <c r="L66" s="280"/>
      <c r="M66" s="280"/>
      <c r="N66" s="280"/>
      <c r="O66" s="280"/>
      <c r="P66" s="280"/>
      <c r="Q66" s="280"/>
      <c r="R66" s="280"/>
      <c r="S66" s="280"/>
      <c r="T66" s="280"/>
      <c r="U66" s="280"/>
      <c r="V66" s="280"/>
      <c r="W66" s="280"/>
      <c r="X66" s="280"/>
      <c r="Y66" s="280"/>
      <c r="Z66" s="280"/>
      <c r="AA66" s="280"/>
      <c r="AB66" s="280"/>
      <c r="AC66" s="280"/>
      <c r="AD66" s="280"/>
      <c r="AE66" s="280"/>
      <c r="AF66" s="280"/>
      <c r="AG66" s="280"/>
      <c r="AH66" s="280"/>
      <c r="AI66" s="280"/>
      <c r="AJ66" s="280"/>
      <c r="AK66" s="280"/>
    </row>
    <row r="67" customFormat="false" ht="12.75" hidden="false" customHeight="false" outlineLevel="0" collapsed="false">
      <c r="D67" s="280"/>
      <c r="E67" s="280"/>
      <c r="F67" s="280"/>
      <c r="G67" s="280"/>
      <c r="H67" s="280"/>
      <c r="I67" s="280"/>
      <c r="J67" s="280"/>
      <c r="K67" s="280"/>
      <c r="L67" s="280"/>
      <c r="M67" s="280"/>
      <c r="N67" s="280"/>
      <c r="O67" s="280"/>
      <c r="P67" s="280"/>
      <c r="Q67" s="280"/>
      <c r="R67" s="280"/>
      <c r="S67" s="280"/>
      <c r="T67" s="280"/>
      <c r="U67" s="280"/>
      <c r="V67" s="280"/>
      <c r="W67" s="280"/>
      <c r="X67" s="280"/>
      <c r="Y67" s="280"/>
      <c r="Z67" s="280"/>
      <c r="AA67" s="280"/>
      <c r="AB67" s="280"/>
      <c r="AC67" s="280"/>
      <c r="AD67" s="280"/>
      <c r="AE67" s="280"/>
      <c r="AF67" s="280"/>
      <c r="AG67" s="280"/>
      <c r="AH67" s="280"/>
      <c r="AI67" s="280"/>
      <c r="AJ67" s="280"/>
      <c r="AK67" s="280"/>
    </row>
    <row r="68" customFormat="false" ht="12.75" hidden="false" customHeight="false" outlineLevel="0" collapsed="false">
      <c r="D68" s="280"/>
      <c r="E68" s="280"/>
      <c r="L68" s="280"/>
      <c r="M68" s="280"/>
      <c r="N68" s="280"/>
      <c r="O68" s="280"/>
      <c r="P68" s="280"/>
      <c r="Q68" s="280"/>
      <c r="R68" s="280"/>
      <c r="S68" s="280"/>
      <c r="T68" s="280"/>
      <c r="U68" s="280"/>
      <c r="V68" s="280"/>
      <c r="W68" s="280"/>
      <c r="X68" s="280"/>
      <c r="Y68" s="280"/>
      <c r="Z68" s="280"/>
      <c r="AA68" s="280"/>
      <c r="AB68" s="280"/>
      <c r="AC68" s="280"/>
      <c r="AD68" s="280"/>
      <c r="AE68" s="280"/>
      <c r="AF68" s="280"/>
      <c r="AG68" s="280"/>
      <c r="AH68" s="280"/>
      <c r="AI68" s="280"/>
      <c r="AJ68" s="280"/>
      <c r="AK68" s="280"/>
    </row>
    <row r="69" customFormat="false" ht="12.75" hidden="false" customHeight="false" outlineLevel="0" collapsed="false">
      <c r="D69" s="280"/>
      <c r="E69" s="280"/>
      <c r="L69" s="280"/>
      <c r="M69" s="280"/>
      <c r="N69" s="280"/>
      <c r="O69" s="280"/>
      <c r="P69" s="280"/>
      <c r="Q69" s="280"/>
      <c r="R69" s="280"/>
      <c r="S69" s="280"/>
      <c r="T69" s="280"/>
      <c r="U69" s="280"/>
      <c r="V69" s="280"/>
      <c r="W69" s="280"/>
      <c r="X69" s="280"/>
      <c r="Y69" s="280"/>
      <c r="Z69" s="280"/>
      <c r="AA69" s="280"/>
      <c r="AB69" s="280"/>
      <c r="AC69" s="280"/>
      <c r="AD69" s="280"/>
      <c r="AE69" s="280"/>
      <c r="AF69" s="280"/>
      <c r="AG69" s="280"/>
      <c r="AH69" s="280"/>
      <c r="AI69" s="280"/>
      <c r="AJ69" s="280"/>
      <c r="AK69" s="280"/>
    </row>
    <row r="70" customFormat="false" ht="12.75" hidden="false" customHeight="false" outlineLevel="0" collapsed="false">
      <c r="D70" s="280"/>
      <c r="E70" s="280"/>
      <c r="L70" s="280"/>
      <c r="M70" s="280"/>
      <c r="N70" s="280"/>
      <c r="O70" s="280"/>
      <c r="P70" s="280"/>
      <c r="Q70" s="280"/>
      <c r="R70" s="280"/>
      <c r="S70" s="280"/>
      <c r="T70" s="280"/>
      <c r="U70" s="280"/>
      <c r="V70" s="280"/>
      <c r="W70" s="280"/>
      <c r="X70" s="280"/>
      <c r="Y70" s="280"/>
      <c r="Z70" s="280"/>
      <c r="AA70" s="280"/>
      <c r="AB70" s="280"/>
      <c r="AC70" s="280"/>
      <c r="AD70" s="280"/>
      <c r="AE70" s="280"/>
      <c r="AF70" s="280"/>
      <c r="AG70" s="280"/>
      <c r="AH70" s="280"/>
      <c r="AI70" s="280"/>
      <c r="AJ70" s="280"/>
      <c r="AK70" s="280"/>
    </row>
    <row r="71" customFormat="false" ht="12.75" hidden="false" customHeight="false" outlineLevel="0" collapsed="false">
      <c r="D71" s="280"/>
      <c r="E71" s="280"/>
      <c r="L71" s="280"/>
      <c r="M71" s="280"/>
      <c r="N71" s="280"/>
      <c r="O71" s="280"/>
      <c r="P71" s="280"/>
      <c r="Q71" s="280"/>
      <c r="R71" s="280"/>
      <c r="S71" s="280"/>
      <c r="T71" s="280"/>
      <c r="U71" s="280"/>
      <c r="V71" s="280"/>
      <c r="W71" s="280"/>
      <c r="X71" s="280"/>
      <c r="Y71" s="280"/>
      <c r="Z71" s="280"/>
      <c r="AA71" s="280"/>
      <c r="AB71" s="280"/>
      <c r="AC71" s="280"/>
      <c r="AD71" s="280"/>
      <c r="AE71" s="280"/>
      <c r="AF71" s="280"/>
      <c r="AG71" s="280"/>
      <c r="AH71" s="280"/>
      <c r="AI71" s="280"/>
      <c r="AJ71" s="280"/>
      <c r="AK71" s="280"/>
    </row>
    <row r="72" customFormat="false" ht="12.75" hidden="false" customHeight="false" outlineLevel="0" collapsed="false">
      <c r="D72" s="280"/>
      <c r="E72" s="280"/>
      <c r="L72" s="280"/>
      <c r="M72" s="280"/>
      <c r="N72" s="280"/>
      <c r="O72" s="280"/>
      <c r="P72" s="280"/>
      <c r="Q72" s="280"/>
      <c r="R72" s="280"/>
      <c r="S72" s="280"/>
      <c r="T72" s="280"/>
      <c r="U72" s="280"/>
      <c r="V72" s="280"/>
      <c r="W72" s="280"/>
      <c r="X72" s="280"/>
      <c r="Y72" s="280"/>
      <c r="Z72" s="280"/>
      <c r="AA72" s="280"/>
      <c r="AB72" s="280"/>
      <c r="AC72" s="280"/>
      <c r="AD72" s="280"/>
      <c r="AE72" s="280"/>
      <c r="AF72" s="280"/>
      <c r="AG72" s="280"/>
      <c r="AH72" s="280"/>
      <c r="AI72" s="280"/>
      <c r="AJ72" s="280"/>
      <c r="AK72" s="280"/>
    </row>
    <row r="73" customFormat="false" ht="12.75" hidden="false" customHeight="false" outlineLevel="0" collapsed="false">
      <c r="D73" s="280"/>
      <c r="E73" s="280"/>
      <c r="L73" s="280"/>
      <c r="M73" s="280"/>
      <c r="N73" s="280"/>
      <c r="O73" s="280"/>
      <c r="P73" s="280"/>
      <c r="Q73" s="280"/>
      <c r="R73" s="280"/>
      <c r="S73" s="280"/>
      <c r="T73" s="280"/>
      <c r="U73" s="280"/>
      <c r="V73" s="280"/>
      <c r="W73" s="280"/>
      <c r="X73" s="280"/>
      <c r="Y73" s="280"/>
      <c r="Z73" s="280"/>
      <c r="AA73" s="280"/>
      <c r="AB73" s="280"/>
      <c r="AC73" s="280"/>
      <c r="AD73" s="280"/>
      <c r="AE73" s="280"/>
      <c r="AF73" s="280"/>
      <c r="AG73" s="280"/>
      <c r="AH73" s="280"/>
      <c r="AI73" s="280"/>
      <c r="AJ73" s="280"/>
      <c r="AK73" s="280"/>
    </row>
    <row r="74" customFormat="false" ht="12.75" hidden="true" customHeight="false" outlineLevel="0" collapsed="false">
      <c r="D74" s="280"/>
      <c r="E74" s="280"/>
      <c r="F74" s="280"/>
      <c r="G74" s="280"/>
      <c r="H74" s="280"/>
      <c r="I74" s="280"/>
      <c r="J74" s="280"/>
      <c r="K74" s="280"/>
      <c r="L74" s="280"/>
      <c r="M74" s="280"/>
      <c r="N74" s="280"/>
      <c r="O74" s="280"/>
      <c r="P74" s="280"/>
      <c r="Q74" s="280"/>
      <c r="R74" s="280"/>
      <c r="S74" s="280"/>
      <c r="T74" s="280"/>
      <c r="U74" s="280"/>
      <c r="V74" s="280"/>
      <c r="W74" s="280"/>
      <c r="X74" s="280"/>
      <c r="Y74" s="280"/>
      <c r="Z74" s="280"/>
      <c r="AA74" s="280"/>
      <c r="AB74" s="280"/>
      <c r="AC74" s="280"/>
      <c r="AD74" s="280"/>
      <c r="AE74" s="280"/>
      <c r="AF74" s="280"/>
      <c r="AG74" s="280"/>
      <c r="AH74" s="280"/>
      <c r="AI74" s="280"/>
      <c r="AJ74" s="280"/>
      <c r="AK74" s="280"/>
    </row>
    <row r="75" customFormat="false" ht="12.75" hidden="true" customHeight="false" outlineLevel="0" collapsed="false">
      <c r="A75" s="280"/>
      <c r="B75" s="280"/>
      <c r="C75" s="280"/>
      <c r="D75" s="280"/>
      <c r="E75" s="280"/>
      <c r="F75" s="280"/>
      <c r="G75" s="280"/>
      <c r="H75" s="280"/>
      <c r="I75" s="280"/>
      <c r="J75" s="280"/>
      <c r="K75" s="280"/>
      <c r="L75" s="280"/>
      <c r="M75" s="280"/>
      <c r="N75" s="280"/>
      <c r="O75" s="280"/>
      <c r="P75" s="280"/>
      <c r="Q75" s="280"/>
      <c r="R75" s="280"/>
      <c r="S75" s="280"/>
      <c r="T75" s="280"/>
      <c r="U75" s="280"/>
      <c r="V75" s="280"/>
      <c r="W75" s="280"/>
      <c r="X75" s="280"/>
      <c r="Y75" s="280"/>
      <c r="Z75" s="280"/>
      <c r="AA75" s="280"/>
      <c r="AB75" s="280"/>
      <c r="AC75" s="280"/>
      <c r="AD75" s="280"/>
      <c r="AE75" s="280"/>
      <c r="AF75" s="280"/>
      <c r="AG75" s="280"/>
      <c r="AH75" s="280"/>
      <c r="AI75" s="280"/>
      <c r="AJ75" s="280"/>
      <c r="AK75" s="280"/>
    </row>
    <row r="76" customFormat="false" ht="12.75" hidden="true" customHeight="false" outlineLevel="0" collapsed="false">
      <c r="A76" s="280"/>
      <c r="B76" s="280"/>
      <c r="C76" s="280"/>
      <c r="D76" s="280"/>
      <c r="E76" s="280"/>
      <c r="F76" s="280"/>
      <c r="G76" s="280"/>
      <c r="H76" s="280"/>
      <c r="I76" s="280"/>
      <c r="J76" s="280"/>
      <c r="K76" s="280"/>
      <c r="L76" s="280"/>
      <c r="M76" s="280"/>
      <c r="N76" s="280"/>
      <c r="O76" s="280"/>
      <c r="P76" s="280"/>
      <c r="Q76" s="280"/>
      <c r="R76" s="280"/>
      <c r="S76" s="280"/>
      <c r="T76" s="280"/>
      <c r="U76" s="280"/>
      <c r="V76" s="280"/>
      <c r="W76" s="280"/>
      <c r="X76" s="280"/>
      <c r="Y76" s="280"/>
      <c r="Z76" s="280"/>
      <c r="AA76" s="280"/>
      <c r="AB76" s="280"/>
      <c r="AC76" s="280"/>
      <c r="AD76" s="280"/>
      <c r="AE76" s="280"/>
      <c r="AF76" s="280"/>
      <c r="AG76" s="280"/>
      <c r="AH76" s="280"/>
      <c r="AI76" s="280"/>
      <c r="AJ76" s="280"/>
      <c r="AK76" s="280"/>
    </row>
    <row r="77" customFormat="false" ht="12.75" hidden="true" customHeight="false" outlineLevel="0" collapsed="false">
      <c r="A77" s="280"/>
      <c r="B77" s="280"/>
      <c r="C77" s="280"/>
      <c r="D77" s="280"/>
      <c r="E77" s="280"/>
      <c r="F77" s="280"/>
      <c r="G77" s="280"/>
      <c r="H77" s="280"/>
      <c r="I77" s="280"/>
      <c r="J77" s="280"/>
      <c r="K77" s="280"/>
      <c r="L77" s="280"/>
      <c r="M77" s="280"/>
      <c r="N77" s="280"/>
      <c r="O77" s="280"/>
      <c r="P77" s="280"/>
      <c r="Q77" s="280"/>
      <c r="R77" s="280"/>
      <c r="S77" s="280"/>
      <c r="T77" s="280"/>
      <c r="U77" s="280"/>
      <c r="V77" s="280"/>
      <c r="W77" s="280"/>
      <c r="X77" s="280"/>
      <c r="Y77" s="280"/>
      <c r="Z77" s="280"/>
      <c r="AA77" s="280"/>
      <c r="AB77" s="280"/>
      <c r="AC77" s="280"/>
      <c r="AD77" s="280"/>
      <c r="AE77" s="280"/>
      <c r="AF77" s="280"/>
      <c r="AG77" s="280"/>
      <c r="AH77" s="280"/>
      <c r="AI77" s="280"/>
      <c r="AJ77" s="280"/>
      <c r="AK77" s="280"/>
    </row>
    <row r="78" customFormat="false" ht="12.75" hidden="true" customHeight="false" outlineLevel="0" collapsed="false">
      <c r="A78" s="280"/>
      <c r="B78" s="280"/>
      <c r="C78" s="280"/>
      <c r="D78" s="280"/>
      <c r="E78" s="280"/>
      <c r="F78" s="280"/>
      <c r="G78" s="280"/>
      <c r="H78" s="280"/>
      <c r="I78" s="280"/>
      <c r="J78" s="280"/>
      <c r="K78" s="280"/>
      <c r="L78" s="280"/>
      <c r="M78" s="280"/>
      <c r="N78" s="280"/>
      <c r="O78" s="280"/>
      <c r="P78" s="280"/>
      <c r="Q78" s="280"/>
      <c r="R78" s="280"/>
      <c r="S78" s="280"/>
      <c r="T78" s="280"/>
      <c r="U78" s="280"/>
      <c r="V78" s="280"/>
      <c r="W78" s="280"/>
      <c r="X78" s="280"/>
      <c r="Y78" s="280"/>
      <c r="Z78" s="280"/>
      <c r="AA78" s="280"/>
      <c r="AB78" s="280"/>
      <c r="AC78" s="280"/>
      <c r="AD78" s="280"/>
      <c r="AE78" s="280"/>
      <c r="AF78" s="280"/>
      <c r="AG78" s="280"/>
      <c r="AH78" s="280"/>
      <c r="AI78" s="280"/>
      <c r="AJ78" s="280"/>
      <c r="AK78" s="280"/>
    </row>
    <row r="79" customFormat="false" ht="12.75" hidden="true" customHeight="false" outlineLevel="0" collapsed="false">
      <c r="A79" s="280"/>
      <c r="B79" s="280"/>
      <c r="C79" s="280"/>
      <c r="D79" s="280"/>
      <c r="E79" s="280"/>
      <c r="F79" s="280"/>
      <c r="G79" s="280"/>
      <c r="H79" s="280"/>
      <c r="I79" s="280"/>
      <c r="J79" s="280"/>
      <c r="K79" s="280"/>
      <c r="L79" s="280"/>
      <c r="M79" s="280"/>
      <c r="N79" s="280"/>
      <c r="O79" s="280"/>
      <c r="P79" s="280"/>
      <c r="Q79" s="280"/>
      <c r="R79" s="280"/>
      <c r="S79" s="280"/>
      <c r="T79" s="280"/>
      <c r="U79" s="280"/>
      <c r="V79" s="280"/>
      <c r="W79" s="280"/>
      <c r="X79" s="280"/>
      <c r="Y79" s="280"/>
      <c r="Z79" s="280"/>
      <c r="AA79" s="280"/>
      <c r="AB79" s="280"/>
      <c r="AC79" s="280"/>
      <c r="AD79" s="280"/>
      <c r="AE79" s="280"/>
      <c r="AF79" s="280"/>
      <c r="AG79" s="280"/>
      <c r="AH79" s="280"/>
      <c r="AI79" s="280"/>
      <c r="AJ79" s="280"/>
      <c r="AK79" s="280"/>
    </row>
    <row r="80" customFormat="false" ht="12.75" hidden="true" customHeight="false" outlineLevel="0" collapsed="false">
      <c r="A80" s="280"/>
      <c r="B80" s="280"/>
      <c r="C80" s="280"/>
      <c r="D80" s="280"/>
      <c r="E80" s="280"/>
      <c r="F80" s="280"/>
      <c r="G80" s="280"/>
      <c r="H80" s="280"/>
      <c r="I80" s="280"/>
      <c r="J80" s="280"/>
      <c r="K80" s="280"/>
      <c r="L80" s="280"/>
      <c r="M80" s="280"/>
      <c r="N80" s="280"/>
      <c r="O80" s="280"/>
      <c r="P80" s="280"/>
      <c r="Q80" s="280"/>
      <c r="R80" s="280"/>
      <c r="S80" s="280"/>
      <c r="T80" s="280"/>
      <c r="U80" s="280"/>
      <c r="V80" s="280"/>
      <c r="W80" s="280"/>
      <c r="X80" s="280"/>
      <c r="Y80" s="280"/>
      <c r="Z80" s="280"/>
      <c r="AA80" s="280"/>
      <c r="AB80" s="280"/>
      <c r="AC80" s="280"/>
      <c r="AD80" s="280"/>
      <c r="AE80" s="280"/>
      <c r="AF80" s="280"/>
      <c r="AG80" s="280"/>
      <c r="AH80" s="280"/>
      <c r="AI80" s="280"/>
      <c r="AJ80" s="280"/>
      <c r="AK80" s="280"/>
    </row>
    <row r="81" customFormat="false" ht="12.75" hidden="true" customHeight="false" outlineLevel="0" collapsed="false">
      <c r="D81" s="280"/>
      <c r="E81" s="280"/>
      <c r="F81" s="280"/>
      <c r="G81" s="280"/>
      <c r="H81" s="280"/>
      <c r="I81" s="280"/>
      <c r="J81" s="280"/>
      <c r="K81" s="280"/>
      <c r="L81" s="280"/>
      <c r="M81" s="280"/>
      <c r="N81" s="280"/>
      <c r="O81" s="280"/>
      <c r="P81" s="280"/>
      <c r="Q81" s="280"/>
      <c r="R81" s="280"/>
      <c r="S81" s="280"/>
      <c r="T81" s="280"/>
      <c r="U81" s="280"/>
      <c r="V81" s="280"/>
      <c r="W81" s="280"/>
      <c r="X81" s="280"/>
      <c r="Y81" s="280"/>
      <c r="Z81" s="280"/>
      <c r="AA81" s="280"/>
      <c r="AB81" s="280"/>
      <c r="AC81" s="280"/>
      <c r="AD81" s="280"/>
      <c r="AE81" s="280"/>
      <c r="AF81" s="280"/>
      <c r="AG81" s="280"/>
      <c r="AH81" s="280"/>
      <c r="AI81" s="280"/>
      <c r="AJ81" s="280"/>
      <c r="AK81" s="280"/>
    </row>
    <row r="82" customFormat="false" ht="12.75" hidden="true" customHeight="false" outlineLevel="0" collapsed="false">
      <c r="D82" s="280"/>
      <c r="E82" s="280"/>
      <c r="F82" s="280"/>
      <c r="G82" s="280"/>
      <c r="H82" s="280"/>
      <c r="I82" s="280"/>
      <c r="J82" s="280"/>
      <c r="K82" s="280"/>
      <c r="L82" s="280"/>
      <c r="M82" s="280"/>
      <c r="N82" s="280"/>
      <c r="O82" s="280"/>
      <c r="P82" s="280"/>
      <c r="Q82" s="280"/>
      <c r="R82" s="280"/>
      <c r="S82" s="280"/>
      <c r="T82" s="280"/>
      <c r="U82" s="280"/>
      <c r="V82" s="280"/>
      <c r="W82" s="280"/>
      <c r="X82" s="280"/>
      <c r="Y82" s="280"/>
      <c r="Z82" s="280"/>
      <c r="AA82" s="280"/>
      <c r="AB82" s="280"/>
      <c r="AC82" s="280"/>
      <c r="AD82" s="280"/>
      <c r="AE82" s="280"/>
      <c r="AF82" s="280"/>
      <c r="AG82" s="280"/>
      <c r="AH82" s="280"/>
      <c r="AI82" s="280"/>
      <c r="AJ82" s="280"/>
      <c r="AK82" s="280"/>
    </row>
    <row r="83" customFormat="false" ht="12.75" hidden="true" customHeight="false" outlineLevel="0" collapsed="false">
      <c r="D83" s="280"/>
      <c r="E83" s="280"/>
      <c r="F83" s="280"/>
      <c r="G83" s="280"/>
      <c r="H83" s="280"/>
      <c r="I83" s="280"/>
      <c r="J83" s="280"/>
      <c r="K83" s="280"/>
      <c r="L83" s="280"/>
      <c r="M83" s="280"/>
      <c r="N83" s="280"/>
      <c r="O83" s="280"/>
      <c r="P83" s="280"/>
      <c r="Q83" s="280"/>
      <c r="R83" s="280"/>
      <c r="S83" s="280"/>
      <c r="T83" s="280"/>
      <c r="U83" s="280"/>
      <c r="V83" s="280"/>
      <c r="W83" s="280"/>
      <c r="X83" s="280"/>
      <c r="Y83" s="280"/>
      <c r="Z83" s="280"/>
      <c r="AA83" s="280"/>
      <c r="AB83" s="280"/>
      <c r="AC83" s="280"/>
      <c r="AD83" s="280"/>
      <c r="AE83" s="280"/>
      <c r="AF83" s="280"/>
      <c r="AG83" s="280"/>
      <c r="AH83" s="280"/>
      <c r="AI83" s="280"/>
      <c r="AJ83" s="280"/>
      <c r="AK83" s="280"/>
    </row>
    <row r="84" customFormat="false" ht="12.75" hidden="true" customHeight="false" outlineLevel="0" collapsed="false">
      <c r="D84" s="280"/>
      <c r="E84" s="280"/>
      <c r="F84" s="280"/>
      <c r="G84" s="280"/>
      <c r="H84" s="280"/>
      <c r="I84" s="280"/>
      <c r="J84" s="280"/>
      <c r="K84" s="280"/>
      <c r="L84" s="280"/>
      <c r="M84" s="280"/>
      <c r="N84" s="280"/>
      <c r="O84" s="280"/>
      <c r="P84" s="280"/>
      <c r="Q84" s="280"/>
      <c r="R84" s="280"/>
      <c r="S84" s="280"/>
      <c r="T84" s="280"/>
      <c r="U84" s="280"/>
      <c r="V84" s="280"/>
      <c r="W84" s="280"/>
      <c r="X84" s="280"/>
      <c r="Y84" s="280"/>
      <c r="Z84" s="280"/>
      <c r="AA84" s="280"/>
      <c r="AB84" s="280"/>
      <c r="AC84" s="280"/>
      <c r="AD84" s="280"/>
      <c r="AE84" s="280"/>
      <c r="AF84" s="280"/>
      <c r="AG84" s="280"/>
      <c r="AH84" s="280"/>
      <c r="AI84" s="280"/>
      <c r="AJ84" s="280"/>
      <c r="AK84" s="280"/>
    </row>
    <row r="85" customFormat="false" ht="12.75" hidden="true" customHeight="false" outlineLevel="0" collapsed="false">
      <c r="D85" s="280"/>
      <c r="E85" s="280"/>
      <c r="F85" s="280"/>
      <c r="G85" s="280"/>
      <c r="H85" s="280"/>
      <c r="I85" s="280"/>
      <c r="J85" s="280"/>
      <c r="K85" s="280"/>
      <c r="L85" s="280"/>
      <c r="M85" s="280"/>
      <c r="N85" s="280"/>
      <c r="O85" s="280"/>
      <c r="P85" s="280"/>
      <c r="Q85" s="280"/>
      <c r="R85" s="280"/>
      <c r="S85" s="280"/>
      <c r="T85" s="280"/>
      <c r="U85" s="280"/>
      <c r="V85" s="280"/>
      <c r="W85" s="280"/>
      <c r="X85" s="280"/>
      <c r="Y85" s="280"/>
      <c r="Z85" s="280"/>
      <c r="AA85" s="280"/>
      <c r="AB85" s="280"/>
      <c r="AC85" s="280"/>
      <c r="AD85" s="280"/>
      <c r="AE85" s="280"/>
      <c r="AF85" s="280"/>
      <c r="AG85" s="280"/>
      <c r="AH85" s="280"/>
      <c r="AI85" s="280"/>
      <c r="AJ85" s="280"/>
      <c r="AK85" s="280"/>
    </row>
    <row r="86" customFormat="false" ht="12.75" hidden="true" customHeight="false" outlineLevel="0" collapsed="false">
      <c r="D86" s="280"/>
      <c r="E86" s="280"/>
      <c r="F86" s="280"/>
      <c r="G86" s="280"/>
      <c r="H86" s="280"/>
      <c r="I86" s="280"/>
      <c r="J86" s="280"/>
      <c r="K86" s="280"/>
      <c r="L86" s="280"/>
      <c r="M86" s="280"/>
      <c r="N86" s="280"/>
      <c r="O86" s="280"/>
      <c r="P86" s="280"/>
      <c r="Q86" s="280"/>
      <c r="R86" s="280"/>
      <c r="S86" s="280"/>
      <c r="T86" s="280"/>
      <c r="U86" s="280"/>
      <c r="V86" s="280"/>
      <c r="W86" s="280"/>
      <c r="X86" s="280"/>
      <c r="Y86" s="280"/>
      <c r="Z86" s="280"/>
      <c r="AA86" s="280"/>
      <c r="AB86" s="280"/>
      <c r="AC86" s="280"/>
      <c r="AD86" s="280"/>
      <c r="AE86" s="280"/>
      <c r="AF86" s="280"/>
      <c r="AG86" s="280"/>
      <c r="AH86" s="280"/>
      <c r="AI86" s="280"/>
      <c r="AJ86" s="280"/>
      <c r="AK86" s="280"/>
    </row>
    <row r="87" customFormat="false" ht="12.75" hidden="false" customHeight="false" outlineLevel="0" collapsed="false">
      <c r="D87" s="280"/>
      <c r="E87" s="280"/>
      <c r="F87" s="280"/>
      <c r="G87" s="280"/>
      <c r="H87" s="280"/>
      <c r="I87" s="280"/>
      <c r="J87" s="280"/>
      <c r="K87" s="280"/>
      <c r="L87" s="280"/>
      <c r="M87" s="280"/>
      <c r="N87" s="280"/>
      <c r="O87" s="280"/>
      <c r="P87" s="280"/>
      <c r="Q87" s="280"/>
      <c r="R87" s="280"/>
      <c r="S87" s="280"/>
      <c r="T87" s="280"/>
      <c r="U87" s="280"/>
      <c r="V87" s="280"/>
      <c r="W87" s="280"/>
      <c r="X87" s="280"/>
      <c r="Y87" s="280"/>
      <c r="Z87" s="280"/>
      <c r="AA87" s="280"/>
      <c r="AB87" s="280"/>
      <c r="AC87" s="280"/>
      <c r="AD87" s="280"/>
      <c r="AE87" s="280"/>
      <c r="AF87" s="280"/>
      <c r="AG87" s="280"/>
      <c r="AH87" s="280"/>
      <c r="AI87" s="280"/>
      <c r="AJ87" s="280"/>
      <c r="AK87" s="280"/>
    </row>
    <row r="88" customFormat="false" ht="12.75" hidden="false" customHeight="false" outlineLevel="0" collapsed="false">
      <c r="D88" s="280"/>
      <c r="E88" s="280"/>
      <c r="F88" s="280"/>
      <c r="G88" s="280"/>
      <c r="H88" s="280"/>
      <c r="I88" s="280"/>
      <c r="J88" s="280"/>
      <c r="K88" s="280"/>
      <c r="L88" s="280"/>
      <c r="M88" s="280"/>
      <c r="N88" s="280"/>
      <c r="O88" s="280"/>
      <c r="P88" s="280"/>
      <c r="Q88" s="280"/>
      <c r="R88" s="280"/>
      <c r="S88" s="280"/>
      <c r="T88" s="280"/>
      <c r="U88" s="280"/>
      <c r="V88" s="280"/>
      <c r="W88" s="280"/>
      <c r="X88" s="280"/>
      <c r="Y88" s="280"/>
      <c r="Z88" s="280"/>
      <c r="AA88" s="280"/>
      <c r="AB88" s="280"/>
      <c r="AC88" s="280"/>
      <c r="AD88" s="280"/>
      <c r="AE88" s="280"/>
      <c r="AF88" s="280"/>
      <c r="AG88" s="280"/>
      <c r="AH88" s="280"/>
      <c r="AI88" s="280"/>
      <c r="AJ88" s="280"/>
      <c r="AK88" s="280"/>
    </row>
    <row r="89" customFormat="false" ht="12.75" hidden="false" customHeight="false" outlineLevel="0" collapsed="false">
      <c r="D89" s="280"/>
      <c r="E89" s="280"/>
      <c r="F89" s="280"/>
      <c r="G89" s="280"/>
      <c r="H89" s="280"/>
      <c r="I89" s="280"/>
      <c r="J89" s="280"/>
      <c r="K89" s="280"/>
      <c r="L89" s="280"/>
      <c r="M89" s="280"/>
      <c r="N89" s="280"/>
      <c r="O89" s="280"/>
      <c r="P89" s="280"/>
      <c r="Q89" s="280"/>
      <c r="R89" s="280"/>
      <c r="S89" s="280"/>
      <c r="T89" s="280"/>
      <c r="U89" s="280"/>
      <c r="V89" s="280"/>
      <c r="W89" s="280"/>
      <c r="X89" s="280"/>
      <c r="Y89" s="280"/>
      <c r="Z89" s="280"/>
      <c r="AA89" s="280"/>
      <c r="AB89" s="280"/>
      <c r="AC89" s="280"/>
      <c r="AD89" s="280"/>
      <c r="AE89" s="280"/>
      <c r="AF89" s="280"/>
      <c r="AG89" s="280"/>
      <c r="AH89" s="280"/>
      <c r="AI89" s="280"/>
      <c r="AJ89" s="280"/>
      <c r="AK89" s="280"/>
    </row>
    <row r="90" customFormat="false" ht="12.75" hidden="false" customHeight="false" outlineLevel="0" collapsed="false">
      <c r="D90" s="280"/>
      <c r="E90" s="280"/>
      <c r="F90" s="280"/>
      <c r="G90" s="280"/>
      <c r="H90" s="280"/>
      <c r="I90" s="280"/>
      <c r="J90" s="280"/>
      <c r="K90" s="280"/>
      <c r="L90" s="280"/>
      <c r="M90" s="280"/>
      <c r="N90" s="280"/>
      <c r="O90" s="280"/>
      <c r="P90" s="280"/>
      <c r="Q90" s="280"/>
      <c r="R90" s="280"/>
      <c r="S90" s="280"/>
      <c r="T90" s="280"/>
      <c r="U90" s="280"/>
      <c r="V90" s="280"/>
      <c r="W90" s="280"/>
      <c r="X90" s="280"/>
      <c r="Y90" s="280"/>
      <c r="Z90" s="280"/>
      <c r="AA90" s="280"/>
      <c r="AB90" s="280"/>
      <c r="AC90" s="280"/>
      <c r="AD90" s="280"/>
      <c r="AE90" s="280"/>
      <c r="AF90" s="280"/>
      <c r="AG90" s="280"/>
      <c r="AH90" s="280"/>
      <c r="AI90" s="280"/>
      <c r="AJ90" s="280"/>
      <c r="AK90" s="280"/>
    </row>
    <row r="91" customFormat="false" ht="12.75" hidden="false" customHeight="false" outlineLevel="0" collapsed="false">
      <c r="D91" s="280"/>
      <c r="E91" s="280"/>
      <c r="F91" s="280"/>
      <c r="G91" s="280"/>
      <c r="H91" s="280"/>
      <c r="I91" s="280"/>
      <c r="J91" s="280"/>
      <c r="K91" s="280"/>
      <c r="L91" s="280"/>
      <c r="M91" s="280"/>
      <c r="N91" s="280"/>
      <c r="O91" s="280"/>
      <c r="P91" s="280"/>
      <c r="Q91" s="280"/>
      <c r="R91" s="280"/>
      <c r="S91" s="280"/>
      <c r="T91" s="280"/>
      <c r="U91" s="280"/>
      <c r="V91" s="280"/>
      <c r="W91" s="280"/>
      <c r="X91" s="280"/>
      <c r="Y91" s="280"/>
      <c r="Z91" s="280"/>
      <c r="AA91" s="280"/>
      <c r="AB91" s="280"/>
      <c r="AC91" s="280"/>
      <c r="AD91" s="280"/>
      <c r="AE91" s="280"/>
      <c r="AF91" s="280"/>
      <c r="AG91" s="280"/>
      <c r="AH91" s="280"/>
      <c r="AI91" s="280"/>
      <c r="AJ91" s="280"/>
      <c r="AK91" s="280"/>
    </row>
    <row r="92" customFormat="false" ht="12.75" hidden="false" customHeight="false" outlineLevel="0" collapsed="false">
      <c r="D92" s="280"/>
      <c r="E92" s="280"/>
      <c r="F92" s="280"/>
      <c r="G92" s="280"/>
      <c r="H92" s="280"/>
      <c r="I92" s="280"/>
      <c r="J92" s="280"/>
      <c r="K92" s="280"/>
      <c r="L92" s="280"/>
      <c r="M92" s="280"/>
      <c r="N92" s="280"/>
      <c r="O92" s="280"/>
      <c r="P92" s="280"/>
      <c r="Q92" s="280"/>
      <c r="R92" s="280"/>
      <c r="S92" s="280"/>
      <c r="T92" s="280"/>
      <c r="U92" s="280"/>
      <c r="V92" s="280"/>
      <c r="W92" s="280"/>
      <c r="X92" s="280"/>
      <c r="Y92" s="280"/>
      <c r="Z92" s="280"/>
      <c r="AA92" s="280"/>
      <c r="AB92" s="280"/>
      <c r="AC92" s="280"/>
      <c r="AD92" s="280"/>
      <c r="AE92" s="280"/>
      <c r="AF92" s="280"/>
      <c r="AG92" s="280"/>
      <c r="AH92" s="280"/>
      <c r="AI92" s="280"/>
      <c r="AJ92" s="280"/>
      <c r="AK92" s="280"/>
    </row>
    <row r="93" customFormat="false" ht="12.75" hidden="false" customHeight="false" outlineLevel="0" collapsed="false">
      <c r="D93" s="280"/>
      <c r="E93" s="280"/>
      <c r="F93" s="280"/>
      <c r="G93" s="280"/>
      <c r="H93" s="280"/>
      <c r="I93" s="280"/>
      <c r="J93" s="280"/>
      <c r="K93" s="280"/>
      <c r="L93" s="280"/>
      <c r="M93" s="280"/>
      <c r="N93" s="280"/>
      <c r="O93" s="280"/>
      <c r="P93" s="280"/>
      <c r="Q93" s="280"/>
      <c r="R93" s="280"/>
      <c r="S93" s="280"/>
      <c r="T93" s="280"/>
      <c r="U93" s="280"/>
      <c r="V93" s="280"/>
      <c r="W93" s="280"/>
      <c r="X93" s="280"/>
      <c r="Y93" s="280"/>
      <c r="Z93" s="280"/>
      <c r="AA93" s="280"/>
      <c r="AB93" s="280"/>
      <c r="AC93" s="280"/>
      <c r="AD93" s="280"/>
      <c r="AE93" s="280"/>
      <c r="AF93" s="280"/>
      <c r="AG93" s="280"/>
      <c r="AH93" s="280"/>
      <c r="AI93" s="280"/>
      <c r="AJ93" s="280"/>
      <c r="AK93" s="280"/>
    </row>
    <row r="94" customFormat="false" ht="12.75" hidden="false" customHeight="false" outlineLevel="0" collapsed="false">
      <c r="D94" s="280"/>
      <c r="E94" s="280"/>
      <c r="F94" s="280"/>
      <c r="G94" s="280"/>
      <c r="H94" s="280"/>
      <c r="I94" s="280"/>
      <c r="J94" s="280"/>
      <c r="K94" s="280"/>
      <c r="L94" s="280"/>
      <c r="M94" s="280"/>
      <c r="N94" s="280"/>
      <c r="O94" s="280"/>
      <c r="P94" s="280"/>
      <c r="Q94" s="280"/>
      <c r="R94" s="280"/>
      <c r="S94" s="280"/>
      <c r="T94" s="280"/>
      <c r="U94" s="280"/>
      <c r="V94" s="280"/>
      <c r="W94" s="280"/>
      <c r="X94" s="280"/>
      <c r="Y94" s="280"/>
      <c r="Z94" s="280"/>
      <c r="AA94" s="280"/>
      <c r="AB94" s="280"/>
      <c r="AC94" s="280"/>
      <c r="AD94" s="280"/>
      <c r="AE94" s="280"/>
      <c r="AF94" s="280"/>
      <c r="AG94" s="280"/>
      <c r="AH94" s="280"/>
      <c r="AI94" s="280"/>
      <c r="AJ94" s="280"/>
      <c r="AK94" s="280"/>
    </row>
    <row r="95" customFormat="false" ht="12.75" hidden="false" customHeight="false" outlineLevel="0" collapsed="false">
      <c r="D95" s="280"/>
      <c r="E95" s="280"/>
      <c r="F95" s="280"/>
      <c r="G95" s="280"/>
      <c r="H95" s="280"/>
      <c r="I95" s="280"/>
      <c r="J95" s="280"/>
      <c r="K95" s="280"/>
      <c r="L95" s="280"/>
      <c r="M95" s="280"/>
      <c r="N95" s="280"/>
      <c r="O95" s="280"/>
      <c r="P95" s="280"/>
      <c r="Q95" s="280"/>
      <c r="R95" s="280"/>
      <c r="S95" s="280"/>
      <c r="T95" s="280"/>
      <c r="U95" s="280"/>
      <c r="V95" s="280"/>
      <c r="W95" s="280"/>
      <c r="X95" s="280"/>
      <c r="Y95" s="280"/>
      <c r="Z95" s="280"/>
      <c r="AA95" s="280"/>
      <c r="AB95" s="280"/>
      <c r="AC95" s="280"/>
      <c r="AD95" s="280"/>
      <c r="AE95" s="280"/>
      <c r="AF95" s="280"/>
      <c r="AG95" s="280"/>
      <c r="AH95" s="280"/>
      <c r="AI95" s="280"/>
      <c r="AJ95" s="280"/>
      <c r="AK95" s="280"/>
    </row>
    <row r="96" customFormat="false" ht="12.75" hidden="false" customHeight="false" outlineLevel="0" collapsed="false">
      <c r="D96" s="280"/>
      <c r="E96" s="280"/>
      <c r="F96" s="280"/>
      <c r="G96" s="280"/>
      <c r="H96" s="280"/>
      <c r="I96" s="280"/>
      <c r="J96" s="280"/>
      <c r="K96" s="280"/>
      <c r="L96" s="280"/>
      <c r="M96" s="280"/>
      <c r="N96" s="280"/>
      <c r="O96" s="280"/>
      <c r="P96" s="280"/>
      <c r="Q96" s="280"/>
      <c r="R96" s="280"/>
      <c r="S96" s="280"/>
      <c r="T96" s="280"/>
      <c r="U96" s="280"/>
      <c r="V96" s="280"/>
      <c r="W96" s="280"/>
      <c r="X96" s="280"/>
      <c r="Y96" s="280"/>
      <c r="Z96" s="280"/>
      <c r="AA96" s="280"/>
      <c r="AB96" s="280"/>
      <c r="AC96" s="280"/>
      <c r="AD96" s="280"/>
      <c r="AE96" s="280"/>
      <c r="AF96" s="280"/>
      <c r="AG96" s="280"/>
      <c r="AH96" s="280"/>
      <c r="AI96" s="280"/>
      <c r="AJ96" s="280"/>
      <c r="AK96" s="280"/>
    </row>
    <row r="97" customFormat="false" ht="12.75" hidden="false" customHeight="false" outlineLevel="0" collapsed="false">
      <c r="D97" s="280"/>
      <c r="E97" s="280"/>
      <c r="F97" s="280"/>
      <c r="G97" s="280"/>
      <c r="H97" s="280"/>
      <c r="I97" s="280"/>
      <c r="J97" s="280"/>
      <c r="K97" s="280"/>
      <c r="L97" s="280"/>
      <c r="M97" s="280"/>
      <c r="N97" s="280"/>
      <c r="O97" s="280"/>
      <c r="P97" s="280"/>
      <c r="Q97" s="280"/>
      <c r="R97" s="280"/>
      <c r="S97" s="280"/>
      <c r="T97" s="280"/>
      <c r="U97" s="280"/>
      <c r="V97" s="280"/>
      <c r="W97" s="280"/>
      <c r="X97" s="280"/>
      <c r="Y97" s="280"/>
      <c r="Z97" s="280"/>
      <c r="AA97" s="280"/>
      <c r="AB97" s="280"/>
      <c r="AC97" s="280"/>
      <c r="AD97" s="280"/>
      <c r="AE97" s="280"/>
      <c r="AF97" s="280"/>
      <c r="AG97" s="280"/>
      <c r="AH97" s="280"/>
      <c r="AI97" s="280"/>
      <c r="AJ97" s="280"/>
      <c r="AK97" s="280"/>
    </row>
    <row r="98" customFormat="false" ht="12.75" hidden="false" customHeight="false" outlineLevel="0" collapsed="false">
      <c r="D98" s="280"/>
      <c r="E98" s="280"/>
      <c r="F98" s="280"/>
      <c r="G98" s="280"/>
      <c r="H98" s="280"/>
      <c r="I98" s="280"/>
      <c r="J98" s="280"/>
      <c r="K98" s="280"/>
      <c r="L98" s="280"/>
      <c r="M98" s="280"/>
      <c r="N98" s="280"/>
      <c r="O98" s="280"/>
      <c r="P98" s="280"/>
      <c r="Q98" s="280"/>
      <c r="R98" s="280"/>
      <c r="S98" s="280"/>
      <c r="T98" s="280"/>
      <c r="U98" s="280"/>
      <c r="V98" s="280"/>
      <c r="W98" s="280"/>
      <c r="X98" s="280"/>
      <c r="Y98" s="280"/>
      <c r="Z98" s="280"/>
      <c r="AA98" s="280"/>
      <c r="AB98" s="280"/>
      <c r="AC98" s="280"/>
      <c r="AD98" s="280"/>
      <c r="AE98" s="280"/>
      <c r="AF98" s="280"/>
      <c r="AG98" s="280"/>
      <c r="AH98" s="280"/>
      <c r="AI98" s="280"/>
      <c r="AJ98" s="280"/>
      <c r="AK98" s="280"/>
    </row>
    <row r="99" customFormat="false" ht="12.75" hidden="false" customHeight="false" outlineLevel="0" collapsed="false">
      <c r="D99" s="280"/>
      <c r="E99" s="280"/>
      <c r="F99" s="280"/>
      <c r="G99" s="280"/>
      <c r="H99" s="280"/>
      <c r="I99" s="280"/>
      <c r="J99" s="280"/>
      <c r="K99" s="280"/>
      <c r="L99" s="280"/>
      <c r="M99" s="280"/>
      <c r="N99" s="280"/>
      <c r="O99" s="280"/>
      <c r="P99" s="280"/>
      <c r="Q99" s="280"/>
      <c r="R99" s="280"/>
      <c r="S99" s="280"/>
      <c r="T99" s="280"/>
      <c r="U99" s="280"/>
      <c r="V99" s="280"/>
      <c r="W99" s="280"/>
      <c r="X99" s="280"/>
      <c r="Y99" s="280"/>
      <c r="Z99" s="280"/>
      <c r="AA99" s="280"/>
      <c r="AB99" s="280"/>
      <c r="AC99" s="280"/>
      <c r="AD99" s="280"/>
      <c r="AE99" s="280"/>
      <c r="AF99" s="280"/>
      <c r="AG99" s="280"/>
      <c r="AH99" s="280"/>
      <c r="AI99" s="280"/>
      <c r="AJ99" s="280"/>
      <c r="AK99" s="280"/>
    </row>
    <row r="100" customFormat="false" ht="12.75" hidden="false" customHeight="false" outlineLevel="0" collapsed="false">
      <c r="D100" s="280"/>
      <c r="E100" s="280"/>
      <c r="F100" s="280"/>
      <c r="G100" s="280"/>
      <c r="H100" s="280"/>
      <c r="I100" s="280"/>
      <c r="J100" s="280"/>
      <c r="K100" s="280"/>
      <c r="L100" s="280"/>
      <c r="M100" s="280"/>
      <c r="N100" s="280"/>
      <c r="O100" s="280"/>
      <c r="P100" s="280"/>
      <c r="Q100" s="280"/>
      <c r="R100" s="280"/>
      <c r="S100" s="280"/>
      <c r="T100" s="280"/>
      <c r="U100" s="280"/>
      <c r="V100" s="280"/>
      <c r="W100" s="280"/>
      <c r="X100" s="280"/>
      <c r="Y100" s="280"/>
      <c r="Z100" s="280"/>
      <c r="AA100" s="280"/>
      <c r="AB100" s="280"/>
      <c r="AC100" s="280"/>
      <c r="AD100" s="280"/>
      <c r="AE100" s="280"/>
      <c r="AF100" s="280"/>
      <c r="AG100" s="280"/>
      <c r="AH100" s="280"/>
      <c r="AI100" s="280"/>
      <c r="AJ100" s="280"/>
      <c r="AK100" s="280"/>
    </row>
    <row r="101" customFormat="false" ht="12.75" hidden="false" customHeight="false" outlineLevel="0" collapsed="false">
      <c r="D101" s="280"/>
      <c r="E101" s="280"/>
      <c r="F101" s="280"/>
      <c r="G101" s="280"/>
      <c r="H101" s="280"/>
      <c r="I101" s="280"/>
      <c r="J101" s="280"/>
      <c r="K101" s="280"/>
      <c r="L101" s="280"/>
      <c r="M101" s="280"/>
      <c r="N101" s="280"/>
      <c r="O101" s="280"/>
      <c r="P101" s="280"/>
      <c r="Q101" s="280"/>
      <c r="R101" s="280"/>
      <c r="S101" s="280"/>
      <c r="T101" s="280"/>
      <c r="U101" s="280"/>
      <c r="V101" s="280"/>
      <c r="W101" s="280"/>
      <c r="X101" s="280"/>
      <c r="Y101" s="280"/>
      <c r="Z101" s="280"/>
      <c r="AA101" s="280"/>
      <c r="AB101" s="280"/>
      <c r="AC101" s="280"/>
      <c r="AD101" s="280"/>
      <c r="AE101" s="280"/>
      <c r="AF101" s="280"/>
      <c r="AG101" s="280"/>
      <c r="AH101" s="280"/>
      <c r="AI101" s="280"/>
      <c r="AJ101" s="280"/>
      <c r="AK101" s="280"/>
    </row>
    <row r="102" customFormat="false" ht="12.75" hidden="false" customHeight="false" outlineLevel="0" collapsed="false">
      <c r="D102" s="280"/>
      <c r="E102" s="280"/>
      <c r="F102" s="280"/>
      <c r="G102" s="280"/>
      <c r="H102" s="280"/>
      <c r="I102" s="280"/>
      <c r="J102" s="280"/>
      <c r="K102" s="280"/>
      <c r="L102" s="280"/>
      <c r="M102" s="280"/>
      <c r="N102" s="280"/>
      <c r="O102" s="280"/>
      <c r="P102" s="280"/>
      <c r="Q102" s="280"/>
      <c r="R102" s="280"/>
      <c r="S102" s="280"/>
      <c r="T102" s="280"/>
      <c r="U102" s="280"/>
      <c r="V102" s="280"/>
      <c r="W102" s="280"/>
      <c r="X102" s="280"/>
      <c r="Y102" s="280"/>
      <c r="Z102" s="280"/>
      <c r="AA102" s="280"/>
      <c r="AB102" s="280"/>
      <c r="AC102" s="280"/>
      <c r="AD102" s="280"/>
      <c r="AE102" s="280"/>
      <c r="AF102" s="280"/>
      <c r="AG102" s="280"/>
      <c r="AH102" s="280"/>
      <c r="AI102" s="280"/>
      <c r="AJ102" s="280"/>
      <c r="AK102" s="280"/>
    </row>
    <row r="103" customFormat="false" ht="12.75" hidden="false" customHeight="false" outlineLevel="0" collapsed="false">
      <c r="D103" s="280"/>
      <c r="E103" s="280"/>
      <c r="F103" s="280"/>
      <c r="G103" s="280"/>
      <c r="H103" s="280"/>
      <c r="I103" s="280"/>
      <c r="J103" s="280"/>
      <c r="K103" s="280"/>
      <c r="L103" s="280"/>
      <c r="M103" s="280"/>
      <c r="N103" s="280"/>
      <c r="O103" s="280"/>
      <c r="P103" s="280"/>
      <c r="Q103" s="280"/>
      <c r="R103" s="280"/>
      <c r="S103" s="280"/>
      <c r="T103" s="280"/>
      <c r="U103" s="280"/>
      <c r="V103" s="280"/>
      <c r="W103" s="280"/>
      <c r="X103" s="280"/>
      <c r="Y103" s="280"/>
      <c r="Z103" s="280"/>
      <c r="AA103" s="280"/>
      <c r="AB103" s="280"/>
      <c r="AC103" s="280"/>
      <c r="AD103" s="280"/>
      <c r="AE103" s="280"/>
      <c r="AF103" s="280"/>
      <c r="AG103" s="280"/>
      <c r="AH103" s="280"/>
      <c r="AI103" s="280"/>
      <c r="AJ103" s="280"/>
      <c r="AK103" s="280"/>
    </row>
    <row r="104" customFormat="false" ht="12.75" hidden="false" customHeight="false" outlineLevel="0" collapsed="false">
      <c r="D104" s="280"/>
      <c r="E104" s="280"/>
      <c r="F104" s="280"/>
      <c r="G104" s="280"/>
      <c r="H104" s="280"/>
      <c r="I104" s="280"/>
      <c r="J104" s="280"/>
      <c r="K104" s="280"/>
      <c r="L104" s="280"/>
      <c r="M104" s="280"/>
      <c r="N104" s="280"/>
      <c r="O104" s="280"/>
      <c r="P104" s="280"/>
      <c r="Q104" s="280"/>
      <c r="R104" s="280"/>
      <c r="S104" s="280"/>
      <c r="T104" s="280"/>
      <c r="U104" s="280"/>
      <c r="V104" s="280"/>
      <c r="W104" s="280"/>
      <c r="X104" s="280"/>
      <c r="Y104" s="280"/>
      <c r="Z104" s="280"/>
      <c r="AA104" s="280"/>
      <c r="AB104" s="280"/>
      <c r="AC104" s="280"/>
      <c r="AD104" s="280"/>
      <c r="AE104" s="280"/>
      <c r="AF104" s="280"/>
      <c r="AG104" s="280"/>
      <c r="AH104" s="280"/>
      <c r="AI104" s="280"/>
      <c r="AJ104" s="280"/>
      <c r="AK104" s="280"/>
    </row>
    <row r="105" customFormat="false" ht="12.75" hidden="false" customHeight="false" outlineLevel="0" collapsed="false">
      <c r="D105" s="280"/>
      <c r="E105" s="280"/>
      <c r="F105" s="280"/>
      <c r="G105" s="280"/>
      <c r="H105" s="280"/>
      <c r="I105" s="280"/>
      <c r="J105" s="280"/>
      <c r="K105" s="280"/>
      <c r="L105" s="280"/>
      <c r="M105" s="280"/>
      <c r="N105" s="280"/>
      <c r="O105" s="280"/>
      <c r="P105" s="280"/>
      <c r="Q105" s="280"/>
      <c r="R105" s="280"/>
      <c r="S105" s="280"/>
      <c r="T105" s="280"/>
      <c r="U105" s="280"/>
      <c r="V105" s="280"/>
      <c r="W105" s="280"/>
      <c r="X105" s="280"/>
      <c r="Y105" s="280"/>
      <c r="Z105" s="280"/>
      <c r="AA105" s="280"/>
      <c r="AB105" s="280"/>
      <c r="AC105" s="280"/>
      <c r="AD105" s="280"/>
      <c r="AE105" s="280"/>
      <c r="AF105" s="280"/>
      <c r="AG105" s="280"/>
      <c r="AH105" s="280"/>
      <c r="AI105" s="280"/>
      <c r="AJ105" s="280"/>
      <c r="AK105" s="280"/>
    </row>
    <row r="106" customFormat="false" ht="12.75" hidden="false" customHeight="false" outlineLevel="0" collapsed="false">
      <c r="D106" s="280"/>
      <c r="E106" s="280"/>
      <c r="F106" s="280"/>
      <c r="G106" s="280"/>
      <c r="H106" s="280"/>
      <c r="I106" s="280"/>
      <c r="J106" s="280"/>
      <c r="K106" s="280"/>
      <c r="L106" s="280"/>
      <c r="M106" s="280"/>
      <c r="N106" s="280"/>
      <c r="O106" s="280"/>
      <c r="P106" s="280"/>
      <c r="Q106" s="280"/>
      <c r="R106" s="280"/>
      <c r="S106" s="280"/>
      <c r="T106" s="280"/>
      <c r="U106" s="280"/>
      <c r="V106" s="280"/>
      <c r="W106" s="280"/>
      <c r="X106" s="280"/>
      <c r="Y106" s="280"/>
      <c r="Z106" s="280"/>
      <c r="AA106" s="280"/>
      <c r="AB106" s="280"/>
      <c r="AC106" s="280"/>
      <c r="AD106" s="280"/>
      <c r="AE106" s="280"/>
      <c r="AF106" s="280"/>
      <c r="AG106" s="280"/>
      <c r="AH106" s="280"/>
      <c r="AI106" s="280"/>
      <c r="AJ106" s="280"/>
      <c r="AK106" s="280"/>
    </row>
    <row r="107" customFormat="false" ht="12.75" hidden="false" customHeight="false" outlineLevel="0" collapsed="false">
      <c r="D107" s="280"/>
      <c r="E107" s="280"/>
      <c r="F107" s="280"/>
      <c r="G107" s="280"/>
      <c r="H107" s="280"/>
      <c r="I107" s="280"/>
      <c r="J107" s="280"/>
      <c r="K107" s="280"/>
      <c r="L107" s="280"/>
      <c r="M107" s="280"/>
      <c r="N107" s="280"/>
      <c r="O107" s="280"/>
      <c r="P107" s="280"/>
      <c r="Q107" s="280"/>
      <c r="R107" s="280"/>
      <c r="S107" s="280"/>
      <c r="T107" s="280"/>
      <c r="U107" s="280"/>
      <c r="V107" s="280"/>
      <c r="W107" s="280"/>
      <c r="X107" s="280"/>
      <c r="Y107" s="280"/>
      <c r="Z107" s="280"/>
      <c r="AA107" s="280"/>
      <c r="AB107" s="280"/>
      <c r="AC107" s="280"/>
      <c r="AD107" s="280"/>
      <c r="AE107" s="280"/>
      <c r="AF107" s="280"/>
      <c r="AG107" s="280"/>
      <c r="AH107" s="280"/>
      <c r="AI107" s="280"/>
      <c r="AJ107" s="280"/>
      <c r="AK107" s="280"/>
    </row>
    <row r="108" customFormat="false" ht="12.75" hidden="false" customHeight="false" outlineLevel="0" collapsed="false">
      <c r="D108" s="280"/>
      <c r="E108" s="280"/>
      <c r="F108" s="280"/>
      <c r="G108" s="280"/>
      <c r="H108" s="280"/>
      <c r="I108" s="280"/>
      <c r="J108" s="280"/>
      <c r="K108" s="280"/>
      <c r="L108" s="280"/>
      <c r="M108" s="280"/>
      <c r="N108" s="280"/>
      <c r="O108" s="280"/>
      <c r="P108" s="280"/>
      <c r="Q108" s="280"/>
      <c r="R108" s="280"/>
      <c r="S108" s="280"/>
      <c r="T108" s="280"/>
      <c r="U108" s="280"/>
      <c r="V108" s="280"/>
      <c r="W108" s="280"/>
      <c r="X108" s="280"/>
      <c r="Y108" s="280"/>
      <c r="Z108" s="280"/>
      <c r="AA108" s="280"/>
      <c r="AB108" s="280"/>
      <c r="AC108" s="280"/>
      <c r="AD108" s="280"/>
      <c r="AE108" s="280"/>
      <c r="AF108" s="280"/>
      <c r="AG108" s="280"/>
      <c r="AH108" s="280"/>
      <c r="AI108" s="280"/>
      <c r="AJ108" s="280"/>
      <c r="AK108" s="280"/>
    </row>
    <row r="109" customFormat="false" ht="12.75" hidden="false" customHeight="false" outlineLevel="0" collapsed="false">
      <c r="D109" s="280"/>
      <c r="E109" s="280"/>
      <c r="F109" s="280"/>
      <c r="G109" s="280"/>
      <c r="H109" s="280"/>
      <c r="I109" s="280"/>
      <c r="J109" s="280"/>
      <c r="K109" s="280"/>
      <c r="L109" s="280"/>
      <c r="M109" s="280"/>
      <c r="N109" s="280"/>
      <c r="O109" s="280"/>
      <c r="P109" s="280"/>
      <c r="Q109" s="280"/>
      <c r="R109" s="280"/>
      <c r="S109" s="280"/>
      <c r="T109" s="280"/>
      <c r="U109" s="280"/>
      <c r="V109" s="280"/>
      <c r="W109" s="280"/>
      <c r="X109" s="280"/>
      <c r="Y109" s="280"/>
      <c r="Z109" s="280"/>
      <c r="AA109" s="280"/>
      <c r="AB109" s="280"/>
      <c r="AC109" s="280"/>
      <c r="AD109" s="280"/>
      <c r="AE109" s="280"/>
      <c r="AF109" s="280"/>
      <c r="AG109" s="280"/>
      <c r="AH109" s="280"/>
      <c r="AI109" s="280"/>
      <c r="AJ109" s="280"/>
      <c r="AK109" s="280"/>
    </row>
    <row r="110" customFormat="false" ht="12.75" hidden="false" customHeight="false" outlineLevel="0" collapsed="false">
      <c r="D110" s="280"/>
      <c r="E110" s="280"/>
      <c r="F110" s="280"/>
      <c r="G110" s="280"/>
      <c r="H110" s="280"/>
      <c r="I110" s="280"/>
      <c r="J110" s="280"/>
      <c r="K110" s="280"/>
      <c r="L110" s="280"/>
      <c r="M110" s="280"/>
      <c r="N110" s="280"/>
      <c r="O110" s="280"/>
      <c r="P110" s="280"/>
      <c r="Q110" s="280"/>
      <c r="R110" s="280"/>
      <c r="S110" s="280"/>
      <c r="T110" s="280"/>
      <c r="U110" s="280"/>
      <c r="V110" s="280"/>
      <c r="W110" s="280"/>
      <c r="X110" s="280"/>
      <c r="Y110" s="280"/>
      <c r="Z110" s="280"/>
      <c r="AA110" s="280"/>
      <c r="AB110" s="280"/>
      <c r="AC110" s="280"/>
      <c r="AD110" s="280"/>
      <c r="AE110" s="280"/>
      <c r="AF110" s="280"/>
      <c r="AG110" s="280"/>
      <c r="AH110" s="280"/>
      <c r="AI110" s="280"/>
      <c r="AJ110" s="280"/>
      <c r="AK110" s="280"/>
    </row>
    <row r="111" customFormat="false" ht="12.75" hidden="false" customHeight="false" outlineLevel="0" collapsed="false">
      <c r="D111" s="280"/>
      <c r="E111" s="280"/>
      <c r="F111" s="280"/>
      <c r="G111" s="280"/>
      <c r="H111" s="280"/>
      <c r="I111" s="280"/>
      <c r="J111" s="280"/>
      <c r="K111" s="280"/>
      <c r="L111" s="280"/>
      <c r="M111" s="280"/>
      <c r="N111" s="280"/>
      <c r="O111" s="280"/>
      <c r="P111" s="280"/>
      <c r="Q111" s="280"/>
      <c r="R111" s="280"/>
      <c r="S111" s="280"/>
      <c r="T111" s="280"/>
      <c r="U111" s="280"/>
      <c r="V111" s="280"/>
      <c r="W111" s="280"/>
      <c r="X111" s="280"/>
      <c r="Y111" s="280"/>
      <c r="Z111" s="280"/>
      <c r="AA111" s="280"/>
      <c r="AB111" s="280"/>
      <c r="AC111" s="280"/>
      <c r="AD111" s="280"/>
      <c r="AE111" s="280"/>
      <c r="AF111" s="280"/>
      <c r="AG111" s="280"/>
      <c r="AH111" s="280"/>
      <c r="AI111" s="280"/>
      <c r="AJ111" s="280"/>
      <c r="AK111" s="280"/>
    </row>
    <row r="112" customFormat="false" ht="12.75" hidden="false" customHeight="false" outlineLevel="0" collapsed="false">
      <c r="D112" s="280"/>
      <c r="E112" s="280"/>
      <c r="F112" s="280"/>
      <c r="G112" s="280"/>
      <c r="H112" s="280"/>
      <c r="I112" s="280"/>
      <c r="J112" s="280"/>
      <c r="K112" s="280"/>
      <c r="L112" s="280"/>
      <c r="M112" s="280"/>
      <c r="N112" s="280"/>
      <c r="O112" s="280"/>
      <c r="P112" s="280"/>
      <c r="Q112" s="280"/>
      <c r="R112" s="280"/>
      <c r="S112" s="280"/>
      <c r="T112" s="280"/>
      <c r="U112" s="280"/>
      <c r="V112" s="280"/>
      <c r="W112" s="280"/>
      <c r="X112" s="280"/>
      <c r="Y112" s="280"/>
      <c r="Z112" s="280"/>
      <c r="AA112" s="280"/>
      <c r="AB112" s="280"/>
      <c r="AC112" s="280"/>
      <c r="AD112" s="280"/>
      <c r="AE112" s="280"/>
      <c r="AF112" s="280"/>
      <c r="AG112" s="280"/>
      <c r="AH112" s="280"/>
      <c r="AI112" s="280"/>
      <c r="AJ112" s="280"/>
      <c r="AK112" s="280"/>
    </row>
    <row r="113" customFormat="false" ht="12.75" hidden="false" customHeight="false" outlineLevel="0" collapsed="false">
      <c r="D113" s="280"/>
      <c r="E113" s="280"/>
      <c r="F113" s="280"/>
      <c r="G113" s="280"/>
      <c r="H113" s="280"/>
      <c r="I113" s="280"/>
      <c r="J113" s="280"/>
      <c r="K113" s="280"/>
      <c r="L113" s="280"/>
      <c r="M113" s="280"/>
      <c r="N113" s="280"/>
      <c r="O113" s="280"/>
      <c r="P113" s="280"/>
      <c r="Q113" s="280"/>
      <c r="R113" s="280"/>
      <c r="S113" s="280"/>
      <c r="T113" s="280"/>
      <c r="U113" s="280"/>
      <c r="V113" s="280"/>
      <c r="W113" s="280"/>
      <c r="X113" s="280"/>
      <c r="Y113" s="280"/>
      <c r="Z113" s="280"/>
      <c r="AA113" s="280"/>
      <c r="AB113" s="280"/>
      <c r="AC113" s="280"/>
      <c r="AD113" s="280"/>
      <c r="AE113" s="280"/>
      <c r="AF113" s="280"/>
      <c r="AG113" s="280"/>
      <c r="AH113" s="280"/>
      <c r="AI113" s="280"/>
      <c r="AJ113" s="280"/>
      <c r="AK113" s="280"/>
    </row>
    <row r="114" customFormat="false" ht="12.75" hidden="false" customHeight="false" outlineLevel="0" collapsed="false">
      <c r="D114" s="280"/>
      <c r="E114" s="280"/>
      <c r="F114" s="280"/>
      <c r="G114" s="280"/>
      <c r="H114" s="280"/>
      <c r="I114" s="280"/>
      <c r="J114" s="280"/>
      <c r="K114" s="280"/>
      <c r="L114" s="280"/>
      <c r="M114" s="280"/>
      <c r="N114" s="280"/>
      <c r="O114" s="280"/>
      <c r="P114" s="280"/>
      <c r="Q114" s="280"/>
      <c r="R114" s="280"/>
      <c r="S114" s="280"/>
      <c r="T114" s="280"/>
      <c r="U114" s="280"/>
      <c r="V114" s="280"/>
      <c r="W114" s="280"/>
      <c r="X114" s="280"/>
      <c r="Y114" s="280"/>
      <c r="Z114" s="280"/>
      <c r="AA114" s="280"/>
      <c r="AB114" s="280"/>
      <c r="AC114" s="280"/>
      <c r="AD114" s="280"/>
      <c r="AE114" s="280"/>
      <c r="AF114" s="280"/>
      <c r="AG114" s="280"/>
      <c r="AH114" s="280"/>
      <c r="AI114" s="280"/>
      <c r="AJ114" s="280"/>
      <c r="AK114" s="280"/>
    </row>
    <row r="115" customFormat="false" ht="12.75" hidden="false" customHeight="false" outlineLevel="0" collapsed="false">
      <c r="D115" s="280"/>
      <c r="E115" s="280"/>
      <c r="F115" s="280"/>
      <c r="G115" s="280"/>
      <c r="H115" s="280"/>
      <c r="I115" s="280"/>
      <c r="J115" s="280"/>
      <c r="K115" s="280"/>
      <c r="L115" s="280"/>
      <c r="M115" s="280"/>
      <c r="N115" s="280"/>
      <c r="O115" s="280"/>
      <c r="P115" s="280"/>
      <c r="Q115" s="280"/>
      <c r="R115" s="280"/>
      <c r="S115" s="280"/>
      <c r="T115" s="280"/>
      <c r="U115" s="280"/>
      <c r="V115" s="280"/>
      <c r="W115" s="280"/>
      <c r="X115" s="280"/>
      <c r="Y115" s="280"/>
      <c r="Z115" s="280"/>
      <c r="AA115" s="280"/>
      <c r="AB115" s="280"/>
      <c r="AC115" s="280"/>
      <c r="AD115" s="280"/>
      <c r="AE115" s="280"/>
      <c r="AF115" s="280"/>
      <c r="AG115" s="280"/>
      <c r="AH115" s="280"/>
      <c r="AI115" s="280"/>
      <c r="AJ115" s="280"/>
      <c r="AK115" s="280"/>
    </row>
    <row r="116" customFormat="false" ht="12.75" hidden="false" customHeight="false" outlineLevel="0" collapsed="false">
      <c r="D116" s="280"/>
      <c r="E116" s="280"/>
      <c r="F116" s="280"/>
      <c r="G116" s="280"/>
      <c r="H116" s="280"/>
      <c r="I116" s="280"/>
      <c r="J116" s="280"/>
      <c r="K116" s="280"/>
      <c r="L116" s="280"/>
      <c r="M116" s="280"/>
      <c r="N116" s="280"/>
      <c r="O116" s="280"/>
      <c r="P116" s="280"/>
      <c r="Q116" s="280"/>
      <c r="R116" s="280"/>
      <c r="S116" s="280"/>
      <c r="T116" s="280"/>
      <c r="U116" s="280"/>
      <c r="V116" s="280"/>
      <c r="W116" s="280"/>
      <c r="X116" s="280"/>
      <c r="Y116" s="280"/>
      <c r="Z116" s="280"/>
      <c r="AA116" s="280"/>
      <c r="AB116" s="280"/>
      <c r="AC116" s="280"/>
      <c r="AD116" s="280"/>
      <c r="AE116" s="280"/>
      <c r="AF116" s="280"/>
      <c r="AG116" s="280"/>
      <c r="AH116" s="280"/>
      <c r="AI116" s="280"/>
      <c r="AJ116" s="280"/>
      <c r="AK116" s="280"/>
    </row>
    <row r="117" customFormat="false" ht="12.75" hidden="false" customHeight="false" outlineLevel="0" collapsed="false">
      <c r="D117" s="280"/>
      <c r="E117" s="280"/>
      <c r="F117" s="280"/>
      <c r="G117" s="280"/>
      <c r="H117" s="280"/>
      <c r="I117" s="280"/>
      <c r="J117" s="280"/>
      <c r="K117" s="280"/>
      <c r="L117" s="280"/>
      <c r="M117" s="280"/>
      <c r="N117" s="280"/>
      <c r="O117" s="280"/>
      <c r="P117" s="280"/>
      <c r="Q117" s="280"/>
      <c r="R117" s="280"/>
      <c r="S117" s="280"/>
      <c r="T117" s="280"/>
      <c r="U117" s="280"/>
      <c r="V117" s="280"/>
      <c r="W117" s="280"/>
      <c r="X117" s="280"/>
      <c r="Y117" s="280"/>
      <c r="Z117" s="280"/>
      <c r="AA117" s="280"/>
      <c r="AB117" s="280"/>
      <c r="AC117" s="280"/>
      <c r="AD117" s="280"/>
      <c r="AE117" s="280"/>
      <c r="AF117" s="280"/>
      <c r="AG117" s="280"/>
      <c r="AH117" s="280"/>
      <c r="AI117" s="280"/>
      <c r="AJ117" s="280"/>
      <c r="AK117" s="280"/>
    </row>
    <row r="118" customFormat="false" ht="12.75" hidden="false" customHeight="false" outlineLevel="0" collapsed="false">
      <c r="D118" s="280"/>
      <c r="E118" s="280"/>
      <c r="F118" s="280"/>
      <c r="G118" s="280"/>
      <c r="H118" s="280"/>
      <c r="I118" s="280"/>
      <c r="J118" s="280"/>
      <c r="K118" s="280"/>
      <c r="L118" s="280"/>
      <c r="M118" s="280"/>
      <c r="N118" s="280"/>
      <c r="O118" s="280"/>
      <c r="P118" s="280"/>
      <c r="Q118" s="280"/>
      <c r="R118" s="280"/>
      <c r="S118" s="280"/>
      <c r="T118" s="280"/>
      <c r="U118" s="280"/>
      <c r="V118" s="280"/>
      <c r="W118" s="280"/>
      <c r="X118" s="280"/>
      <c r="Y118" s="280"/>
      <c r="Z118" s="280"/>
      <c r="AA118" s="280"/>
      <c r="AB118" s="280"/>
      <c r="AC118" s="280"/>
      <c r="AD118" s="280"/>
      <c r="AE118" s="280"/>
      <c r="AF118" s="280"/>
      <c r="AG118" s="280"/>
      <c r="AH118" s="280"/>
      <c r="AI118" s="280"/>
      <c r="AJ118" s="280"/>
      <c r="AK118" s="280"/>
    </row>
    <row r="119" customFormat="false" ht="12.75" hidden="false" customHeight="false" outlineLevel="0" collapsed="false">
      <c r="D119" s="280"/>
      <c r="E119" s="280"/>
      <c r="F119" s="280"/>
      <c r="G119" s="280"/>
      <c r="H119" s="280"/>
      <c r="I119" s="280"/>
      <c r="J119" s="280"/>
      <c r="K119" s="280"/>
      <c r="L119" s="280"/>
      <c r="M119" s="280"/>
      <c r="N119" s="280"/>
      <c r="O119" s="280"/>
      <c r="P119" s="280"/>
      <c r="Q119" s="280"/>
      <c r="R119" s="280"/>
      <c r="S119" s="280"/>
      <c r="T119" s="280"/>
      <c r="U119" s="280"/>
      <c r="V119" s="280"/>
      <c r="W119" s="280"/>
      <c r="X119" s="280"/>
      <c r="Y119" s="280"/>
      <c r="Z119" s="280"/>
      <c r="AA119" s="280"/>
      <c r="AB119" s="280"/>
      <c r="AC119" s="280"/>
      <c r="AD119" s="280"/>
      <c r="AE119" s="280"/>
      <c r="AF119" s="280"/>
      <c r="AG119" s="280"/>
      <c r="AH119" s="280"/>
      <c r="AI119" s="280"/>
      <c r="AJ119" s="280"/>
      <c r="AK119" s="280"/>
    </row>
    <row r="120" customFormat="false" ht="12.75" hidden="false" customHeight="false" outlineLevel="0" collapsed="false">
      <c r="D120" s="280"/>
      <c r="E120" s="280"/>
      <c r="F120" s="280"/>
      <c r="G120" s="280"/>
      <c r="H120" s="280"/>
      <c r="I120" s="280"/>
      <c r="J120" s="280"/>
      <c r="K120" s="280"/>
      <c r="L120" s="280"/>
      <c r="M120" s="280"/>
      <c r="N120" s="280"/>
      <c r="O120" s="280"/>
      <c r="P120" s="280"/>
      <c r="Q120" s="280"/>
      <c r="R120" s="280"/>
      <c r="S120" s="280"/>
      <c r="T120" s="280"/>
      <c r="U120" s="280"/>
      <c r="V120" s="280"/>
      <c r="W120" s="280"/>
      <c r="X120" s="280"/>
      <c r="Y120" s="280"/>
      <c r="Z120" s="280"/>
      <c r="AA120" s="280"/>
      <c r="AB120" s="280"/>
      <c r="AC120" s="280"/>
      <c r="AD120" s="280"/>
      <c r="AE120" s="280"/>
      <c r="AF120" s="280"/>
      <c r="AG120" s="280"/>
      <c r="AH120" s="280"/>
      <c r="AI120" s="280"/>
      <c r="AJ120" s="280"/>
      <c r="AK120" s="280"/>
    </row>
    <row r="121" customFormat="false" ht="12.75" hidden="false" customHeight="false" outlineLevel="0" collapsed="false">
      <c r="D121" s="280"/>
      <c r="E121" s="280"/>
      <c r="F121" s="280"/>
      <c r="G121" s="280"/>
      <c r="H121" s="280"/>
      <c r="I121" s="280"/>
      <c r="J121" s="280"/>
      <c r="K121" s="280"/>
      <c r="L121" s="280"/>
      <c r="M121" s="280"/>
      <c r="N121" s="280"/>
      <c r="O121" s="280"/>
      <c r="P121" s="280"/>
      <c r="Q121" s="280"/>
      <c r="R121" s="280"/>
      <c r="S121" s="280"/>
      <c r="T121" s="280"/>
      <c r="U121" s="280"/>
      <c r="V121" s="280"/>
      <c r="W121" s="280"/>
      <c r="X121" s="280"/>
      <c r="Y121" s="280"/>
      <c r="Z121" s="280"/>
      <c r="AA121" s="280"/>
      <c r="AB121" s="280"/>
      <c r="AC121" s="280"/>
      <c r="AD121" s="280"/>
      <c r="AE121" s="280"/>
      <c r="AF121" s="280"/>
      <c r="AG121" s="280"/>
      <c r="AH121" s="280"/>
      <c r="AI121" s="280"/>
      <c r="AJ121" s="280"/>
      <c r="AK121" s="280"/>
    </row>
    <row r="122" customFormat="false" ht="12.75" hidden="false" customHeight="false" outlineLevel="0" collapsed="false">
      <c r="D122" s="280"/>
      <c r="E122" s="280"/>
      <c r="F122" s="280"/>
      <c r="G122" s="280"/>
      <c r="H122" s="280"/>
      <c r="I122" s="280"/>
      <c r="J122" s="280"/>
      <c r="K122" s="280"/>
      <c r="L122" s="280"/>
      <c r="M122" s="280"/>
      <c r="N122" s="280"/>
      <c r="O122" s="280"/>
      <c r="P122" s="280"/>
      <c r="Q122" s="280"/>
      <c r="R122" s="280"/>
      <c r="S122" s="280"/>
      <c r="T122" s="280"/>
      <c r="U122" s="280"/>
      <c r="V122" s="280"/>
      <c r="W122" s="280"/>
      <c r="X122" s="280"/>
      <c r="Y122" s="280"/>
      <c r="Z122" s="280"/>
      <c r="AA122" s="280"/>
      <c r="AB122" s="280"/>
      <c r="AC122" s="280"/>
      <c r="AD122" s="280"/>
      <c r="AE122" s="280"/>
      <c r="AF122" s="280"/>
      <c r="AG122" s="280"/>
      <c r="AH122" s="280"/>
      <c r="AI122" s="280"/>
      <c r="AJ122" s="280"/>
      <c r="AK122" s="280"/>
    </row>
    <row r="123" customFormat="false" ht="12.75" hidden="false" customHeight="false" outlineLevel="0" collapsed="false">
      <c r="D123" s="280"/>
      <c r="E123" s="280"/>
      <c r="F123" s="280"/>
      <c r="G123" s="280"/>
      <c r="H123" s="280"/>
      <c r="I123" s="280"/>
      <c r="J123" s="280"/>
      <c r="K123" s="280"/>
      <c r="L123" s="280"/>
      <c r="M123" s="280"/>
      <c r="N123" s="280"/>
      <c r="O123" s="280"/>
      <c r="P123" s="280"/>
      <c r="Q123" s="280"/>
      <c r="R123" s="280"/>
      <c r="S123" s="280"/>
      <c r="T123" s="280"/>
      <c r="U123" s="280"/>
      <c r="V123" s="280"/>
      <c r="W123" s="280"/>
      <c r="X123" s="280"/>
      <c r="Y123" s="280"/>
      <c r="Z123" s="280"/>
      <c r="AA123" s="280"/>
      <c r="AB123" s="280"/>
      <c r="AC123" s="280"/>
      <c r="AD123" s="280"/>
      <c r="AE123" s="280"/>
      <c r="AF123" s="280"/>
      <c r="AG123" s="280"/>
      <c r="AH123" s="280"/>
      <c r="AI123" s="280"/>
      <c r="AJ123" s="280"/>
      <c r="AK123" s="280"/>
    </row>
    <row r="124" customFormat="false" ht="12.75" hidden="false" customHeight="false" outlineLevel="0" collapsed="false">
      <c r="D124" s="280"/>
      <c r="E124" s="280"/>
      <c r="F124" s="280"/>
      <c r="G124" s="280"/>
      <c r="H124" s="280"/>
      <c r="I124" s="280"/>
      <c r="J124" s="280"/>
      <c r="K124" s="280"/>
      <c r="L124" s="280"/>
      <c r="M124" s="280"/>
      <c r="N124" s="280"/>
      <c r="O124" s="280"/>
      <c r="P124" s="280"/>
      <c r="Q124" s="280"/>
      <c r="R124" s="280"/>
      <c r="S124" s="280"/>
      <c r="T124" s="280"/>
      <c r="U124" s="280"/>
      <c r="V124" s="280"/>
      <c r="W124" s="280"/>
      <c r="X124" s="280"/>
      <c r="Y124" s="280"/>
      <c r="Z124" s="280"/>
      <c r="AA124" s="280"/>
      <c r="AB124" s="280"/>
      <c r="AC124" s="280"/>
      <c r="AD124" s="280"/>
      <c r="AE124" s="280"/>
      <c r="AF124" s="280"/>
      <c r="AG124" s="280"/>
      <c r="AH124" s="280"/>
      <c r="AI124" s="280"/>
      <c r="AJ124" s="280"/>
      <c r="AK124" s="280"/>
    </row>
    <row r="125" customFormat="false" ht="12.75" hidden="false" customHeight="false" outlineLevel="0" collapsed="false">
      <c r="D125" s="280"/>
      <c r="E125" s="280"/>
      <c r="F125" s="280"/>
      <c r="G125" s="280"/>
      <c r="H125" s="280"/>
      <c r="I125" s="280"/>
      <c r="J125" s="280"/>
      <c r="K125" s="280"/>
      <c r="L125" s="280"/>
      <c r="M125" s="280"/>
      <c r="N125" s="280"/>
      <c r="O125" s="280"/>
      <c r="P125" s="280"/>
      <c r="Q125" s="280"/>
      <c r="R125" s="280"/>
      <c r="S125" s="280"/>
      <c r="T125" s="280"/>
      <c r="U125" s="280"/>
      <c r="V125" s="280"/>
      <c r="W125" s="280"/>
      <c r="X125" s="280"/>
      <c r="Y125" s="280"/>
      <c r="Z125" s="280"/>
      <c r="AA125" s="280"/>
      <c r="AB125" s="280"/>
      <c r="AC125" s="280"/>
      <c r="AD125" s="280"/>
      <c r="AE125" s="280"/>
      <c r="AF125" s="280"/>
      <c r="AG125" s="280"/>
      <c r="AH125" s="280"/>
      <c r="AI125" s="280"/>
      <c r="AJ125" s="280"/>
      <c r="AK125" s="280"/>
    </row>
    <row r="126" customFormat="false" ht="12.75" hidden="false" customHeight="false" outlineLevel="0" collapsed="false">
      <c r="D126" s="280"/>
      <c r="E126" s="280"/>
      <c r="F126" s="280"/>
      <c r="G126" s="280"/>
      <c r="H126" s="280"/>
      <c r="I126" s="280"/>
      <c r="J126" s="280"/>
      <c r="K126" s="280"/>
      <c r="L126" s="280"/>
      <c r="M126" s="280"/>
      <c r="N126" s="280"/>
      <c r="O126" s="280"/>
      <c r="P126" s="280"/>
      <c r="Q126" s="280"/>
      <c r="R126" s="280"/>
      <c r="S126" s="280"/>
      <c r="T126" s="280"/>
      <c r="U126" s="280"/>
      <c r="V126" s="280"/>
      <c r="W126" s="280"/>
      <c r="X126" s="280"/>
      <c r="Y126" s="280"/>
      <c r="Z126" s="280"/>
      <c r="AA126" s="280"/>
      <c r="AB126" s="280"/>
      <c r="AC126" s="280"/>
      <c r="AD126" s="280"/>
      <c r="AE126" s="280"/>
      <c r="AF126" s="280"/>
      <c r="AG126" s="280"/>
      <c r="AH126" s="280"/>
      <c r="AI126" s="280"/>
      <c r="AJ126" s="280"/>
      <c r="AK126" s="280"/>
    </row>
    <row r="127" customFormat="false" ht="12.75" hidden="false" customHeight="false" outlineLevel="0" collapsed="false">
      <c r="D127" s="280"/>
      <c r="E127" s="280"/>
      <c r="F127" s="280"/>
      <c r="G127" s="280"/>
      <c r="H127" s="280"/>
      <c r="I127" s="280"/>
      <c r="J127" s="280"/>
      <c r="K127" s="280"/>
      <c r="L127" s="280"/>
      <c r="M127" s="280"/>
      <c r="N127" s="280"/>
      <c r="O127" s="280"/>
      <c r="P127" s="280"/>
      <c r="Q127" s="280"/>
      <c r="R127" s="280"/>
      <c r="S127" s="280"/>
      <c r="T127" s="280"/>
      <c r="U127" s="280"/>
      <c r="V127" s="280"/>
      <c r="W127" s="280"/>
      <c r="X127" s="280"/>
      <c r="Y127" s="280"/>
      <c r="Z127" s="280"/>
      <c r="AA127" s="280"/>
      <c r="AB127" s="280"/>
      <c r="AC127" s="280"/>
      <c r="AD127" s="280"/>
      <c r="AE127" s="280"/>
      <c r="AF127" s="280"/>
      <c r="AG127" s="280"/>
      <c r="AH127" s="280"/>
      <c r="AI127" s="280"/>
      <c r="AJ127" s="280"/>
      <c r="AK127" s="280"/>
    </row>
    <row r="128" customFormat="false" ht="12.75" hidden="false" customHeight="false" outlineLevel="0" collapsed="false">
      <c r="D128" s="280"/>
      <c r="E128" s="280"/>
      <c r="F128" s="280"/>
      <c r="G128" s="280"/>
      <c r="H128" s="280"/>
      <c r="I128" s="280"/>
      <c r="J128" s="280"/>
      <c r="K128" s="280"/>
      <c r="L128" s="280"/>
      <c r="M128" s="280"/>
      <c r="N128" s="280"/>
      <c r="O128" s="280"/>
      <c r="P128" s="280"/>
      <c r="Q128" s="280"/>
      <c r="R128" s="280"/>
      <c r="S128" s="280"/>
      <c r="T128" s="280"/>
      <c r="U128" s="280"/>
      <c r="V128" s="280"/>
      <c r="W128" s="280"/>
      <c r="X128" s="280"/>
      <c r="Y128" s="280"/>
      <c r="Z128" s="280"/>
      <c r="AA128" s="280"/>
      <c r="AB128" s="280"/>
      <c r="AC128" s="280"/>
      <c r="AD128" s="280"/>
      <c r="AE128" s="280"/>
      <c r="AF128" s="280"/>
      <c r="AG128" s="280"/>
      <c r="AH128" s="280"/>
      <c r="AI128" s="280"/>
      <c r="AJ128" s="280"/>
      <c r="AK128" s="280"/>
    </row>
    <row r="129" customFormat="false" ht="12.75" hidden="false" customHeight="false" outlineLevel="0" collapsed="false">
      <c r="D129" s="280"/>
      <c r="E129" s="280"/>
      <c r="F129" s="280"/>
      <c r="G129" s="280"/>
      <c r="H129" s="280"/>
      <c r="I129" s="280"/>
      <c r="J129" s="280"/>
      <c r="K129" s="280"/>
      <c r="L129" s="280"/>
      <c r="M129" s="280"/>
      <c r="N129" s="280"/>
      <c r="O129" s="280"/>
      <c r="P129" s="280"/>
      <c r="Q129" s="280"/>
      <c r="R129" s="280"/>
      <c r="S129" s="280"/>
      <c r="T129" s="280"/>
      <c r="U129" s="280"/>
      <c r="V129" s="280"/>
      <c r="W129" s="280"/>
      <c r="X129" s="280"/>
      <c r="Y129" s="280"/>
      <c r="Z129" s="280"/>
      <c r="AA129" s="280"/>
      <c r="AB129" s="280"/>
      <c r="AC129" s="280"/>
      <c r="AD129" s="280"/>
      <c r="AE129" s="280"/>
      <c r="AF129" s="280"/>
      <c r="AG129" s="280"/>
      <c r="AH129" s="280"/>
      <c r="AI129" s="280"/>
      <c r="AJ129" s="280"/>
      <c r="AK129" s="280"/>
    </row>
    <row r="130" customFormat="false" ht="12.75" hidden="false" customHeight="false" outlineLevel="0" collapsed="false">
      <c r="D130" s="280"/>
      <c r="E130" s="280"/>
      <c r="F130" s="280"/>
      <c r="G130" s="280"/>
      <c r="H130" s="280"/>
      <c r="I130" s="280"/>
      <c r="J130" s="280"/>
      <c r="K130" s="280"/>
      <c r="L130" s="280"/>
      <c r="M130" s="280"/>
      <c r="N130" s="280"/>
      <c r="O130" s="280"/>
      <c r="P130" s="280"/>
      <c r="Q130" s="280"/>
      <c r="R130" s="280"/>
      <c r="S130" s="280"/>
      <c r="T130" s="280"/>
      <c r="U130" s="280"/>
      <c r="V130" s="280"/>
      <c r="W130" s="280"/>
      <c r="X130" s="280"/>
      <c r="Y130" s="280"/>
      <c r="Z130" s="280"/>
      <c r="AA130" s="280"/>
      <c r="AB130" s="280"/>
      <c r="AC130" s="280"/>
      <c r="AD130" s="280"/>
      <c r="AE130" s="280"/>
      <c r="AF130" s="280"/>
      <c r="AG130" s="280"/>
      <c r="AH130" s="280"/>
      <c r="AI130" s="280"/>
      <c r="AJ130" s="280"/>
      <c r="AK130" s="280"/>
    </row>
    <row r="131" customFormat="false" ht="12.75" hidden="false" customHeight="false" outlineLevel="0" collapsed="false">
      <c r="D131" s="280"/>
      <c r="E131" s="280"/>
      <c r="F131" s="280"/>
      <c r="G131" s="280"/>
      <c r="H131" s="280"/>
      <c r="I131" s="280"/>
      <c r="J131" s="280"/>
      <c r="K131" s="280"/>
      <c r="L131" s="280"/>
      <c r="M131" s="280"/>
      <c r="N131" s="280"/>
      <c r="O131" s="280"/>
      <c r="P131" s="280"/>
      <c r="Q131" s="280"/>
      <c r="R131" s="280"/>
      <c r="S131" s="280"/>
      <c r="T131" s="280"/>
      <c r="U131" s="280"/>
      <c r="V131" s="280"/>
      <c r="W131" s="280"/>
      <c r="X131" s="280"/>
      <c r="Y131" s="280"/>
      <c r="Z131" s="280"/>
      <c r="AA131" s="280"/>
      <c r="AB131" s="280"/>
      <c r="AC131" s="280"/>
      <c r="AD131" s="280"/>
      <c r="AE131" s="280"/>
      <c r="AF131" s="280"/>
      <c r="AG131" s="280"/>
      <c r="AH131" s="280"/>
      <c r="AI131" s="280"/>
      <c r="AJ131" s="280"/>
      <c r="AK131" s="280"/>
    </row>
    <row r="132" customFormat="false" ht="12.75" hidden="false" customHeight="false" outlineLevel="0" collapsed="false">
      <c r="D132" s="280"/>
      <c r="E132" s="280"/>
      <c r="F132" s="280"/>
      <c r="G132" s="280"/>
      <c r="H132" s="280"/>
      <c r="I132" s="280"/>
      <c r="J132" s="280"/>
      <c r="K132" s="280"/>
      <c r="L132" s="280"/>
      <c r="M132" s="280"/>
      <c r="N132" s="280"/>
      <c r="O132" s="280"/>
      <c r="P132" s="280"/>
      <c r="Q132" s="280"/>
      <c r="R132" s="280"/>
      <c r="S132" s="280"/>
      <c r="T132" s="280"/>
      <c r="U132" s="280"/>
      <c r="V132" s="280"/>
      <c r="W132" s="280"/>
      <c r="X132" s="280"/>
      <c r="Y132" s="280"/>
      <c r="Z132" s="280"/>
      <c r="AA132" s="280"/>
      <c r="AB132" s="280"/>
      <c r="AC132" s="280"/>
      <c r="AD132" s="280"/>
      <c r="AE132" s="280"/>
      <c r="AF132" s="280"/>
      <c r="AG132" s="280"/>
      <c r="AH132" s="280"/>
      <c r="AI132" s="280"/>
      <c r="AJ132" s="280"/>
      <c r="AK132" s="280"/>
    </row>
    <row r="133" customFormat="false" ht="12.75" hidden="false" customHeight="false" outlineLevel="0" collapsed="false">
      <c r="D133" s="280"/>
      <c r="E133" s="280"/>
      <c r="F133" s="280"/>
      <c r="G133" s="280"/>
      <c r="H133" s="280"/>
      <c r="I133" s="280"/>
      <c r="J133" s="280"/>
      <c r="K133" s="280"/>
      <c r="L133" s="280"/>
      <c r="M133" s="280"/>
      <c r="N133" s="280"/>
      <c r="O133" s="280"/>
      <c r="P133" s="280"/>
      <c r="Q133" s="280"/>
      <c r="R133" s="280"/>
      <c r="S133" s="280"/>
      <c r="T133" s="280"/>
      <c r="U133" s="280"/>
      <c r="V133" s="280"/>
      <c r="W133" s="280"/>
      <c r="X133" s="280"/>
      <c r="Y133" s="280"/>
      <c r="Z133" s="280"/>
      <c r="AA133" s="280"/>
      <c r="AB133" s="280"/>
      <c r="AC133" s="280"/>
      <c r="AD133" s="280"/>
      <c r="AE133" s="280"/>
      <c r="AF133" s="280"/>
      <c r="AG133" s="280"/>
      <c r="AH133" s="280"/>
      <c r="AI133" s="280"/>
      <c r="AJ133" s="280"/>
      <c r="AK133" s="280"/>
    </row>
    <row r="134" customFormat="false" ht="12.75" hidden="false" customHeight="false" outlineLevel="0" collapsed="false">
      <c r="D134" s="280"/>
      <c r="E134" s="280"/>
      <c r="F134" s="280"/>
      <c r="G134" s="280"/>
      <c r="H134" s="280"/>
      <c r="I134" s="280"/>
      <c r="J134" s="280"/>
      <c r="K134" s="280"/>
      <c r="L134" s="280"/>
      <c r="M134" s="280"/>
      <c r="N134" s="280"/>
      <c r="O134" s="280"/>
      <c r="P134" s="280"/>
      <c r="Q134" s="280"/>
      <c r="R134" s="280"/>
      <c r="S134" s="280"/>
      <c r="T134" s="280"/>
      <c r="U134" s="280"/>
      <c r="V134" s="280"/>
      <c r="W134" s="280"/>
      <c r="X134" s="280"/>
      <c r="Y134" s="280"/>
      <c r="Z134" s="280"/>
      <c r="AA134" s="280"/>
      <c r="AB134" s="280"/>
      <c r="AC134" s="280"/>
      <c r="AD134" s="280"/>
      <c r="AE134" s="280"/>
      <c r="AF134" s="280"/>
      <c r="AG134" s="280"/>
      <c r="AH134" s="280"/>
      <c r="AI134" s="280"/>
      <c r="AJ134" s="280"/>
      <c r="AK134" s="280"/>
    </row>
    <row r="135" customFormat="false" ht="12.75" hidden="false" customHeight="false" outlineLevel="0" collapsed="false">
      <c r="D135" s="280"/>
      <c r="E135" s="280"/>
      <c r="F135" s="280"/>
      <c r="G135" s="280"/>
      <c r="H135" s="280"/>
      <c r="I135" s="280"/>
      <c r="J135" s="280"/>
      <c r="K135" s="280"/>
      <c r="L135" s="280"/>
      <c r="M135" s="280"/>
      <c r="N135" s="280"/>
      <c r="O135" s="280"/>
      <c r="P135" s="280"/>
      <c r="Q135" s="280"/>
      <c r="R135" s="280"/>
      <c r="S135" s="280"/>
      <c r="T135" s="280"/>
      <c r="U135" s="280"/>
      <c r="V135" s="280"/>
      <c r="W135" s="280"/>
      <c r="X135" s="280"/>
      <c r="Y135" s="280"/>
      <c r="Z135" s="280"/>
      <c r="AA135" s="280"/>
      <c r="AB135" s="280"/>
      <c r="AC135" s="280"/>
      <c r="AD135" s="280"/>
      <c r="AE135" s="280"/>
      <c r="AF135" s="280"/>
      <c r="AG135" s="280"/>
      <c r="AH135" s="280"/>
      <c r="AI135" s="280"/>
      <c r="AJ135" s="280"/>
      <c r="AK135" s="280"/>
    </row>
    <row r="136" customFormat="false" ht="12.75" hidden="false" customHeight="false" outlineLevel="0" collapsed="false">
      <c r="D136" s="280"/>
      <c r="E136" s="280"/>
      <c r="F136" s="280"/>
      <c r="G136" s="280"/>
      <c r="H136" s="280"/>
      <c r="I136" s="280"/>
      <c r="J136" s="280"/>
      <c r="K136" s="280"/>
      <c r="L136" s="280"/>
      <c r="M136" s="280"/>
      <c r="N136" s="280"/>
      <c r="O136" s="280"/>
      <c r="P136" s="280"/>
      <c r="Q136" s="280"/>
      <c r="R136" s="280"/>
      <c r="S136" s="280"/>
      <c r="T136" s="280"/>
      <c r="U136" s="280"/>
      <c r="V136" s="280"/>
      <c r="W136" s="280"/>
      <c r="X136" s="280"/>
      <c r="Y136" s="280"/>
      <c r="Z136" s="280"/>
      <c r="AA136" s="280"/>
      <c r="AB136" s="280"/>
      <c r="AC136" s="280"/>
      <c r="AD136" s="280"/>
      <c r="AE136" s="280"/>
      <c r="AF136" s="280"/>
      <c r="AG136" s="280"/>
      <c r="AH136" s="280"/>
      <c r="AI136" s="280"/>
      <c r="AJ136" s="280"/>
      <c r="AK136" s="280"/>
    </row>
    <row r="137" customFormat="false" ht="12.75" hidden="false" customHeight="false" outlineLevel="0" collapsed="false">
      <c r="D137" s="280"/>
      <c r="E137" s="280"/>
      <c r="F137" s="280"/>
      <c r="G137" s="280"/>
      <c r="H137" s="280"/>
      <c r="I137" s="280"/>
      <c r="J137" s="280"/>
      <c r="K137" s="280"/>
      <c r="L137" s="280"/>
      <c r="M137" s="280"/>
      <c r="N137" s="280"/>
      <c r="O137" s="280"/>
      <c r="P137" s="280"/>
      <c r="Q137" s="280"/>
      <c r="R137" s="280"/>
      <c r="S137" s="280"/>
      <c r="T137" s="280"/>
      <c r="U137" s="280"/>
      <c r="V137" s="280"/>
      <c r="W137" s="280"/>
      <c r="X137" s="280"/>
      <c r="Y137" s="280"/>
      <c r="Z137" s="280"/>
      <c r="AA137" s="280"/>
      <c r="AB137" s="280"/>
      <c r="AC137" s="280"/>
      <c r="AD137" s="280"/>
      <c r="AE137" s="280"/>
      <c r="AF137" s="280"/>
      <c r="AG137" s="280"/>
      <c r="AH137" s="280"/>
      <c r="AI137" s="280"/>
      <c r="AJ137" s="280"/>
      <c r="AK137" s="280"/>
    </row>
    <row r="138" customFormat="false" ht="12.75" hidden="false" customHeight="false" outlineLevel="0" collapsed="false">
      <c r="D138" s="280"/>
      <c r="E138" s="280"/>
      <c r="F138" s="280"/>
      <c r="G138" s="280"/>
      <c r="H138" s="280"/>
      <c r="I138" s="280"/>
      <c r="J138" s="280"/>
      <c r="K138" s="280"/>
      <c r="L138" s="280"/>
      <c r="M138" s="280"/>
      <c r="N138" s="280"/>
      <c r="O138" s="280"/>
      <c r="P138" s="280"/>
      <c r="Q138" s="280"/>
      <c r="R138" s="280"/>
      <c r="S138" s="280"/>
      <c r="T138" s="280"/>
      <c r="U138" s="280"/>
      <c r="V138" s="280"/>
      <c r="W138" s="280"/>
      <c r="X138" s="280"/>
      <c r="Y138" s="280"/>
      <c r="Z138" s="280"/>
      <c r="AA138" s="280"/>
      <c r="AB138" s="280"/>
      <c r="AC138" s="280"/>
      <c r="AD138" s="280"/>
      <c r="AE138" s="280"/>
      <c r="AF138" s="280"/>
      <c r="AG138" s="280"/>
      <c r="AH138" s="280"/>
      <c r="AI138" s="280"/>
      <c r="AJ138" s="280"/>
      <c r="AK138" s="280"/>
    </row>
    <row r="139" customFormat="false" ht="12.75" hidden="false" customHeight="false" outlineLevel="0" collapsed="false">
      <c r="D139" s="280"/>
      <c r="E139" s="280"/>
      <c r="F139" s="280"/>
      <c r="G139" s="280"/>
      <c r="H139" s="280"/>
      <c r="I139" s="280"/>
      <c r="J139" s="280"/>
      <c r="K139" s="280"/>
      <c r="L139" s="280"/>
      <c r="M139" s="280"/>
      <c r="N139" s="280"/>
      <c r="O139" s="280"/>
      <c r="P139" s="280"/>
      <c r="Q139" s="280"/>
      <c r="R139" s="280"/>
      <c r="S139" s="280"/>
      <c r="T139" s="280"/>
      <c r="U139" s="280"/>
      <c r="V139" s="280"/>
      <c r="W139" s="280"/>
      <c r="X139" s="280"/>
      <c r="Y139" s="280"/>
      <c r="Z139" s="280"/>
      <c r="AA139" s="280"/>
      <c r="AB139" s="280"/>
      <c r="AC139" s="280"/>
      <c r="AD139" s="280"/>
      <c r="AE139" s="280"/>
      <c r="AF139" s="280"/>
      <c r="AG139" s="280"/>
      <c r="AH139" s="280"/>
      <c r="AI139" s="280"/>
      <c r="AJ139" s="280"/>
      <c r="AK139" s="280"/>
    </row>
    <row r="140" customFormat="false" ht="12.75" hidden="false" customHeight="false" outlineLevel="0" collapsed="false">
      <c r="D140" s="280"/>
      <c r="E140" s="280"/>
      <c r="F140" s="280"/>
      <c r="G140" s="280"/>
      <c r="H140" s="280"/>
      <c r="I140" s="280"/>
      <c r="J140" s="280"/>
      <c r="K140" s="280"/>
      <c r="L140" s="280"/>
      <c r="M140" s="280"/>
      <c r="N140" s="280"/>
      <c r="O140" s="280"/>
      <c r="P140" s="280"/>
      <c r="Q140" s="280"/>
      <c r="R140" s="280"/>
      <c r="S140" s="280"/>
      <c r="T140" s="280"/>
      <c r="U140" s="280"/>
      <c r="V140" s="280"/>
      <c r="W140" s="280"/>
      <c r="X140" s="280"/>
      <c r="Y140" s="280"/>
      <c r="Z140" s="280"/>
      <c r="AA140" s="280"/>
      <c r="AB140" s="280"/>
      <c r="AC140" s="280"/>
      <c r="AD140" s="280"/>
      <c r="AE140" s="280"/>
      <c r="AF140" s="280"/>
      <c r="AG140" s="280"/>
      <c r="AH140" s="280"/>
      <c r="AI140" s="280"/>
      <c r="AJ140" s="280"/>
      <c r="AK140" s="280"/>
    </row>
    <row r="141" customFormat="false" ht="12.75" hidden="false" customHeight="false" outlineLevel="0" collapsed="false">
      <c r="D141" s="280"/>
      <c r="E141" s="280"/>
      <c r="F141" s="280"/>
      <c r="G141" s="280"/>
      <c r="H141" s="280"/>
      <c r="I141" s="280"/>
      <c r="J141" s="280"/>
      <c r="K141" s="280"/>
      <c r="L141" s="280"/>
      <c r="M141" s="280"/>
      <c r="N141" s="280"/>
      <c r="O141" s="280"/>
      <c r="P141" s="280"/>
      <c r="Q141" s="280"/>
      <c r="R141" s="280"/>
      <c r="S141" s="280"/>
      <c r="T141" s="280"/>
      <c r="U141" s="280"/>
      <c r="V141" s="280"/>
      <c r="W141" s="280"/>
      <c r="X141" s="280"/>
      <c r="Y141" s="280"/>
      <c r="Z141" s="280"/>
      <c r="AA141" s="280"/>
      <c r="AB141" s="280"/>
      <c r="AC141" s="280"/>
      <c r="AD141" s="280"/>
      <c r="AE141" s="280"/>
      <c r="AF141" s="280"/>
      <c r="AG141" s="280"/>
      <c r="AH141" s="280"/>
      <c r="AI141" s="280"/>
      <c r="AJ141" s="280"/>
      <c r="AK141" s="280"/>
    </row>
    <row r="142" customFormat="false" ht="12.75" hidden="false" customHeight="false" outlineLevel="0" collapsed="false">
      <c r="D142" s="280"/>
      <c r="E142" s="280"/>
      <c r="F142" s="280"/>
      <c r="G142" s="280"/>
      <c r="H142" s="280"/>
      <c r="I142" s="280"/>
      <c r="J142" s="280"/>
      <c r="K142" s="280"/>
      <c r="L142" s="280"/>
      <c r="M142" s="280"/>
      <c r="N142" s="280"/>
      <c r="O142" s="280"/>
      <c r="P142" s="280"/>
      <c r="Q142" s="280"/>
      <c r="R142" s="280"/>
      <c r="S142" s="280"/>
      <c r="T142" s="280"/>
      <c r="U142" s="280"/>
      <c r="V142" s="280"/>
      <c r="W142" s="280"/>
      <c r="X142" s="280"/>
      <c r="Y142" s="280"/>
      <c r="Z142" s="280"/>
      <c r="AA142" s="280"/>
      <c r="AB142" s="280"/>
      <c r="AC142" s="280"/>
      <c r="AD142" s="280"/>
      <c r="AE142" s="280"/>
      <c r="AF142" s="280"/>
      <c r="AG142" s="280"/>
      <c r="AH142" s="280"/>
      <c r="AI142" s="280"/>
      <c r="AJ142" s="280"/>
      <c r="AK142" s="280"/>
    </row>
    <row r="143" customFormat="false" ht="12.75" hidden="false" customHeight="false" outlineLevel="0" collapsed="false">
      <c r="D143" s="280"/>
      <c r="E143" s="280"/>
      <c r="F143" s="280"/>
      <c r="G143" s="280"/>
      <c r="H143" s="280"/>
      <c r="I143" s="280"/>
      <c r="J143" s="280"/>
      <c r="K143" s="280"/>
      <c r="L143" s="280"/>
      <c r="M143" s="280"/>
      <c r="N143" s="280"/>
      <c r="O143" s="280"/>
      <c r="P143" s="280"/>
      <c r="Q143" s="280"/>
      <c r="R143" s="280"/>
      <c r="S143" s="280"/>
      <c r="T143" s="280"/>
      <c r="U143" s="280"/>
      <c r="V143" s="280"/>
      <c r="W143" s="280"/>
      <c r="X143" s="280"/>
      <c r="Y143" s="280"/>
      <c r="Z143" s="280"/>
      <c r="AA143" s="280"/>
      <c r="AB143" s="280"/>
      <c r="AC143" s="280"/>
      <c r="AD143" s="280"/>
      <c r="AE143" s="280"/>
      <c r="AF143" s="280"/>
      <c r="AG143" s="280"/>
      <c r="AH143" s="280"/>
      <c r="AI143" s="280"/>
      <c r="AJ143" s="280"/>
      <c r="AK143" s="280"/>
    </row>
    <row r="144" customFormat="false" ht="12.75" hidden="false" customHeight="false" outlineLevel="0" collapsed="false">
      <c r="D144" s="280"/>
      <c r="E144" s="280"/>
      <c r="F144" s="280"/>
      <c r="G144" s="280"/>
      <c r="H144" s="280"/>
      <c r="I144" s="280"/>
      <c r="J144" s="280"/>
      <c r="K144" s="280"/>
      <c r="L144" s="280"/>
      <c r="M144" s="280"/>
      <c r="N144" s="280"/>
      <c r="O144" s="280"/>
      <c r="P144" s="280"/>
      <c r="Q144" s="280"/>
      <c r="R144" s="280"/>
      <c r="S144" s="280"/>
      <c r="T144" s="280"/>
      <c r="U144" s="280"/>
      <c r="V144" s="280"/>
      <c r="W144" s="280"/>
      <c r="X144" s="280"/>
      <c r="Y144" s="280"/>
      <c r="Z144" s="280"/>
      <c r="AA144" s="280"/>
      <c r="AB144" s="280"/>
      <c r="AC144" s="280"/>
      <c r="AD144" s="280"/>
      <c r="AE144" s="280"/>
      <c r="AF144" s="280"/>
      <c r="AG144" s="280"/>
      <c r="AH144" s="280"/>
      <c r="AI144" s="280"/>
      <c r="AJ144" s="280"/>
      <c r="AK144" s="280"/>
    </row>
    <row r="145" customFormat="false" ht="12.75" hidden="false" customHeight="false" outlineLevel="0" collapsed="false">
      <c r="D145" s="280"/>
      <c r="E145" s="280"/>
      <c r="F145" s="280"/>
      <c r="G145" s="280"/>
      <c r="H145" s="280"/>
      <c r="I145" s="280"/>
      <c r="J145" s="280"/>
      <c r="K145" s="280"/>
      <c r="L145" s="280"/>
      <c r="M145" s="280"/>
      <c r="N145" s="280"/>
      <c r="O145" s="280"/>
      <c r="P145" s="280"/>
      <c r="Q145" s="280"/>
      <c r="R145" s="280"/>
      <c r="S145" s="280"/>
      <c r="T145" s="280"/>
      <c r="U145" s="280"/>
      <c r="V145" s="280"/>
      <c r="W145" s="280"/>
      <c r="X145" s="280"/>
      <c r="Y145" s="280"/>
      <c r="Z145" s="280"/>
      <c r="AA145" s="280"/>
      <c r="AB145" s="280"/>
      <c r="AC145" s="280"/>
      <c r="AD145" s="280"/>
      <c r="AE145" s="280"/>
      <c r="AF145" s="280"/>
      <c r="AG145" s="280"/>
      <c r="AH145" s="280"/>
      <c r="AI145" s="280"/>
      <c r="AJ145" s="280"/>
      <c r="AK145" s="280"/>
    </row>
    <row r="146" customFormat="false" ht="12.75" hidden="false" customHeight="false" outlineLevel="0" collapsed="false">
      <c r="D146" s="280"/>
      <c r="E146" s="280"/>
      <c r="F146" s="280"/>
      <c r="G146" s="280"/>
      <c r="H146" s="280"/>
      <c r="I146" s="280"/>
      <c r="J146" s="280"/>
      <c r="K146" s="280"/>
      <c r="L146" s="280"/>
      <c r="M146" s="280"/>
      <c r="N146" s="280"/>
      <c r="O146" s="280"/>
      <c r="P146" s="280"/>
      <c r="Q146" s="280"/>
      <c r="R146" s="280"/>
      <c r="S146" s="280"/>
      <c r="T146" s="280"/>
      <c r="U146" s="280"/>
      <c r="V146" s="280"/>
      <c r="W146" s="280"/>
      <c r="X146" s="280"/>
      <c r="Y146" s="280"/>
      <c r="Z146" s="280"/>
      <c r="AA146" s="280"/>
      <c r="AB146" s="280"/>
      <c r="AC146" s="280"/>
      <c r="AD146" s="280"/>
      <c r="AE146" s="280"/>
      <c r="AF146" s="280"/>
      <c r="AG146" s="280"/>
      <c r="AH146" s="280"/>
      <c r="AI146" s="280"/>
      <c r="AJ146" s="280"/>
      <c r="AK146" s="280"/>
    </row>
    <row r="147" customFormat="false" ht="12.75" hidden="false" customHeight="false" outlineLevel="0" collapsed="false">
      <c r="D147" s="280"/>
      <c r="E147" s="280"/>
      <c r="F147" s="280"/>
      <c r="G147" s="280"/>
      <c r="H147" s="280"/>
      <c r="I147" s="280"/>
      <c r="J147" s="280"/>
      <c r="K147" s="280"/>
      <c r="L147" s="280"/>
      <c r="M147" s="280"/>
      <c r="N147" s="280"/>
      <c r="O147" s="280"/>
      <c r="P147" s="280"/>
      <c r="Q147" s="280"/>
      <c r="R147" s="280"/>
      <c r="S147" s="280"/>
      <c r="T147" s="280"/>
      <c r="U147" s="280"/>
      <c r="V147" s="280"/>
      <c r="W147" s="280"/>
      <c r="X147" s="280"/>
      <c r="Y147" s="280"/>
      <c r="Z147" s="280"/>
      <c r="AA147" s="280"/>
      <c r="AB147" s="280"/>
      <c r="AC147" s="280"/>
      <c r="AD147" s="280"/>
      <c r="AE147" s="280"/>
      <c r="AF147" s="280"/>
      <c r="AG147" s="280"/>
      <c r="AH147" s="280"/>
      <c r="AI147" s="280"/>
      <c r="AJ147" s="280"/>
      <c r="AK147" s="280"/>
    </row>
    <row r="148" customFormat="false" ht="12.75" hidden="false" customHeight="false" outlineLevel="0" collapsed="false">
      <c r="D148" s="280"/>
      <c r="E148" s="280"/>
      <c r="F148" s="280"/>
      <c r="G148" s="280"/>
      <c r="H148" s="280"/>
      <c r="I148" s="280"/>
      <c r="J148" s="280"/>
      <c r="K148" s="280"/>
      <c r="L148" s="280"/>
      <c r="M148" s="280"/>
      <c r="N148" s="280"/>
      <c r="O148" s="280"/>
      <c r="P148" s="280"/>
      <c r="Q148" s="280"/>
      <c r="R148" s="280"/>
      <c r="S148" s="280"/>
      <c r="T148" s="280"/>
      <c r="U148" s="280"/>
      <c r="V148" s="280"/>
      <c r="W148" s="280"/>
      <c r="X148" s="280"/>
      <c r="Y148" s="280"/>
      <c r="Z148" s="280"/>
      <c r="AA148" s="280"/>
      <c r="AB148" s="280"/>
      <c r="AC148" s="280"/>
      <c r="AD148" s="280"/>
      <c r="AE148" s="280"/>
      <c r="AF148" s="280"/>
      <c r="AG148" s="280"/>
      <c r="AH148" s="280"/>
      <c r="AI148" s="280"/>
      <c r="AJ148" s="280"/>
      <c r="AK148" s="280"/>
    </row>
    <row r="149" customFormat="false" ht="12.75" hidden="false" customHeight="false" outlineLevel="0" collapsed="false">
      <c r="D149" s="280"/>
      <c r="E149" s="280"/>
      <c r="F149" s="280"/>
      <c r="G149" s="280"/>
      <c r="H149" s="280"/>
      <c r="I149" s="280"/>
      <c r="J149" s="280"/>
      <c r="K149" s="280"/>
      <c r="L149" s="280"/>
      <c r="M149" s="280"/>
      <c r="N149" s="280"/>
      <c r="O149" s="280"/>
      <c r="P149" s="280"/>
      <c r="Q149" s="280"/>
      <c r="R149" s="280"/>
      <c r="S149" s="280"/>
      <c r="T149" s="280"/>
      <c r="U149" s="280"/>
      <c r="V149" s="280"/>
      <c r="W149" s="280"/>
      <c r="X149" s="280"/>
      <c r="Y149" s="280"/>
      <c r="Z149" s="280"/>
      <c r="AA149" s="280"/>
      <c r="AB149" s="280"/>
      <c r="AC149" s="280"/>
      <c r="AD149" s="280"/>
      <c r="AE149" s="280"/>
      <c r="AF149" s="280"/>
      <c r="AG149" s="280"/>
      <c r="AH149" s="280"/>
      <c r="AI149" s="280"/>
      <c r="AJ149" s="280"/>
      <c r="AK149" s="280"/>
    </row>
    <row r="150" customFormat="false" ht="12.75" hidden="false" customHeight="false" outlineLevel="0" collapsed="false">
      <c r="D150" s="280"/>
      <c r="E150" s="280"/>
      <c r="F150" s="280"/>
      <c r="G150" s="280"/>
      <c r="H150" s="280"/>
      <c r="I150" s="280"/>
      <c r="J150" s="280"/>
      <c r="K150" s="280"/>
      <c r="L150" s="280"/>
      <c r="M150" s="280"/>
      <c r="N150" s="280"/>
      <c r="O150" s="280"/>
      <c r="P150" s="280"/>
      <c r="Q150" s="280"/>
      <c r="R150" s="280"/>
      <c r="S150" s="280"/>
      <c r="T150" s="280"/>
      <c r="U150" s="280"/>
      <c r="V150" s="280"/>
      <c r="W150" s="280"/>
      <c r="X150" s="280"/>
      <c r="Y150" s="280"/>
      <c r="Z150" s="280"/>
      <c r="AA150" s="280"/>
      <c r="AB150" s="280"/>
      <c r="AC150" s="280"/>
      <c r="AD150" s="280"/>
      <c r="AE150" s="280"/>
      <c r="AF150" s="280"/>
      <c r="AG150" s="280"/>
      <c r="AH150" s="280"/>
      <c r="AI150" s="280"/>
      <c r="AJ150" s="280"/>
      <c r="AK150" s="280"/>
    </row>
    <row r="151" customFormat="false" ht="12.75" hidden="false" customHeight="false" outlineLevel="0" collapsed="false">
      <c r="D151" s="280"/>
      <c r="E151" s="280"/>
      <c r="F151" s="280"/>
      <c r="G151" s="280"/>
      <c r="H151" s="280"/>
      <c r="I151" s="280"/>
      <c r="J151" s="280"/>
      <c r="K151" s="280"/>
      <c r="L151" s="280"/>
      <c r="M151" s="280"/>
      <c r="N151" s="280"/>
      <c r="O151" s="280"/>
      <c r="P151" s="280"/>
      <c r="Q151" s="280"/>
      <c r="R151" s="280"/>
      <c r="S151" s="280"/>
      <c r="T151" s="280"/>
      <c r="U151" s="280"/>
      <c r="V151" s="280"/>
      <c r="W151" s="280"/>
      <c r="X151" s="280"/>
      <c r="Y151" s="280"/>
      <c r="Z151" s="280"/>
      <c r="AA151" s="280"/>
      <c r="AB151" s="280"/>
      <c r="AC151" s="280"/>
      <c r="AD151" s="280"/>
      <c r="AE151" s="280"/>
      <c r="AF151" s="280"/>
      <c r="AG151" s="280"/>
      <c r="AH151" s="280"/>
      <c r="AI151" s="280"/>
      <c r="AJ151" s="280"/>
      <c r="AK151" s="280"/>
    </row>
    <row r="152" customFormat="false" ht="12.75" hidden="false" customHeight="false" outlineLevel="0" collapsed="false">
      <c r="D152" s="280"/>
      <c r="E152" s="280"/>
      <c r="F152" s="280"/>
      <c r="G152" s="280"/>
      <c r="H152" s="280"/>
      <c r="I152" s="280"/>
      <c r="J152" s="280"/>
      <c r="K152" s="280"/>
      <c r="L152" s="280"/>
      <c r="M152" s="280"/>
      <c r="N152" s="280"/>
      <c r="O152" s="280"/>
      <c r="P152" s="280"/>
      <c r="Q152" s="280"/>
      <c r="R152" s="280"/>
      <c r="S152" s="280"/>
      <c r="T152" s="280"/>
      <c r="U152" s="280"/>
      <c r="V152" s="280"/>
      <c r="W152" s="280"/>
      <c r="X152" s="280"/>
      <c r="Y152" s="280"/>
      <c r="Z152" s="280"/>
      <c r="AA152" s="280"/>
      <c r="AB152" s="280"/>
      <c r="AC152" s="280"/>
      <c r="AD152" s="280"/>
      <c r="AE152" s="280"/>
      <c r="AF152" s="280"/>
      <c r="AG152" s="280"/>
      <c r="AH152" s="280"/>
      <c r="AI152" s="280"/>
      <c r="AJ152" s="280"/>
      <c r="AK152" s="280"/>
    </row>
  </sheetData>
  <mergeCells count="7">
    <mergeCell ref="B2:K2"/>
    <mergeCell ref="B3:K3"/>
    <mergeCell ref="B4:K4"/>
    <mergeCell ref="D6:F6"/>
    <mergeCell ref="H7:K7"/>
    <mergeCell ref="D53:F53"/>
    <mergeCell ref="H54:K54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10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152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273" width="16.84"/>
    <col collapsed="false" customWidth="true" hidden="false" outlineLevel="0" max="2" min="2" style="0" width="31.85"/>
    <col collapsed="false" customWidth="true" hidden="false" outlineLevel="0" max="3" min="3" style="0" width="1.7"/>
    <col collapsed="false" customWidth="true" hidden="false" outlineLevel="0" max="4" min="4" style="0" width="10.71"/>
    <col collapsed="false" customWidth="true" hidden="false" outlineLevel="0" max="5" min="5" style="0" width="9.7"/>
    <col collapsed="false" customWidth="true" hidden="false" outlineLevel="0" max="6" min="6" style="0" width="9.28"/>
    <col collapsed="false" customWidth="true" hidden="false" outlineLevel="0" max="7" min="7" style="0" width="1.7"/>
    <col collapsed="false" customWidth="true" hidden="false" outlineLevel="0" max="11" min="8" style="0" width="15.7"/>
  </cols>
  <sheetData>
    <row r="1" customFormat="false" ht="12.75" hidden="false" customHeight="false" outlineLevel="0" collapsed="false">
      <c r="A1" s="273" t="s">
        <v>374</v>
      </c>
    </row>
    <row r="2" customFormat="false" ht="15.75" hidden="false" customHeight="false" outlineLevel="0" collapsed="false">
      <c r="A2" s="273" t="s">
        <v>377</v>
      </c>
      <c r="B2" s="274" t="s">
        <v>287</v>
      </c>
      <c r="C2" s="274"/>
      <c r="D2" s="274"/>
      <c r="E2" s="274"/>
      <c r="F2" s="274"/>
      <c r="G2" s="274"/>
      <c r="H2" s="274"/>
      <c r="I2" s="274"/>
      <c r="J2" s="274"/>
      <c r="K2" s="274"/>
    </row>
    <row r="3" customFormat="false" ht="15" hidden="false" customHeight="false" outlineLevel="0" collapsed="false">
      <c r="A3" s="275" t="n">
        <v>36678</v>
      </c>
      <c r="B3" s="276" t="s">
        <v>458</v>
      </c>
      <c r="C3" s="276"/>
      <c r="D3" s="276"/>
      <c r="E3" s="276"/>
      <c r="F3" s="276"/>
      <c r="G3" s="276"/>
      <c r="H3" s="276"/>
      <c r="I3" s="276"/>
      <c r="J3" s="276"/>
      <c r="K3" s="276"/>
    </row>
    <row r="4" customFormat="false" ht="12.75" hidden="false" customHeight="false" outlineLevel="0" collapsed="false">
      <c r="A4" s="273" t="s">
        <v>436</v>
      </c>
      <c r="B4" s="277" t="str">
        <f aca="false">'Old Mgmt Summary'!A3</f>
        <v>Results based on Activity through April 28, 2000</v>
      </c>
      <c r="C4" s="277"/>
      <c r="D4" s="277"/>
      <c r="E4" s="277"/>
      <c r="F4" s="277"/>
      <c r="G4" s="277"/>
      <c r="H4" s="277"/>
      <c r="I4" s="277"/>
      <c r="J4" s="277"/>
      <c r="K4" s="277"/>
    </row>
    <row r="5" customFormat="false" ht="3" hidden="false" customHeight="true" outlineLevel="0" collapsed="false"/>
    <row r="6" customFormat="false" ht="12.75" hidden="false" customHeight="false" outlineLevel="0" collapsed="false">
      <c r="A6" s="273" t="s">
        <v>220</v>
      </c>
      <c r="B6" s="278"/>
      <c r="D6" s="279" t="s">
        <v>453</v>
      </c>
      <c r="E6" s="279"/>
      <c r="F6" s="279"/>
      <c r="G6" s="280"/>
      <c r="H6" s="281"/>
      <c r="I6" s="282"/>
      <c r="J6" s="282"/>
      <c r="K6" s="283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0"/>
      <c r="AK6" s="280"/>
    </row>
    <row r="7" customFormat="false" ht="12.75" hidden="false" customHeight="false" outlineLevel="0" collapsed="false">
      <c r="B7" s="284" t="s">
        <v>5</v>
      </c>
      <c r="D7" s="285" t="s">
        <v>9</v>
      </c>
      <c r="E7" s="286" t="s">
        <v>7</v>
      </c>
      <c r="F7" s="287" t="s">
        <v>8</v>
      </c>
      <c r="G7" s="280"/>
      <c r="H7" s="288" t="s">
        <v>454</v>
      </c>
      <c r="I7" s="288"/>
      <c r="J7" s="288"/>
      <c r="K7" s="288"/>
      <c r="L7" s="280"/>
      <c r="M7" s="280"/>
      <c r="N7" s="280"/>
      <c r="O7" s="280"/>
      <c r="P7" s="280"/>
      <c r="Q7" s="280"/>
      <c r="R7" s="280"/>
      <c r="S7" s="280"/>
      <c r="T7" s="280"/>
      <c r="U7" s="280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0"/>
      <c r="AK7" s="280"/>
    </row>
    <row r="8" customFormat="false" ht="3" hidden="false" customHeight="true" outlineLevel="0" collapsed="false">
      <c r="B8" s="278"/>
      <c r="D8" s="281"/>
      <c r="E8" s="282"/>
      <c r="F8" s="283"/>
      <c r="G8" s="280"/>
      <c r="H8" s="281"/>
      <c r="I8" s="282"/>
      <c r="J8" s="282"/>
      <c r="K8" s="283"/>
      <c r="L8" s="280"/>
      <c r="M8" s="280"/>
      <c r="N8" s="280"/>
      <c r="O8" s="280"/>
      <c r="P8" s="280"/>
      <c r="Q8" s="280"/>
      <c r="R8" s="280"/>
      <c r="S8" s="280"/>
      <c r="T8" s="280"/>
      <c r="U8" s="280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0"/>
      <c r="AK8" s="280"/>
    </row>
    <row r="9" customFormat="false" ht="11.25" hidden="false" customHeight="true" outlineLevel="0" collapsed="false">
      <c r="A9" s="273" t="s">
        <v>455</v>
      </c>
      <c r="B9" s="289" t="s">
        <v>13</v>
      </c>
      <c r="D9" s="290" t="e">
        <f aca="false">Expenses!D9-[2]Expenses!D9</f>
        <v>#NAME?</v>
      </c>
      <c r="E9" s="291" t="e">
        <f aca="false">Expenses!E9-[2]Expenses!E9</f>
        <v>#NAME?</v>
      </c>
      <c r="F9" s="292" t="e">
        <f aca="false">E9-D9</f>
        <v>#NAME?</v>
      </c>
      <c r="G9" s="293"/>
      <c r="H9" s="294"/>
      <c r="I9" s="295"/>
      <c r="J9" s="295"/>
      <c r="K9" s="296"/>
      <c r="L9" s="280"/>
      <c r="M9" s="280"/>
      <c r="N9" s="280"/>
      <c r="O9" s="280"/>
      <c r="P9" s="280"/>
      <c r="Q9" s="280"/>
      <c r="R9" s="280"/>
      <c r="S9" s="280"/>
      <c r="T9" s="280"/>
      <c r="U9" s="280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0"/>
      <c r="AK9" s="280"/>
    </row>
    <row r="10" customFormat="false" ht="11.25" hidden="false" customHeight="true" outlineLevel="0" collapsed="false">
      <c r="A10" s="273" t="s">
        <v>384</v>
      </c>
      <c r="B10" s="289" t="s">
        <v>14</v>
      </c>
      <c r="D10" s="297" t="e">
        <f aca="false">Expenses!D10-[2]Expenses!D10</f>
        <v>#NAME?</v>
      </c>
      <c r="E10" s="293" t="e">
        <f aca="false">Expenses!E10-[2]Expenses!E10</f>
        <v>#NAME?</v>
      </c>
      <c r="F10" s="298" t="e">
        <f aca="false">E10-D10</f>
        <v>#NAME?</v>
      </c>
      <c r="G10" s="293"/>
      <c r="H10" s="299"/>
      <c r="I10" s="295"/>
      <c r="J10" s="295"/>
      <c r="K10" s="296"/>
      <c r="L10" s="280"/>
      <c r="M10" s="280"/>
      <c r="N10" s="280"/>
      <c r="O10" s="280"/>
      <c r="P10" s="280"/>
      <c r="Q10" s="280"/>
      <c r="R10" s="280"/>
      <c r="S10" s="280"/>
      <c r="T10" s="280"/>
      <c r="U10" s="280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0"/>
      <c r="AK10" s="280"/>
    </row>
    <row r="11" customFormat="false" ht="11.25" hidden="false" customHeight="true" outlineLevel="0" collapsed="false">
      <c r="A11" s="273" t="s">
        <v>385</v>
      </c>
      <c r="B11" s="289" t="s">
        <v>15</v>
      </c>
      <c r="D11" s="297" t="e">
        <f aca="false">Expenses!D11-[2]Expenses!D11</f>
        <v>#NAME?</v>
      </c>
      <c r="E11" s="293" t="e">
        <f aca="false">Expenses!E11-[2]Expenses!E11</f>
        <v>#NAME?</v>
      </c>
      <c r="F11" s="298" t="e">
        <f aca="false">E11-D11</f>
        <v>#NAME?</v>
      </c>
      <c r="G11" s="293"/>
      <c r="H11" s="299"/>
      <c r="I11" s="295"/>
      <c r="J11" s="295"/>
      <c r="K11" s="296"/>
      <c r="L11" s="280"/>
      <c r="M11" s="280"/>
      <c r="N11" s="280"/>
      <c r="O11" s="280"/>
      <c r="P11" s="280"/>
      <c r="Q11" s="280"/>
      <c r="R11" s="280"/>
      <c r="S11" s="280"/>
      <c r="T11" s="280"/>
      <c r="U11" s="280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0"/>
      <c r="AK11" s="280"/>
    </row>
    <row r="12" customFormat="false" ht="11.25" hidden="false" customHeight="true" outlineLevel="0" collapsed="false">
      <c r="A12" s="273" t="s">
        <v>386</v>
      </c>
      <c r="B12" s="289" t="s">
        <v>16</v>
      </c>
      <c r="D12" s="297" t="e">
        <f aca="false">Expenses!D12-[2]Expenses!D12</f>
        <v>#NAME?</v>
      </c>
      <c r="E12" s="293" t="e">
        <f aca="false">Expenses!E12-[2]Expenses!E12</f>
        <v>#NAME?</v>
      </c>
      <c r="F12" s="298" t="e">
        <f aca="false">E12-D12</f>
        <v>#NAME?</v>
      </c>
      <c r="G12" s="293"/>
      <c r="H12" s="299"/>
      <c r="I12" s="295"/>
      <c r="J12" s="295"/>
      <c r="K12" s="296"/>
      <c r="L12" s="280"/>
      <c r="M12" s="280"/>
      <c r="N12" s="280"/>
      <c r="O12" s="280"/>
      <c r="P12" s="280"/>
      <c r="Q12" s="280"/>
      <c r="R12" s="280"/>
      <c r="S12" s="280"/>
      <c r="T12" s="280"/>
      <c r="U12" s="280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0"/>
      <c r="AK12" s="280"/>
    </row>
    <row r="13" customFormat="false" ht="11.25" hidden="false" customHeight="true" outlineLevel="0" collapsed="false">
      <c r="A13" s="273" t="s">
        <v>387</v>
      </c>
      <c r="B13" s="289" t="s">
        <v>17</v>
      </c>
      <c r="C13" s="300"/>
      <c r="D13" s="297" t="e">
        <f aca="false">Expenses!D13-[2]Expenses!D13</f>
        <v>#NAME?</v>
      </c>
      <c r="E13" s="293" t="e">
        <f aca="false">Expenses!E13-[2]Expenses!E13</f>
        <v>#NAME?</v>
      </c>
      <c r="F13" s="298" t="e">
        <f aca="false">E13-D13</f>
        <v>#NAME?</v>
      </c>
      <c r="G13" s="293"/>
      <c r="H13" s="299"/>
      <c r="I13" s="295"/>
      <c r="J13" s="295"/>
      <c r="K13" s="296"/>
      <c r="L13" s="280"/>
      <c r="M13" s="280"/>
      <c r="N13" s="280"/>
      <c r="O13" s="280"/>
      <c r="P13" s="280"/>
      <c r="Q13" s="280"/>
      <c r="R13" s="280"/>
      <c r="S13" s="280"/>
      <c r="T13" s="280"/>
      <c r="U13" s="280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0"/>
      <c r="AK13" s="280"/>
    </row>
    <row r="14" customFormat="false" ht="11.25" hidden="false" customHeight="true" outlineLevel="0" collapsed="false">
      <c r="A14" s="273" t="s">
        <v>388</v>
      </c>
      <c r="B14" s="289" t="s">
        <v>18</v>
      </c>
      <c r="D14" s="297" t="e">
        <f aca="false">Expenses!D14-[2]Expenses!D14</f>
        <v>#NAME?</v>
      </c>
      <c r="E14" s="293" t="e">
        <f aca="false">Expenses!E14-[2]Expenses!E14</f>
        <v>#NAME?</v>
      </c>
      <c r="F14" s="298" t="e">
        <f aca="false">E14-D14</f>
        <v>#NAME?</v>
      </c>
      <c r="G14" s="293"/>
      <c r="H14" s="299"/>
      <c r="I14" s="295"/>
      <c r="J14" s="295"/>
      <c r="K14" s="296"/>
      <c r="L14" s="280"/>
      <c r="M14" s="280"/>
      <c r="N14" s="280"/>
      <c r="O14" s="280"/>
      <c r="P14" s="280"/>
      <c r="Q14" s="280"/>
      <c r="R14" s="280"/>
      <c r="S14" s="280"/>
      <c r="T14" s="280"/>
      <c r="U14" s="280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0"/>
      <c r="AK14" s="280"/>
    </row>
    <row r="15" customFormat="false" ht="11.25" hidden="false" customHeight="true" outlineLevel="0" collapsed="false">
      <c r="A15" s="273" t="s">
        <v>389</v>
      </c>
      <c r="B15" s="289" t="s">
        <v>19</v>
      </c>
      <c r="D15" s="297" t="e">
        <f aca="false">Expenses!D15-[2]Expenses!D15</f>
        <v>#NAME?</v>
      </c>
      <c r="E15" s="293" t="e">
        <f aca="false">Expenses!E15-[2]Expenses!E15</f>
        <v>#NAME?</v>
      </c>
      <c r="F15" s="298" t="e">
        <f aca="false">E15-D15</f>
        <v>#NAME?</v>
      </c>
      <c r="G15" s="293"/>
      <c r="H15" s="299"/>
      <c r="I15" s="295"/>
      <c r="J15" s="295"/>
      <c r="K15" s="296"/>
      <c r="L15" s="280"/>
      <c r="M15" s="280"/>
      <c r="N15" s="280"/>
      <c r="O15" s="280"/>
      <c r="P15" s="280"/>
      <c r="Q15" s="280"/>
      <c r="R15" s="280"/>
      <c r="S15" s="280"/>
      <c r="T15" s="280"/>
      <c r="U15" s="280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0"/>
      <c r="AK15" s="280"/>
    </row>
    <row r="16" customFormat="false" ht="11.25" hidden="false" customHeight="true" outlineLevel="0" collapsed="false">
      <c r="A16" s="273" t="s">
        <v>390</v>
      </c>
      <c r="B16" s="289" t="s">
        <v>20</v>
      </c>
      <c r="D16" s="297" t="e">
        <f aca="false">Expenses!D16-[2]Expenses!D16</f>
        <v>#NAME?</v>
      </c>
      <c r="E16" s="293" t="e">
        <f aca="false">Expenses!E16-[2]Expenses!E16</f>
        <v>#NAME?</v>
      </c>
      <c r="F16" s="298" t="e">
        <f aca="false">E16-D16</f>
        <v>#NAME?</v>
      </c>
      <c r="G16" s="293"/>
      <c r="H16" s="299"/>
      <c r="I16" s="295"/>
      <c r="J16" s="295"/>
      <c r="K16" s="296"/>
      <c r="L16" s="280"/>
      <c r="M16" s="280"/>
      <c r="N16" s="280"/>
      <c r="O16" s="280"/>
      <c r="P16" s="280"/>
      <c r="Q16" s="280"/>
      <c r="R16" s="280"/>
      <c r="S16" s="280"/>
      <c r="T16" s="280"/>
      <c r="U16" s="280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0"/>
      <c r="AK16" s="280"/>
    </row>
    <row r="17" customFormat="false" ht="11.25" hidden="false" customHeight="true" outlineLevel="0" collapsed="false">
      <c r="A17" s="273" t="s">
        <v>391</v>
      </c>
      <c r="B17" s="289" t="s">
        <v>21</v>
      </c>
      <c r="D17" s="297" t="n">
        <f aca="false">Expenses!D17-[2]Expenses!D17</f>
        <v>0</v>
      </c>
      <c r="E17" s="293" t="e">
        <f aca="false">Expenses!E17-[2]Expenses!E17</f>
        <v>#NAME?</v>
      </c>
      <c r="F17" s="298" t="e">
        <f aca="false">E17-D17</f>
        <v>#NAME?</v>
      </c>
      <c r="G17" s="293"/>
      <c r="H17" s="299"/>
      <c r="I17" s="295"/>
      <c r="J17" s="295"/>
      <c r="K17" s="296"/>
      <c r="L17" s="280"/>
      <c r="M17" s="280"/>
      <c r="N17" s="280"/>
      <c r="O17" s="280"/>
      <c r="P17" s="280"/>
      <c r="Q17" s="280"/>
      <c r="R17" s="280"/>
      <c r="S17" s="280"/>
      <c r="T17" s="280"/>
      <c r="U17" s="280"/>
      <c r="V17" s="280"/>
      <c r="W17" s="280"/>
      <c r="X17" s="280"/>
      <c r="Y17" s="280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0"/>
      <c r="AK17" s="280"/>
    </row>
    <row r="18" customFormat="false" ht="11.25" hidden="false" customHeight="true" outlineLevel="0" collapsed="false">
      <c r="B18" s="301" t="s">
        <v>421</v>
      </c>
      <c r="C18" s="302"/>
      <c r="D18" s="303" t="e">
        <f aca="false">SUM(D9:D17)</f>
        <v>#NAME?</v>
      </c>
      <c r="E18" s="304" t="e">
        <f aca="false">SUM(E9:E17)</f>
        <v>#NAME?</v>
      </c>
      <c r="F18" s="305" t="e">
        <f aca="false">SUM(F9:F17)</f>
        <v>#NAME?</v>
      </c>
      <c r="G18" s="306"/>
      <c r="H18" s="307"/>
      <c r="I18" s="308"/>
      <c r="J18" s="308"/>
      <c r="K18" s="309"/>
      <c r="L18" s="280"/>
      <c r="M18" s="280"/>
      <c r="N18" s="280"/>
      <c r="O18" s="280"/>
      <c r="P18" s="280"/>
      <c r="Q18" s="280"/>
      <c r="R18" s="280"/>
      <c r="S18" s="280"/>
      <c r="T18" s="280"/>
      <c r="U18" s="280"/>
      <c r="V18" s="280"/>
      <c r="W18" s="280"/>
      <c r="X18" s="280"/>
      <c r="Y18" s="280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0"/>
      <c r="AK18" s="280"/>
    </row>
    <row r="19" customFormat="false" ht="3" hidden="false" customHeight="true" outlineLevel="0" collapsed="false">
      <c r="B19" s="289"/>
      <c r="D19" s="297"/>
      <c r="E19" s="293"/>
      <c r="F19" s="298"/>
      <c r="G19" s="293"/>
      <c r="H19" s="299"/>
      <c r="I19" s="295"/>
      <c r="J19" s="295"/>
      <c r="K19" s="296"/>
      <c r="L19" s="280"/>
      <c r="M19" s="280"/>
      <c r="N19" s="280"/>
      <c r="O19" s="280"/>
      <c r="P19" s="280"/>
      <c r="Q19" s="280"/>
      <c r="R19" s="280"/>
      <c r="S19" s="280"/>
      <c r="T19" s="280"/>
      <c r="U19" s="280"/>
      <c r="V19" s="280"/>
      <c r="W19" s="280"/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0"/>
      <c r="AK19" s="280"/>
    </row>
    <row r="20" customFormat="false" ht="11.25" hidden="false" customHeight="true" outlineLevel="0" collapsed="false">
      <c r="A20" s="273" t="s">
        <v>394</v>
      </c>
      <c r="B20" s="289" t="s">
        <v>23</v>
      </c>
      <c r="D20" s="297" t="e">
        <f aca="false">Expenses!D20-[2]Expenses!D20</f>
        <v>#NAME?</v>
      </c>
      <c r="E20" s="293" t="e">
        <f aca="false">Expenses!E20-[2]Expenses!E20</f>
        <v>#NAME?</v>
      </c>
      <c r="F20" s="298" t="e">
        <f aca="false">E20-D20</f>
        <v>#NAME?</v>
      </c>
      <c r="G20" s="293"/>
      <c r="H20" s="299"/>
      <c r="I20" s="295"/>
      <c r="J20" s="295"/>
      <c r="K20" s="296"/>
      <c r="L20" s="280"/>
      <c r="M20" s="280"/>
      <c r="N20" s="280"/>
      <c r="O20" s="280"/>
      <c r="P20" s="280"/>
      <c r="Q20" s="280"/>
      <c r="R20" s="280"/>
      <c r="S20" s="280"/>
      <c r="T20" s="280"/>
      <c r="U20" s="280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0"/>
      <c r="AK20" s="280"/>
    </row>
    <row r="21" customFormat="false" ht="11.25" hidden="false" customHeight="true" outlineLevel="0" collapsed="false">
      <c r="A21" s="273" t="s">
        <v>395</v>
      </c>
      <c r="B21" s="289" t="s">
        <v>24</v>
      </c>
      <c r="D21" s="297" t="e">
        <f aca="false">Expenses!D21-[2]Expenses!D21</f>
        <v>#NAME?</v>
      </c>
      <c r="E21" s="293" t="e">
        <f aca="false">Expenses!E21-[2]Expenses!E21</f>
        <v>#NAME?</v>
      </c>
      <c r="F21" s="298" t="e">
        <f aca="false">E21-D21</f>
        <v>#NAME?</v>
      </c>
      <c r="G21" s="293"/>
      <c r="H21" s="299"/>
      <c r="I21" s="295"/>
      <c r="J21" s="295"/>
      <c r="K21" s="296"/>
      <c r="L21" s="280"/>
      <c r="M21" s="280"/>
      <c r="N21" s="280"/>
      <c r="O21" s="280"/>
      <c r="P21" s="280"/>
      <c r="Q21" s="280"/>
      <c r="R21" s="280"/>
      <c r="S21" s="280"/>
      <c r="T21" s="280"/>
      <c r="U21" s="280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0"/>
      <c r="AK21" s="280"/>
    </row>
    <row r="22" customFormat="false" ht="11.25" hidden="false" customHeight="true" outlineLevel="0" collapsed="false">
      <c r="A22" s="273" t="s">
        <v>443</v>
      </c>
      <c r="B22" s="289" t="s">
        <v>430</v>
      </c>
      <c r="D22" s="297" t="e">
        <f aca="false">Expenses!D22-[2]Expenses!D22</f>
        <v>#NAME?</v>
      </c>
      <c r="E22" s="293" t="e">
        <f aca="false">Expenses!E22-[2]Expenses!E22</f>
        <v>#NAME?</v>
      </c>
      <c r="F22" s="298" t="e">
        <f aca="false">E22-D22</f>
        <v>#NAME?</v>
      </c>
      <c r="G22" s="293"/>
      <c r="H22" s="299"/>
      <c r="I22" s="295"/>
      <c r="J22" s="295"/>
      <c r="K22" s="296"/>
      <c r="L22" s="280"/>
      <c r="M22" s="280"/>
      <c r="N22" s="280"/>
      <c r="O22" s="280"/>
      <c r="P22" s="280"/>
      <c r="Q22" s="280"/>
      <c r="R22" s="280"/>
      <c r="S22" s="280"/>
      <c r="T22" s="280"/>
      <c r="U22" s="280"/>
      <c r="V22" s="280"/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0"/>
      <c r="AK22" s="280"/>
    </row>
    <row r="23" customFormat="false" ht="11.25" hidden="false" customHeight="true" outlineLevel="0" collapsed="false">
      <c r="A23" s="273" t="s">
        <v>399</v>
      </c>
      <c r="B23" s="289" t="s">
        <v>26</v>
      </c>
      <c r="D23" s="297" t="e">
        <f aca="false">Expenses!D23-[2]Expenses!D23</f>
        <v>#NAME?</v>
      </c>
      <c r="E23" s="293" t="e">
        <f aca="false">Expenses!E23-[2]Expenses!E23</f>
        <v>#NAME?</v>
      </c>
      <c r="F23" s="298" t="e">
        <f aca="false">E23-D23</f>
        <v>#NAME?</v>
      </c>
      <c r="G23" s="293"/>
      <c r="H23" s="299"/>
      <c r="I23" s="295"/>
      <c r="J23" s="295"/>
      <c r="K23" s="296"/>
      <c r="L23" s="280"/>
      <c r="M23" s="280"/>
      <c r="N23" s="280"/>
      <c r="O23" s="280"/>
      <c r="P23" s="280"/>
      <c r="Q23" s="280"/>
      <c r="R23" s="280"/>
      <c r="S23" s="280"/>
      <c r="T23" s="280"/>
      <c r="U23" s="280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0"/>
      <c r="AK23" s="280"/>
    </row>
    <row r="24" customFormat="false" ht="11.25" hidden="false" customHeight="true" outlineLevel="0" collapsed="false">
      <c r="B24" s="289" t="s">
        <v>27</v>
      </c>
      <c r="D24" s="297" t="e">
        <f aca="false">Expenses!D24-[2]Expenses!D24</f>
        <v>#NAME?</v>
      </c>
      <c r="E24" s="293" t="e">
        <f aca="false">Expenses!E24-[2]Expenses!E24</f>
        <v>#NAME?</v>
      </c>
      <c r="F24" s="298" t="e">
        <f aca="false">E24-D24</f>
        <v>#NAME?</v>
      </c>
      <c r="G24" s="293"/>
      <c r="H24" s="299"/>
      <c r="I24" s="295"/>
      <c r="J24" s="295"/>
      <c r="K24" s="296"/>
      <c r="L24" s="280"/>
      <c r="M24" s="280"/>
      <c r="N24" s="280"/>
      <c r="O24" s="280"/>
      <c r="P24" s="280"/>
      <c r="Q24" s="280"/>
      <c r="R24" s="280"/>
      <c r="S24" s="280"/>
      <c r="T24" s="280"/>
      <c r="U24" s="280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0"/>
      <c r="AK24" s="280"/>
    </row>
    <row r="25" customFormat="false" ht="11.25" hidden="false" customHeight="true" outlineLevel="0" collapsed="false">
      <c r="A25" s="273" t="s">
        <v>400</v>
      </c>
      <c r="B25" s="289" t="s">
        <v>28</v>
      </c>
      <c r="D25" s="297" t="e">
        <f aca="false">Expenses!D25-[2]Expenses!D25</f>
        <v>#NAME?</v>
      </c>
      <c r="E25" s="293" t="e">
        <f aca="false">Expenses!E25-[2]Expenses!E25</f>
        <v>#NAME?</v>
      </c>
      <c r="F25" s="298" t="e">
        <f aca="false">E25-D25</f>
        <v>#NAME?</v>
      </c>
      <c r="G25" s="293"/>
      <c r="H25" s="299"/>
      <c r="I25" s="295"/>
      <c r="J25" s="295"/>
      <c r="K25" s="296"/>
      <c r="L25" s="280"/>
      <c r="M25" s="280"/>
      <c r="N25" s="280"/>
      <c r="O25" s="280"/>
      <c r="P25" s="280"/>
      <c r="Q25" s="280"/>
      <c r="R25" s="280"/>
      <c r="S25" s="280"/>
      <c r="T25" s="280"/>
      <c r="U25" s="280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0"/>
      <c r="AG25" s="280"/>
      <c r="AH25" s="280"/>
      <c r="AI25" s="280"/>
      <c r="AJ25" s="280"/>
      <c r="AK25" s="280"/>
    </row>
    <row r="26" customFormat="false" ht="11.25" hidden="false" customHeight="true" outlineLevel="0" collapsed="false">
      <c r="B26" s="301" t="s">
        <v>29</v>
      </c>
      <c r="C26" s="302"/>
      <c r="D26" s="303" t="e">
        <f aca="false">SUM(D20:D25)</f>
        <v>#NAME?</v>
      </c>
      <c r="E26" s="304" t="e">
        <f aca="false">SUM(E20:E25)</f>
        <v>#NAME?</v>
      </c>
      <c r="F26" s="305" t="e">
        <f aca="false">SUM(F20:F25)</f>
        <v>#NAME?</v>
      </c>
      <c r="G26" s="306"/>
      <c r="H26" s="307"/>
      <c r="I26" s="308"/>
      <c r="J26" s="308"/>
      <c r="K26" s="309"/>
      <c r="L26" s="280"/>
      <c r="M26" s="280"/>
      <c r="N26" s="280"/>
      <c r="O26" s="280"/>
      <c r="P26" s="280"/>
      <c r="Q26" s="280"/>
      <c r="R26" s="280"/>
      <c r="S26" s="280"/>
      <c r="T26" s="280"/>
      <c r="U26" s="280"/>
      <c r="V26" s="280"/>
      <c r="W26" s="280"/>
      <c r="X26" s="280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  <c r="AI26" s="280"/>
      <c r="AJ26" s="280"/>
      <c r="AK26" s="280"/>
    </row>
    <row r="27" customFormat="false" ht="3" hidden="false" customHeight="true" outlineLevel="0" collapsed="false">
      <c r="B27" s="289"/>
      <c r="D27" s="297"/>
      <c r="E27" s="293"/>
      <c r="F27" s="298"/>
      <c r="G27" s="293"/>
      <c r="H27" s="299"/>
      <c r="I27" s="295"/>
      <c r="J27" s="295"/>
      <c r="K27" s="296"/>
      <c r="L27" s="280"/>
      <c r="M27" s="280"/>
      <c r="N27" s="280"/>
      <c r="O27" s="280"/>
      <c r="P27" s="280"/>
      <c r="Q27" s="280"/>
      <c r="R27" s="280"/>
      <c r="S27" s="280"/>
      <c r="T27" s="280"/>
      <c r="U27" s="280"/>
      <c r="V27" s="280"/>
      <c r="W27" s="280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  <c r="AI27" s="280"/>
      <c r="AJ27" s="280"/>
      <c r="AK27" s="280"/>
    </row>
    <row r="28" customFormat="false" ht="11.25" hidden="false" customHeight="true" outlineLevel="0" collapsed="false">
      <c r="A28" s="273" t="s">
        <v>403</v>
      </c>
      <c r="B28" s="289" t="s">
        <v>30</v>
      </c>
      <c r="D28" s="297" t="n">
        <f aca="false">Expenses!D28-[2]Expenses!D28</f>
        <v>0</v>
      </c>
      <c r="E28" s="293" t="n">
        <f aca="false">Expenses!E28-[2]Expenses!E28</f>
        <v>0</v>
      </c>
      <c r="F28" s="298" t="n">
        <f aca="false">E28-D28</f>
        <v>0</v>
      </c>
      <c r="G28" s="293"/>
      <c r="H28" s="299"/>
      <c r="I28" s="295"/>
      <c r="J28" s="295"/>
      <c r="K28" s="296"/>
      <c r="L28" s="280"/>
      <c r="M28" s="280"/>
      <c r="N28" s="280"/>
      <c r="O28" s="280"/>
      <c r="P28" s="280"/>
      <c r="Q28" s="280"/>
      <c r="R28" s="280"/>
      <c r="S28" s="280"/>
      <c r="T28" s="280"/>
      <c r="U28" s="280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0"/>
      <c r="AK28" s="280"/>
    </row>
    <row r="29" customFormat="false" ht="11.25" hidden="false" customHeight="true" outlineLevel="0" collapsed="false">
      <c r="A29" s="273" t="s">
        <v>404</v>
      </c>
      <c r="B29" s="192" t="s">
        <v>31</v>
      </c>
      <c r="C29" s="300"/>
      <c r="D29" s="297" t="n">
        <f aca="false">Expenses!D29-[2]Expenses!D29</f>
        <v>0</v>
      </c>
      <c r="E29" s="293" t="e">
        <f aca="false">Expenses!E29-[2]Expenses!E29</f>
        <v>#NAME?</v>
      </c>
      <c r="F29" s="298" t="e">
        <f aca="false">E29-D29</f>
        <v>#NAME?</v>
      </c>
      <c r="G29" s="293"/>
      <c r="H29" s="299"/>
      <c r="I29" s="295"/>
      <c r="J29" s="295"/>
      <c r="K29" s="296"/>
      <c r="L29" s="280"/>
      <c r="M29" s="280"/>
      <c r="N29" s="280"/>
      <c r="O29" s="280"/>
      <c r="P29" s="280"/>
      <c r="Q29" s="280"/>
      <c r="R29" s="280"/>
      <c r="S29" s="280"/>
      <c r="T29" s="280"/>
      <c r="U29" s="280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0"/>
      <c r="AK29" s="280"/>
    </row>
    <row r="30" customFormat="false" ht="11.25" hidden="false" customHeight="true" outlineLevel="0" collapsed="false">
      <c r="A30" s="273" t="s">
        <v>405</v>
      </c>
      <c r="B30" s="192" t="s">
        <v>32</v>
      </c>
      <c r="C30" s="300"/>
      <c r="D30" s="297" t="e">
        <f aca="false">Expenses!D30-[2]Expenses!D30</f>
        <v>#NAME?</v>
      </c>
      <c r="E30" s="293" t="e">
        <f aca="false">Expenses!E30-[2]Expenses!E30</f>
        <v>#NAME?</v>
      </c>
      <c r="F30" s="298" t="e">
        <f aca="false">E30-D30</f>
        <v>#NAME?</v>
      </c>
      <c r="G30" s="293"/>
      <c r="H30" s="299"/>
      <c r="I30" s="295"/>
      <c r="J30" s="295"/>
      <c r="K30" s="296"/>
      <c r="L30" s="280"/>
      <c r="M30" s="280"/>
      <c r="N30" s="280"/>
      <c r="O30" s="280"/>
      <c r="P30" s="280"/>
      <c r="Q30" s="280"/>
      <c r="R30" s="280"/>
      <c r="S30" s="280"/>
      <c r="T30" s="280"/>
      <c r="U30" s="280"/>
      <c r="V30" s="280"/>
      <c r="W30" s="280"/>
      <c r="X30" s="280"/>
      <c r="Y30" s="280"/>
      <c r="Z30" s="280"/>
      <c r="AA30" s="280"/>
      <c r="AB30" s="280"/>
      <c r="AC30" s="280"/>
      <c r="AD30" s="280"/>
      <c r="AE30" s="280"/>
      <c r="AF30" s="280"/>
      <c r="AG30" s="280"/>
      <c r="AH30" s="280"/>
      <c r="AI30" s="280"/>
      <c r="AJ30" s="280"/>
      <c r="AK30" s="280"/>
    </row>
    <row r="31" customFormat="false" ht="11.25" hidden="false" customHeight="true" outlineLevel="0" collapsed="false">
      <c r="B31" s="301" t="s">
        <v>33</v>
      </c>
      <c r="C31" s="302"/>
      <c r="D31" s="303" t="e">
        <f aca="false">SUM(D28:D30)</f>
        <v>#NAME?</v>
      </c>
      <c r="E31" s="304" t="e">
        <f aca="false">SUM(E28:E30)</f>
        <v>#NAME?</v>
      </c>
      <c r="F31" s="305" t="e">
        <f aca="false">SUM(F28:F30)</f>
        <v>#NAME?</v>
      </c>
      <c r="G31" s="306"/>
      <c r="H31" s="307"/>
      <c r="I31" s="308"/>
      <c r="J31" s="308"/>
      <c r="K31" s="309"/>
      <c r="L31" s="280"/>
      <c r="M31" s="280"/>
      <c r="N31" s="280"/>
      <c r="O31" s="280"/>
      <c r="P31" s="280"/>
      <c r="Q31" s="280"/>
      <c r="R31" s="280"/>
      <c r="S31" s="280"/>
      <c r="T31" s="280"/>
      <c r="U31" s="280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0"/>
      <c r="AK31" s="280"/>
    </row>
    <row r="32" customFormat="false" ht="3" hidden="false" customHeight="true" outlineLevel="0" collapsed="false">
      <c r="B32" s="289"/>
      <c r="D32" s="297"/>
      <c r="E32" s="293"/>
      <c r="F32" s="298"/>
      <c r="G32" s="293"/>
      <c r="H32" s="299"/>
      <c r="I32" s="295"/>
      <c r="J32" s="295"/>
      <c r="K32" s="296"/>
      <c r="L32" s="280"/>
      <c r="M32" s="280"/>
      <c r="N32" s="280"/>
      <c r="O32" s="280"/>
      <c r="P32" s="280"/>
      <c r="Q32" s="280"/>
      <c r="R32" s="280"/>
      <c r="S32" s="280"/>
      <c r="T32" s="280"/>
      <c r="U32" s="280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0"/>
      <c r="AK32" s="280"/>
    </row>
    <row r="33" customFormat="false" ht="11.25" hidden="false" customHeight="true" outlineLevel="0" collapsed="false">
      <c r="A33" s="273" t="s">
        <v>406</v>
      </c>
      <c r="B33" s="289" t="s">
        <v>34</v>
      </c>
      <c r="D33" s="297" t="n">
        <f aca="false">Expenses!D33-[2]Expenses!D33</f>
        <v>0</v>
      </c>
      <c r="E33" s="293" t="e">
        <f aca="false">Expenses!E33-[2]Expenses!E33</f>
        <v>#NAME?</v>
      </c>
      <c r="F33" s="298" t="e">
        <f aca="false">E33-D33</f>
        <v>#NAME?</v>
      </c>
      <c r="G33" s="293"/>
      <c r="H33" s="299"/>
      <c r="I33" s="295"/>
      <c r="J33" s="295"/>
      <c r="K33" s="296"/>
      <c r="L33" s="280"/>
      <c r="M33" s="280"/>
      <c r="N33" s="280"/>
      <c r="O33" s="280"/>
      <c r="P33" s="280"/>
      <c r="Q33" s="280"/>
      <c r="R33" s="280"/>
      <c r="S33" s="280"/>
      <c r="T33" s="280"/>
      <c r="U33" s="280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0"/>
      <c r="AK33" s="280"/>
    </row>
    <row r="34" customFormat="false" ht="11.25" hidden="false" customHeight="true" outlineLevel="0" collapsed="false">
      <c r="A34" s="273" t="s">
        <v>407</v>
      </c>
      <c r="B34" s="289" t="s">
        <v>35</v>
      </c>
      <c r="D34" s="297" t="e">
        <f aca="false">Expenses!D34-[2]Expenses!D34</f>
        <v>#NAME?</v>
      </c>
      <c r="E34" s="293" t="e">
        <f aca="false">Expenses!E34-[2]Expenses!E34</f>
        <v>#NAME?</v>
      </c>
      <c r="F34" s="298" t="e">
        <f aca="false">E34-D34</f>
        <v>#NAME?</v>
      </c>
      <c r="G34" s="293"/>
      <c r="H34" s="299"/>
      <c r="I34" s="295"/>
      <c r="J34" s="295"/>
      <c r="K34" s="296"/>
      <c r="L34" s="280"/>
      <c r="M34" s="280"/>
      <c r="N34" s="280"/>
      <c r="O34" s="280"/>
      <c r="P34" s="280"/>
      <c r="Q34" s="280"/>
      <c r="R34" s="280"/>
      <c r="S34" s="280"/>
      <c r="T34" s="280"/>
      <c r="U34" s="280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0"/>
      <c r="AK34" s="280"/>
    </row>
    <row r="35" customFormat="false" ht="11.25" hidden="true" customHeight="true" outlineLevel="0" collapsed="false">
      <c r="A35" s="273" t="s">
        <v>408</v>
      </c>
      <c r="B35" s="289" t="s">
        <v>340</v>
      </c>
      <c r="D35" s="297" t="e">
        <f aca="false">Expenses!D35-[2]Expenses!D35</f>
        <v>#NAME?</v>
      </c>
      <c r="E35" s="293" t="e">
        <f aca="false">Expenses!E35-[2]Expenses!E35</f>
        <v>#NAME?</v>
      </c>
      <c r="F35" s="298" t="e">
        <f aca="false">E35-D35</f>
        <v>#NAME?</v>
      </c>
      <c r="G35" s="293"/>
      <c r="H35" s="299"/>
      <c r="I35" s="295"/>
      <c r="J35" s="295"/>
      <c r="K35" s="296"/>
      <c r="L35" s="280"/>
      <c r="M35" s="280"/>
      <c r="N35" s="280"/>
      <c r="O35" s="280"/>
      <c r="P35" s="280"/>
      <c r="Q35" s="280"/>
      <c r="R35" s="280"/>
      <c r="S35" s="280"/>
      <c r="T35" s="280"/>
      <c r="U35" s="280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0"/>
      <c r="AK35" s="280"/>
    </row>
    <row r="36" customFormat="false" ht="11.25" hidden="true" customHeight="true" outlineLevel="0" collapsed="false">
      <c r="A36" s="273" t="s">
        <v>409</v>
      </c>
      <c r="B36" s="289" t="s">
        <v>36</v>
      </c>
      <c r="D36" s="297" t="e">
        <f aca="false">Expenses!D36-[2]Expenses!D36</f>
        <v>#NAME?</v>
      </c>
      <c r="E36" s="293" t="e">
        <f aca="false">Expenses!E36-[2]Expenses!E36</f>
        <v>#NAME?</v>
      </c>
      <c r="F36" s="298" t="e">
        <f aca="false">E36-D36</f>
        <v>#NAME?</v>
      </c>
      <c r="G36" s="293"/>
      <c r="H36" s="299"/>
      <c r="I36" s="295"/>
      <c r="J36" s="295"/>
      <c r="K36" s="296"/>
      <c r="L36" s="280"/>
      <c r="M36" s="280"/>
      <c r="N36" s="280"/>
      <c r="O36" s="280"/>
      <c r="P36" s="280"/>
      <c r="Q36" s="280"/>
      <c r="R36" s="280"/>
      <c r="S36" s="280"/>
      <c r="T36" s="280"/>
      <c r="U36" s="280"/>
      <c r="V36" s="280"/>
      <c r="W36" s="280"/>
      <c r="X36" s="280"/>
      <c r="Y36" s="280"/>
      <c r="Z36" s="280"/>
      <c r="AA36" s="280"/>
      <c r="AB36" s="280"/>
      <c r="AC36" s="280"/>
      <c r="AD36" s="280"/>
      <c r="AE36" s="280"/>
      <c r="AF36" s="280"/>
      <c r="AG36" s="280"/>
      <c r="AH36" s="280"/>
      <c r="AI36" s="280"/>
      <c r="AJ36" s="280"/>
      <c r="AK36" s="280"/>
    </row>
    <row r="37" customFormat="false" ht="12.75" hidden="false" customHeight="false" outlineLevel="0" collapsed="false">
      <c r="B37" s="289" t="s">
        <v>36</v>
      </c>
      <c r="D37" s="297" t="e">
        <f aca="false">Expenses!D37-[2]Expenses!D37</f>
        <v>#NAME?</v>
      </c>
      <c r="E37" s="293" t="e">
        <f aca="false">Expenses!E37-[2]Expenses!E37</f>
        <v>#NAME?</v>
      </c>
      <c r="F37" s="313" t="e">
        <f aca="false">SUM(F35:F36)</f>
        <v>#NAME?</v>
      </c>
      <c r="G37" s="314"/>
      <c r="K37" s="331"/>
    </row>
    <row r="38" customFormat="false" ht="11.25" hidden="false" customHeight="true" outlineLevel="0" collapsed="false">
      <c r="B38" s="301" t="s">
        <v>37</v>
      </c>
      <c r="C38" s="302"/>
      <c r="D38" s="303" t="e">
        <f aca="false">SUM(D33:D36)</f>
        <v>#NAME?</v>
      </c>
      <c r="E38" s="304" t="e">
        <f aca="false">SUM(E33:E36)</f>
        <v>#NAME?</v>
      </c>
      <c r="F38" s="305" t="e">
        <f aca="false">SUM(F33:F36)</f>
        <v>#NAME?</v>
      </c>
      <c r="G38" s="306"/>
      <c r="H38" s="307"/>
      <c r="I38" s="308"/>
      <c r="J38" s="308"/>
      <c r="K38" s="309"/>
      <c r="L38" s="280"/>
      <c r="M38" s="280"/>
      <c r="N38" s="280"/>
      <c r="O38" s="280"/>
      <c r="P38" s="280"/>
      <c r="Q38" s="280"/>
      <c r="R38" s="280"/>
      <c r="S38" s="280"/>
      <c r="T38" s="280"/>
      <c r="U38" s="280"/>
      <c r="V38" s="280"/>
      <c r="W38" s="280"/>
      <c r="X38" s="280"/>
      <c r="Y38" s="280"/>
      <c r="Z38" s="280"/>
      <c r="AA38" s="280"/>
      <c r="AB38" s="280"/>
      <c r="AC38" s="280"/>
      <c r="AD38" s="280"/>
      <c r="AE38" s="280"/>
      <c r="AF38" s="280"/>
      <c r="AG38" s="280"/>
      <c r="AH38" s="280"/>
      <c r="AI38" s="280"/>
      <c r="AJ38" s="280"/>
      <c r="AK38" s="280"/>
    </row>
    <row r="39" customFormat="false" ht="3" hidden="false" customHeight="true" outlineLevel="0" collapsed="false">
      <c r="B39" s="289"/>
      <c r="D39" s="297"/>
      <c r="E39" s="293"/>
      <c r="F39" s="298"/>
      <c r="G39" s="293"/>
      <c r="H39" s="299"/>
      <c r="I39" s="295"/>
      <c r="J39" s="295"/>
      <c r="K39" s="296"/>
      <c r="L39" s="280"/>
      <c r="M39" s="280"/>
      <c r="N39" s="280"/>
      <c r="O39" s="280"/>
      <c r="P39" s="280"/>
      <c r="Q39" s="280"/>
      <c r="R39" s="280"/>
      <c r="S39" s="280"/>
      <c r="T39" s="280"/>
      <c r="U39" s="280"/>
      <c r="V39" s="280"/>
      <c r="W39" s="280"/>
      <c r="X39" s="280"/>
      <c r="Y39" s="280"/>
      <c r="Z39" s="280"/>
      <c r="AA39" s="280"/>
      <c r="AB39" s="280"/>
      <c r="AC39" s="280"/>
      <c r="AD39" s="280"/>
      <c r="AE39" s="280"/>
      <c r="AF39" s="280"/>
      <c r="AG39" s="280"/>
      <c r="AH39" s="280"/>
      <c r="AI39" s="280"/>
      <c r="AJ39" s="280"/>
      <c r="AK39" s="280"/>
    </row>
    <row r="40" customFormat="false" ht="11.25" hidden="false" customHeight="true" outlineLevel="0" collapsed="false">
      <c r="A40" s="273" t="s">
        <v>202</v>
      </c>
      <c r="B40" s="289" t="s">
        <v>38</v>
      </c>
      <c r="C40" s="300"/>
      <c r="D40" s="297" t="n">
        <f aca="false">Expenses!D40-[2]Expenses!D40</f>
        <v>-661</v>
      </c>
      <c r="E40" s="293" t="e">
        <f aca="false">Expenses!E40-[2]Expenses!E40</f>
        <v>#NAME?</v>
      </c>
      <c r="F40" s="298" t="e">
        <f aca="false">E40-D40</f>
        <v>#NAME?</v>
      </c>
      <c r="G40" s="293"/>
      <c r="H40" s="299" t="s">
        <v>459</v>
      </c>
      <c r="I40" s="295"/>
      <c r="J40" s="295"/>
      <c r="K40" s="296"/>
      <c r="L40" s="280"/>
      <c r="M40" s="280"/>
      <c r="N40" s="280"/>
      <c r="O40" s="280"/>
      <c r="P40" s="280"/>
      <c r="Q40" s="280"/>
      <c r="R40" s="280"/>
      <c r="S40" s="280"/>
      <c r="T40" s="280"/>
      <c r="U40" s="280"/>
      <c r="V40" s="280"/>
      <c r="W40" s="280"/>
      <c r="X40" s="280"/>
      <c r="Y40" s="280"/>
      <c r="Z40" s="280"/>
      <c r="AA40" s="280"/>
      <c r="AB40" s="280"/>
      <c r="AC40" s="280"/>
      <c r="AD40" s="280"/>
      <c r="AE40" s="280"/>
      <c r="AF40" s="280"/>
      <c r="AG40" s="280"/>
      <c r="AH40" s="280"/>
      <c r="AI40" s="280"/>
      <c r="AJ40" s="280"/>
      <c r="AK40" s="280"/>
    </row>
    <row r="41" customFormat="false" ht="3" hidden="false" customHeight="true" outlineLevel="0" collapsed="false">
      <c r="B41" s="289"/>
      <c r="C41" s="300"/>
      <c r="D41" s="297"/>
      <c r="E41" s="293"/>
      <c r="F41" s="298"/>
      <c r="G41" s="293"/>
      <c r="H41" s="299"/>
      <c r="I41" s="295"/>
      <c r="J41" s="295"/>
      <c r="K41" s="296"/>
      <c r="L41" s="280"/>
      <c r="M41" s="280"/>
      <c r="N41" s="280"/>
      <c r="O41" s="280"/>
      <c r="P41" s="280"/>
      <c r="Q41" s="280"/>
      <c r="R41" s="280"/>
      <c r="S41" s="280"/>
      <c r="T41" s="280"/>
      <c r="U41" s="280"/>
      <c r="V41" s="280"/>
      <c r="W41" s="280"/>
      <c r="X41" s="280"/>
      <c r="Y41" s="280"/>
      <c r="Z41" s="280"/>
      <c r="AA41" s="280"/>
      <c r="AB41" s="280"/>
      <c r="AC41" s="280"/>
      <c r="AD41" s="280"/>
      <c r="AE41" s="280"/>
      <c r="AF41" s="280"/>
      <c r="AG41" s="280"/>
      <c r="AH41" s="280"/>
      <c r="AI41" s="280"/>
      <c r="AJ41" s="280"/>
      <c r="AK41" s="280"/>
    </row>
    <row r="42" customFormat="false" ht="11.25" hidden="false" customHeight="true" outlineLevel="0" collapsed="false">
      <c r="A42" s="273" t="s">
        <v>410</v>
      </c>
      <c r="B42" s="289" t="s">
        <v>39</v>
      </c>
      <c r="C42" s="300"/>
      <c r="D42" s="297" t="n">
        <f aca="false">Expenses!D42-[2]Expenses!D42</f>
        <v>-699</v>
      </c>
      <c r="E42" s="293" t="e">
        <f aca="false">Expenses!E42-[2]Expenses!E42</f>
        <v>#NAME?</v>
      </c>
      <c r="F42" s="298" t="e">
        <f aca="false">E42-D42</f>
        <v>#NAME?</v>
      </c>
      <c r="G42" s="293"/>
      <c r="H42" s="299" t="str">
        <f aca="false">H40</f>
        <v>Moved Business to Business and Enron Networks Plan &amp; Actual into Group</v>
      </c>
      <c r="I42" s="295"/>
      <c r="J42" s="295"/>
      <c r="K42" s="296"/>
      <c r="L42" s="280"/>
      <c r="M42" s="280"/>
      <c r="N42" s="280"/>
      <c r="O42" s="280"/>
      <c r="P42" s="280"/>
      <c r="Q42" s="280"/>
      <c r="R42" s="280"/>
      <c r="S42" s="280"/>
      <c r="T42" s="280"/>
      <c r="U42" s="280"/>
      <c r="V42" s="280"/>
      <c r="W42" s="280"/>
      <c r="X42" s="280"/>
      <c r="Y42" s="280"/>
      <c r="Z42" s="280"/>
      <c r="AA42" s="280"/>
      <c r="AB42" s="280"/>
      <c r="AC42" s="280"/>
      <c r="AD42" s="280"/>
      <c r="AE42" s="280"/>
      <c r="AF42" s="280"/>
      <c r="AG42" s="280"/>
      <c r="AH42" s="280"/>
      <c r="AI42" s="280"/>
      <c r="AJ42" s="280"/>
      <c r="AK42" s="280"/>
    </row>
    <row r="43" customFormat="false" ht="3" hidden="false" customHeight="true" outlineLevel="0" collapsed="false">
      <c r="B43" s="289"/>
      <c r="D43" s="297"/>
      <c r="E43" s="293"/>
      <c r="F43" s="298"/>
      <c r="G43" s="293"/>
      <c r="H43" s="299"/>
      <c r="I43" s="295"/>
      <c r="J43" s="295"/>
      <c r="K43" s="296"/>
      <c r="L43" s="280"/>
      <c r="M43" s="280"/>
      <c r="N43" s="280"/>
      <c r="O43" s="280"/>
      <c r="P43" s="280"/>
      <c r="Q43" s="280"/>
      <c r="R43" s="280"/>
      <c r="S43" s="280"/>
      <c r="T43" s="280"/>
      <c r="U43" s="280"/>
      <c r="V43" s="280"/>
      <c r="W43" s="280"/>
      <c r="X43" s="280"/>
      <c r="Y43" s="280"/>
      <c r="Z43" s="280"/>
      <c r="AA43" s="280"/>
      <c r="AB43" s="280"/>
      <c r="AC43" s="280"/>
      <c r="AD43" s="280"/>
      <c r="AE43" s="280"/>
      <c r="AF43" s="280"/>
      <c r="AG43" s="280"/>
      <c r="AH43" s="280"/>
      <c r="AI43" s="280"/>
      <c r="AJ43" s="280"/>
      <c r="AK43" s="280"/>
    </row>
    <row r="44" customFormat="false" ht="11.25" hidden="false" customHeight="true" outlineLevel="0" collapsed="false">
      <c r="B44" s="301" t="s">
        <v>41</v>
      </c>
      <c r="C44" s="302"/>
      <c r="D44" s="303" t="e">
        <f aca="false">SUM(D38:D42)+D18+D26+D31</f>
        <v>#NAME?</v>
      </c>
      <c r="E44" s="304" t="e">
        <f aca="false">SUM(E38:E42)+E18+E26+E31</f>
        <v>#NAME?</v>
      </c>
      <c r="F44" s="305" t="e">
        <f aca="false">SUM(F38:F42)+F18+F26+F31</f>
        <v>#NAME?</v>
      </c>
      <c r="G44" s="306"/>
      <c r="H44" s="307"/>
      <c r="I44" s="308"/>
      <c r="J44" s="308"/>
      <c r="K44" s="309"/>
    </row>
    <row r="45" customFormat="false" ht="3" hidden="false" customHeight="true" outlineLevel="0" collapsed="false">
      <c r="B45" s="289"/>
      <c r="D45" s="297"/>
      <c r="E45" s="293"/>
      <c r="F45" s="298"/>
      <c r="G45" s="293"/>
      <c r="H45" s="299"/>
      <c r="I45" s="295"/>
      <c r="J45" s="295"/>
      <c r="K45" s="296"/>
      <c r="L45" s="280"/>
      <c r="M45" s="280"/>
      <c r="N45" s="280"/>
      <c r="O45" s="280"/>
      <c r="P45" s="280"/>
      <c r="Q45" s="280"/>
      <c r="R45" s="280"/>
      <c r="S45" s="280"/>
      <c r="T45" s="280"/>
      <c r="U45" s="280"/>
      <c r="V45" s="280"/>
      <c r="W45" s="280"/>
      <c r="X45" s="280"/>
      <c r="Y45" s="280"/>
      <c r="Z45" s="280"/>
      <c r="AA45" s="280"/>
      <c r="AB45" s="280"/>
      <c r="AC45" s="280"/>
      <c r="AD45" s="280"/>
      <c r="AE45" s="280"/>
      <c r="AF45" s="280"/>
      <c r="AG45" s="280"/>
      <c r="AH45" s="280"/>
      <c r="AI45" s="280"/>
      <c r="AJ45" s="280"/>
      <c r="AK45" s="280"/>
    </row>
    <row r="46" customFormat="false" ht="11.25" hidden="false" customHeight="true" outlineLevel="0" collapsed="false">
      <c r="A46" s="273" t="s">
        <v>411</v>
      </c>
      <c r="B46" s="289" t="s">
        <v>373</v>
      </c>
      <c r="C46" s="300"/>
      <c r="D46" s="297" t="n">
        <f aca="false">Expenses!D46-[2]Expenses!D46</f>
        <v>1661</v>
      </c>
      <c r="E46" s="293" t="e">
        <f aca="false">Expenses!E46-[2]Expenses!E46</f>
        <v>#NAME?</v>
      </c>
      <c r="F46" s="298" t="e">
        <f aca="false">E46-D46</f>
        <v>#NAME?</v>
      </c>
      <c r="G46" s="293"/>
      <c r="H46" s="299" t="str">
        <f aca="false">H40</f>
        <v>Moved Business to Business and Enron Networks Plan &amp; Actual into Group</v>
      </c>
      <c r="I46" s="295"/>
      <c r="J46" s="295"/>
      <c r="K46" s="296"/>
      <c r="L46" s="280"/>
      <c r="M46" s="280"/>
      <c r="N46" s="280"/>
      <c r="O46" s="280"/>
      <c r="P46" s="280"/>
      <c r="Q46" s="280"/>
      <c r="R46" s="280"/>
      <c r="S46" s="280"/>
      <c r="T46" s="280"/>
      <c r="U46" s="280"/>
      <c r="V46" s="280"/>
      <c r="W46" s="280"/>
      <c r="X46" s="280"/>
      <c r="Y46" s="280"/>
      <c r="Z46" s="280"/>
      <c r="AA46" s="280"/>
      <c r="AB46" s="280"/>
      <c r="AC46" s="280"/>
      <c r="AD46" s="280"/>
      <c r="AE46" s="280"/>
      <c r="AF46" s="280"/>
      <c r="AG46" s="280"/>
      <c r="AH46" s="280"/>
      <c r="AI46" s="280"/>
      <c r="AJ46" s="280"/>
      <c r="AK46" s="280"/>
    </row>
    <row r="47" customFormat="false" ht="3" hidden="false" customHeight="true" outlineLevel="0" collapsed="false">
      <c r="B47" s="289"/>
      <c r="D47" s="297"/>
      <c r="E47" s="293"/>
      <c r="F47" s="298"/>
      <c r="G47" s="293"/>
      <c r="H47" s="299"/>
      <c r="I47" s="295"/>
      <c r="J47" s="295"/>
      <c r="K47" s="296"/>
      <c r="L47" s="280"/>
      <c r="M47" s="280"/>
      <c r="N47" s="280"/>
      <c r="O47" s="280"/>
      <c r="P47" s="280"/>
      <c r="Q47" s="280"/>
      <c r="R47" s="280"/>
      <c r="S47" s="280"/>
      <c r="T47" s="280"/>
      <c r="U47" s="280"/>
      <c r="V47" s="280"/>
      <c r="W47" s="280"/>
      <c r="X47" s="280"/>
      <c r="Y47" s="280"/>
      <c r="Z47" s="280"/>
      <c r="AA47" s="280"/>
      <c r="AB47" s="280"/>
      <c r="AC47" s="280"/>
      <c r="AD47" s="280"/>
      <c r="AE47" s="280"/>
      <c r="AF47" s="280"/>
      <c r="AG47" s="280"/>
      <c r="AH47" s="280"/>
      <c r="AI47" s="280"/>
      <c r="AJ47" s="280"/>
      <c r="AK47" s="280"/>
    </row>
    <row r="48" customFormat="false" ht="11.25" hidden="false" customHeight="true" outlineLevel="0" collapsed="false">
      <c r="A48" s="273" t="s">
        <v>412</v>
      </c>
      <c r="B48" s="289" t="s">
        <v>44</v>
      </c>
      <c r="C48" s="300"/>
      <c r="D48" s="297" t="e">
        <f aca="false">Expenses!D48-[2]Expenses!D48</f>
        <v>#NAME?</v>
      </c>
      <c r="E48" s="293" t="e">
        <f aca="false">Expenses!E48-[2]Expenses!E48</f>
        <v>#NAME?</v>
      </c>
      <c r="F48" s="298" t="e">
        <f aca="false">E48-D48</f>
        <v>#NAME?</v>
      </c>
      <c r="G48" s="293"/>
      <c r="H48" s="299"/>
      <c r="I48" s="295"/>
      <c r="J48" s="295"/>
      <c r="K48" s="296"/>
      <c r="L48" s="280"/>
      <c r="M48" s="280"/>
      <c r="N48" s="280"/>
      <c r="O48" s="280"/>
      <c r="P48" s="280"/>
      <c r="Q48" s="280"/>
      <c r="R48" s="280"/>
      <c r="S48" s="280"/>
      <c r="T48" s="280"/>
      <c r="U48" s="280"/>
      <c r="V48" s="280"/>
      <c r="W48" s="280"/>
      <c r="X48" s="280"/>
      <c r="Y48" s="280"/>
      <c r="Z48" s="280"/>
      <c r="AA48" s="280"/>
      <c r="AB48" s="280"/>
      <c r="AC48" s="280"/>
      <c r="AD48" s="280"/>
      <c r="AE48" s="280"/>
      <c r="AF48" s="280"/>
      <c r="AG48" s="280"/>
      <c r="AH48" s="280"/>
      <c r="AI48" s="280"/>
      <c r="AJ48" s="280"/>
      <c r="AK48" s="280"/>
    </row>
    <row r="49" customFormat="false" ht="3" hidden="false" customHeight="true" outlineLevel="0" collapsed="false">
      <c r="B49" s="289"/>
      <c r="D49" s="297"/>
      <c r="E49" s="293"/>
      <c r="F49" s="298"/>
      <c r="G49" s="293"/>
      <c r="H49" s="299"/>
      <c r="I49" s="295"/>
      <c r="J49" s="295"/>
      <c r="K49" s="296"/>
      <c r="L49" s="280"/>
      <c r="M49" s="280"/>
      <c r="N49" s="280"/>
      <c r="O49" s="280"/>
      <c r="P49" s="280"/>
      <c r="Q49" s="280"/>
      <c r="R49" s="280"/>
      <c r="S49" s="280"/>
      <c r="T49" s="280"/>
      <c r="U49" s="280"/>
      <c r="V49" s="280"/>
      <c r="W49" s="280"/>
      <c r="X49" s="280"/>
      <c r="Y49" s="280"/>
      <c r="Z49" s="280"/>
      <c r="AA49" s="280"/>
      <c r="AB49" s="280"/>
      <c r="AC49" s="280"/>
      <c r="AD49" s="280"/>
      <c r="AE49" s="280"/>
      <c r="AF49" s="280"/>
      <c r="AG49" s="280"/>
      <c r="AH49" s="280"/>
      <c r="AI49" s="280"/>
      <c r="AJ49" s="280"/>
      <c r="AK49" s="280"/>
    </row>
    <row r="50" customFormat="false" ht="11.25" hidden="false" customHeight="true" outlineLevel="0" collapsed="false">
      <c r="A50" s="302"/>
      <c r="B50" s="301" t="s">
        <v>294</v>
      </c>
      <c r="C50" s="302"/>
      <c r="D50" s="315" t="e">
        <f aca="false">D44+D46+D48</f>
        <v>#NAME?</v>
      </c>
      <c r="E50" s="316" t="e">
        <f aca="false">E44+E46+E48</f>
        <v>#NAME?</v>
      </c>
      <c r="F50" s="317" t="e">
        <f aca="false">F44+F46+F48</f>
        <v>#NAME?</v>
      </c>
      <c r="G50" s="306"/>
      <c r="H50" s="307"/>
      <c r="I50" s="308"/>
      <c r="J50" s="308"/>
      <c r="K50" s="309"/>
    </row>
    <row r="51" customFormat="false" ht="3" hidden="false" customHeight="true" outlineLevel="0" collapsed="false">
      <c r="B51" s="318"/>
      <c r="D51" s="319"/>
      <c r="E51" s="320"/>
      <c r="F51" s="321"/>
      <c r="G51" s="280"/>
      <c r="H51" s="319"/>
      <c r="I51" s="320"/>
      <c r="J51" s="320"/>
      <c r="K51" s="321"/>
      <c r="L51" s="280"/>
      <c r="M51" s="280"/>
      <c r="N51" s="280"/>
      <c r="O51" s="280"/>
      <c r="P51" s="280"/>
      <c r="Q51" s="280"/>
      <c r="R51" s="280"/>
      <c r="S51" s="280"/>
      <c r="T51" s="280"/>
      <c r="U51" s="280"/>
      <c r="V51" s="280"/>
      <c r="W51" s="280"/>
      <c r="X51" s="280"/>
      <c r="Y51" s="280"/>
      <c r="Z51" s="280"/>
      <c r="AA51" s="280"/>
      <c r="AB51" s="280"/>
      <c r="AC51" s="280"/>
      <c r="AD51" s="280"/>
      <c r="AE51" s="280"/>
      <c r="AF51" s="280"/>
      <c r="AG51" s="280"/>
      <c r="AH51" s="280"/>
      <c r="AI51" s="280"/>
      <c r="AJ51" s="280"/>
      <c r="AK51" s="280"/>
    </row>
    <row r="52" customFormat="false" ht="3" hidden="false" customHeight="true" outlineLevel="0" collapsed="false">
      <c r="A52" s="322"/>
      <c r="B52" s="295"/>
      <c r="C52" s="323"/>
      <c r="D52" s="295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</row>
    <row r="53" customFormat="false" ht="12.75" hidden="false" customHeight="false" outlineLevel="0" collapsed="false">
      <c r="B53" s="278"/>
      <c r="D53" s="279" t="s">
        <v>457</v>
      </c>
      <c r="E53" s="279"/>
      <c r="F53" s="279"/>
      <c r="G53" s="280"/>
      <c r="H53" s="281"/>
      <c r="I53" s="282"/>
      <c r="J53" s="282"/>
      <c r="K53" s="283"/>
      <c r="L53" s="280"/>
      <c r="M53" s="280"/>
      <c r="N53" s="280"/>
      <c r="O53" s="280"/>
      <c r="P53" s="280"/>
      <c r="Q53" s="280"/>
      <c r="R53" s="280"/>
      <c r="S53" s="280"/>
      <c r="T53" s="280"/>
      <c r="U53" s="280"/>
      <c r="V53" s="280"/>
      <c r="W53" s="280"/>
      <c r="X53" s="280"/>
      <c r="Y53" s="280"/>
      <c r="Z53" s="280"/>
      <c r="AA53" s="280"/>
      <c r="AB53" s="280"/>
      <c r="AC53" s="280"/>
      <c r="AD53" s="280"/>
      <c r="AE53" s="280"/>
      <c r="AF53" s="280"/>
      <c r="AG53" s="280"/>
      <c r="AH53" s="280"/>
      <c r="AI53" s="280"/>
      <c r="AJ53" s="280"/>
      <c r="AK53" s="280"/>
    </row>
    <row r="54" customFormat="false" ht="12.75" hidden="false" customHeight="false" outlineLevel="0" collapsed="false">
      <c r="B54" s="288" t="s">
        <v>5</v>
      </c>
      <c r="D54" s="285" t="s">
        <v>9</v>
      </c>
      <c r="E54" s="286" t="s">
        <v>7</v>
      </c>
      <c r="F54" s="287" t="s">
        <v>8</v>
      </c>
      <c r="G54" s="280"/>
      <c r="H54" s="288" t="s">
        <v>454</v>
      </c>
      <c r="I54" s="288"/>
      <c r="J54" s="288"/>
      <c r="K54" s="288"/>
      <c r="L54" s="280"/>
      <c r="M54" s="280"/>
      <c r="N54" s="280"/>
      <c r="O54" s="280"/>
      <c r="P54" s="280"/>
      <c r="Q54" s="280"/>
      <c r="R54" s="280"/>
      <c r="S54" s="280"/>
      <c r="T54" s="280"/>
      <c r="U54" s="280"/>
      <c r="V54" s="280"/>
      <c r="W54" s="280"/>
      <c r="X54" s="280"/>
      <c r="Y54" s="280"/>
      <c r="Z54" s="280"/>
      <c r="AA54" s="280"/>
      <c r="AB54" s="280"/>
      <c r="AC54" s="280"/>
      <c r="AD54" s="280"/>
      <c r="AE54" s="280"/>
      <c r="AF54" s="280"/>
      <c r="AG54" s="280"/>
      <c r="AH54" s="280"/>
      <c r="AI54" s="280"/>
      <c r="AJ54" s="280"/>
      <c r="AK54" s="280"/>
    </row>
    <row r="55" customFormat="false" ht="12.75" hidden="false" customHeight="false" outlineLevel="0" collapsed="false">
      <c r="B55" s="278" t="s">
        <v>401</v>
      </c>
      <c r="D55" s="297" t="n">
        <f aca="false">Expenses!D55-[2]Expenses!D55</f>
        <v>0</v>
      </c>
      <c r="E55" s="293" t="n">
        <f aca="false">Expenses!E55-[2]Expenses!E55</f>
        <v>0</v>
      </c>
      <c r="F55" s="326" t="n">
        <f aca="false">E55-D55</f>
        <v>0</v>
      </c>
      <c r="G55" s="280"/>
      <c r="H55" s="281"/>
      <c r="I55" s="282"/>
      <c r="J55" s="282"/>
      <c r="K55" s="283"/>
      <c r="L55" s="280"/>
      <c r="M55" s="280"/>
      <c r="N55" s="280"/>
      <c r="O55" s="280"/>
      <c r="P55" s="280"/>
      <c r="Q55" s="280"/>
      <c r="R55" s="280"/>
      <c r="S55" s="280"/>
      <c r="T55" s="280"/>
      <c r="U55" s="280"/>
      <c r="V55" s="280"/>
      <c r="W55" s="280"/>
      <c r="X55" s="280"/>
      <c r="Y55" s="280"/>
      <c r="Z55" s="280"/>
      <c r="AA55" s="280"/>
      <c r="AB55" s="280"/>
      <c r="AC55" s="280"/>
      <c r="AD55" s="280"/>
      <c r="AE55" s="280"/>
      <c r="AF55" s="280"/>
      <c r="AG55" s="280"/>
      <c r="AH55" s="280"/>
      <c r="AI55" s="280"/>
      <c r="AJ55" s="280"/>
      <c r="AK55" s="280"/>
    </row>
    <row r="56" customFormat="false" ht="12.75" hidden="false" customHeight="false" outlineLevel="0" collapsed="false">
      <c r="B56" s="318" t="s">
        <v>53</v>
      </c>
      <c r="D56" s="327" t="n">
        <f aca="false">Expenses!D56-[2]Expenses!D56</f>
        <v>351</v>
      </c>
      <c r="E56" s="328" t="n">
        <f aca="false">Expenses!E56-[2]Expenses!E56</f>
        <v>0</v>
      </c>
      <c r="F56" s="329" t="n">
        <f aca="false">E56-D56</f>
        <v>-351</v>
      </c>
      <c r="G56" s="280"/>
      <c r="H56" s="319" t="s">
        <v>460</v>
      </c>
      <c r="I56" s="320"/>
      <c r="J56" s="320"/>
      <c r="K56" s="321"/>
      <c r="L56" s="280"/>
      <c r="M56" s="280"/>
      <c r="N56" s="280"/>
      <c r="O56" s="280"/>
      <c r="P56" s="280"/>
      <c r="Q56" s="280"/>
      <c r="R56" s="280"/>
      <c r="S56" s="280"/>
      <c r="T56" s="280"/>
      <c r="U56" s="280"/>
      <c r="V56" s="280"/>
      <c r="W56" s="280"/>
      <c r="X56" s="280"/>
      <c r="Y56" s="280"/>
      <c r="Z56" s="280"/>
      <c r="AA56" s="280"/>
      <c r="AB56" s="280"/>
      <c r="AC56" s="280"/>
      <c r="AD56" s="280"/>
      <c r="AE56" s="280"/>
      <c r="AF56" s="280"/>
      <c r="AG56" s="280"/>
      <c r="AH56" s="280"/>
      <c r="AI56" s="280"/>
      <c r="AJ56" s="280"/>
      <c r="AK56" s="280"/>
    </row>
    <row r="57" customFormat="false" ht="12.75" hidden="false" customHeight="false" outlineLevel="0" collapsed="false">
      <c r="D57" s="280"/>
      <c r="E57" s="280"/>
      <c r="F57" s="280"/>
      <c r="G57" s="280"/>
      <c r="H57" s="280"/>
      <c r="I57" s="280"/>
      <c r="J57" s="280"/>
      <c r="K57" s="280"/>
      <c r="L57" s="280"/>
      <c r="M57" s="280"/>
      <c r="N57" s="280"/>
      <c r="O57" s="280"/>
      <c r="P57" s="280"/>
      <c r="Q57" s="280"/>
      <c r="R57" s="280"/>
      <c r="S57" s="280"/>
      <c r="T57" s="280"/>
      <c r="U57" s="280"/>
      <c r="V57" s="280"/>
      <c r="W57" s="280"/>
      <c r="X57" s="280"/>
      <c r="Y57" s="280"/>
      <c r="Z57" s="280"/>
      <c r="AA57" s="280"/>
      <c r="AB57" s="280"/>
      <c r="AC57" s="280"/>
      <c r="AD57" s="280"/>
      <c r="AE57" s="280"/>
      <c r="AF57" s="280"/>
      <c r="AG57" s="280"/>
      <c r="AH57" s="280"/>
      <c r="AI57" s="280"/>
      <c r="AJ57" s="280"/>
      <c r="AK57" s="280"/>
    </row>
    <row r="58" customFormat="false" ht="12.75" hidden="false" customHeight="false" outlineLevel="0" collapsed="false">
      <c r="D58" s="280"/>
      <c r="E58" s="280"/>
      <c r="F58" s="280"/>
      <c r="G58" s="280"/>
      <c r="H58" s="280"/>
      <c r="I58" s="280"/>
      <c r="J58" s="280"/>
      <c r="K58" s="280"/>
      <c r="L58" s="280"/>
      <c r="M58" s="280"/>
      <c r="N58" s="280"/>
      <c r="O58" s="280"/>
      <c r="P58" s="280"/>
      <c r="Q58" s="280"/>
      <c r="R58" s="280"/>
      <c r="S58" s="280"/>
      <c r="T58" s="280"/>
      <c r="U58" s="280"/>
      <c r="V58" s="280"/>
      <c r="W58" s="280"/>
      <c r="X58" s="280"/>
      <c r="Y58" s="280"/>
      <c r="Z58" s="280"/>
      <c r="AA58" s="280"/>
      <c r="AB58" s="280"/>
      <c r="AC58" s="280"/>
      <c r="AD58" s="280"/>
      <c r="AE58" s="280"/>
      <c r="AF58" s="280"/>
      <c r="AG58" s="280"/>
      <c r="AH58" s="280"/>
      <c r="AI58" s="280"/>
      <c r="AJ58" s="280"/>
      <c r="AK58" s="280"/>
    </row>
    <row r="59" customFormat="false" ht="12.75" hidden="false" customHeight="false" outlineLevel="0" collapsed="false">
      <c r="D59" s="280"/>
      <c r="E59" s="280"/>
      <c r="F59" s="280"/>
      <c r="G59" s="280"/>
      <c r="H59" s="280"/>
      <c r="I59" s="280"/>
      <c r="J59" s="280"/>
      <c r="K59" s="280"/>
      <c r="L59" s="280"/>
      <c r="M59" s="280"/>
      <c r="N59" s="280"/>
      <c r="O59" s="280"/>
      <c r="P59" s="280"/>
      <c r="Q59" s="280"/>
      <c r="R59" s="280"/>
      <c r="S59" s="280"/>
      <c r="T59" s="280"/>
      <c r="U59" s="280"/>
      <c r="V59" s="280"/>
      <c r="W59" s="280"/>
      <c r="X59" s="280"/>
      <c r="Y59" s="280"/>
      <c r="Z59" s="280"/>
      <c r="AA59" s="280"/>
      <c r="AB59" s="280"/>
      <c r="AC59" s="280"/>
      <c r="AD59" s="280"/>
      <c r="AE59" s="280"/>
      <c r="AF59" s="280"/>
      <c r="AG59" s="280"/>
      <c r="AH59" s="280"/>
      <c r="AI59" s="280"/>
      <c r="AJ59" s="280"/>
      <c r="AK59" s="280"/>
    </row>
    <row r="60" customFormat="false" ht="12.75" hidden="false" customHeight="false" outlineLevel="0" collapsed="false">
      <c r="D60" s="280"/>
      <c r="E60" s="280"/>
      <c r="F60" s="280"/>
      <c r="G60" s="280"/>
      <c r="H60" s="280"/>
      <c r="I60" s="280"/>
      <c r="J60" s="280"/>
      <c r="K60" s="280"/>
      <c r="L60" s="280"/>
      <c r="M60" s="280"/>
      <c r="N60" s="280"/>
      <c r="O60" s="280"/>
      <c r="P60" s="280"/>
      <c r="Q60" s="280"/>
      <c r="R60" s="280"/>
      <c r="S60" s="280"/>
      <c r="T60" s="280"/>
      <c r="U60" s="280"/>
      <c r="V60" s="280"/>
      <c r="W60" s="280"/>
      <c r="X60" s="280"/>
      <c r="Y60" s="280"/>
      <c r="Z60" s="280"/>
      <c r="AA60" s="280"/>
      <c r="AB60" s="280"/>
      <c r="AC60" s="280"/>
      <c r="AD60" s="280"/>
      <c r="AE60" s="280"/>
      <c r="AF60" s="280"/>
      <c r="AG60" s="280"/>
      <c r="AH60" s="280"/>
      <c r="AI60" s="280"/>
      <c r="AJ60" s="280"/>
      <c r="AK60" s="280"/>
    </row>
    <row r="61" customFormat="false" ht="12.75" hidden="false" customHeight="false" outlineLevel="0" collapsed="false">
      <c r="D61" s="280"/>
      <c r="E61" s="280"/>
      <c r="F61" s="280"/>
      <c r="G61" s="280"/>
      <c r="H61" s="280"/>
      <c r="I61" s="280"/>
      <c r="J61" s="280"/>
      <c r="K61" s="280"/>
      <c r="L61" s="280"/>
      <c r="M61" s="280"/>
      <c r="N61" s="280"/>
      <c r="O61" s="280"/>
      <c r="P61" s="280"/>
      <c r="Q61" s="280"/>
      <c r="R61" s="280"/>
      <c r="S61" s="280"/>
      <c r="T61" s="280"/>
      <c r="U61" s="280"/>
      <c r="V61" s="280"/>
      <c r="W61" s="280"/>
      <c r="X61" s="280"/>
      <c r="Y61" s="280"/>
      <c r="Z61" s="280"/>
      <c r="AA61" s="280"/>
      <c r="AB61" s="280"/>
      <c r="AC61" s="280"/>
      <c r="AD61" s="280"/>
      <c r="AE61" s="280"/>
      <c r="AF61" s="280"/>
      <c r="AG61" s="280"/>
      <c r="AH61" s="280"/>
      <c r="AI61" s="280"/>
      <c r="AJ61" s="280"/>
      <c r="AK61" s="280"/>
    </row>
    <row r="62" customFormat="false" ht="12.75" hidden="false" customHeight="false" outlineLevel="0" collapsed="false">
      <c r="D62" s="280"/>
      <c r="E62" s="280"/>
      <c r="F62" s="280"/>
      <c r="G62" s="280"/>
      <c r="H62" s="280"/>
      <c r="I62" s="280"/>
      <c r="J62" s="280"/>
      <c r="K62" s="280"/>
      <c r="L62" s="280"/>
      <c r="M62" s="280"/>
      <c r="N62" s="280"/>
      <c r="O62" s="280"/>
      <c r="P62" s="280"/>
      <c r="Q62" s="280"/>
      <c r="R62" s="280"/>
      <c r="S62" s="280"/>
      <c r="T62" s="280"/>
      <c r="U62" s="280"/>
      <c r="V62" s="280"/>
      <c r="W62" s="280"/>
      <c r="X62" s="280"/>
      <c r="Y62" s="280"/>
      <c r="Z62" s="280"/>
      <c r="AA62" s="280"/>
      <c r="AB62" s="280"/>
      <c r="AC62" s="280"/>
      <c r="AD62" s="280"/>
      <c r="AE62" s="280"/>
      <c r="AF62" s="280"/>
      <c r="AG62" s="280"/>
      <c r="AH62" s="280"/>
      <c r="AI62" s="280"/>
      <c r="AJ62" s="280"/>
      <c r="AK62" s="280"/>
    </row>
    <row r="63" customFormat="false" ht="12.75" hidden="false" customHeight="false" outlineLevel="0" collapsed="false">
      <c r="D63" s="280"/>
      <c r="E63" s="280"/>
      <c r="F63" s="280"/>
      <c r="G63" s="280"/>
      <c r="H63" s="280"/>
      <c r="I63" s="280"/>
      <c r="J63" s="280"/>
      <c r="K63" s="280"/>
      <c r="L63" s="280"/>
      <c r="M63" s="280"/>
      <c r="N63" s="280"/>
      <c r="O63" s="280"/>
      <c r="P63" s="280"/>
      <c r="Q63" s="280"/>
      <c r="R63" s="280"/>
      <c r="S63" s="280"/>
      <c r="T63" s="280"/>
      <c r="U63" s="280"/>
      <c r="V63" s="280"/>
      <c r="W63" s="280"/>
      <c r="X63" s="280"/>
      <c r="Y63" s="280"/>
      <c r="Z63" s="280"/>
      <c r="AA63" s="280"/>
      <c r="AB63" s="280"/>
      <c r="AC63" s="280"/>
      <c r="AD63" s="280"/>
      <c r="AE63" s="280"/>
      <c r="AF63" s="280"/>
      <c r="AG63" s="280"/>
      <c r="AH63" s="280"/>
      <c r="AI63" s="280"/>
      <c r="AJ63" s="280"/>
      <c r="AK63" s="280"/>
    </row>
    <row r="64" customFormat="false" ht="12.75" hidden="false" customHeight="false" outlineLevel="0" collapsed="false">
      <c r="D64" s="280"/>
      <c r="E64" s="280"/>
      <c r="F64" s="280"/>
      <c r="G64" s="280"/>
      <c r="H64" s="280"/>
      <c r="I64" s="280"/>
      <c r="J64" s="280"/>
      <c r="K64" s="280"/>
      <c r="L64" s="280"/>
      <c r="M64" s="280"/>
      <c r="N64" s="280"/>
      <c r="O64" s="280"/>
      <c r="P64" s="280"/>
      <c r="Q64" s="280"/>
      <c r="R64" s="280"/>
      <c r="S64" s="280"/>
      <c r="T64" s="280"/>
      <c r="U64" s="280"/>
      <c r="V64" s="280"/>
      <c r="W64" s="280"/>
      <c r="X64" s="280"/>
      <c r="Y64" s="280"/>
      <c r="Z64" s="280"/>
      <c r="AA64" s="280"/>
      <c r="AB64" s="280"/>
      <c r="AC64" s="280"/>
      <c r="AD64" s="280"/>
      <c r="AE64" s="280"/>
      <c r="AF64" s="280"/>
      <c r="AG64" s="280"/>
      <c r="AH64" s="280"/>
      <c r="AI64" s="280"/>
      <c r="AJ64" s="280"/>
      <c r="AK64" s="280"/>
    </row>
    <row r="65" customFormat="false" ht="12.75" hidden="false" customHeight="false" outlineLevel="0" collapsed="false">
      <c r="D65" s="280"/>
      <c r="E65" s="280"/>
      <c r="F65" s="280"/>
      <c r="G65" s="280"/>
      <c r="H65" s="280"/>
      <c r="I65" s="280"/>
      <c r="J65" s="280"/>
      <c r="K65" s="280"/>
      <c r="L65" s="280"/>
      <c r="M65" s="280"/>
      <c r="N65" s="280"/>
      <c r="O65" s="280"/>
      <c r="P65" s="280"/>
      <c r="Q65" s="280"/>
      <c r="R65" s="280"/>
      <c r="S65" s="280"/>
      <c r="T65" s="280"/>
      <c r="U65" s="280"/>
      <c r="V65" s="280"/>
      <c r="W65" s="280"/>
      <c r="X65" s="280"/>
      <c r="Y65" s="280"/>
      <c r="Z65" s="280"/>
      <c r="AA65" s="280"/>
      <c r="AB65" s="280"/>
      <c r="AC65" s="280"/>
      <c r="AD65" s="280"/>
      <c r="AE65" s="280"/>
      <c r="AF65" s="280"/>
      <c r="AG65" s="280"/>
      <c r="AH65" s="280"/>
      <c r="AI65" s="280"/>
      <c r="AJ65" s="280"/>
      <c r="AK65" s="280"/>
    </row>
    <row r="66" customFormat="false" ht="12.75" hidden="false" customHeight="false" outlineLevel="0" collapsed="false">
      <c r="D66" s="280"/>
      <c r="E66" s="280"/>
      <c r="F66" s="280"/>
      <c r="G66" s="280"/>
      <c r="H66" s="280"/>
      <c r="I66" s="280"/>
      <c r="J66" s="280"/>
      <c r="K66" s="280"/>
      <c r="L66" s="280"/>
      <c r="M66" s="280"/>
      <c r="N66" s="280"/>
      <c r="O66" s="280"/>
      <c r="P66" s="280"/>
      <c r="Q66" s="280"/>
      <c r="R66" s="280"/>
      <c r="S66" s="280"/>
      <c r="T66" s="280"/>
      <c r="U66" s="280"/>
      <c r="V66" s="280"/>
      <c r="W66" s="280"/>
      <c r="X66" s="280"/>
      <c r="Y66" s="280"/>
      <c r="Z66" s="280"/>
      <c r="AA66" s="280"/>
      <c r="AB66" s="280"/>
      <c r="AC66" s="280"/>
      <c r="AD66" s="280"/>
      <c r="AE66" s="280"/>
      <c r="AF66" s="280"/>
      <c r="AG66" s="280"/>
      <c r="AH66" s="280"/>
      <c r="AI66" s="280"/>
      <c r="AJ66" s="280"/>
      <c r="AK66" s="280"/>
    </row>
    <row r="67" customFormat="false" ht="12.75" hidden="false" customHeight="false" outlineLevel="0" collapsed="false">
      <c r="D67" s="280"/>
      <c r="E67" s="280"/>
      <c r="F67" s="280"/>
      <c r="G67" s="280"/>
      <c r="H67" s="280"/>
      <c r="I67" s="280"/>
      <c r="J67" s="280"/>
      <c r="K67" s="280"/>
      <c r="L67" s="280"/>
      <c r="M67" s="280"/>
      <c r="N67" s="280"/>
      <c r="O67" s="280"/>
      <c r="P67" s="280"/>
      <c r="Q67" s="280"/>
      <c r="R67" s="280"/>
      <c r="S67" s="280"/>
      <c r="T67" s="280"/>
      <c r="U67" s="280"/>
      <c r="V67" s="280"/>
      <c r="W67" s="280"/>
      <c r="X67" s="280"/>
      <c r="Y67" s="280"/>
      <c r="Z67" s="280"/>
      <c r="AA67" s="280"/>
      <c r="AB67" s="280"/>
      <c r="AC67" s="280"/>
      <c r="AD67" s="280"/>
      <c r="AE67" s="280"/>
      <c r="AF67" s="280"/>
      <c r="AG67" s="280"/>
      <c r="AH67" s="280"/>
      <c r="AI67" s="280"/>
      <c r="AJ67" s="280"/>
      <c r="AK67" s="280"/>
    </row>
    <row r="68" customFormat="false" ht="12.75" hidden="false" customHeight="false" outlineLevel="0" collapsed="false">
      <c r="D68" s="280"/>
      <c r="E68" s="280"/>
      <c r="L68" s="280"/>
      <c r="M68" s="280"/>
      <c r="N68" s="280"/>
      <c r="O68" s="280"/>
      <c r="P68" s="280"/>
      <c r="Q68" s="280"/>
      <c r="R68" s="280"/>
      <c r="S68" s="280"/>
      <c r="T68" s="280"/>
      <c r="U68" s="280"/>
      <c r="V68" s="280"/>
      <c r="W68" s="280"/>
      <c r="X68" s="280"/>
      <c r="Y68" s="280"/>
      <c r="Z68" s="280"/>
      <c r="AA68" s="280"/>
      <c r="AB68" s="280"/>
      <c r="AC68" s="280"/>
      <c r="AD68" s="280"/>
      <c r="AE68" s="280"/>
      <c r="AF68" s="280"/>
      <c r="AG68" s="280"/>
      <c r="AH68" s="280"/>
      <c r="AI68" s="280"/>
      <c r="AJ68" s="280"/>
      <c r="AK68" s="280"/>
    </row>
    <row r="69" customFormat="false" ht="12.75" hidden="false" customHeight="false" outlineLevel="0" collapsed="false">
      <c r="D69" s="280"/>
      <c r="E69" s="280"/>
      <c r="L69" s="280"/>
      <c r="M69" s="280"/>
      <c r="N69" s="280"/>
      <c r="O69" s="280"/>
      <c r="P69" s="280"/>
      <c r="Q69" s="280"/>
      <c r="R69" s="280"/>
      <c r="S69" s="280"/>
      <c r="T69" s="280"/>
      <c r="U69" s="280"/>
      <c r="V69" s="280"/>
      <c r="W69" s="280"/>
      <c r="X69" s="280"/>
      <c r="Y69" s="280"/>
      <c r="Z69" s="280"/>
      <c r="AA69" s="280"/>
      <c r="AB69" s="280"/>
      <c r="AC69" s="280"/>
      <c r="AD69" s="280"/>
      <c r="AE69" s="280"/>
      <c r="AF69" s="280"/>
      <c r="AG69" s="280"/>
      <c r="AH69" s="280"/>
      <c r="AI69" s="280"/>
      <c r="AJ69" s="280"/>
      <c r="AK69" s="280"/>
    </row>
    <row r="70" customFormat="false" ht="12.75" hidden="false" customHeight="false" outlineLevel="0" collapsed="false">
      <c r="D70" s="280"/>
      <c r="E70" s="280"/>
      <c r="L70" s="280"/>
      <c r="M70" s="280"/>
      <c r="N70" s="280"/>
      <c r="O70" s="280"/>
      <c r="P70" s="280"/>
      <c r="Q70" s="280"/>
      <c r="R70" s="280"/>
      <c r="S70" s="280"/>
      <c r="T70" s="280"/>
      <c r="U70" s="280"/>
      <c r="V70" s="280"/>
      <c r="W70" s="280"/>
      <c r="X70" s="280"/>
      <c r="Y70" s="280"/>
      <c r="Z70" s="280"/>
      <c r="AA70" s="280"/>
      <c r="AB70" s="280"/>
      <c r="AC70" s="280"/>
      <c r="AD70" s="280"/>
      <c r="AE70" s="280"/>
      <c r="AF70" s="280"/>
      <c r="AG70" s="280"/>
      <c r="AH70" s="280"/>
      <c r="AI70" s="280"/>
      <c r="AJ70" s="280"/>
      <c r="AK70" s="280"/>
    </row>
    <row r="71" customFormat="false" ht="12.75" hidden="false" customHeight="false" outlineLevel="0" collapsed="false">
      <c r="D71" s="280"/>
      <c r="E71" s="280"/>
      <c r="L71" s="280"/>
      <c r="M71" s="280"/>
      <c r="N71" s="280"/>
      <c r="O71" s="280"/>
      <c r="P71" s="280"/>
      <c r="Q71" s="280"/>
      <c r="R71" s="280"/>
      <c r="S71" s="280"/>
      <c r="T71" s="280"/>
      <c r="U71" s="280"/>
      <c r="V71" s="280"/>
      <c r="W71" s="280"/>
      <c r="X71" s="280"/>
      <c r="Y71" s="280"/>
      <c r="Z71" s="280"/>
      <c r="AA71" s="280"/>
      <c r="AB71" s="280"/>
      <c r="AC71" s="280"/>
      <c r="AD71" s="280"/>
      <c r="AE71" s="280"/>
      <c r="AF71" s="280"/>
      <c r="AG71" s="280"/>
      <c r="AH71" s="280"/>
      <c r="AI71" s="280"/>
      <c r="AJ71" s="280"/>
      <c r="AK71" s="280"/>
    </row>
    <row r="72" customFormat="false" ht="12.75" hidden="false" customHeight="false" outlineLevel="0" collapsed="false">
      <c r="D72" s="280"/>
      <c r="E72" s="280"/>
      <c r="L72" s="280"/>
      <c r="M72" s="280"/>
      <c r="N72" s="280"/>
      <c r="O72" s="280"/>
      <c r="P72" s="280"/>
      <c r="Q72" s="280"/>
      <c r="R72" s="280"/>
      <c r="S72" s="280"/>
      <c r="T72" s="280"/>
      <c r="U72" s="280"/>
      <c r="V72" s="280"/>
      <c r="W72" s="280"/>
      <c r="X72" s="280"/>
      <c r="Y72" s="280"/>
      <c r="Z72" s="280"/>
      <c r="AA72" s="280"/>
      <c r="AB72" s="280"/>
      <c r="AC72" s="280"/>
      <c r="AD72" s="280"/>
      <c r="AE72" s="280"/>
      <c r="AF72" s="280"/>
      <c r="AG72" s="280"/>
      <c r="AH72" s="280"/>
      <c r="AI72" s="280"/>
      <c r="AJ72" s="280"/>
      <c r="AK72" s="280"/>
    </row>
    <row r="73" customFormat="false" ht="12.75" hidden="false" customHeight="false" outlineLevel="0" collapsed="false">
      <c r="D73" s="280"/>
      <c r="E73" s="280"/>
      <c r="L73" s="280"/>
      <c r="M73" s="280"/>
      <c r="N73" s="280"/>
      <c r="O73" s="280"/>
      <c r="P73" s="280"/>
      <c r="Q73" s="280"/>
      <c r="R73" s="280"/>
      <c r="S73" s="280"/>
      <c r="T73" s="280"/>
      <c r="U73" s="280"/>
      <c r="V73" s="280"/>
      <c r="W73" s="280"/>
      <c r="X73" s="280"/>
      <c r="Y73" s="280"/>
      <c r="Z73" s="280"/>
      <c r="AA73" s="280"/>
      <c r="AB73" s="280"/>
      <c r="AC73" s="280"/>
      <c r="AD73" s="280"/>
      <c r="AE73" s="280"/>
      <c r="AF73" s="280"/>
      <c r="AG73" s="280"/>
      <c r="AH73" s="280"/>
      <c r="AI73" s="280"/>
      <c r="AJ73" s="280"/>
      <c r="AK73" s="280"/>
    </row>
    <row r="74" customFormat="false" ht="12.75" hidden="true" customHeight="false" outlineLevel="0" collapsed="false">
      <c r="D74" s="280"/>
      <c r="E74" s="280"/>
      <c r="F74" s="280"/>
      <c r="G74" s="280"/>
      <c r="H74" s="280"/>
      <c r="I74" s="280"/>
      <c r="J74" s="280"/>
      <c r="K74" s="280"/>
      <c r="L74" s="280"/>
      <c r="M74" s="280"/>
      <c r="N74" s="280"/>
      <c r="O74" s="280"/>
      <c r="P74" s="280"/>
      <c r="Q74" s="280"/>
      <c r="R74" s="280"/>
      <c r="S74" s="280"/>
      <c r="T74" s="280"/>
      <c r="U74" s="280"/>
      <c r="V74" s="280"/>
      <c r="W74" s="280"/>
      <c r="X74" s="280"/>
      <c r="Y74" s="280"/>
      <c r="Z74" s="280"/>
      <c r="AA74" s="280"/>
      <c r="AB74" s="280"/>
      <c r="AC74" s="280"/>
      <c r="AD74" s="280"/>
      <c r="AE74" s="280"/>
      <c r="AF74" s="280"/>
      <c r="AG74" s="280"/>
      <c r="AH74" s="280"/>
      <c r="AI74" s="280"/>
      <c r="AJ74" s="280"/>
      <c r="AK74" s="280"/>
    </row>
    <row r="75" customFormat="false" ht="12.75" hidden="true" customHeight="false" outlineLevel="0" collapsed="false">
      <c r="A75" s="280"/>
      <c r="B75" s="280"/>
      <c r="C75" s="280"/>
      <c r="D75" s="280"/>
      <c r="E75" s="280"/>
      <c r="F75" s="280"/>
      <c r="G75" s="280"/>
      <c r="H75" s="280"/>
      <c r="I75" s="280"/>
      <c r="J75" s="280"/>
      <c r="K75" s="280"/>
      <c r="L75" s="280"/>
      <c r="M75" s="280"/>
      <c r="N75" s="280"/>
      <c r="O75" s="280"/>
      <c r="P75" s="280"/>
      <c r="Q75" s="280"/>
      <c r="R75" s="280"/>
      <c r="S75" s="280"/>
      <c r="T75" s="280"/>
      <c r="U75" s="280"/>
      <c r="V75" s="280"/>
      <c r="W75" s="280"/>
      <c r="X75" s="280"/>
      <c r="Y75" s="280"/>
      <c r="Z75" s="280"/>
      <c r="AA75" s="280"/>
      <c r="AB75" s="280"/>
      <c r="AC75" s="280"/>
      <c r="AD75" s="280"/>
      <c r="AE75" s="280"/>
      <c r="AF75" s="280"/>
      <c r="AG75" s="280"/>
      <c r="AH75" s="280"/>
      <c r="AI75" s="280"/>
      <c r="AJ75" s="280"/>
      <c r="AK75" s="280"/>
    </row>
    <row r="76" customFormat="false" ht="12.75" hidden="true" customHeight="false" outlineLevel="0" collapsed="false">
      <c r="A76" s="280"/>
      <c r="B76" s="280"/>
      <c r="C76" s="280"/>
      <c r="D76" s="280"/>
      <c r="E76" s="280"/>
      <c r="F76" s="280"/>
      <c r="G76" s="280"/>
      <c r="H76" s="280"/>
      <c r="I76" s="280"/>
      <c r="J76" s="280"/>
      <c r="K76" s="280"/>
      <c r="L76" s="280"/>
      <c r="M76" s="280"/>
      <c r="N76" s="280"/>
      <c r="O76" s="280"/>
      <c r="P76" s="280"/>
      <c r="Q76" s="280"/>
      <c r="R76" s="280"/>
      <c r="S76" s="280"/>
      <c r="T76" s="280"/>
      <c r="U76" s="280"/>
      <c r="V76" s="280"/>
      <c r="W76" s="280"/>
      <c r="X76" s="280"/>
      <c r="Y76" s="280"/>
      <c r="Z76" s="280"/>
      <c r="AA76" s="280"/>
      <c r="AB76" s="280"/>
      <c r="AC76" s="280"/>
      <c r="AD76" s="280"/>
      <c r="AE76" s="280"/>
      <c r="AF76" s="280"/>
      <c r="AG76" s="280"/>
      <c r="AH76" s="280"/>
      <c r="AI76" s="280"/>
      <c r="AJ76" s="280"/>
      <c r="AK76" s="280"/>
    </row>
    <row r="77" customFormat="false" ht="12.75" hidden="true" customHeight="false" outlineLevel="0" collapsed="false">
      <c r="A77" s="280"/>
      <c r="B77" s="280"/>
      <c r="C77" s="280"/>
      <c r="D77" s="280"/>
      <c r="E77" s="280"/>
      <c r="F77" s="280"/>
      <c r="G77" s="280"/>
      <c r="H77" s="280"/>
      <c r="I77" s="280"/>
      <c r="J77" s="280"/>
      <c r="K77" s="280"/>
      <c r="L77" s="280"/>
      <c r="M77" s="280"/>
      <c r="N77" s="280"/>
      <c r="O77" s="280"/>
      <c r="P77" s="280"/>
      <c r="Q77" s="280"/>
      <c r="R77" s="280"/>
      <c r="S77" s="280"/>
      <c r="T77" s="280"/>
      <c r="U77" s="280"/>
      <c r="V77" s="280"/>
      <c r="W77" s="280"/>
      <c r="X77" s="280"/>
      <c r="Y77" s="280"/>
      <c r="Z77" s="280"/>
      <c r="AA77" s="280"/>
      <c r="AB77" s="280"/>
      <c r="AC77" s="280"/>
      <c r="AD77" s="280"/>
      <c r="AE77" s="280"/>
      <c r="AF77" s="280"/>
      <c r="AG77" s="280"/>
      <c r="AH77" s="280"/>
      <c r="AI77" s="280"/>
      <c r="AJ77" s="280"/>
      <c r="AK77" s="280"/>
    </row>
    <row r="78" customFormat="false" ht="12.75" hidden="true" customHeight="false" outlineLevel="0" collapsed="false">
      <c r="A78" s="280"/>
      <c r="B78" s="280"/>
      <c r="C78" s="280"/>
      <c r="D78" s="280"/>
      <c r="E78" s="280"/>
      <c r="F78" s="280"/>
      <c r="G78" s="280"/>
      <c r="H78" s="280"/>
      <c r="I78" s="280"/>
      <c r="J78" s="280"/>
      <c r="K78" s="280"/>
      <c r="L78" s="280"/>
      <c r="M78" s="280"/>
      <c r="N78" s="280"/>
      <c r="O78" s="280"/>
      <c r="P78" s="280"/>
      <c r="Q78" s="280"/>
      <c r="R78" s="280"/>
      <c r="S78" s="280"/>
      <c r="T78" s="280"/>
      <c r="U78" s="280"/>
      <c r="V78" s="280"/>
      <c r="W78" s="280"/>
      <c r="X78" s="280"/>
      <c r="Y78" s="280"/>
      <c r="Z78" s="280"/>
      <c r="AA78" s="280"/>
      <c r="AB78" s="280"/>
      <c r="AC78" s="280"/>
      <c r="AD78" s="280"/>
      <c r="AE78" s="280"/>
      <c r="AF78" s="280"/>
      <c r="AG78" s="280"/>
      <c r="AH78" s="280"/>
      <c r="AI78" s="280"/>
      <c r="AJ78" s="280"/>
      <c r="AK78" s="280"/>
    </row>
    <row r="79" customFormat="false" ht="12.75" hidden="true" customHeight="false" outlineLevel="0" collapsed="false">
      <c r="A79" s="280"/>
      <c r="B79" s="280"/>
      <c r="C79" s="280"/>
      <c r="D79" s="280"/>
      <c r="E79" s="280"/>
      <c r="F79" s="280"/>
      <c r="G79" s="280"/>
      <c r="H79" s="280"/>
      <c r="I79" s="280"/>
      <c r="J79" s="280"/>
      <c r="K79" s="280"/>
      <c r="L79" s="280"/>
      <c r="M79" s="280"/>
      <c r="N79" s="280"/>
      <c r="O79" s="280"/>
      <c r="P79" s="280"/>
      <c r="Q79" s="280"/>
      <c r="R79" s="280"/>
      <c r="S79" s="280"/>
      <c r="T79" s="280"/>
      <c r="U79" s="280"/>
      <c r="V79" s="280"/>
      <c r="W79" s="280"/>
      <c r="X79" s="280"/>
      <c r="Y79" s="280"/>
      <c r="Z79" s="280"/>
      <c r="AA79" s="280"/>
      <c r="AB79" s="280"/>
      <c r="AC79" s="280"/>
      <c r="AD79" s="280"/>
      <c r="AE79" s="280"/>
      <c r="AF79" s="280"/>
      <c r="AG79" s="280"/>
      <c r="AH79" s="280"/>
      <c r="AI79" s="280"/>
      <c r="AJ79" s="280"/>
      <c r="AK79" s="280"/>
    </row>
    <row r="80" customFormat="false" ht="12.75" hidden="true" customHeight="false" outlineLevel="0" collapsed="false">
      <c r="A80" s="280"/>
      <c r="B80" s="280"/>
      <c r="C80" s="280"/>
      <c r="D80" s="280"/>
      <c r="E80" s="280"/>
      <c r="F80" s="280"/>
      <c r="G80" s="280"/>
      <c r="H80" s="280"/>
      <c r="I80" s="280"/>
      <c r="J80" s="280"/>
      <c r="K80" s="280"/>
      <c r="L80" s="280"/>
      <c r="M80" s="280"/>
      <c r="N80" s="280"/>
      <c r="O80" s="280"/>
      <c r="P80" s="280"/>
      <c r="Q80" s="280"/>
      <c r="R80" s="280"/>
      <c r="S80" s="280"/>
      <c r="T80" s="280"/>
      <c r="U80" s="280"/>
      <c r="V80" s="280"/>
      <c r="W80" s="280"/>
      <c r="X80" s="280"/>
      <c r="Y80" s="280"/>
      <c r="Z80" s="280"/>
      <c r="AA80" s="280"/>
      <c r="AB80" s="280"/>
      <c r="AC80" s="280"/>
      <c r="AD80" s="280"/>
      <c r="AE80" s="280"/>
      <c r="AF80" s="280"/>
      <c r="AG80" s="280"/>
      <c r="AH80" s="280"/>
      <c r="AI80" s="280"/>
      <c r="AJ80" s="280"/>
      <c r="AK80" s="280"/>
    </row>
    <row r="81" customFormat="false" ht="12.75" hidden="true" customHeight="false" outlineLevel="0" collapsed="false">
      <c r="D81" s="280"/>
      <c r="E81" s="280"/>
      <c r="F81" s="280"/>
      <c r="G81" s="280"/>
      <c r="H81" s="280"/>
      <c r="I81" s="280"/>
      <c r="J81" s="280"/>
      <c r="K81" s="280"/>
      <c r="L81" s="280"/>
      <c r="M81" s="280"/>
      <c r="N81" s="280"/>
      <c r="O81" s="280"/>
      <c r="P81" s="280"/>
      <c r="Q81" s="280"/>
      <c r="R81" s="280"/>
      <c r="S81" s="280"/>
      <c r="T81" s="280"/>
      <c r="U81" s="280"/>
      <c r="V81" s="280"/>
      <c r="W81" s="280"/>
      <c r="X81" s="280"/>
      <c r="Y81" s="280"/>
      <c r="Z81" s="280"/>
      <c r="AA81" s="280"/>
      <c r="AB81" s="280"/>
      <c r="AC81" s="280"/>
      <c r="AD81" s="280"/>
      <c r="AE81" s="280"/>
      <c r="AF81" s="280"/>
      <c r="AG81" s="280"/>
      <c r="AH81" s="280"/>
      <c r="AI81" s="280"/>
      <c r="AJ81" s="280"/>
      <c r="AK81" s="280"/>
    </row>
    <row r="82" customFormat="false" ht="12.75" hidden="true" customHeight="false" outlineLevel="0" collapsed="false">
      <c r="D82" s="280"/>
      <c r="E82" s="280"/>
      <c r="F82" s="280"/>
      <c r="G82" s="280"/>
      <c r="H82" s="280"/>
      <c r="I82" s="280"/>
      <c r="J82" s="280"/>
      <c r="K82" s="280"/>
      <c r="L82" s="280"/>
      <c r="M82" s="280"/>
      <c r="N82" s="280"/>
      <c r="O82" s="280"/>
      <c r="P82" s="280"/>
      <c r="Q82" s="280"/>
      <c r="R82" s="280"/>
      <c r="S82" s="280"/>
      <c r="T82" s="280"/>
      <c r="U82" s="280"/>
      <c r="V82" s="280"/>
      <c r="W82" s="280"/>
      <c r="X82" s="280"/>
      <c r="Y82" s="280"/>
      <c r="Z82" s="280"/>
      <c r="AA82" s="280"/>
      <c r="AB82" s="280"/>
      <c r="AC82" s="280"/>
      <c r="AD82" s="280"/>
      <c r="AE82" s="280"/>
      <c r="AF82" s="280"/>
      <c r="AG82" s="280"/>
      <c r="AH82" s="280"/>
      <c r="AI82" s="280"/>
      <c r="AJ82" s="280"/>
      <c r="AK82" s="280"/>
    </row>
    <row r="83" customFormat="false" ht="12.75" hidden="true" customHeight="false" outlineLevel="0" collapsed="false">
      <c r="D83" s="280"/>
      <c r="E83" s="280"/>
      <c r="F83" s="280"/>
      <c r="G83" s="280"/>
      <c r="H83" s="280"/>
      <c r="I83" s="280"/>
      <c r="J83" s="280"/>
      <c r="K83" s="280"/>
      <c r="L83" s="280"/>
      <c r="M83" s="280"/>
      <c r="N83" s="280"/>
      <c r="O83" s="280"/>
      <c r="P83" s="280"/>
      <c r="Q83" s="280"/>
      <c r="R83" s="280"/>
      <c r="S83" s="280"/>
      <c r="T83" s="280"/>
      <c r="U83" s="280"/>
      <c r="V83" s="280"/>
      <c r="W83" s="280"/>
      <c r="X83" s="280"/>
      <c r="Y83" s="280"/>
      <c r="Z83" s="280"/>
      <c r="AA83" s="280"/>
      <c r="AB83" s="280"/>
      <c r="AC83" s="280"/>
      <c r="AD83" s="280"/>
      <c r="AE83" s="280"/>
      <c r="AF83" s="280"/>
      <c r="AG83" s="280"/>
      <c r="AH83" s="280"/>
      <c r="AI83" s="280"/>
      <c r="AJ83" s="280"/>
      <c r="AK83" s="280"/>
    </row>
    <row r="84" customFormat="false" ht="12.75" hidden="true" customHeight="false" outlineLevel="0" collapsed="false">
      <c r="D84" s="280"/>
      <c r="E84" s="280"/>
      <c r="F84" s="280"/>
      <c r="G84" s="280"/>
      <c r="H84" s="280"/>
      <c r="I84" s="280"/>
      <c r="J84" s="280"/>
      <c r="K84" s="280"/>
      <c r="L84" s="280"/>
      <c r="M84" s="280"/>
      <c r="N84" s="280"/>
      <c r="O84" s="280"/>
      <c r="P84" s="280"/>
      <c r="Q84" s="280"/>
      <c r="R84" s="280"/>
      <c r="S84" s="280"/>
      <c r="T84" s="280"/>
      <c r="U84" s="280"/>
      <c r="V84" s="280"/>
      <c r="W84" s="280"/>
      <c r="X84" s="280"/>
      <c r="Y84" s="280"/>
      <c r="Z84" s="280"/>
      <c r="AA84" s="280"/>
      <c r="AB84" s="280"/>
      <c r="AC84" s="280"/>
      <c r="AD84" s="280"/>
      <c r="AE84" s="280"/>
      <c r="AF84" s="280"/>
      <c r="AG84" s="280"/>
      <c r="AH84" s="280"/>
      <c r="AI84" s="280"/>
      <c r="AJ84" s="280"/>
      <c r="AK84" s="280"/>
    </row>
    <row r="85" customFormat="false" ht="12.75" hidden="true" customHeight="false" outlineLevel="0" collapsed="false">
      <c r="D85" s="280"/>
      <c r="E85" s="280"/>
      <c r="F85" s="280"/>
      <c r="G85" s="280"/>
      <c r="H85" s="280"/>
      <c r="I85" s="280"/>
      <c r="J85" s="280"/>
      <c r="K85" s="280"/>
      <c r="L85" s="280"/>
      <c r="M85" s="280"/>
      <c r="N85" s="280"/>
      <c r="O85" s="280"/>
      <c r="P85" s="280"/>
      <c r="Q85" s="280"/>
      <c r="R85" s="280"/>
      <c r="S85" s="280"/>
      <c r="T85" s="280"/>
      <c r="U85" s="280"/>
      <c r="V85" s="280"/>
      <c r="W85" s="280"/>
      <c r="X85" s="280"/>
      <c r="Y85" s="280"/>
      <c r="Z85" s="280"/>
      <c r="AA85" s="280"/>
      <c r="AB85" s="280"/>
      <c r="AC85" s="280"/>
      <c r="AD85" s="280"/>
      <c r="AE85" s="280"/>
      <c r="AF85" s="280"/>
      <c r="AG85" s="280"/>
      <c r="AH85" s="280"/>
      <c r="AI85" s="280"/>
      <c r="AJ85" s="280"/>
      <c r="AK85" s="280"/>
    </row>
    <row r="86" customFormat="false" ht="12.75" hidden="true" customHeight="false" outlineLevel="0" collapsed="false">
      <c r="D86" s="280"/>
      <c r="E86" s="280"/>
      <c r="F86" s="280"/>
      <c r="G86" s="280"/>
      <c r="H86" s="280"/>
      <c r="I86" s="280"/>
      <c r="J86" s="280"/>
      <c r="K86" s="280"/>
      <c r="L86" s="280"/>
      <c r="M86" s="280"/>
      <c r="N86" s="280"/>
      <c r="O86" s="280"/>
      <c r="P86" s="280"/>
      <c r="Q86" s="280"/>
      <c r="R86" s="280"/>
      <c r="S86" s="280"/>
      <c r="T86" s="280"/>
      <c r="U86" s="280"/>
      <c r="V86" s="280"/>
      <c r="W86" s="280"/>
      <c r="X86" s="280"/>
      <c r="Y86" s="280"/>
      <c r="Z86" s="280"/>
      <c r="AA86" s="280"/>
      <c r="AB86" s="280"/>
      <c r="AC86" s="280"/>
      <c r="AD86" s="280"/>
      <c r="AE86" s="280"/>
      <c r="AF86" s="280"/>
      <c r="AG86" s="280"/>
      <c r="AH86" s="280"/>
      <c r="AI86" s="280"/>
      <c r="AJ86" s="280"/>
      <c r="AK86" s="280"/>
    </row>
    <row r="87" customFormat="false" ht="12.75" hidden="false" customHeight="false" outlineLevel="0" collapsed="false">
      <c r="D87" s="280"/>
      <c r="E87" s="280"/>
      <c r="F87" s="280"/>
      <c r="G87" s="280"/>
      <c r="H87" s="280"/>
      <c r="I87" s="280"/>
      <c r="J87" s="280"/>
      <c r="K87" s="280"/>
      <c r="L87" s="280"/>
      <c r="M87" s="280"/>
      <c r="N87" s="280"/>
      <c r="O87" s="280"/>
      <c r="P87" s="280"/>
      <c r="Q87" s="280"/>
      <c r="R87" s="280"/>
      <c r="S87" s="280"/>
      <c r="T87" s="280"/>
      <c r="U87" s="280"/>
      <c r="V87" s="280"/>
      <c r="W87" s="280"/>
      <c r="X87" s="280"/>
      <c r="Y87" s="280"/>
      <c r="Z87" s="280"/>
      <c r="AA87" s="280"/>
      <c r="AB87" s="280"/>
      <c r="AC87" s="280"/>
      <c r="AD87" s="280"/>
      <c r="AE87" s="280"/>
      <c r="AF87" s="280"/>
      <c r="AG87" s="280"/>
      <c r="AH87" s="280"/>
      <c r="AI87" s="280"/>
      <c r="AJ87" s="280"/>
      <c r="AK87" s="280"/>
    </row>
    <row r="88" customFormat="false" ht="12.75" hidden="false" customHeight="false" outlineLevel="0" collapsed="false">
      <c r="D88" s="280"/>
      <c r="E88" s="280"/>
      <c r="F88" s="280"/>
      <c r="G88" s="280"/>
      <c r="H88" s="280"/>
      <c r="I88" s="280"/>
      <c r="J88" s="280"/>
      <c r="K88" s="280"/>
      <c r="L88" s="280"/>
      <c r="M88" s="280"/>
      <c r="N88" s="280"/>
      <c r="O88" s="280"/>
      <c r="P88" s="280"/>
      <c r="Q88" s="280"/>
      <c r="R88" s="280"/>
      <c r="S88" s="280"/>
      <c r="T88" s="280"/>
      <c r="U88" s="280"/>
      <c r="V88" s="280"/>
      <c r="W88" s="280"/>
      <c r="X88" s="280"/>
      <c r="Y88" s="280"/>
      <c r="Z88" s="280"/>
      <c r="AA88" s="280"/>
      <c r="AB88" s="280"/>
      <c r="AC88" s="280"/>
      <c r="AD88" s="280"/>
      <c r="AE88" s="280"/>
      <c r="AF88" s="280"/>
      <c r="AG88" s="280"/>
      <c r="AH88" s="280"/>
      <c r="AI88" s="280"/>
      <c r="AJ88" s="280"/>
      <c r="AK88" s="280"/>
    </row>
    <row r="89" customFormat="false" ht="12.75" hidden="false" customHeight="false" outlineLevel="0" collapsed="false">
      <c r="D89" s="280"/>
      <c r="E89" s="280"/>
      <c r="F89" s="280"/>
      <c r="G89" s="280"/>
      <c r="H89" s="280"/>
      <c r="I89" s="280"/>
      <c r="J89" s="280"/>
      <c r="K89" s="280"/>
      <c r="L89" s="280"/>
      <c r="M89" s="280"/>
      <c r="N89" s="280"/>
      <c r="O89" s="280"/>
      <c r="P89" s="280"/>
      <c r="Q89" s="280"/>
      <c r="R89" s="280"/>
      <c r="S89" s="280"/>
      <c r="T89" s="280"/>
      <c r="U89" s="280"/>
      <c r="V89" s="280"/>
      <c r="W89" s="280"/>
      <c r="X89" s="280"/>
      <c r="Y89" s="280"/>
      <c r="Z89" s="280"/>
      <c r="AA89" s="280"/>
      <c r="AB89" s="280"/>
      <c r="AC89" s="280"/>
      <c r="AD89" s="280"/>
      <c r="AE89" s="280"/>
      <c r="AF89" s="280"/>
      <c r="AG89" s="280"/>
      <c r="AH89" s="280"/>
      <c r="AI89" s="280"/>
      <c r="AJ89" s="280"/>
      <c r="AK89" s="280"/>
    </row>
    <row r="90" customFormat="false" ht="12.75" hidden="false" customHeight="false" outlineLevel="0" collapsed="false">
      <c r="D90" s="280"/>
      <c r="E90" s="280"/>
      <c r="F90" s="280"/>
      <c r="G90" s="280"/>
      <c r="H90" s="280"/>
      <c r="I90" s="280"/>
      <c r="J90" s="280"/>
      <c r="K90" s="280"/>
      <c r="L90" s="280"/>
      <c r="M90" s="280"/>
      <c r="N90" s="280"/>
      <c r="O90" s="280"/>
      <c r="P90" s="280"/>
      <c r="Q90" s="280"/>
      <c r="R90" s="280"/>
      <c r="S90" s="280"/>
      <c r="T90" s="280"/>
      <c r="U90" s="280"/>
      <c r="V90" s="280"/>
      <c r="W90" s="280"/>
      <c r="X90" s="280"/>
      <c r="Y90" s="280"/>
      <c r="Z90" s="280"/>
      <c r="AA90" s="280"/>
      <c r="AB90" s="280"/>
      <c r="AC90" s="280"/>
      <c r="AD90" s="280"/>
      <c r="AE90" s="280"/>
      <c r="AF90" s="280"/>
      <c r="AG90" s="280"/>
      <c r="AH90" s="280"/>
      <c r="AI90" s="280"/>
      <c r="AJ90" s="280"/>
      <c r="AK90" s="280"/>
    </row>
    <row r="91" customFormat="false" ht="12.75" hidden="false" customHeight="false" outlineLevel="0" collapsed="false">
      <c r="D91" s="280"/>
      <c r="E91" s="280"/>
      <c r="F91" s="280"/>
      <c r="G91" s="280"/>
      <c r="H91" s="280"/>
      <c r="I91" s="280"/>
      <c r="J91" s="280"/>
      <c r="K91" s="280"/>
      <c r="L91" s="280"/>
      <c r="M91" s="280"/>
      <c r="N91" s="280"/>
      <c r="O91" s="280"/>
      <c r="P91" s="280"/>
      <c r="Q91" s="280"/>
      <c r="R91" s="280"/>
      <c r="S91" s="280"/>
      <c r="T91" s="280"/>
      <c r="U91" s="280"/>
      <c r="V91" s="280"/>
      <c r="W91" s="280"/>
      <c r="X91" s="280"/>
      <c r="Y91" s="280"/>
      <c r="Z91" s="280"/>
      <c r="AA91" s="280"/>
      <c r="AB91" s="280"/>
      <c r="AC91" s="280"/>
      <c r="AD91" s="280"/>
      <c r="AE91" s="280"/>
      <c r="AF91" s="280"/>
      <c r="AG91" s="280"/>
      <c r="AH91" s="280"/>
      <c r="AI91" s="280"/>
      <c r="AJ91" s="280"/>
      <c r="AK91" s="280"/>
    </row>
    <row r="92" customFormat="false" ht="12.75" hidden="false" customHeight="false" outlineLevel="0" collapsed="false">
      <c r="D92" s="280"/>
      <c r="E92" s="280"/>
      <c r="F92" s="280"/>
      <c r="G92" s="280"/>
      <c r="H92" s="280"/>
      <c r="I92" s="280"/>
      <c r="J92" s="280"/>
      <c r="K92" s="280"/>
      <c r="L92" s="280"/>
      <c r="M92" s="280"/>
      <c r="N92" s="280"/>
      <c r="O92" s="280"/>
      <c r="P92" s="280"/>
      <c r="Q92" s="280"/>
      <c r="R92" s="280"/>
      <c r="S92" s="280"/>
      <c r="T92" s="280"/>
      <c r="U92" s="280"/>
      <c r="V92" s="280"/>
      <c r="W92" s="280"/>
      <c r="X92" s="280"/>
      <c r="Y92" s="280"/>
      <c r="Z92" s="280"/>
      <c r="AA92" s="280"/>
      <c r="AB92" s="280"/>
      <c r="AC92" s="280"/>
      <c r="AD92" s="280"/>
      <c r="AE92" s="280"/>
      <c r="AF92" s="280"/>
      <c r="AG92" s="280"/>
      <c r="AH92" s="280"/>
      <c r="AI92" s="280"/>
      <c r="AJ92" s="280"/>
      <c r="AK92" s="280"/>
    </row>
    <row r="93" customFormat="false" ht="12.75" hidden="false" customHeight="false" outlineLevel="0" collapsed="false">
      <c r="D93" s="280"/>
      <c r="E93" s="280"/>
      <c r="F93" s="280"/>
      <c r="G93" s="280"/>
      <c r="H93" s="280"/>
      <c r="I93" s="280"/>
      <c r="J93" s="280"/>
      <c r="K93" s="280"/>
      <c r="L93" s="280"/>
      <c r="M93" s="280"/>
      <c r="N93" s="280"/>
      <c r="O93" s="280"/>
      <c r="P93" s="280"/>
      <c r="Q93" s="280"/>
      <c r="R93" s="280"/>
      <c r="S93" s="280"/>
      <c r="T93" s="280"/>
      <c r="U93" s="280"/>
      <c r="V93" s="280"/>
      <c r="W93" s="280"/>
      <c r="X93" s="280"/>
      <c r="Y93" s="280"/>
      <c r="Z93" s="280"/>
      <c r="AA93" s="280"/>
      <c r="AB93" s="280"/>
      <c r="AC93" s="280"/>
      <c r="AD93" s="280"/>
      <c r="AE93" s="280"/>
      <c r="AF93" s="280"/>
      <c r="AG93" s="280"/>
      <c r="AH93" s="280"/>
      <c r="AI93" s="280"/>
      <c r="AJ93" s="280"/>
      <c r="AK93" s="280"/>
    </row>
    <row r="94" customFormat="false" ht="12.75" hidden="false" customHeight="false" outlineLevel="0" collapsed="false">
      <c r="D94" s="280"/>
      <c r="E94" s="280"/>
      <c r="F94" s="280"/>
      <c r="G94" s="280"/>
      <c r="H94" s="280"/>
      <c r="I94" s="280"/>
      <c r="J94" s="280"/>
      <c r="K94" s="280"/>
      <c r="L94" s="280"/>
      <c r="M94" s="280"/>
      <c r="N94" s="280"/>
      <c r="O94" s="280"/>
      <c r="P94" s="280"/>
      <c r="Q94" s="280"/>
      <c r="R94" s="280"/>
      <c r="S94" s="280"/>
      <c r="T94" s="280"/>
      <c r="U94" s="280"/>
      <c r="V94" s="280"/>
      <c r="W94" s="280"/>
      <c r="X94" s="280"/>
      <c r="Y94" s="280"/>
      <c r="Z94" s="280"/>
      <c r="AA94" s="280"/>
      <c r="AB94" s="280"/>
      <c r="AC94" s="280"/>
      <c r="AD94" s="280"/>
      <c r="AE94" s="280"/>
      <c r="AF94" s="280"/>
      <c r="AG94" s="280"/>
      <c r="AH94" s="280"/>
      <c r="AI94" s="280"/>
      <c r="AJ94" s="280"/>
      <c r="AK94" s="280"/>
    </row>
    <row r="95" customFormat="false" ht="12.75" hidden="false" customHeight="false" outlineLevel="0" collapsed="false">
      <c r="D95" s="280"/>
      <c r="E95" s="280"/>
      <c r="F95" s="280"/>
      <c r="G95" s="280"/>
      <c r="H95" s="280"/>
      <c r="I95" s="280"/>
      <c r="J95" s="280"/>
      <c r="K95" s="280"/>
      <c r="L95" s="280"/>
      <c r="M95" s="280"/>
      <c r="N95" s="280"/>
      <c r="O95" s="280"/>
      <c r="P95" s="280"/>
      <c r="Q95" s="280"/>
      <c r="R95" s="280"/>
      <c r="S95" s="280"/>
      <c r="T95" s="280"/>
      <c r="U95" s="280"/>
      <c r="V95" s="280"/>
      <c r="W95" s="280"/>
      <c r="X95" s="280"/>
      <c r="Y95" s="280"/>
      <c r="Z95" s="280"/>
      <c r="AA95" s="280"/>
      <c r="AB95" s="280"/>
      <c r="AC95" s="280"/>
      <c r="AD95" s="280"/>
      <c r="AE95" s="280"/>
      <c r="AF95" s="280"/>
      <c r="AG95" s="280"/>
      <c r="AH95" s="280"/>
      <c r="AI95" s="280"/>
      <c r="AJ95" s="280"/>
      <c r="AK95" s="280"/>
    </row>
    <row r="96" customFormat="false" ht="12.75" hidden="false" customHeight="false" outlineLevel="0" collapsed="false">
      <c r="D96" s="280"/>
      <c r="E96" s="280"/>
      <c r="F96" s="280"/>
      <c r="G96" s="280"/>
      <c r="H96" s="280"/>
      <c r="I96" s="280"/>
      <c r="J96" s="280"/>
      <c r="K96" s="280"/>
      <c r="L96" s="280"/>
      <c r="M96" s="280"/>
      <c r="N96" s="280"/>
      <c r="O96" s="280"/>
      <c r="P96" s="280"/>
      <c r="Q96" s="280"/>
      <c r="R96" s="280"/>
      <c r="S96" s="280"/>
      <c r="T96" s="280"/>
      <c r="U96" s="280"/>
      <c r="V96" s="280"/>
      <c r="W96" s="280"/>
      <c r="X96" s="280"/>
      <c r="Y96" s="280"/>
      <c r="Z96" s="280"/>
      <c r="AA96" s="280"/>
      <c r="AB96" s="280"/>
      <c r="AC96" s="280"/>
      <c r="AD96" s="280"/>
      <c r="AE96" s="280"/>
      <c r="AF96" s="280"/>
      <c r="AG96" s="280"/>
      <c r="AH96" s="280"/>
      <c r="AI96" s="280"/>
      <c r="AJ96" s="280"/>
      <c r="AK96" s="280"/>
    </row>
    <row r="97" customFormat="false" ht="12.75" hidden="false" customHeight="false" outlineLevel="0" collapsed="false">
      <c r="D97" s="280"/>
      <c r="E97" s="280"/>
      <c r="F97" s="280"/>
      <c r="G97" s="280"/>
      <c r="H97" s="280"/>
      <c r="I97" s="280"/>
      <c r="J97" s="280"/>
      <c r="K97" s="280"/>
      <c r="L97" s="280"/>
      <c r="M97" s="280"/>
      <c r="N97" s="280"/>
      <c r="O97" s="280"/>
      <c r="P97" s="280"/>
      <c r="Q97" s="280"/>
      <c r="R97" s="280"/>
      <c r="S97" s="280"/>
      <c r="T97" s="280"/>
      <c r="U97" s="280"/>
      <c r="V97" s="280"/>
      <c r="W97" s="280"/>
      <c r="X97" s="280"/>
      <c r="Y97" s="280"/>
      <c r="Z97" s="280"/>
      <c r="AA97" s="280"/>
      <c r="AB97" s="280"/>
      <c r="AC97" s="280"/>
      <c r="AD97" s="280"/>
      <c r="AE97" s="280"/>
      <c r="AF97" s="280"/>
      <c r="AG97" s="280"/>
      <c r="AH97" s="280"/>
      <c r="AI97" s="280"/>
      <c r="AJ97" s="280"/>
      <c r="AK97" s="280"/>
    </row>
    <row r="98" customFormat="false" ht="12.75" hidden="false" customHeight="false" outlineLevel="0" collapsed="false">
      <c r="D98" s="280"/>
      <c r="E98" s="280"/>
      <c r="F98" s="280"/>
      <c r="G98" s="280"/>
      <c r="H98" s="280"/>
      <c r="I98" s="280"/>
      <c r="J98" s="280"/>
      <c r="K98" s="280"/>
      <c r="L98" s="280"/>
      <c r="M98" s="280"/>
      <c r="N98" s="280"/>
      <c r="O98" s="280"/>
      <c r="P98" s="280"/>
      <c r="Q98" s="280"/>
      <c r="R98" s="280"/>
      <c r="S98" s="280"/>
      <c r="T98" s="280"/>
      <c r="U98" s="280"/>
      <c r="V98" s="280"/>
      <c r="W98" s="280"/>
      <c r="X98" s="280"/>
      <c r="Y98" s="280"/>
      <c r="Z98" s="280"/>
      <c r="AA98" s="280"/>
      <c r="AB98" s="280"/>
      <c r="AC98" s="280"/>
      <c r="AD98" s="280"/>
      <c r="AE98" s="280"/>
      <c r="AF98" s="280"/>
      <c r="AG98" s="280"/>
      <c r="AH98" s="280"/>
      <c r="AI98" s="280"/>
      <c r="AJ98" s="280"/>
      <c r="AK98" s="280"/>
    </row>
    <row r="99" customFormat="false" ht="12.75" hidden="false" customHeight="false" outlineLevel="0" collapsed="false">
      <c r="D99" s="280"/>
      <c r="E99" s="280"/>
      <c r="F99" s="280"/>
      <c r="G99" s="280"/>
      <c r="H99" s="280"/>
      <c r="I99" s="280"/>
      <c r="J99" s="280"/>
      <c r="K99" s="280"/>
      <c r="L99" s="280"/>
      <c r="M99" s="280"/>
      <c r="N99" s="280"/>
      <c r="O99" s="280"/>
      <c r="P99" s="280"/>
      <c r="Q99" s="280"/>
      <c r="R99" s="280"/>
      <c r="S99" s="280"/>
      <c r="T99" s="280"/>
      <c r="U99" s="280"/>
      <c r="V99" s="280"/>
      <c r="W99" s="280"/>
      <c r="X99" s="280"/>
      <c r="Y99" s="280"/>
      <c r="Z99" s="280"/>
      <c r="AA99" s="280"/>
      <c r="AB99" s="280"/>
      <c r="AC99" s="280"/>
      <c r="AD99" s="280"/>
      <c r="AE99" s="280"/>
      <c r="AF99" s="280"/>
      <c r="AG99" s="280"/>
      <c r="AH99" s="280"/>
      <c r="AI99" s="280"/>
      <c r="AJ99" s="280"/>
      <c r="AK99" s="280"/>
    </row>
    <row r="100" customFormat="false" ht="12.75" hidden="false" customHeight="false" outlineLevel="0" collapsed="false">
      <c r="D100" s="280"/>
      <c r="E100" s="280"/>
      <c r="F100" s="280"/>
      <c r="G100" s="280"/>
      <c r="H100" s="280"/>
      <c r="I100" s="280"/>
      <c r="J100" s="280"/>
      <c r="K100" s="280"/>
      <c r="L100" s="280"/>
      <c r="M100" s="280"/>
      <c r="N100" s="280"/>
      <c r="O100" s="280"/>
      <c r="P100" s="280"/>
      <c r="Q100" s="280"/>
      <c r="R100" s="280"/>
      <c r="S100" s="280"/>
      <c r="T100" s="280"/>
      <c r="U100" s="280"/>
      <c r="V100" s="280"/>
      <c r="W100" s="280"/>
      <c r="X100" s="280"/>
      <c r="Y100" s="280"/>
      <c r="Z100" s="280"/>
      <c r="AA100" s="280"/>
      <c r="AB100" s="280"/>
      <c r="AC100" s="280"/>
      <c r="AD100" s="280"/>
      <c r="AE100" s="280"/>
      <c r="AF100" s="280"/>
      <c r="AG100" s="280"/>
      <c r="AH100" s="280"/>
      <c r="AI100" s="280"/>
      <c r="AJ100" s="280"/>
      <c r="AK100" s="280"/>
    </row>
    <row r="101" customFormat="false" ht="12.75" hidden="false" customHeight="false" outlineLevel="0" collapsed="false">
      <c r="D101" s="280"/>
      <c r="E101" s="280"/>
      <c r="F101" s="280"/>
      <c r="G101" s="280"/>
      <c r="H101" s="280"/>
      <c r="I101" s="280"/>
      <c r="J101" s="280"/>
      <c r="K101" s="280"/>
      <c r="L101" s="280"/>
      <c r="M101" s="280"/>
      <c r="N101" s="280"/>
      <c r="O101" s="280"/>
      <c r="P101" s="280"/>
      <c r="Q101" s="280"/>
      <c r="R101" s="280"/>
      <c r="S101" s="280"/>
      <c r="T101" s="280"/>
      <c r="U101" s="280"/>
      <c r="V101" s="280"/>
      <c r="W101" s="280"/>
      <c r="X101" s="280"/>
      <c r="Y101" s="280"/>
      <c r="Z101" s="280"/>
      <c r="AA101" s="280"/>
      <c r="AB101" s="280"/>
      <c r="AC101" s="280"/>
      <c r="AD101" s="280"/>
      <c r="AE101" s="280"/>
      <c r="AF101" s="280"/>
      <c r="AG101" s="280"/>
      <c r="AH101" s="280"/>
      <c r="AI101" s="280"/>
      <c r="AJ101" s="280"/>
      <c r="AK101" s="280"/>
    </row>
    <row r="102" customFormat="false" ht="12.75" hidden="false" customHeight="false" outlineLevel="0" collapsed="false">
      <c r="D102" s="280"/>
      <c r="E102" s="280"/>
      <c r="F102" s="280"/>
      <c r="G102" s="280"/>
      <c r="H102" s="280"/>
      <c r="I102" s="280"/>
      <c r="J102" s="280"/>
      <c r="K102" s="280"/>
      <c r="L102" s="280"/>
      <c r="M102" s="280"/>
      <c r="N102" s="280"/>
      <c r="O102" s="280"/>
      <c r="P102" s="280"/>
      <c r="Q102" s="280"/>
      <c r="R102" s="280"/>
      <c r="S102" s="280"/>
      <c r="T102" s="280"/>
      <c r="U102" s="280"/>
      <c r="V102" s="280"/>
      <c r="W102" s="280"/>
      <c r="X102" s="280"/>
      <c r="Y102" s="280"/>
      <c r="Z102" s="280"/>
      <c r="AA102" s="280"/>
      <c r="AB102" s="280"/>
      <c r="AC102" s="280"/>
      <c r="AD102" s="280"/>
      <c r="AE102" s="280"/>
      <c r="AF102" s="280"/>
      <c r="AG102" s="280"/>
      <c r="AH102" s="280"/>
      <c r="AI102" s="280"/>
      <c r="AJ102" s="280"/>
      <c r="AK102" s="280"/>
    </row>
    <row r="103" customFormat="false" ht="12.75" hidden="false" customHeight="false" outlineLevel="0" collapsed="false">
      <c r="D103" s="280"/>
      <c r="E103" s="280"/>
      <c r="F103" s="280"/>
      <c r="G103" s="280"/>
      <c r="H103" s="280"/>
      <c r="I103" s="280"/>
      <c r="J103" s="280"/>
      <c r="K103" s="280"/>
      <c r="L103" s="280"/>
      <c r="M103" s="280"/>
      <c r="N103" s="280"/>
      <c r="O103" s="280"/>
      <c r="P103" s="280"/>
      <c r="Q103" s="280"/>
      <c r="R103" s="280"/>
      <c r="S103" s="280"/>
      <c r="T103" s="280"/>
      <c r="U103" s="280"/>
      <c r="V103" s="280"/>
      <c r="W103" s="280"/>
      <c r="X103" s="280"/>
      <c r="Y103" s="280"/>
      <c r="Z103" s="280"/>
      <c r="AA103" s="280"/>
      <c r="AB103" s="280"/>
      <c r="AC103" s="280"/>
      <c r="AD103" s="280"/>
      <c r="AE103" s="280"/>
      <c r="AF103" s="280"/>
      <c r="AG103" s="280"/>
      <c r="AH103" s="280"/>
      <c r="AI103" s="280"/>
      <c r="AJ103" s="280"/>
      <c r="AK103" s="280"/>
    </row>
    <row r="104" customFormat="false" ht="12.75" hidden="false" customHeight="false" outlineLevel="0" collapsed="false">
      <c r="D104" s="280"/>
      <c r="E104" s="280"/>
      <c r="F104" s="280"/>
      <c r="G104" s="280"/>
      <c r="H104" s="280"/>
      <c r="I104" s="280"/>
      <c r="J104" s="280"/>
      <c r="K104" s="280"/>
      <c r="L104" s="280"/>
      <c r="M104" s="280"/>
      <c r="N104" s="280"/>
      <c r="O104" s="280"/>
      <c r="P104" s="280"/>
      <c r="Q104" s="280"/>
      <c r="R104" s="280"/>
      <c r="S104" s="280"/>
      <c r="T104" s="280"/>
      <c r="U104" s="280"/>
      <c r="V104" s="280"/>
      <c r="W104" s="280"/>
      <c r="X104" s="280"/>
      <c r="Y104" s="280"/>
      <c r="Z104" s="280"/>
      <c r="AA104" s="280"/>
      <c r="AB104" s="280"/>
      <c r="AC104" s="280"/>
      <c r="AD104" s="280"/>
      <c r="AE104" s="280"/>
      <c r="AF104" s="280"/>
      <c r="AG104" s="280"/>
      <c r="AH104" s="280"/>
      <c r="AI104" s="280"/>
      <c r="AJ104" s="280"/>
      <c r="AK104" s="280"/>
    </row>
    <row r="105" customFormat="false" ht="12.75" hidden="false" customHeight="false" outlineLevel="0" collapsed="false">
      <c r="D105" s="280"/>
      <c r="E105" s="280"/>
      <c r="F105" s="280"/>
      <c r="G105" s="280"/>
      <c r="H105" s="280"/>
      <c r="I105" s="280"/>
      <c r="J105" s="280"/>
      <c r="K105" s="280"/>
      <c r="L105" s="280"/>
      <c r="M105" s="280"/>
      <c r="N105" s="280"/>
      <c r="O105" s="280"/>
      <c r="P105" s="280"/>
      <c r="Q105" s="280"/>
      <c r="R105" s="280"/>
      <c r="S105" s="280"/>
      <c r="T105" s="280"/>
      <c r="U105" s="280"/>
      <c r="V105" s="280"/>
      <c r="W105" s="280"/>
      <c r="X105" s="280"/>
      <c r="Y105" s="280"/>
      <c r="Z105" s="280"/>
      <c r="AA105" s="280"/>
      <c r="AB105" s="280"/>
      <c r="AC105" s="280"/>
      <c r="AD105" s="280"/>
      <c r="AE105" s="280"/>
      <c r="AF105" s="280"/>
      <c r="AG105" s="280"/>
      <c r="AH105" s="280"/>
      <c r="AI105" s="280"/>
      <c r="AJ105" s="280"/>
      <c r="AK105" s="280"/>
    </row>
    <row r="106" customFormat="false" ht="12.75" hidden="false" customHeight="false" outlineLevel="0" collapsed="false">
      <c r="D106" s="280"/>
      <c r="E106" s="280"/>
      <c r="F106" s="280"/>
      <c r="G106" s="280"/>
      <c r="H106" s="280"/>
      <c r="I106" s="280"/>
      <c r="J106" s="280"/>
      <c r="K106" s="280"/>
      <c r="L106" s="280"/>
      <c r="M106" s="280"/>
      <c r="N106" s="280"/>
      <c r="O106" s="280"/>
      <c r="P106" s="280"/>
      <c r="Q106" s="280"/>
      <c r="R106" s="280"/>
      <c r="S106" s="280"/>
      <c r="T106" s="280"/>
      <c r="U106" s="280"/>
      <c r="V106" s="280"/>
      <c r="W106" s="280"/>
      <c r="X106" s="280"/>
      <c r="Y106" s="280"/>
      <c r="Z106" s="280"/>
      <c r="AA106" s="280"/>
      <c r="AB106" s="280"/>
      <c r="AC106" s="280"/>
      <c r="AD106" s="280"/>
      <c r="AE106" s="280"/>
      <c r="AF106" s="280"/>
      <c r="AG106" s="280"/>
      <c r="AH106" s="280"/>
      <c r="AI106" s="280"/>
      <c r="AJ106" s="280"/>
      <c r="AK106" s="280"/>
    </row>
    <row r="107" customFormat="false" ht="12.75" hidden="false" customHeight="false" outlineLevel="0" collapsed="false">
      <c r="D107" s="280"/>
      <c r="E107" s="280"/>
      <c r="F107" s="280"/>
      <c r="G107" s="280"/>
      <c r="H107" s="280"/>
      <c r="I107" s="280"/>
      <c r="J107" s="280"/>
      <c r="K107" s="280"/>
      <c r="L107" s="280"/>
      <c r="M107" s="280"/>
      <c r="N107" s="280"/>
      <c r="O107" s="280"/>
      <c r="P107" s="280"/>
      <c r="Q107" s="280"/>
      <c r="R107" s="280"/>
      <c r="S107" s="280"/>
      <c r="T107" s="280"/>
      <c r="U107" s="280"/>
      <c r="V107" s="280"/>
      <c r="W107" s="280"/>
      <c r="X107" s="280"/>
      <c r="Y107" s="280"/>
      <c r="Z107" s="280"/>
      <c r="AA107" s="280"/>
      <c r="AB107" s="280"/>
      <c r="AC107" s="280"/>
      <c r="AD107" s="280"/>
      <c r="AE107" s="280"/>
      <c r="AF107" s="280"/>
      <c r="AG107" s="280"/>
      <c r="AH107" s="280"/>
      <c r="AI107" s="280"/>
      <c r="AJ107" s="280"/>
      <c r="AK107" s="280"/>
    </row>
    <row r="108" customFormat="false" ht="12.75" hidden="false" customHeight="false" outlineLevel="0" collapsed="false">
      <c r="D108" s="280"/>
      <c r="E108" s="280"/>
      <c r="F108" s="280"/>
      <c r="G108" s="280"/>
      <c r="H108" s="280"/>
      <c r="I108" s="280"/>
      <c r="J108" s="280"/>
      <c r="K108" s="280"/>
      <c r="L108" s="280"/>
      <c r="M108" s="280"/>
      <c r="N108" s="280"/>
      <c r="O108" s="280"/>
      <c r="P108" s="280"/>
      <c r="Q108" s="280"/>
      <c r="R108" s="280"/>
      <c r="S108" s="280"/>
      <c r="T108" s="280"/>
      <c r="U108" s="280"/>
      <c r="V108" s="280"/>
      <c r="W108" s="280"/>
      <c r="X108" s="280"/>
      <c r="Y108" s="280"/>
      <c r="Z108" s="280"/>
      <c r="AA108" s="280"/>
      <c r="AB108" s="280"/>
      <c r="AC108" s="280"/>
      <c r="AD108" s="280"/>
      <c r="AE108" s="280"/>
      <c r="AF108" s="280"/>
      <c r="AG108" s="280"/>
      <c r="AH108" s="280"/>
      <c r="AI108" s="280"/>
      <c r="AJ108" s="280"/>
      <c r="AK108" s="280"/>
    </row>
    <row r="109" customFormat="false" ht="12.75" hidden="false" customHeight="false" outlineLevel="0" collapsed="false">
      <c r="D109" s="280"/>
      <c r="E109" s="280"/>
      <c r="F109" s="280"/>
      <c r="G109" s="280"/>
      <c r="H109" s="280"/>
      <c r="I109" s="280"/>
      <c r="J109" s="280"/>
      <c r="K109" s="280"/>
      <c r="L109" s="280"/>
      <c r="M109" s="280"/>
      <c r="N109" s="280"/>
      <c r="O109" s="280"/>
      <c r="P109" s="280"/>
      <c r="Q109" s="280"/>
      <c r="R109" s="280"/>
      <c r="S109" s="280"/>
      <c r="T109" s="280"/>
      <c r="U109" s="280"/>
      <c r="V109" s="280"/>
      <c r="W109" s="280"/>
      <c r="X109" s="280"/>
      <c r="Y109" s="280"/>
      <c r="Z109" s="280"/>
      <c r="AA109" s="280"/>
      <c r="AB109" s="280"/>
      <c r="AC109" s="280"/>
      <c r="AD109" s="280"/>
      <c r="AE109" s="280"/>
      <c r="AF109" s="280"/>
      <c r="AG109" s="280"/>
      <c r="AH109" s="280"/>
      <c r="AI109" s="280"/>
      <c r="AJ109" s="280"/>
      <c r="AK109" s="280"/>
    </row>
    <row r="110" customFormat="false" ht="12.75" hidden="false" customHeight="false" outlineLevel="0" collapsed="false">
      <c r="D110" s="280"/>
      <c r="E110" s="280"/>
      <c r="F110" s="280"/>
      <c r="G110" s="280"/>
      <c r="H110" s="280"/>
      <c r="I110" s="280"/>
      <c r="J110" s="280"/>
      <c r="K110" s="280"/>
      <c r="L110" s="280"/>
      <c r="M110" s="280"/>
      <c r="N110" s="280"/>
      <c r="O110" s="280"/>
      <c r="P110" s="280"/>
      <c r="Q110" s="280"/>
      <c r="R110" s="280"/>
      <c r="S110" s="280"/>
      <c r="T110" s="280"/>
      <c r="U110" s="280"/>
      <c r="V110" s="280"/>
      <c r="W110" s="280"/>
      <c r="X110" s="280"/>
      <c r="Y110" s="280"/>
      <c r="Z110" s="280"/>
      <c r="AA110" s="280"/>
      <c r="AB110" s="280"/>
      <c r="AC110" s="280"/>
      <c r="AD110" s="280"/>
      <c r="AE110" s="280"/>
      <c r="AF110" s="280"/>
      <c r="AG110" s="280"/>
      <c r="AH110" s="280"/>
      <c r="AI110" s="280"/>
      <c r="AJ110" s="280"/>
      <c r="AK110" s="280"/>
    </row>
    <row r="111" customFormat="false" ht="12.75" hidden="false" customHeight="false" outlineLevel="0" collapsed="false">
      <c r="D111" s="280"/>
      <c r="E111" s="280"/>
      <c r="F111" s="280"/>
      <c r="G111" s="280"/>
      <c r="H111" s="280"/>
      <c r="I111" s="280"/>
      <c r="J111" s="280"/>
      <c r="K111" s="280"/>
      <c r="L111" s="280"/>
      <c r="M111" s="280"/>
      <c r="N111" s="280"/>
      <c r="O111" s="280"/>
      <c r="P111" s="280"/>
      <c r="Q111" s="280"/>
      <c r="R111" s="280"/>
      <c r="S111" s="280"/>
      <c r="T111" s="280"/>
      <c r="U111" s="280"/>
      <c r="V111" s="280"/>
      <c r="W111" s="280"/>
      <c r="X111" s="280"/>
      <c r="Y111" s="280"/>
      <c r="Z111" s="280"/>
      <c r="AA111" s="280"/>
      <c r="AB111" s="280"/>
      <c r="AC111" s="280"/>
      <c r="AD111" s="280"/>
      <c r="AE111" s="280"/>
      <c r="AF111" s="280"/>
      <c r="AG111" s="280"/>
      <c r="AH111" s="280"/>
      <c r="AI111" s="280"/>
      <c r="AJ111" s="280"/>
      <c r="AK111" s="280"/>
    </row>
    <row r="112" customFormat="false" ht="12.75" hidden="false" customHeight="false" outlineLevel="0" collapsed="false">
      <c r="D112" s="280"/>
      <c r="E112" s="280"/>
      <c r="F112" s="280"/>
      <c r="G112" s="280"/>
      <c r="H112" s="280"/>
      <c r="I112" s="280"/>
      <c r="J112" s="280"/>
      <c r="K112" s="280"/>
      <c r="L112" s="280"/>
      <c r="M112" s="280"/>
      <c r="N112" s="280"/>
      <c r="O112" s="280"/>
      <c r="P112" s="280"/>
      <c r="Q112" s="280"/>
      <c r="R112" s="280"/>
      <c r="S112" s="280"/>
      <c r="T112" s="280"/>
      <c r="U112" s="280"/>
      <c r="V112" s="280"/>
      <c r="W112" s="280"/>
      <c r="X112" s="280"/>
      <c r="Y112" s="280"/>
      <c r="Z112" s="280"/>
      <c r="AA112" s="280"/>
      <c r="AB112" s="280"/>
      <c r="AC112" s="280"/>
      <c r="AD112" s="280"/>
      <c r="AE112" s="280"/>
      <c r="AF112" s="280"/>
      <c r="AG112" s="280"/>
      <c r="AH112" s="280"/>
      <c r="AI112" s="280"/>
      <c r="AJ112" s="280"/>
      <c r="AK112" s="280"/>
    </row>
    <row r="113" customFormat="false" ht="12.75" hidden="false" customHeight="false" outlineLevel="0" collapsed="false">
      <c r="D113" s="280"/>
      <c r="E113" s="280"/>
      <c r="F113" s="280"/>
      <c r="G113" s="280"/>
      <c r="H113" s="280"/>
      <c r="I113" s="280"/>
      <c r="J113" s="280"/>
      <c r="K113" s="280"/>
      <c r="L113" s="280"/>
      <c r="M113" s="280"/>
      <c r="N113" s="280"/>
      <c r="O113" s="280"/>
      <c r="P113" s="280"/>
      <c r="Q113" s="280"/>
      <c r="R113" s="280"/>
      <c r="S113" s="280"/>
      <c r="T113" s="280"/>
      <c r="U113" s="280"/>
      <c r="V113" s="280"/>
      <c r="W113" s="280"/>
      <c r="X113" s="280"/>
      <c r="Y113" s="280"/>
      <c r="Z113" s="280"/>
      <c r="AA113" s="280"/>
      <c r="AB113" s="280"/>
      <c r="AC113" s="280"/>
      <c r="AD113" s="280"/>
      <c r="AE113" s="280"/>
      <c r="AF113" s="280"/>
      <c r="AG113" s="280"/>
      <c r="AH113" s="280"/>
      <c r="AI113" s="280"/>
      <c r="AJ113" s="280"/>
      <c r="AK113" s="280"/>
    </row>
    <row r="114" customFormat="false" ht="12.75" hidden="false" customHeight="false" outlineLevel="0" collapsed="false">
      <c r="D114" s="280"/>
      <c r="E114" s="280"/>
      <c r="F114" s="280"/>
      <c r="G114" s="280"/>
      <c r="H114" s="280"/>
      <c r="I114" s="280"/>
      <c r="J114" s="280"/>
      <c r="K114" s="280"/>
      <c r="L114" s="280"/>
      <c r="M114" s="280"/>
      <c r="N114" s="280"/>
      <c r="O114" s="280"/>
      <c r="P114" s="280"/>
      <c r="Q114" s="280"/>
      <c r="R114" s="280"/>
      <c r="S114" s="280"/>
      <c r="T114" s="280"/>
      <c r="U114" s="280"/>
      <c r="V114" s="280"/>
      <c r="W114" s="280"/>
      <c r="X114" s="280"/>
      <c r="Y114" s="280"/>
      <c r="Z114" s="280"/>
      <c r="AA114" s="280"/>
      <c r="AB114" s="280"/>
      <c r="AC114" s="280"/>
      <c r="AD114" s="280"/>
      <c r="AE114" s="280"/>
      <c r="AF114" s="280"/>
      <c r="AG114" s="280"/>
      <c r="AH114" s="280"/>
      <c r="AI114" s="280"/>
      <c r="AJ114" s="280"/>
      <c r="AK114" s="280"/>
    </row>
    <row r="115" customFormat="false" ht="12.75" hidden="false" customHeight="false" outlineLevel="0" collapsed="false">
      <c r="D115" s="280"/>
      <c r="E115" s="280"/>
      <c r="F115" s="280"/>
      <c r="G115" s="280"/>
      <c r="H115" s="280"/>
      <c r="I115" s="280"/>
      <c r="J115" s="280"/>
      <c r="K115" s="280"/>
      <c r="L115" s="280"/>
      <c r="M115" s="280"/>
      <c r="N115" s="280"/>
      <c r="O115" s="280"/>
      <c r="P115" s="280"/>
      <c r="Q115" s="280"/>
      <c r="R115" s="280"/>
      <c r="S115" s="280"/>
      <c r="T115" s="280"/>
      <c r="U115" s="280"/>
      <c r="V115" s="280"/>
      <c r="W115" s="280"/>
      <c r="X115" s="280"/>
      <c r="Y115" s="280"/>
      <c r="Z115" s="280"/>
      <c r="AA115" s="280"/>
      <c r="AB115" s="280"/>
      <c r="AC115" s="280"/>
      <c r="AD115" s="280"/>
      <c r="AE115" s="280"/>
      <c r="AF115" s="280"/>
      <c r="AG115" s="280"/>
      <c r="AH115" s="280"/>
      <c r="AI115" s="280"/>
      <c r="AJ115" s="280"/>
      <c r="AK115" s="280"/>
    </row>
    <row r="116" customFormat="false" ht="12.75" hidden="false" customHeight="false" outlineLevel="0" collapsed="false">
      <c r="D116" s="280"/>
      <c r="E116" s="280"/>
      <c r="F116" s="280"/>
      <c r="G116" s="280"/>
      <c r="H116" s="280"/>
      <c r="I116" s="280"/>
      <c r="J116" s="280"/>
      <c r="K116" s="280"/>
      <c r="L116" s="280"/>
      <c r="M116" s="280"/>
      <c r="N116" s="280"/>
      <c r="O116" s="280"/>
      <c r="P116" s="280"/>
      <c r="Q116" s="280"/>
      <c r="R116" s="280"/>
      <c r="S116" s="280"/>
      <c r="T116" s="280"/>
      <c r="U116" s="280"/>
      <c r="V116" s="280"/>
      <c r="W116" s="280"/>
      <c r="X116" s="280"/>
      <c r="Y116" s="280"/>
      <c r="Z116" s="280"/>
      <c r="AA116" s="280"/>
      <c r="AB116" s="280"/>
      <c r="AC116" s="280"/>
      <c r="AD116" s="280"/>
      <c r="AE116" s="280"/>
      <c r="AF116" s="280"/>
      <c r="AG116" s="280"/>
      <c r="AH116" s="280"/>
      <c r="AI116" s="280"/>
      <c r="AJ116" s="280"/>
      <c r="AK116" s="280"/>
    </row>
    <row r="117" customFormat="false" ht="12.75" hidden="false" customHeight="false" outlineLevel="0" collapsed="false">
      <c r="D117" s="280"/>
      <c r="E117" s="280"/>
      <c r="F117" s="280"/>
      <c r="G117" s="280"/>
      <c r="H117" s="280"/>
      <c r="I117" s="280"/>
      <c r="J117" s="280"/>
      <c r="K117" s="280"/>
      <c r="L117" s="280"/>
      <c r="M117" s="280"/>
      <c r="N117" s="280"/>
      <c r="O117" s="280"/>
      <c r="P117" s="280"/>
      <c r="Q117" s="280"/>
      <c r="R117" s="280"/>
      <c r="S117" s="280"/>
      <c r="T117" s="280"/>
      <c r="U117" s="280"/>
      <c r="V117" s="280"/>
      <c r="W117" s="280"/>
      <c r="X117" s="280"/>
      <c r="Y117" s="280"/>
      <c r="Z117" s="280"/>
      <c r="AA117" s="280"/>
      <c r="AB117" s="280"/>
      <c r="AC117" s="280"/>
      <c r="AD117" s="280"/>
      <c r="AE117" s="280"/>
      <c r="AF117" s="280"/>
      <c r="AG117" s="280"/>
      <c r="AH117" s="280"/>
      <c r="AI117" s="280"/>
      <c r="AJ117" s="280"/>
      <c r="AK117" s="280"/>
    </row>
    <row r="118" customFormat="false" ht="12.75" hidden="false" customHeight="false" outlineLevel="0" collapsed="false">
      <c r="D118" s="280"/>
      <c r="E118" s="280"/>
      <c r="F118" s="280"/>
      <c r="G118" s="280"/>
      <c r="H118" s="280"/>
      <c r="I118" s="280"/>
      <c r="J118" s="280"/>
      <c r="K118" s="280"/>
      <c r="L118" s="280"/>
      <c r="M118" s="280"/>
      <c r="N118" s="280"/>
      <c r="O118" s="280"/>
      <c r="P118" s="280"/>
      <c r="Q118" s="280"/>
      <c r="R118" s="280"/>
      <c r="S118" s="280"/>
      <c r="T118" s="280"/>
      <c r="U118" s="280"/>
      <c r="V118" s="280"/>
      <c r="W118" s="280"/>
      <c r="X118" s="280"/>
      <c r="Y118" s="280"/>
      <c r="Z118" s="280"/>
      <c r="AA118" s="280"/>
      <c r="AB118" s="280"/>
      <c r="AC118" s="280"/>
      <c r="AD118" s="280"/>
      <c r="AE118" s="280"/>
      <c r="AF118" s="280"/>
      <c r="AG118" s="280"/>
      <c r="AH118" s="280"/>
      <c r="AI118" s="280"/>
      <c r="AJ118" s="280"/>
      <c r="AK118" s="280"/>
    </row>
    <row r="119" customFormat="false" ht="12.75" hidden="false" customHeight="false" outlineLevel="0" collapsed="false">
      <c r="D119" s="280"/>
      <c r="E119" s="280"/>
      <c r="F119" s="280"/>
      <c r="G119" s="280"/>
      <c r="H119" s="280"/>
      <c r="I119" s="280"/>
      <c r="J119" s="280"/>
      <c r="K119" s="280"/>
      <c r="L119" s="280"/>
      <c r="M119" s="280"/>
      <c r="N119" s="280"/>
      <c r="O119" s="280"/>
      <c r="P119" s="280"/>
      <c r="Q119" s="280"/>
      <c r="R119" s="280"/>
      <c r="S119" s="280"/>
      <c r="T119" s="280"/>
      <c r="U119" s="280"/>
      <c r="V119" s="280"/>
      <c r="W119" s="280"/>
      <c r="X119" s="280"/>
      <c r="Y119" s="280"/>
      <c r="Z119" s="280"/>
      <c r="AA119" s="280"/>
      <c r="AB119" s="280"/>
      <c r="AC119" s="280"/>
      <c r="AD119" s="280"/>
      <c r="AE119" s="280"/>
      <c r="AF119" s="280"/>
      <c r="AG119" s="280"/>
      <c r="AH119" s="280"/>
      <c r="AI119" s="280"/>
      <c r="AJ119" s="280"/>
      <c r="AK119" s="280"/>
    </row>
    <row r="120" customFormat="false" ht="12.75" hidden="false" customHeight="false" outlineLevel="0" collapsed="false">
      <c r="D120" s="280"/>
      <c r="E120" s="280"/>
      <c r="F120" s="280"/>
      <c r="G120" s="280"/>
      <c r="H120" s="280"/>
      <c r="I120" s="280"/>
      <c r="J120" s="280"/>
      <c r="K120" s="280"/>
      <c r="L120" s="280"/>
      <c r="M120" s="280"/>
      <c r="N120" s="280"/>
      <c r="O120" s="280"/>
      <c r="P120" s="280"/>
      <c r="Q120" s="280"/>
      <c r="R120" s="280"/>
      <c r="S120" s="280"/>
      <c r="T120" s="280"/>
      <c r="U120" s="280"/>
      <c r="V120" s="280"/>
      <c r="W120" s="280"/>
      <c r="X120" s="280"/>
      <c r="Y120" s="280"/>
      <c r="Z120" s="280"/>
      <c r="AA120" s="280"/>
      <c r="AB120" s="280"/>
      <c r="AC120" s="280"/>
      <c r="AD120" s="280"/>
      <c r="AE120" s="280"/>
      <c r="AF120" s="280"/>
      <c r="AG120" s="280"/>
      <c r="AH120" s="280"/>
      <c r="AI120" s="280"/>
      <c r="AJ120" s="280"/>
      <c r="AK120" s="280"/>
    </row>
    <row r="121" customFormat="false" ht="12.75" hidden="false" customHeight="false" outlineLevel="0" collapsed="false">
      <c r="D121" s="280"/>
      <c r="E121" s="280"/>
      <c r="F121" s="280"/>
      <c r="G121" s="280"/>
      <c r="H121" s="280"/>
      <c r="I121" s="280"/>
      <c r="J121" s="280"/>
      <c r="K121" s="280"/>
      <c r="L121" s="280"/>
      <c r="M121" s="280"/>
      <c r="N121" s="280"/>
      <c r="O121" s="280"/>
      <c r="P121" s="280"/>
      <c r="Q121" s="280"/>
      <c r="R121" s="280"/>
      <c r="S121" s="280"/>
      <c r="T121" s="280"/>
      <c r="U121" s="280"/>
      <c r="V121" s="280"/>
      <c r="W121" s="280"/>
      <c r="X121" s="280"/>
      <c r="Y121" s="280"/>
      <c r="Z121" s="280"/>
      <c r="AA121" s="280"/>
      <c r="AB121" s="280"/>
      <c r="AC121" s="280"/>
      <c r="AD121" s="280"/>
      <c r="AE121" s="280"/>
      <c r="AF121" s="280"/>
      <c r="AG121" s="280"/>
      <c r="AH121" s="280"/>
      <c r="AI121" s="280"/>
      <c r="AJ121" s="280"/>
      <c r="AK121" s="280"/>
    </row>
    <row r="122" customFormat="false" ht="12.75" hidden="false" customHeight="false" outlineLevel="0" collapsed="false">
      <c r="D122" s="280"/>
      <c r="E122" s="280"/>
      <c r="F122" s="280"/>
      <c r="G122" s="280"/>
      <c r="H122" s="280"/>
      <c r="I122" s="280"/>
      <c r="J122" s="280"/>
      <c r="K122" s="280"/>
      <c r="L122" s="280"/>
      <c r="M122" s="280"/>
      <c r="N122" s="280"/>
      <c r="O122" s="280"/>
      <c r="P122" s="280"/>
      <c r="Q122" s="280"/>
      <c r="R122" s="280"/>
      <c r="S122" s="280"/>
      <c r="T122" s="280"/>
      <c r="U122" s="280"/>
      <c r="V122" s="280"/>
      <c r="W122" s="280"/>
      <c r="X122" s="280"/>
      <c r="Y122" s="280"/>
      <c r="Z122" s="280"/>
      <c r="AA122" s="280"/>
      <c r="AB122" s="280"/>
      <c r="AC122" s="280"/>
      <c r="AD122" s="280"/>
      <c r="AE122" s="280"/>
      <c r="AF122" s="280"/>
      <c r="AG122" s="280"/>
      <c r="AH122" s="280"/>
      <c r="AI122" s="280"/>
      <c r="AJ122" s="280"/>
      <c r="AK122" s="280"/>
    </row>
    <row r="123" customFormat="false" ht="12.75" hidden="false" customHeight="false" outlineLevel="0" collapsed="false">
      <c r="D123" s="280"/>
      <c r="E123" s="280"/>
      <c r="F123" s="280"/>
      <c r="G123" s="280"/>
      <c r="H123" s="280"/>
      <c r="I123" s="280"/>
      <c r="J123" s="280"/>
      <c r="K123" s="280"/>
      <c r="L123" s="280"/>
      <c r="M123" s="280"/>
      <c r="N123" s="280"/>
      <c r="O123" s="280"/>
      <c r="P123" s="280"/>
      <c r="Q123" s="280"/>
      <c r="R123" s="280"/>
      <c r="S123" s="280"/>
      <c r="T123" s="280"/>
      <c r="U123" s="280"/>
      <c r="V123" s="280"/>
      <c r="W123" s="280"/>
      <c r="X123" s="280"/>
      <c r="Y123" s="280"/>
      <c r="Z123" s="280"/>
      <c r="AA123" s="280"/>
      <c r="AB123" s="280"/>
      <c r="AC123" s="280"/>
      <c r="AD123" s="280"/>
      <c r="AE123" s="280"/>
      <c r="AF123" s="280"/>
      <c r="AG123" s="280"/>
      <c r="AH123" s="280"/>
      <c r="AI123" s="280"/>
      <c r="AJ123" s="280"/>
      <c r="AK123" s="280"/>
    </row>
    <row r="124" customFormat="false" ht="12.75" hidden="false" customHeight="false" outlineLevel="0" collapsed="false">
      <c r="D124" s="280"/>
      <c r="E124" s="280"/>
      <c r="F124" s="280"/>
      <c r="G124" s="280"/>
      <c r="H124" s="280"/>
      <c r="I124" s="280"/>
      <c r="J124" s="280"/>
      <c r="K124" s="280"/>
      <c r="L124" s="280"/>
      <c r="M124" s="280"/>
      <c r="N124" s="280"/>
      <c r="O124" s="280"/>
      <c r="P124" s="280"/>
      <c r="Q124" s="280"/>
      <c r="R124" s="280"/>
      <c r="S124" s="280"/>
      <c r="T124" s="280"/>
      <c r="U124" s="280"/>
      <c r="V124" s="280"/>
      <c r="W124" s="280"/>
      <c r="X124" s="280"/>
      <c r="Y124" s="280"/>
      <c r="Z124" s="280"/>
      <c r="AA124" s="280"/>
      <c r="AB124" s="280"/>
      <c r="AC124" s="280"/>
      <c r="AD124" s="280"/>
      <c r="AE124" s="280"/>
      <c r="AF124" s="280"/>
      <c r="AG124" s="280"/>
      <c r="AH124" s="280"/>
      <c r="AI124" s="280"/>
      <c r="AJ124" s="280"/>
      <c r="AK124" s="280"/>
    </row>
    <row r="125" customFormat="false" ht="12.75" hidden="false" customHeight="false" outlineLevel="0" collapsed="false">
      <c r="D125" s="280"/>
      <c r="E125" s="280"/>
      <c r="F125" s="280"/>
      <c r="G125" s="280"/>
      <c r="H125" s="280"/>
      <c r="I125" s="280"/>
      <c r="J125" s="280"/>
      <c r="K125" s="280"/>
      <c r="L125" s="280"/>
      <c r="M125" s="280"/>
      <c r="N125" s="280"/>
      <c r="O125" s="280"/>
      <c r="P125" s="280"/>
      <c r="Q125" s="280"/>
      <c r="R125" s="280"/>
      <c r="S125" s="280"/>
      <c r="T125" s="280"/>
      <c r="U125" s="280"/>
      <c r="V125" s="280"/>
      <c r="W125" s="280"/>
      <c r="X125" s="280"/>
      <c r="Y125" s="280"/>
      <c r="Z125" s="280"/>
      <c r="AA125" s="280"/>
      <c r="AB125" s="280"/>
      <c r="AC125" s="280"/>
      <c r="AD125" s="280"/>
      <c r="AE125" s="280"/>
      <c r="AF125" s="280"/>
      <c r="AG125" s="280"/>
      <c r="AH125" s="280"/>
      <c r="AI125" s="280"/>
      <c r="AJ125" s="280"/>
      <c r="AK125" s="280"/>
    </row>
    <row r="126" customFormat="false" ht="12.75" hidden="false" customHeight="false" outlineLevel="0" collapsed="false">
      <c r="D126" s="280"/>
      <c r="E126" s="280"/>
      <c r="F126" s="280"/>
      <c r="G126" s="280"/>
      <c r="H126" s="280"/>
      <c r="I126" s="280"/>
      <c r="J126" s="280"/>
      <c r="K126" s="280"/>
      <c r="L126" s="280"/>
      <c r="M126" s="280"/>
      <c r="N126" s="280"/>
      <c r="O126" s="280"/>
      <c r="P126" s="280"/>
      <c r="Q126" s="280"/>
      <c r="R126" s="280"/>
      <c r="S126" s="280"/>
      <c r="T126" s="280"/>
      <c r="U126" s="280"/>
      <c r="V126" s="280"/>
      <c r="W126" s="280"/>
      <c r="X126" s="280"/>
      <c r="Y126" s="280"/>
      <c r="Z126" s="280"/>
      <c r="AA126" s="280"/>
      <c r="AB126" s="280"/>
      <c r="AC126" s="280"/>
      <c r="AD126" s="280"/>
      <c r="AE126" s="280"/>
      <c r="AF126" s="280"/>
      <c r="AG126" s="280"/>
      <c r="AH126" s="280"/>
      <c r="AI126" s="280"/>
      <c r="AJ126" s="280"/>
      <c r="AK126" s="280"/>
    </row>
    <row r="127" customFormat="false" ht="12.75" hidden="false" customHeight="false" outlineLevel="0" collapsed="false">
      <c r="D127" s="280"/>
      <c r="E127" s="280"/>
      <c r="F127" s="280"/>
      <c r="G127" s="280"/>
      <c r="H127" s="280"/>
      <c r="I127" s="280"/>
      <c r="J127" s="280"/>
      <c r="K127" s="280"/>
      <c r="L127" s="280"/>
      <c r="M127" s="280"/>
      <c r="N127" s="280"/>
      <c r="O127" s="280"/>
      <c r="P127" s="280"/>
      <c r="Q127" s="280"/>
      <c r="R127" s="280"/>
      <c r="S127" s="280"/>
      <c r="T127" s="280"/>
      <c r="U127" s="280"/>
      <c r="V127" s="280"/>
      <c r="W127" s="280"/>
      <c r="X127" s="280"/>
      <c r="Y127" s="280"/>
      <c r="Z127" s="280"/>
      <c r="AA127" s="280"/>
      <c r="AB127" s="280"/>
      <c r="AC127" s="280"/>
      <c r="AD127" s="280"/>
      <c r="AE127" s="280"/>
      <c r="AF127" s="280"/>
      <c r="AG127" s="280"/>
      <c r="AH127" s="280"/>
      <c r="AI127" s="280"/>
      <c r="AJ127" s="280"/>
      <c r="AK127" s="280"/>
    </row>
    <row r="128" customFormat="false" ht="12.75" hidden="false" customHeight="false" outlineLevel="0" collapsed="false">
      <c r="D128" s="280"/>
      <c r="E128" s="280"/>
      <c r="F128" s="280"/>
      <c r="G128" s="280"/>
      <c r="H128" s="280"/>
      <c r="I128" s="280"/>
      <c r="J128" s="280"/>
      <c r="K128" s="280"/>
      <c r="L128" s="280"/>
      <c r="M128" s="280"/>
      <c r="N128" s="280"/>
      <c r="O128" s="280"/>
      <c r="P128" s="280"/>
      <c r="Q128" s="280"/>
      <c r="R128" s="280"/>
      <c r="S128" s="280"/>
      <c r="T128" s="280"/>
      <c r="U128" s="280"/>
      <c r="V128" s="280"/>
      <c r="W128" s="280"/>
      <c r="X128" s="280"/>
      <c r="Y128" s="280"/>
      <c r="Z128" s="280"/>
      <c r="AA128" s="280"/>
      <c r="AB128" s="280"/>
      <c r="AC128" s="280"/>
      <c r="AD128" s="280"/>
      <c r="AE128" s="280"/>
      <c r="AF128" s="280"/>
      <c r="AG128" s="280"/>
      <c r="AH128" s="280"/>
      <c r="AI128" s="280"/>
      <c r="AJ128" s="280"/>
      <c r="AK128" s="280"/>
    </row>
    <row r="129" customFormat="false" ht="12.75" hidden="false" customHeight="false" outlineLevel="0" collapsed="false">
      <c r="D129" s="280"/>
      <c r="E129" s="280"/>
      <c r="F129" s="280"/>
      <c r="G129" s="280"/>
      <c r="H129" s="280"/>
      <c r="I129" s="280"/>
      <c r="J129" s="280"/>
      <c r="K129" s="280"/>
      <c r="L129" s="280"/>
      <c r="M129" s="280"/>
      <c r="N129" s="280"/>
      <c r="O129" s="280"/>
      <c r="P129" s="280"/>
      <c r="Q129" s="280"/>
      <c r="R129" s="280"/>
      <c r="S129" s="280"/>
      <c r="T129" s="280"/>
      <c r="U129" s="280"/>
      <c r="V129" s="280"/>
      <c r="W129" s="280"/>
      <c r="X129" s="280"/>
      <c r="Y129" s="280"/>
      <c r="Z129" s="280"/>
      <c r="AA129" s="280"/>
      <c r="AB129" s="280"/>
      <c r="AC129" s="280"/>
      <c r="AD129" s="280"/>
      <c r="AE129" s="280"/>
      <c r="AF129" s="280"/>
      <c r="AG129" s="280"/>
      <c r="AH129" s="280"/>
      <c r="AI129" s="280"/>
      <c r="AJ129" s="280"/>
      <c r="AK129" s="280"/>
    </row>
    <row r="130" customFormat="false" ht="12.75" hidden="false" customHeight="false" outlineLevel="0" collapsed="false">
      <c r="D130" s="280"/>
      <c r="E130" s="280"/>
      <c r="F130" s="280"/>
      <c r="G130" s="280"/>
      <c r="H130" s="280"/>
      <c r="I130" s="280"/>
      <c r="J130" s="280"/>
      <c r="K130" s="280"/>
      <c r="L130" s="280"/>
      <c r="M130" s="280"/>
      <c r="N130" s="280"/>
      <c r="O130" s="280"/>
      <c r="P130" s="280"/>
      <c r="Q130" s="280"/>
      <c r="R130" s="280"/>
      <c r="S130" s="280"/>
      <c r="T130" s="280"/>
      <c r="U130" s="280"/>
      <c r="V130" s="280"/>
      <c r="W130" s="280"/>
      <c r="X130" s="280"/>
      <c r="Y130" s="280"/>
      <c r="Z130" s="280"/>
      <c r="AA130" s="280"/>
      <c r="AB130" s="280"/>
      <c r="AC130" s="280"/>
      <c r="AD130" s="280"/>
      <c r="AE130" s="280"/>
      <c r="AF130" s="280"/>
      <c r="AG130" s="280"/>
      <c r="AH130" s="280"/>
      <c r="AI130" s="280"/>
      <c r="AJ130" s="280"/>
      <c r="AK130" s="280"/>
    </row>
    <row r="131" customFormat="false" ht="12.75" hidden="false" customHeight="false" outlineLevel="0" collapsed="false">
      <c r="D131" s="280"/>
      <c r="E131" s="280"/>
      <c r="F131" s="280"/>
      <c r="G131" s="280"/>
      <c r="H131" s="280"/>
      <c r="I131" s="280"/>
      <c r="J131" s="280"/>
      <c r="K131" s="280"/>
      <c r="L131" s="280"/>
      <c r="M131" s="280"/>
      <c r="N131" s="280"/>
      <c r="O131" s="280"/>
      <c r="P131" s="280"/>
      <c r="Q131" s="280"/>
      <c r="R131" s="280"/>
      <c r="S131" s="280"/>
      <c r="T131" s="280"/>
      <c r="U131" s="280"/>
      <c r="V131" s="280"/>
      <c r="W131" s="280"/>
      <c r="X131" s="280"/>
      <c r="Y131" s="280"/>
      <c r="Z131" s="280"/>
      <c r="AA131" s="280"/>
      <c r="AB131" s="280"/>
      <c r="AC131" s="280"/>
      <c r="AD131" s="280"/>
      <c r="AE131" s="280"/>
      <c r="AF131" s="280"/>
      <c r="AG131" s="280"/>
      <c r="AH131" s="280"/>
      <c r="AI131" s="280"/>
      <c r="AJ131" s="280"/>
      <c r="AK131" s="280"/>
    </row>
    <row r="132" customFormat="false" ht="12.75" hidden="false" customHeight="false" outlineLevel="0" collapsed="false">
      <c r="D132" s="280"/>
      <c r="E132" s="280"/>
      <c r="F132" s="280"/>
      <c r="G132" s="280"/>
      <c r="H132" s="280"/>
      <c r="I132" s="280"/>
      <c r="J132" s="280"/>
      <c r="K132" s="280"/>
      <c r="L132" s="280"/>
      <c r="M132" s="280"/>
      <c r="N132" s="280"/>
      <c r="O132" s="280"/>
      <c r="P132" s="280"/>
      <c r="Q132" s="280"/>
      <c r="R132" s="280"/>
      <c r="S132" s="280"/>
      <c r="T132" s="280"/>
      <c r="U132" s="280"/>
      <c r="V132" s="280"/>
      <c r="W132" s="280"/>
      <c r="X132" s="280"/>
      <c r="Y132" s="280"/>
      <c r="Z132" s="280"/>
      <c r="AA132" s="280"/>
      <c r="AB132" s="280"/>
      <c r="AC132" s="280"/>
      <c r="AD132" s="280"/>
      <c r="AE132" s="280"/>
      <c r="AF132" s="280"/>
      <c r="AG132" s="280"/>
      <c r="AH132" s="280"/>
      <c r="AI132" s="280"/>
      <c r="AJ132" s="280"/>
      <c r="AK132" s="280"/>
    </row>
    <row r="133" customFormat="false" ht="12.75" hidden="false" customHeight="false" outlineLevel="0" collapsed="false">
      <c r="D133" s="280"/>
      <c r="E133" s="280"/>
      <c r="F133" s="280"/>
      <c r="G133" s="280"/>
      <c r="H133" s="280"/>
      <c r="I133" s="280"/>
      <c r="J133" s="280"/>
      <c r="K133" s="280"/>
      <c r="L133" s="280"/>
      <c r="M133" s="280"/>
      <c r="N133" s="280"/>
      <c r="O133" s="280"/>
      <c r="P133" s="280"/>
      <c r="Q133" s="280"/>
      <c r="R133" s="280"/>
      <c r="S133" s="280"/>
      <c r="T133" s="280"/>
      <c r="U133" s="280"/>
      <c r="V133" s="280"/>
      <c r="W133" s="280"/>
      <c r="X133" s="280"/>
      <c r="Y133" s="280"/>
      <c r="Z133" s="280"/>
      <c r="AA133" s="280"/>
      <c r="AB133" s="280"/>
      <c r="AC133" s="280"/>
      <c r="AD133" s="280"/>
      <c r="AE133" s="280"/>
      <c r="AF133" s="280"/>
      <c r="AG133" s="280"/>
      <c r="AH133" s="280"/>
      <c r="AI133" s="280"/>
      <c r="AJ133" s="280"/>
      <c r="AK133" s="280"/>
    </row>
    <row r="134" customFormat="false" ht="12.75" hidden="false" customHeight="false" outlineLevel="0" collapsed="false">
      <c r="D134" s="280"/>
      <c r="E134" s="280"/>
      <c r="F134" s="280"/>
      <c r="G134" s="280"/>
      <c r="H134" s="280"/>
      <c r="I134" s="280"/>
      <c r="J134" s="280"/>
      <c r="K134" s="280"/>
      <c r="L134" s="280"/>
      <c r="M134" s="280"/>
      <c r="N134" s="280"/>
      <c r="O134" s="280"/>
      <c r="P134" s="280"/>
      <c r="Q134" s="280"/>
      <c r="R134" s="280"/>
      <c r="S134" s="280"/>
      <c r="T134" s="280"/>
      <c r="U134" s="280"/>
      <c r="V134" s="280"/>
      <c r="W134" s="280"/>
      <c r="X134" s="280"/>
      <c r="Y134" s="280"/>
      <c r="Z134" s="280"/>
      <c r="AA134" s="280"/>
      <c r="AB134" s="280"/>
      <c r="AC134" s="280"/>
      <c r="AD134" s="280"/>
      <c r="AE134" s="280"/>
      <c r="AF134" s="280"/>
      <c r="AG134" s="280"/>
      <c r="AH134" s="280"/>
      <c r="AI134" s="280"/>
      <c r="AJ134" s="280"/>
      <c r="AK134" s="280"/>
    </row>
    <row r="135" customFormat="false" ht="12.75" hidden="false" customHeight="false" outlineLevel="0" collapsed="false">
      <c r="D135" s="280"/>
      <c r="E135" s="280"/>
      <c r="F135" s="280"/>
      <c r="G135" s="280"/>
      <c r="H135" s="280"/>
      <c r="I135" s="280"/>
      <c r="J135" s="280"/>
      <c r="K135" s="280"/>
      <c r="L135" s="280"/>
      <c r="M135" s="280"/>
      <c r="N135" s="280"/>
      <c r="O135" s="280"/>
      <c r="P135" s="280"/>
      <c r="Q135" s="280"/>
      <c r="R135" s="280"/>
      <c r="S135" s="280"/>
      <c r="T135" s="280"/>
      <c r="U135" s="280"/>
      <c r="V135" s="280"/>
      <c r="W135" s="280"/>
      <c r="X135" s="280"/>
      <c r="Y135" s="280"/>
      <c r="Z135" s="280"/>
      <c r="AA135" s="280"/>
      <c r="AB135" s="280"/>
      <c r="AC135" s="280"/>
      <c r="AD135" s="280"/>
      <c r="AE135" s="280"/>
      <c r="AF135" s="280"/>
      <c r="AG135" s="280"/>
      <c r="AH135" s="280"/>
      <c r="AI135" s="280"/>
      <c r="AJ135" s="280"/>
      <c r="AK135" s="280"/>
    </row>
    <row r="136" customFormat="false" ht="12.75" hidden="false" customHeight="false" outlineLevel="0" collapsed="false">
      <c r="D136" s="280"/>
      <c r="E136" s="280"/>
      <c r="F136" s="280"/>
      <c r="G136" s="280"/>
      <c r="H136" s="280"/>
      <c r="I136" s="280"/>
      <c r="J136" s="280"/>
      <c r="K136" s="280"/>
      <c r="L136" s="280"/>
      <c r="M136" s="280"/>
      <c r="N136" s="280"/>
      <c r="O136" s="280"/>
      <c r="P136" s="280"/>
      <c r="Q136" s="280"/>
      <c r="R136" s="280"/>
      <c r="S136" s="280"/>
      <c r="T136" s="280"/>
      <c r="U136" s="280"/>
      <c r="V136" s="280"/>
      <c r="W136" s="280"/>
      <c r="X136" s="280"/>
      <c r="Y136" s="280"/>
      <c r="Z136" s="280"/>
      <c r="AA136" s="280"/>
      <c r="AB136" s="280"/>
      <c r="AC136" s="280"/>
      <c r="AD136" s="280"/>
      <c r="AE136" s="280"/>
      <c r="AF136" s="280"/>
      <c r="AG136" s="280"/>
      <c r="AH136" s="280"/>
      <c r="AI136" s="280"/>
      <c r="AJ136" s="280"/>
      <c r="AK136" s="280"/>
    </row>
    <row r="137" customFormat="false" ht="12.75" hidden="false" customHeight="false" outlineLevel="0" collapsed="false">
      <c r="D137" s="280"/>
      <c r="E137" s="280"/>
      <c r="F137" s="280"/>
      <c r="G137" s="280"/>
      <c r="H137" s="280"/>
      <c r="I137" s="280"/>
      <c r="J137" s="280"/>
      <c r="K137" s="280"/>
      <c r="L137" s="280"/>
      <c r="M137" s="280"/>
      <c r="N137" s="280"/>
      <c r="O137" s="280"/>
      <c r="P137" s="280"/>
      <c r="Q137" s="280"/>
      <c r="R137" s="280"/>
      <c r="S137" s="280"/>
      <c r="T137" s="280"/>
      <c r="U137" s="280"/>
      <c r="V137" s="280"/>
      <c r="W137" s="280"/>
      <c r="X137" s="280"/>
      <c r="Y137" s="280"/>
      <c r="Z137" s="280"/>
      <c r="AA137" s="280"/>
      <c r="AB137" s="280"/>
      <c r="AC137" s="280"/>
      <c r="AD137" s="280"/>
      <c r="AE137" s="280"/>
      <c r="AF137" s="280"/>
      <c r="AG137" s="280"/>
      <c r="AH137" s="280"/>
      <c r="AI137" s="280"/>
      <c r="AJ137" s="280"/>
      <c r="AK137" s="280"/>
    </row>
    <row r="138" customFormat="false" ht="12.75" hidden="false" customHeight="false" outlineLevel="0" collapsed="false">
      <c r="D138" s="280"/>
      <c r="E138" s="280"/>
      <c r="F138" s="280"/>
      <c r="G138" s="280"/>
      <c r="H138" s="280"/>
      <c r="I138" s="280"/>
      <c r="J138" s="280"/>
      <c r="K138" s="280"/>
      <c r="L138" s="280"/>
      <c r="M138" s="280"/>
      <c r="N138" s="280"/>
      <c r="O138" s="280"/>
      <c r="P138" s="280"/>
      <c r="Q138" s="280"/>
      <c r="R138" s="280"/>
      <c r="S138" s="280"/>
      <c r="T138" s="280"/>
      <c r="U138" s="280"/>
      <c r="V138" s="280"/>
      <c r="W138" s="280"/>
      <c r="X138" s="280"/>
      <c r="Y138" s="280"/>
      <c r="Z138" s="280"/>
      <c r="AA138" s="280"/>
      <c r="AB138" s="280"/>
      <c r="AC138" s="280"/>
      <c r="AD138" s="280"/>
      <c r="AE138" s="280"/>
      <c r="AF138" s="280"/>
      <c r="AG138" s="280"/>
      <c r="AH138" s="280"/>
      <c r="AI138" s="280"/>
      <c r="AJ138" s="280"/>
      <c r="AK138" s="280"/>
    </row>
    <row r="139" customFormat="false" ht="12.75" hidden="false" customHeight="false" outlineLevel="0" collapsed="false">
      <c r="D139" s="280"/>
      <c r="E139" s="280"/>
      <c r="F139" s="280"/>
      <c r="G139" s="280"/>
      <c r="H139" s="280"/>
      <c r="I139" s="280"/>
      <c r="J139" s="280"/>
      <c r="K139" s="280"/>
      <c r="L139" s="280"/>
      <c r="M139" s="280"/>
      <c r="N139" s="280"/>
      <c r="O139" s="280"/>
      <c r="P139" s="280"/>
      <c r="Q139" s="280"/>
      <c r="R139" s="280"/>
      <c r="S139" s="280"/>
      <c r="T139" s="280"/>
      <c r="U139" s="280"/>
      <c r="V139" s="280"/>
      <c r="W139" s="280"/>
      <c r="X139" s="280"/>
      <c r="Y139" s="280"/>
      <c r="Z139" s="280"/>
      <c r="AA139" s="280"/>
      <c r="AB139" s="280"/>
      <c r="AC139" s="280"/>
      <c r="AD139" s="280"/>
      <c r="AE139" s="280"/>
      <c r="AF139" s="280"/>
      <c r="AG139" s="280"/>
      <c r="AH139" s="280"/>
      <c r="AI139" s="280"/>
      <c r="AJ139" s="280"/>
      <c r="AK139" s="280"/>
    </row>
    <row r="140" customFormat="false" ht="12.75" hidden="false" customHeight="false" outlineLevel="0" collapsed="false">
      <c r="D140" s="280"/>
      <c r="E140" s="280"/>
      <c r="F140" s="280"/>
      <c r="G140" s="280"/>
      <c r="H140" s="280"/>
      <c r="I140" s="280"/>
      <c r="J140" s="280"/>
      <c r="K140" s="280"/>
      <c r="L140" s="280"/>
      <c r="M140" s="280"/>
      <c r="N140" s="280"/>
      <c r="O140" s="280"/>
      <c r="P140" s="280"/>
      <c r="Q140" s="280"/>
      <c r="R140" s="280"/>
      <c r="S140" s="280"/>
      <c r="T140" s="280"/>
      <c r="U140" s="280"/>
      <c r="V140" s="280"/>
      <c r="W140" s="280"/>
      <c r="X140" s="280"/>
      <c r="Y140" s="280"/>
      <c r="Z140" s="280"/>
      <c r="AA140" s="280"/>
      <c r="AB140" s="280"/>
      <c r="AC140" s="280"/>
      <c r="AD140" s="280"/>
      <c r="AE140" s="280"/>
      <c r="AF140" s="280"/>
      <c r="AG140" s="280"/>
      <c r="AH140" s="280"/>
      <c r="AI140" s="280"/>
      <c r="AJ140" s="280"/>
      <c r="AK140" s="280"/>
    </row>
    <row r="141" customFormat="false" ht="12.75" hidden="false" customHeight="false" outlineLevel="0" collapsed="false">
      <c r="D141" s="280"/>
      <c r="E141" s="280"/>
      <c r="F141" s="280"/>
      <c r="G141" s="280"/>
      <c r="H141" s="280"/>
      <c r="I141" s="280"/>
      <c r="J141" s="280"/>
      <c r="K141" s="280"/>
      <c r="L141" s="280"/>
      <c r="M141" s="280"/>
      <c r="N141" s="280"/>
      <c r="O141" s="280"/>
      <c r="P141" s="280"/>
      <c r="Q141" s="280"/>
      <c r="R141" s="280"/>
      <c r="S141" s="280"/>
      <c r="T141" s="280"/>
      <c r="U141" s="280"/>
      <c r="V141" s="280"/>
      <c r="W141" s="280"/>
      <c r="X141" s="280"/>
      <c r="Y141" s="280"/>
      <c r="Z141" s="280"/>
      <c r="AA141" s="280"/>
      <c r="AB141" s="280"/>
      <c r="AC141" s="280"/>
      <c r="AD141" s="280"/>
      <c r="AE141" s="280"/>
      <c r="AF141" s="280"/>
      <c r="AG141" s="280"/>
      <c r="AH141" s="280"/>
      <c r="AI141" s="280"/>
      <c r="AJ141" s="280"/>
      <c r="AK141" s="280"/>
    </row>
    <row r="142" customFormat="false" ht="12.75" hidden="false" customHeight="false" outlineLevel="0" collapsed="false">
      <c r="D142" s="280"/>
      <c r="E142" s="280"/>
      <c r="F142" s="280"/>
      <c r="G142" s="280"/>
      <c r="H142" s="280"/>
      <c r="I142" s="280"/>
      <c r="J142" s="280"/>
      <c r="K142" s="280"/>
      <c r="L142" s="280"/>
      <c r="M142" s="280"/>
      <c r="N142" s="280"/>
      <c r="O142" s="280"/>
      <c r="P142" s="280"/>
      <c r="Q142" s="280"/>
      <c r="R142" s="280"/>
      <c r="S142" s="280"/>
      <c r="T142" s="280"/>
      <c r="U142" s="280"/>
      <c r="V142" s="280"/>
      <c r="W142" s="280"/>
      <c r="X142" s="280"/>
      <c r="Y142" s="280"/>
      <c r="Z142" s="280"/>
      <c r="AA142" s="280"/>
      <c r="AB142" s="280"/>
      <c r="AC142" s="280"/>
      <c r="AD142" s="280"/>
      <c r="AE142" s="280"/>
      <c r="AF142" s="280"/>
      <c r="AG142" s="280"/>
      <c r="AH142" s="280"/>
      <c r="AI142" s="280"/>
      <c r="AJ142" s="280"/>
      <c r="AK142" s="280"/>
    </row>
    <row r="143" customFormat="false" ht="12.75" hidden="false" customHeight="false" outlineLevel="0" collapsed="false">
      <c r="D143" s="280"/>
      <c r="E143" s="280"/>
      <c r="F143" s="280"/>
      <c r="G143" s="280"/>
      <c r="H143" s="280"/>
      <c r="I143" s="280"/>
      <c r="J143" s="280"/>
      <c r="K143" s="280"/>
      <c r="L143" s="280"/>
      <c r="M143" s="280"/>
      <c r="N143" s="280"/>
      <c r="O143" s="280"/>
      <c r="P143" s="280"/>
      <c r="Q143" s="280"/>
      <c r="R143" s="280"/>
      <c r="S143" s="280"/>
      <c r="T143" s="280"/>
      <c r="U143" s="280"/>
      <c r="V143" s="280"/>
      <c r="W143" s="280"/>
      <c r="X143" s="280"/>
      <c r="Y143" s="280"/>
      <c r="Z143" s="280"/>
      <c r="AA143" s="280"/>
      <c r="AB143" s="280"/>
      <c r="AC143" s="280"/>
      <c r="AD143" s="280"/>
      <c r="AE143" s="280"/>
      <c r="AF143" s="280"/>
      <c r="AG143" s="280"/>
      <c r="AH143" s="280"/>
      <c r="AI143" s="280"/>
      <c r="AJ143" s="280"/>
      <c r="AK143" s="280"/>
    </row>
    <row r="144" customFormat="false" ht="12.75" hidden="false" customHeight="false" outlineLevel="0" collapsed="false">
      <c r="D144" s="280"/>
      <c r="E144" s="280"/>
      <c r="F144" s="280"/>
      <c r="G144" s="280"/>
      <c r="H144" s="280"/>
      <c r="I144" s="280"/>
      <c r="J144" s="280"/>
      <c r="K144" s="280"/>
      <c r="L144" s="280"/>
      <c r="M144" s="280"/>
      <c r="N144" s="280"/>
      <c r="O144" s="280"/>
      <c r="P144" s="280"/>
      <c r="Q144" s="280"/>
      <c r="R144" s="280"/>
      <c r="S144" s="280"/>
      <c r="T144" s="280"/>
      <c r="U144" s="280"/>
      <c r="V144" s="280"/>
      <c r="W144" s="280"/>
      <c r="X144" s="280"/>
      <c r="Y144" s="280"/>
      <c r="Z144" s="280"/>
      <c r="AA144" s="280"/>
      <c r="AB144" s="280"/>
      <c r="AC144" s="280"/>
      <c r="AD144" s="280"/>
      <c r="AE144" s="280"/>
      <c r="AF144" s="280"/>
      <c r="AG144" s="280"/>
      <c r="AH144" s="280"/>
      <c r="AI144" s="280"/>
      <c r="AJ144" s="280"/>
      <c r="AK144" s="280"/>
    </row>
    <row r="145" customFormat="false" ht="12.75" hidden="false" customHeight="false" outlineLevel="0" collapsed="false">
      <c r="D145" s="280"/>
      <c r="E145" s="280"/>
      <c r="F145" s="280"/>
      <c r="G145" s="280"/>
      <c r="H145" s="280"/>
      <c r="I145" s="280"/>
      <c r="J145" s="280"/>
      <c r="K145" s="280"/>
      <c r="L145" s="280"/>
      <c r="M145" s="280"/>
      <c r="N145" s="280"/>
      <c r="O145" s="280"/>
      <c r="P145" s="280"/>
      <c r="Q145" s="280"/>
      <c r="R145" s="280"/>
      <c r="S145" s="280"/>
      <c r="T145" s="280"/>
      <c r="U145" s="280"/>
      <c r="V145" s="280"/>
      <c r="W145" s="280"/>
      <c r="X145" s="280"/>
      <c r="Y145" s="280"/>
      <c r="Z145" s="280"/>
      <c r="AA145" s="280"/>
      <c r="AB145" s="280"/>
      <c r="AC145" s="280"/>
      <c r="AD145" s="280"/>
      <c r="AE145" s="280"/>
      <c r="AF145" s="280"/>
      <c r="AG145" s="280"/>
      <c r="AH145" s="280"/>
      <c r="AI145" s="280"/>
      <c r="AJ145" s="280"/>
      <c r="AK145" s="280"/>
    </row>
    <row r="146" customFormat="false" ht="12.75" hidden="false" customHeight="false" outlineLevel="0" collapsed="false">
      <c r="D146" s="280"/>
      <c r="E146" s="280"/>
      <c r="F146" s="280"/>
      <c r="G146" s="280"/>
      <c r="H146" s="280"/>
      <c r="I146" s="280"/>
      <c r="J146" s="280"/>
      <c r="K146" s="280"/>
      <c r="L146" s="280"/>
      <c r="M146" s="280"/>
      <c r="N146" s="280"/>
      <c r="O146" s="280"/>
      <c r="P146" s="280"/>
      <c r="Q146" s="280"/>
      <c r="R146" s="280"/>
      <c r="S146" s="280"/>
      <c r="T146" s="280"/>
      <c r="U146" s="280"/>
      <c r="V146" s="280"/>
      <c r="W146" s="280"/>
      <c r="X146" s="280"/>
      <c r="Y146" s="280"/>
      <c r="Z146" s="280"/>
      <c r="AA146" s="280"/>
      <c r="AB146" s="280"/>
      <c r="AC146" s="280"/>
      <c r="AD146" s="280"/>
      <c r="AE146" s="280"/>
      <c r="AF146" s="280"/>
      <c r="AG146" s="280"/>
      <c r="AH146" s="280"/>
      <c r="AI146" s="280"/>
      <c r="AJ146" s="280"/>
      <c r="AK146" s="280"/>
    </row>
    <row r="147" customFormat="false" ht="12.75" hidden="false" customHeight="false" outlineLevel="0" collapsed="false">
      <c r="D147" s="280"/>
      <c r="E147" s="280"/>
      <c r="F147" s="280"/>
      <c r="G147" s="280"/>
      <c r="H147" s="280"/>
      <c r="I147" s="280"/>
      <c r="J147" s="280"/>
      <c r="K147" s="280"/>
      <c r="L147" s="280"/>
      <c r="M147" s="280"/>
      <c r="N147" s="280"/>
      <c r="O147" s="280"/>
      <c r="P147" s="280"/>
      <c r="Q147" s="280"/>
      <c r="R147" s="280"/>
      <c r="S147" s="280"/>
      <c r="T147" s="280"/>
      <c r="U147" s="280"/>
      <c r="V147" s="280"/>
      <c r="W147" s="280"/>
      <c r="X147" s="280"/>
      <c r="Y147" s="280"/>
      <c r="Z147" s="280"/>
      <c r="AA147" s="280"/>
      <c r="AB147" s="280"/>
      <c r="AC147" s="280"/>
      <c r="AD147" s="280"/>
      <c r="AE147" s="280"/>
      <c r="AF147" s="280"/>
      <c r="AG147" s="280"/>
      <c r="AH147" s="280"/>
      <c r="AI147" s="280"/>
      <c r="AJ147" s="280"/>
      <c r="AK147" s="280"/>
    </row>
    <row r="148" customFormat="false" ht="12.75" hidden="false" customHeight="false" outlineLevel="0" collapsed="false">
      <c r="D148" s="280"/>
      <c r="E148" s="280"/>
      <c r="F148" s="280"/>
      <c r="G148" s="280"/>
      <c r="H148" s="280"/>
      <c r="I148" s="280"/>
      <c r="J148" s="280"/>
      <c r="K148" s="280"/>
      <c r="L148" s="280"/>
      <c r="M148" s="280"/>
      <c r="N148" s="280"/>
      <c r="O148" s="280"/>
      <c r="P148" s="280"/>
      <c r="Q148" s="280"/>
      <c r="R148" s="280"/>
      <c r="S148" s="280"/>
      <c r="T148" s="280"/>
      <c r="U148" s="280"/>
      <c r="V148" s="280"/>
      <c r="W148" s="280"/>
      <c r="X148" s="280"/>
      <c r="Y148" s="280"/>
      <c r="Z148" s="280"/>
      <c r="AA148" s="280"/>
      <c r="AB148" s="280"/>
      <c r="AC148" s="280"/>
      <c r="AD148" s="280"/>
      <c r="AE148" s="280"/>
      <c r="AF148" s="280"/>
      <c r="AG148" s="280"/>
      <c r="AH148" s="280"/>
      <c r="AI148" s="280"/>
      <c r="AJ148" s="280"/>
      <c r="AK148" s="280"/>
    </row>
    <row r="149" customFormat="false" ht="12.75" hidden="false" customHeight="false" outlineLevel="0" collapsed="false">
      <c r="D149" s="280"/>
      <c r="E149" s="280"/>
      <c r="F149" s="280"/>
      <c r="G149" s="280"/>
      <c r="H149" s="280"/>
      <c r="I149" s="280"/>
      <c r="J149" s="280"/>
      <c r="K149" s="280"/>
      <c r="L149" s="280"/>
      <c r="M149" s="280"/>
      <c r="N149" s="280"/>
      <c r="O149" s="280"/>
      <c r="P149" s="280"/>
      <c r="Q149" s="280"/>
      <c r="R149" s="280"/>
      <c r="S149" s="280"/>
      <c r="T149" s="280"/>
      <c r="U149" s="280"/>
      <c r="V149" s="280"/>
      <c r="W149" s="280"/>
      <c r="X149" s="280"/>
      <c r="Y149" s="280"/>
      <c r="Z149" s="280"/>
      <c r="AA149" s="280"/>
      <c r="AB149" s="280"/>
      <c r="AC149" s="280"/>
      <c r="AD149" s="280"/>
      <c r="AE149" s="280"/>
      <c r="AF149" s="280"/>
      <c r="AG149" s="280"/>
      <c r="AH149" s="280"/>
      <c r="AI149" s="280"/>
      <c r="AJ149" s="280"/>
      <c r="AK149" s="280"/>
    </row>
    <row r="150" customFormat="false" ht="12.75" hidden="false" customHeight="false" outlineLevel="0" collapsed="false">
      <c r="D150" s="280"/>
      <c r="E150" s="280"/>
      <c r="F150" s="280"/>
      <c r="G150" s="280"/>
      <c r="H150" s="280"/>
      <c r="I150" s="280"/>
      <c r="J150" s="280"/>
      <c r="K150" s="280"/>
      <c r="L150" s="280"/>
      <c r="M150" s="280"/>
      <c r="N150" s="280"/>
      <c r="O150" s="280"/>
      <c r="P150" s="280"/>
      <c r="Q150" s="280"/>
      <c r="R150" s="280"/>
      <c r="S150" s="280"/>
      <c r="T150" s="280"/>
      <c r="U150" s="280"/>
      <c r="V150" s="280"/>
      <c r="W150" s="280"/>
      <c r="X150" s="280"/>
      <c r="Y150" s="280"/>
      <c r="Z150" s="280"/>
      <c r="AA150" s="280"/>
      <c r="AB150" s="280"/>
      <c r="AC150" s="280"/>
      <c r="AD150" s="280"/>
      <c r="AE150" s="280"/>
      <c r="AF150" s="280"/>
      <c r="AG150" s="280"/>
      <c r="AH150" s="280"/>
      <c r="AI150" s="280"/>
      <c r="AJ150" s="280"/>
      <c r="AK150" s="280"/>
    </row>
    <row r="151" customFormat="false" ht="12.75" hidden="false" customHeight="false" outlineLevel="0" collapsed="false">
      <c r="D151" s="280"/>
      <c r="E151" s="280"/>
      <c r="F151" s="280"/>
      <c r="G151" s="280"/>
      <c r="H151" s="280"/>
      <c r="I151" s="280"/>
      <c r="J151" s="280"/>
      <c r="K151" s="280"/>
      <c r="L151" s="280"/>
      <c r="M151" s="280"/>
      <c r="N151" s="280"/>
      <c r="O151" s="280"/>
      <c r="P151" s="280"/>
      <c r="Q151" s="280"/>
      <c r="R151" s="280"/>
      <c r="S151" s="280"/>
      <c r="T151" s="280"/>
      <c r="U151" s="280"/>
      <c r="V151" s="280"/>
      <c r="W151" s="280"/>
      <c r="X151" s="280"/>
      <c r="Y151" s="280"/>
      <c r="Z151" s="280"/>
      <c r="AA151" s="280"/>
      <c r="AB151" s="280"/>
      <c r="AC151" s="280"/>
      <c r="AD151" s="280"/>
      <c r="AE151" s="280"/>
      <c r="AF151" s="280"/>
      <c r="AG151" s="280"/>
      <c r="AH151" s="280"/>
      <c r="AI151" s="280"/>
      <c r="AJ151" s="280"/>
      <c r="AK151" s="280"/>
    </row>
    <row r="152" customFormat="false" ht="12.75" hidden="false" customHeight="false" outlineLevel="0" collapsed="false">
      <c r="D152" s="280"/>
      <c r="E152" s="280"/>
      <c r="F152" s="280"/>
      <c r="G152" s="280"/>
      <c r="H152" s="280"/>
      <c r="I152" s="280"/>
      <c r="J152" s="280"/>
      <c r="K152" s="280"/>
      <c r="L152" s="280"/>
      <c r="M152" s="280"/>
      <c r="N152" s="280"/>
      <c r="O152" s="280"/>
      <c r="P152" s="280"/>
      <c r="Q152" s="280"/>
      <c r="R152" s="280"/>
      <c r="S152" s="280"/>
      <c r="T152" s="280"/>
      <c r="U152" s="280"/>
      <c r="V152" s="280"/>
      <c r="W152" s="280"/>
      <c r="X152" s="280"/>
      <c r="Y152" s="280"/>
      <c r="Z152" s="280"/>
      <c r="AA152" s="280"/>
      <c r="AB152" s="280"/>
      <c r="AC152" s="280"/>
      <c r="AD152" s="280"/>
      <c r="AE152" s="280"/>
      <c r="AF152" s="280"/>
      <c r="AG152" s="280"/>
      <c r="AH152" s="280"/>
      <c r="AI152" s="280"/>
      <c r="AJ152" s="280"/>
      <c r="AK152" s="280"/>
    </row>
  </sheetData>
  <mergeCells count="7">
    <mergeCell ref="B2:K2"/>
    <mergeCell ref="B3:K3"/>
    <mergeCell ref="B4:K4"/>
    <mergeCell ref="D6:F6"/>
    <mergeCell ref="H7:K7"/>
    <mergeCell ref="D53:F53"/>
    <mergeCell ref="H54:K5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9" topLeftCell="D10" activePane="bottomRight" state="frozen"/>
      <selection pane="topLeft" activeCell="A1" activeCellId="0" sqref="A1"/>
      <selection pane="topRight" activeCell="D1" activeCellId="0" sqref="D1"/>
      <selection pane="bottomLeft" activeCell="A10" activeCellId="0" sqref="A10"/>
      <selection pane="bottomRigh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73" width="16.84"/>
    <col collapsed="false" customWidth="true" hidden="false" outlineLevel="0" max="2" min="2" style="0" width="27.7"/>
    <col collapsed="false" customWidth="true" hidden="false" outlineLevel="0" max="3" min="3" style="0" width="1.7"/>
    <col collapsed="false" customWidth="true" hidden="false" outlineLevel="0" max="6" min="4" style="0" width="8.7"/>
    <col collapsed="false" customWidth="true" hidden="false" outlineLevel="0" max="8" min="7" style="0" width="7.7"/>
    <col collapsed="false" customWidth="true" hidden="false" outlineLevel="0" max="9" min="9" style="0" width="8.56"/>
    <col collapsed="false" customWidth="true" hidden="false" outlineLevel="0" max="10" min="10" style="0" width="1.85"/>
    <col collapsed="false" customWidth="true" hidden="false" outlineLevel="0" max="13" min="11" style="0" width="8.7"/>
    <col collapsed="false" customWidth="true" hidden="false" outlineLevel="0" max="16" min="14" style="0" width="7.7"/>
  </cols>
  <sheetData>
    <row r="1" customFormat="false" ht="12.75" hidden="false" customHeight="false" outlineLevel="0" collapsed="false">
      <c r="A1" s="273" t="s">
        <v>374</v>
      </c>
    </row>
    <row r="2" customFormat="false" ht="15.75" hidden="false" customHeight="false" outlineLevel="0" collapsed="false">
      <c r="A2" s="273" t="s">
        <v>376</v>
      </c>
      <c r="B2" s="274" t="s">
        <v>287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0" t="s">
        <v>69</v>
      </c>
    </row>
    <row r="3" customFormat="false" ht="15" hidden="false" customHeight="false" outlineLevel="0" collapsed="false">
      <c r="A3" s="273" t="s">
        <v>378</v>
      </c>
      <c r="B3" s="276" t="s">
        <v>461</v>
      </c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</row>
    <row r="4" customFormat="false" ht="12.75" hidden="false" customHeight="false" outlineLevel="0" collapsed="false">
      <c r="A4" s="275" t="n">
        <v>36678</v>
      </c>
      <c r="B4" s="277" t="str">
        <f aca="false">'Old Mgmt Summary'!A3</f>
        <v>Results based on Activity through April 28, 2000</v>
      </c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</row>
    <row r="5" customFormat="false" ht="3" hidden="false" customHeight="true" outlineLevel="0" collapsed="false">
      <c r="A5" s="273" t="s">
        <v>436</v>
      </c>
    </row>
    <row r="6" customFormat="false" ht="12.75" hidden="false" customHeight="false" outlineLevel="0" collapsed="false">
      <c r="A6" s="273" t="s">
        <v>220</v>
      </c>
      <c r="B6" s="278"/>
      <c r="D6" s="281"/>
      <c r="E6" s="282"/>
      <c r="F6" s="282"/>
      <c r="G6" s="282"/>
      <c r="H6" s="282"/>
      <c r="I6" s="283"/>
      <c r="J6" s="280"/>
      <c r="K6" s="281"/>
      <c r="L6" s="282"/>
      <c r="M6" s="282"/>
      <c r="N6" s="282"/>
      <c r="O6" s="282"/>
      <c r="P6" s="283"/>
      <c r="Q6" s="280"/>
      <c r="R6" s="280"/>
      <c r="S6" s="280"/>
      <c r="T6" s="280"/>
    </row>
    <row r="7" customFormat="false" ht="12.75" hidden="false" customHeight="false" outlineLevel="0" collapsed="false">
      <c r="B7" s="289"/>
      <c r="D7" s="288" t="s">
        <v>462</v>
      </c>
      <c r="E7" s="288"/>
      <c r="F7" s="288"/>
      <c r="G7" s="288"/>
      <c r="H7" s="288"/>
      <c r="I7" s="288"/>
      <c r="J7" s="280"/>
      <c r="K7" s="288" t="s">
        <v>463</v>
      </c>
      <c r="L7" s="288"/>
      <c r="M7" s="288"/>
      <c r="N7" s="288"/>
      <c r="O7" s="288"/>
      <c r="P7" s="288"/>
      <c r="Q7" s="280"/>
      <c r="R7" s="280"/>
      <c r="S7" s="280"/>
      <c r="T7" s="280"/>
    </row>
    <row r="8" customFormat="false" ht="12.75" hidden="false" customHeight="false" outlineLevel="0" collapsed="false">
      <c r="B8" s="284" t="s">
        <v>5</v>
      </c>
      <c r="D8" s="285" t="s">
        <v>9</v>
      </c>
      <c r="E8" s="286" t="s">
        <v>7</v>
      </c>
      <c r="F8" s="287" t="s">
        <v>8</v>
      </c>
      <c r="G8" s="279" t="s">
        <v>464</v>
      </c>
      <c r="H8" s="279"/>
      <c r="I8" s="279"/>
      <c r="J8" s="280"/>
      <c r="K8" s="285" t="s">
        <v>9</v>
      </c>
      <c r="L8" s="286" t="s">
        <v>7</v>
      </c>
      <c r="M8" s="287" t="s">
        <v>8</v>
      </c>
      <c r="N8" s="279" t="s">
        <v>464</v>
      </c>
      <c r="O8" s="279"/>
      <c r="P8" s="279"/>
      <c r="Q8" s="280"/>
      <c r="R8" s="280"/>
      <c r="S8" s="280"/>
      <c r="T8" s="280"/>
    </row>
    <row r="9" customFormat="false" ht="3" hidden="false" customHeight="true" outlineLevel="0" collapsed="false">
      <c r="B9" s="278"/>
      <c r="D9" s="281"/>
      <c r="E9" s="282"/>
      <c r="F9" s="282"/>
      <c r="G9" s="282"/>
      <c r="H9" s="282"/>
      <c r="I9" s="283"/>
      <c r="J9" s="280"/>
      <c r="K9" s="281"/>
      <c r="L9" s="282"/>
      <c r="M9" s="282"/>
      <c r="N9" s="282"/>
      <c r="O9" s="282"/>
      <c r="P9" s="283"/>
      <c r="Q9" s="280"/>
      <c r="R9" s="280"/>
      <c r="S9" s="280"/>
      <c r="T9" s="280"/>
    </row>
    <row r="10" customFormat="false" ht="11.25" hidden="false" customHeight="true" outlineLevel="0" collapsed="false">
      <c r="A10" s="273" t="s">
        <v>455</v>
      </c>
      <c r="B10" s="289" t="s">
        <v>13</v>
      </c>
      <c r="D10" s="290" t="e">
        <f aca="false">E10</f>
        <v>#NAME?</v>
      </c>
      <c r="E10" s="291" t="e">
        <f aca="false">ROUND(HPVAL($A10,$A$1,$A$2,$A$4,$A$5,$A$6)/1000,0)</f>
        <v>#NAME?</v>
      </c>
      <c r="F10" s="332" t="e">
        <f aca="false">E10-D10</f>
        <v>#NAME?</v>
      </c>
      <c r="G10" s="295"/>
      <c r="H10" s="295"/>
      <c r="I10" s="296"/>
      <c r="J10" s="280"/>
      <c r="K10" s="290" t="e">
        <f aca="false">L10</f>
        <v>#NAME?</v>
      </c>
      <c r="L10" s="291" t="e">
        <f aca="false">ROUND(HPVAL($A10,$A$1,$A$3,$A$4,$A$5,$A$6)/1000,0)</f>
        <v>#NAME?</v>
      </c>
      <c r="M10" s="332" t="e">
        <f aca="false">ROUND(L10-K10,0)</f>
        <v>#NAME?</v>
      </c>
      <c r="N10" s="295"/>
      <c r="O10" s="295"/>
      <c r="P10" s="296"/>
      <c r="Q10" s="280"/>
      <c r="R10" s="280"/>
      <c r="S10" s="280"/>
      <c r="T10" s="280"/>
    </row>
    <row r="11" customFormat="false" ht="11.25" hidden="false" customHeight="true" outlineLevel="0" collapsed="false">
      <c r="A11" s="273" t="s">
        <v>384</v>
      </c>
      <c r="B11" s="289" t="s">
        <v>14</v>
      </c>
      <c r="D11" s="297" t="n">
        <f aca="false">7642-1779</f>
        <v>5863</v>
      </c>
      <c r="E11" s="293" t="e">
        <f aca="false">ROUND(HPVAL($A11,$A$1,$A$2,$A$4,$A$5,$A$6)/1000,0)</f>
        <v>#NAME?</v>
      </c>
      <c r="F11" s="333" t="e">
        <f aca="false">E11-D11</f>
        <v>#NAME?</v>
      </c>
      <c r="G11" s="295"/>
      <c r="H11" s="295"/>
      <c r="I11" s="296"/>
      <c r="J11" s="280"/>
      <c r="K11" s="297" t="e">
        <f aca="false">L11</f>
        <v>#NAME?</v>
      </c>
      <c r="L11" s="293" t="e">
        <f aca="false">ROUND(HPVAL($A11,$A$1,$A$3,$A$4,$A$5,$A$6)/1000,0)</f>
        <v>#NAME?</v>
      </c>
      <c r="M11" s="333" t="e">
        <f aca="false">ROUND(L11-K11,0)</f>
        <v>#NAME?</v>
      </c>
      <c r="N11" s="295"/>
      <c r="O11" s="295"/>
      <c r="P11" s="296"/>
      <c r="Q11" s="280"/>
      <c r="R11" s="280"/>
      <c r="S11" s="280"/>
      <c r="T11" s="280"/>
    </row>
    <row r="12" customFormat="false" ht="11.25" hidden="false" customHeight="true" outlineLevel="0" collapsed="false">
      <c r="A12" s="273" t="s">
        <v>385</v>
      </c>
      <c r="B12" s="289" t="s">
        <v>15</v>
      </c>
      <c r="D12" s="297" t="e">
        <f aca="false">E12</f>
        <v>#NAME?</v>
      </c>
      <c r="E12" s="293" t="e">
        <f aca="false">ROUND(HPVAL($A12,$A$1,$A$2,$A$4,$A$5,$A$6)/1000,0)</f>
        <v>#NAME?</v>
      </c>
      <c r="F12" s="333" t="e">
        <f aca="false">E12-D12</f>
        <v>#NAME?</v>
      </c>
      <c r="G12" s="295"/>
      <c r="H12" s="295"/>
      <c r="I12" s="296"/>
      <c r="J12" s="280"/>
      <c r="K12" s="297" t="e">
        <f aca="false">L12</f>
        <v>#NAME?</v>
      </c>
      <c r="L12" s="293" t="e">
        <f aca="false">ROUND(HPVAL($A12,$A$1,$A$3,$A$4,$A$5,$A$6)*0.8577/1000,0)</f>
        <v>#NAME?</v>
      </c>
      <c r="M12" s="333" t="e">
        <f aca="false">ROUND(L12-K12,0)</f>
        <v>#NAME?</v>
      </c>
      <c r="N12" s="295"/>
      <c r="O12" s="295"/>
      <c r="P12" s="296"/>
      <c r="Q12" s="280"/>
      <c r="R12" s="280"/>
      <c r="S12" s="280"/>
      <c r="T12" s="280"/>
    </row>
    <row r="13" customFormat="false" ht="11.25" hidden="false" customHeight="true" outlineLevel="0" collapsed="false">
      <c r="A13" s="273" t="s">
        <v>386</v>
      </c>
      <c r="B13" s="289" t="s">
        <v>16</v>
      </c>
      <c r="D13" s="297" t="e">
        <f aca="false">E13</f>
        <v>#NAME?</v>
      </c>
      <c r="E13" s="293" t="e">
        <f aca="false">ROUND(HPVAL($A13,$A$1,$A$2,$A$4,$A$5,$A$6)/1000,0)</f>
        <v>#NAME?</v>
      </c>
      <c r="F13" s="333" t="e">
        <f aca="false">E13-D13</f>
        <v>#NAME?</v>
      </c>
      <c r="G13" s="295"/>
      <c r="H13" s="295"/>
      <c r="I13" s="296"/>
      <c r="J13" s="280"/>
      <c r="K13" s="297" t="e">
        <f aca="false">L13</f>
        <v>#NAME?</v>
      </c>
      <c r="L13" s="293" t="e">
        <f aca="false">ROUND(HPVAL("ECT_INV_IRFX",$A$1,$A$3,$A$4,$A$5,$A$6)/1000,0)-L12</f>
        <v>#NAME?</v>
      </c>
      <c r="M13" s="333" t="e">
        <f aca="false">ROUND(L13-K13,0)</f>
        <v>#NAME?</v>
      </c>
      <c r="N13" s="295"/>
      <c r="O13" s="295"/>
      <c r="P13" s="296"/>
      <c r="Q13" s="280"/>
      <c r="R13" s="280"/>
      <c r="S13" s="280"/>
      <c r="T13" s="280"/>
    </row>
    <row r="14" customFormat="false" ht="11.25" hidden="false" customHeight="true" outlineLevel="0" collapsed="false">
      <c r="A14" s="273" t="s">
        <v>387</v>
      </c>
      <c r="B14" s="289" t="s">
        <v>17</v>
      </c>
      <c r="C14" s="300"/>
      <c r="D14" s="297" t="n">
        <v>0</v>
      </c>
      <c r="E14" s="293" t="n">
        <v>0</v>
      </c>
      <c r="F14" s="333" t="n">
        <f aca="false">E14-D14</f>
        <v>0</v>
      </c>
      <c r="G14" s="295"/>
      <c r="H14" s="295"/>
      <c r="I14" s="296"/>
      <c r="J14" s="280"/>
      <c r="K14" s="297" t="e">
        <f aca="false">L14</f>
        <v>#NAME?</v>
      </c>
      <c r="L14" s="293" t="e">
        <f aca="false">ROUND(HPVAL($A14,$A$1,$A$3,$A$4,$A$5,$A$6)/1000,0)/2</f>
        <v>#NAME?</v>
      </c>
      <c r="M14" s="333" t="e">
        <f aca="false">ROUND(L14-K14,0)</f>
        <v>#NAME?</v>
      </c>
      <c r="N14" s="295"/>
      <c r="O14" s="295"/>
      <c r="P14" s="296"/>
      <c r="Q14" s="280"/>
      <c r="R14" s="280"/>
      <c r="S14" s="280"/>
      <c r="T14" s="280"/>
    </row>
    <row r="15" customFormat="false" ht="11.25" hidden="false" customHeight="true" outlineLevel="0" collapsed="false">
      <c r="A15" s="273" t="s">
        <v>388</v>
      </c>
      <c r="B15" s="289" t="s">
        <v>18</v>
      </c>
      <c r="D15" s="297" t="n">
        <v>626</v>
      </c>
      <c r="E15" s="293" t="e">
        <f aca="false">ROUND(HPVAL($A15,$A$1,$A$2,$A$4,$A$5,$A$6)/1000,0)</f>
        <v>#NAME?</v>
      </c>
      <c r="F15" s="333" t="e">
        <f aca="false">E15-D15</f>
        <v>#NAME?</v>
      </c>
      <c r="G15" s="295"/>
      <c r="H15" s="295"/>
      <c r="I15" s="296"/>
      <c r="J15" s="280"/>
      <c r="K15" s="297" t="e">
        <f aca="false">L15</f>
        <v>#NAME?</v>
      </c>
      <c r="L15" s="293" t="e">
        <f aca="false">ROUND(HPVAL($A15,$A$1,$A$3,$A$4,$A$5,$A$6)/1000,0)</f>
        <v>#NAME?</v>
      </c>
      <c r="M15" s="333" t="e">
        <f aca="false">ROUND(L15-K15,0)</f>
        <v>#NAME?</v>
      </c>
      <c r="N15" s="295"/>
      <c r="O15" s="295"/>
      <c r="P15" s="296"/>
      <c r="Q15" s="280"/>
      <c r="R15" s="280"/>
      <c r="S15" s="280"/>
      <c r="T15" s="280"/>
    </row>
    <row r="16" customFormat="false" ht="11.25" hidden="false" customHeight="true" outlineLevel="0" collapsed="false">
      <c r="A16" s="273" t="s">
        <v>389</v>
      </c>
      <c r="B16" s="289" t="s">
        <v>19</v>
      </c>
      <c r="D16" s="297" t="e">
        <f aca="false">E16</f>
        <v>#NAME?</v>
      </c>
      <c r="E16" s="293" t="e">
        <f aca="false">ROUND(HPVAL($A16,$A$1,$A$2,$A$4,$A$5,$A$6)/1000,0)</f>
        <v>#NAME?</v>
      </c>
      <c r="F16" s="333" t="e">
        <f aca="false">E16-D16</f>
        <v>#NAME?</v>
      </c>
      <c r="G16" s="295"/>
      <c r="H16" s="295"/>
      <c r="I16" s="296"/>
      <c r="J16" s="280"/>
      <c r="K16" s="297" t="e">
        <f aca="false">L16</f>
        <v>#NAME?</v>
      </c>
      <c r="L16" s="293" t="e">
        <f aca="false">ROUND(HPVAL($A16,$A$1,$A$3,$A$4,$A$5,$A$6)/1000,0)</f>
        <v>#NAME?</v>
      </c>
      <c r="M16" s="333" t="e">
        <f aca="false">ROUND(L16-K16,0)</f>
        <v>#NAME?</v>
      </c>
      <c r="N16" s="295"/>
      <c r="O16" s="295"/>
      <c r="P16" s="296"/>
      <c r="Q16" s="280"/>
      <c r="R16" s="280"/>
      <c r="S16" s="280"/>
      <c r="T16" s="280"/>
    </row>
    <row r="17" customFormat="false" ht="11.25" hidden="false" customHeight="true" outlineLevel="0" collapsed="false">
      <c r="A17" s="273" t="s">
        <v>390</v>
      </c>
      <c r="B17" s="289" t="s">
        <v>20</v>
      </c>
      <c r="D17" s="297" t="e">
        <f aca="false">E17</f>
        <v>#NAME?</v>
      </c>
      <c r="E17" s="293" t="e">
        <f aca="false">ROUND(HPVAL($A17,$A$1,$A$2,$A$4,$A$5,$A$6)/1000,0)</f>
        <v>#NAME?</v>
      </c>
      <c r="F17" s="333" t="e">
        <f aca="false">E17-D17</f>
        <v>#NAME?</v>
      </c>
      <c r="G17" s="295"/>
      <c r="H17" s="295"/>
      <c r="I17" s="296"/>
      <c r="J17" s="280"/>
      <c r="K17" s="297" t="e">
        <f aca="false">L17</f>
        <v>#NAME?</v>
      </c>
      <c r="L17" s="293" t="e">
        <f aca="false">ROUND(HPVAL($A17,$A$1,$A$3,$A$4,$A$5,$A$6)/1000,0)</f>
        <v>#NAME?</v>
      </c>
      <c r="M17" s="333" t="e">
        <f aca="false">ROUND(L17-K17,0)</f>
        <v>#NAME?</v>
      </c>
      <c r="N17" s="295"/>
      <c r="O17" s="295"/>
      <c r="P17" s="296"/>
      <c r="Q17" s="280"/>
      <c r="R17" s="280"/>
      <c r="S17" s="280"/>
      <c r="T17" s="280"/>
    </row>
    <row r="18" customFormat="false" ht="11.25" hidden="false" customHeight="true" outlineLevel="0" collapsed="false">
      <c r="A18" s="273" t="s">
        <v>391</v>
      </c>
      <c r="B18" s="289" t="s">
        <v>21</v>
      </c>
      <c r="D18" s="297" t="e">
        <f aca="false">E18</f>
        <v>#NAME?</v>
      </c>
      <c r="E18" s="293" t="e">
        <f aca="false">ROUND(HPVAL($A18,$A$1,$A$2,$A$4,$A$5,$A$6)/1000,0)</f>
        <v>#NAME?</v>
      </c>
      <c r="F18" s="333" t="e">
        <f aca="false">E18-D18</f>
        <v>#NAME?</v>
      </c>
      <c r="G18" s="295"/>
      <c r="H18" s="295"/>
      <c r="I18" s="296"/>
      <c r="J18" s="280"/>
      <c r="K18" s="297" t="n">
        <v>448</v>
      </c>
      <c r="L18" s="293" t="e">
        <f aca="false">ROUND(HPVAL($A18,$A$1,$A$3,$A$4,$A$5,$A$6)/1000,0)</f>
        <v>#NAME?</v>
      </c>
      <c r="M18" s="333" t="e">
        <f aca="false">ROUND(L18-K18,0)</f>
        <v>#NAME?</v>
      </c>
      <c r="N18" s="295"/>
      <c r="O18" s="295"/>
      <c r="P18" s="296"/>
      <c r="Q18" s="280"/>
      <c r="R18" s="280"/>
      <c r="S18" s="280"/>
      <c r="T18" s="280"/>
    </row>
    <row r="19" customFormat="false" ht="11.25" hidden="false" customHeight="true" outlineLevel="0" collapsed="false">
      <c r="B19" s="301" t="s">
        <v>465</v>
      </c>
      <c r="C19" s="302"/>
      <c r="D19" s="303" t="e">
        <f aca="false">SUM(D10:D18)</f>
        <v>#NAME?</v>
      </c>
      <c r="E19" s="304" t="e">
        <f aca="false">SUM(E10:E18)</f>
        <v>#NAME?</v>
      </c>
      <c r="F19" s="304" t="e">
        <f aca="false">SUM(F10:F18)</f>
        <v>#NAME?</v>
      </c>
      <c r="G19" s="308"/>
      <c r="H19" s="308"/>
      <c r="I19" s="309"/>
      <c r="J19" s="302"/>
      <c r="K19" s="303" t="e">
        <f aca="false">SUM(K10:K18)</f>
        <v>#NAME?</v>
      </c>
      <c r="L19" s="304" t="e">
        <f aca="false">SUM(L10:L18)</f>
        <v>#NAME?</v>
      </c>
      <c r="M19" s="304" t="e">
        <f aca="false">SUM(M10:M18)</f>
        <v>#NAME?</v>
      </c>
      <c r="N19" s="308"/>
      <c r="O19" s="308"/>
      <c r="P19" s="309"/>
      <c r="Q19" s="280"/>
      <c r="R19" s="280"/>
      <c r="S19" s="280"/>
      <c r="T19" s="280"/>
    </row>
    <row r="20" customFormat="false" ht="3" hidden="false" customHeight="true" outlineLevel="0" collapsed="false">
      <c r="B20" s="289"/>
      <c r="D20" s="297"/>
      <c r="E20" s="293"/>
      <c r="F20" s="333"/>
      <c r="G20" s="295"/>
      <c r="H20" s="295"/>
      <c r="I20" s="296"/>
      <c r="J20" s="280"/>
      <c r="K20" s="297"/>
      <c r="L20" s="293"/>
      <c r="M20" s="333"/>
      <c r="N20" s="295"/>
      <c r="O20" s="295"/>
      <c r="P20" s="296"/>
      <c r="Q20" s="280"/>
      <c r="R20" s="280"/>
      <c r="S20" s="280"/>
      <c r="T20" s="280"/>
    </row>
    <row r="21" customFormat="false" ht="11.25" hidden="false" customHeight="true" outlineLevel="0" collapsed="false">
      <c r="A21" s="273" t="s">
        <v>394</v>
      </c>
      <c r="B21" s="289" t="s">
        <v>23</v>
      </c>
      <c r="D21" s="297" t="e">
        <f aca="false">E21</f>
        <v>#NAME?</v>
      </c>
      <c r="E21" s="293" t="e">
        <f aca="false">ROUND(HPVAL($A21,$A$1,$A$2,$A$4,$A$5,$A$6)/1000,0)</f>
        <v>#NAME?</v>
      </c>
      <c r="F21" s="333" t="e">
        <f aca="false">E21-D21</f>
        <v>#NAME?</v>
      </c>
      <c r="G21" s="295"/>
      <c r="H21" s="295"/>
      <c r="I21" s="296"/>
      <c r="J21" s="280"/>
      <c r="K21" s="297" t="e">
        <f aca="false">L21</f>
        <v>#NAME?</v>
      </c>
      <c r="L21" s="293" t="e">
        <f aca="false">ROUND(HPVAL($A21,$A$1,$A$3,$A$4,$A$5,$A$6)/1000,0)</f>
        <v>#NAME?</v>
      </c>
      <c r="M21" s="333" t="e">
        <f aca="false">ROUND(L21-K21,0)</f>
        <v>#NAME?</v>
      </c>
      <c r="N21" s="295"/>
      <c r="O21" s="295"/>
      <c r="P21" s="296"/>
      <c r="Q21" s="280"/>
      <c r="R21" s="280"/>
      <c r="S21" s="280"/>
      <c r="T21" s="280"/>
    </row>
    <row r="22" customFormat="false" ht="11.25" hidden="false" customHeight="true" outlineLevel="0" collapsed="false">
      <c r="A22" s="273" t="s">
        <v>395</v>
      </c>
      <c r="B22" s="289" t="s">
        <v>24</v>
      </c>
      <c r="D22" s="297" t="n">
        <v>943</v>
      </c>
      <c r="E22" s="293" t="e">
        <f aca="false">ROUND(HPVAL($A22,$A$1,$A$2,$A$4,$A$5,$A$6)/1000,0)</f>
        <v>#NAME?</v>
      </c>
      <c r="F22" s="333" t="e">
        <f aca="false">E22-D22</f>
        <v>#NAME?</v>
      </c>
      <c r="G22" s="295" t="s">
        <v>466</v>
      </c>
      <c r="H22" s="295"/>
      <c r="I22" s="296"/>
      <c r="J22" s="280"/>
      <c r="K22" s="297" t="e">
        <f aca="false">L22</f>
        <v>#NAME?</v>
      </c>
      <c r="L22" s="293" t="e">
        <f aca="false">ROUND(HPVAL($A22,$A$1,$A$3,$A$4,$A$5,$A$6)/1000,0)</f>
        <v>#NAME?</v>
      </c>
      <c r="M22" s="333" t="e">
        <f aca="false">ROUND(L22-K22,0)</f>
        <v>#NAME?</v>
      </c>
      <c r="N22" s="295"/>
      <c r="O22" s="295"/>
      <c r="P22" s="296"/>
      <c r="Q22" s="280"/>
      <c r="R22" s="280"/>
      <c r="S22" s="280"/>
      <c r="T22" s="280"/>
    </row>
    <row r="23" customFormat="false" ht="11.25" hidden="false" customHeight="true" outlineLevel="0" collapsed="false">
      <c r="A23" s="273" t="s">
        <v>443</v>
      </c>
      <c r="B23" s="289" t="s">
        <v>430</v>
      </c>
      <c r="D23" s="297" t="n">
        <f aca="false">93+16</f>
        <v>109</v>
      </c>
      <c r="E23" s="293" t="e">
        <f aca="false">ROUND(HPVAL($A23,$A$1,$A$2,$A$4,$A$5,$A$6)/1000,0)</f>
        <v>#NAME?</v>
      </c>
      <c r="F23" s="333" t="e">
        <f aca="false">E23-D23</f>
        <v>#NAME?</v>
      </c>
      <c r="G23" s="295" t="s">
        <v>467</v>
      </c>
      <c r="H23" s="295"/>
      <c r="I23" s="296"/>
      <c r="J23" s="280"/>
      <c r="K23" s="297" t="e">
        <f aca="false">L23</f>
        <v>#NAME?</v>
      </c>
      <c r="L23" s="293" t="e">
        <f aca="false">ROUND(HPVAL($A23,$A$1,$A$3,$A$4,$A$5,$A$6)/1000,0)</f>
        <v>#NAME?</v>
      </c>
      <c r="M23" s="333" t="e">
        <f aca="false">ROUND(L23-K23,0)</f>
        <v>#NAME?</v>
      </c>
      <c r="N23" s="295"/>
      <c r="O23" s="295"/>
      <c r="P23" s="296"/>
      <c r="Q23" s="280"/>
      <c r="R23" s="280"/>
      <c r="S23" s="280"/>
      <c r="T23" s="280"/>
    </row>
    <row r="24" customFormat="false" ht="11.25" hidden="false" customHeight="true" outlineLevel="0" collapsed="false">
      <c r="A24" s="273" t="s">
        <v>399</v>
      </c>
      <c r="B24" s="289" t="s">
        <v>26</v>
      </c>
      <c r="D24" s="297" t="e">
        <f aca="false">E24</f>
        <v>#NAME?</v>
      </c>
      <c r="E24" s="293" t="e">
        <f aca="false">ROUND(HPVAL($A24,$A$1,$A$2,$A$4,$A$5,$A$6)/1000,0)</f>
        <v>#NAME?</v>
      </c>
      <c r="F24" s="333" t="e">
        <f aca="false">E24-D24</f>
        <v>#NAME?</v>
      </c>
      <c r="G24" s="295"/>
      <c r="H24" s="295"/>
      <c r="I24" s="296"/>
      <c r="J24" s="280"/>
      <c r="K24" s="297" t="e">
        <f aca="false">L24</f>
        <v>#NAME?</v>
      </c>
      <c r="L24" s="293" t="e">
        <f aca="false">ROUND(HPVAL($A24,$A$1,$A$3,$A$4,$A$5,$A$6)/1000,0)</f>
        <v>#NAME?</v>
      </c>
      <c r="M24" s="333" t="e">
        <f aca="false">ROUND(L24-K24,0)</f>
        <v>#NAME?</v>
      </c>
      <c r="N24" s="295"/>
      <c r="O24" s="295"/>
      <c r="P24" s="296"/>
      <c r="Q24" s="280"/>
      <c r="R24" s="280"/>
      <c r="S24" s="280"/>
      <c r="T24" s="280"/>
    </row>
    <row r="25" customFormat="false" ht="11.25" hidden="false" customHeight="true" outlineLevel="0" collapsed="false">
      <c r="B25" s="289" t="s">
        <v>27</v>
      </c>
      <c r="D25" s="297" t="n">
        <v>167</v>
      </c>
      <c r="E25" s="293" t="n">
        <v>376</v>
      </c>
      <c r="F25" s="333" t="n">
        <f aca="false">E25-D25</f>
        <v>209</v>
      </c>
      <c r="G25" s="295"/>
      <c r="H25" s="295"/>
      <c r="I25" s="296"/>
      <c r="J25" s="280"/>
      <c r="K25" s="297" t="n">
        <f aca="false">L25</f>
        <v>1195</v>
      </c>
      <c r="L25" s="293" t="n">
        <v>1195</v>
      </c>
      <c r="M25" s="333"/>
      <c r="N25" s="295"/>
      <c r="O25" s="295"/>
      <c r="P25" s="296"/>
      <c r="Q25" s="280"/>
      <c r="R25" s="280"/>
      <c r="S25" s="280"/>
      <c r="T25" s="280"/>
    </row>
    <row r="26" customFormat="false" ht="11.25" hidden="false" customHeight="true" outlineLevel="0" collapsed="false">
      <c r="A26" s="273" t="s">
        <v>400</v>
      </c>
      <c r="B26" s="289" t="s">
        <v>28</v>
      </c>
      <c r="D26" s="297" t="e">
        <f aca="false">E26</f>
        <v>#NAME?</v>
      </c>
      <c r="E26" s="293" t="e">
        <f aca="false">ROUND(HPVAL($A26,$A$1,$A$2,$A$4,$A$5,$A$6)/1000,0)</f>
        <v>#NAME?</v>
      </c>
      <c r="F26" s="333" t="e">
        <f aca="false">E26-D26</f>
        <v>#NAME?</v>
      </c>
      <c r="G26" s="295"/>
      <c r="H26" s="295"/>
      <c r="I26" s="296"/>
      <c r="J26" s="280"/>
      <c r="K26" s="297" t="e">
        <f aca="false">L26</f>
        <v>#NAME?</v>
      </c>
      <c r="L26" s="293" t="e">
        <f aca="false">ROUND(HPVAL($A26,$A$1,$A$3,$A$4,$A$5,$A$6)/1000,0)</f>
        <v>#NAME?</v>
      </c>
      <c r="M26" s="333" t="e">
        <f aca="false">ROUND(L26-K26,0)</f>
        <v>#NAME?</v>
      </c>
      <c r="N26" s="295"/>
      <c r="O26" s="295"/>
      <c r="P26" s="296"/>
      <c r="Q26" s="280"/>
      <c r="R26" s="280"/>
      <c r="S26" s="280"/>
      <c r="T26" s="280"/>
    </row>
    <row r="27" customFormat="false" ht="11.25" hidden="false" customHeight="true" outlineLevel="0" collapsed="false">
      <c r="B27" s="301" t="s">
        <v>29</v>
      </c>
      <c r="C27" s="302"/>
      <c r="D27" s="303" t="e">
        <f aca="false">SUM(D21:D26)</f>
        <v>#NAME?</v>
      </c>
      <c r="E27" s="304" t="e">
        <f aca="false">SUM(E21:E26)</f>
        <v>#NAME?</v>
      </c>
      <c r="F27" s="304" t="e">
        <f aca="false">SUM(F21:F26)</f>
        <v>#NAME?</v>
      </c>
      <c r="G27" s="308"/>
      <c r="H27" s="308"/>
      <c r="I27" s="309"/>
      <c r="J27" s="302"/>
      <c r="K27" s="303" t="e">
        <f aca="false">SUM(K21:K26)</f>
        <v>#NAME?</v>
      </c>
      <c r="L27" s="304" t="e">
        <f aca="false">SUM(L21:L26)</f>
        <v>#NAME?</v>
      </c>
      <c r="M27" s="304" t="e">
        <f aca="false">SUM(M21:M26)</f>
        <v>#NAME?</v>
      </c>
      <c r="N27" s="308"/>
      <c r="O27" s="308"/>
      <c r="P27" s="309"/>
      <c r="Q27" s="280"/>
      <c r="R27" s="280"/>
      <c r="S27" s="280"/>
      <c r="T27" s="280"/>
    </row>
    <row r="28" customFormat="false" ht="3" hidden="false" customHeight="true" outlineLevel="0" collapsed="false">
      <c r="B28" s="289"/>
      <c r="D28" s="297"/>
      <c r="E28" s="293"/>
      <c r="F28" s="333"/>
      <c r="G28" s="295"/>
      <c r="H28" s="295"/>
      <c r="I28" s="296"/>
      <c r="J28" s="280"/>
      <c r="K28" s="297"/>
      <c r="L28" s="293"/>
      <c r="M28" s="333"/>
      <c r="N28" s="295"/>
      <c r="O28" s="295"/>
      <c r="P28" s="296"/>
      <c r="Q28" s="280"/>
      <c r="R28" s="280"/>
      <c r="S28" s="280"/>
      <c r="T28" s="280"/>
    </row>
    <row r="29" customFormat="false" ht="11.25" hidden="false" customHeight="true" outlineLevel="0" collapsed="false">
      <c r="A29" s="273" t="s">
        <v>403</v>
      </c>
      <c r="B29" s="289" t="s">
        <v>30</v>
      </c>
      <c r="D29" s="297" t="n">
        <v>6037</v>
      </c>
      <c r="E29" s="293" t="e">
        <f aca="false">ROUND(HPVAL($A29,$A$1,$A$2,$A$4,$A$5,$A$6)/1000,0)</f>
        <v>#NAME?</v>
      </c>
      <c r="F29" s="333" t="e">
        <f aca="false">E29-D29</f>
        <v>#NAME?</v>
      </c>
      <c r="G29" s="295"/>
      <c r="H29" s="295"/>
      <c r="I29" s="296"/>
      <c r="J29" s="280"/>
      <c r="K29" s="297" t="e">
        <f aca="false">L29</f>
        <v>#NAME?</v>
      </c>
      <c r="L29" s="293" t="e">
        <f aca="false">ROUND(HPVAL($A29,$A$1,$A$3,$A$4,$A$5,$A$6)/1000,0)</f>
        <v>#NAME?</v>
      </c>
      <c r="M29" s="333" t="e">
        <f aca="false">ROUND(L29-K29,0)</f>
        <v>#NAME?</v>
      </c>
      <c r="N29" s="295"/>
      <c r="O29" s="295"/>
      <c r="P29" s="296"/>
      <c r="Q29" s="280"/>
      <c r="R29" s="280"/>
      <c r="S29" s="280"/>
      <c r="T29" s="280"/>
    </row>
    <row r="30" customFormat="false" ht="11.25" hidden="false" customHeight="true" outlineLevel="0" collapsed="false">
      <c r="A30" s="273" t="s">
        <v>404</v>
      </c>
      <c r="B30" s="192" t="s">
        <v>31</v>
      </c>
      <c r="C30" s="300"/>
      <c r="D30" s="297" t="n">
        <v>12032</v>
      </c>
      <c r="E30" s="293" t="e">
        <f aca="false">ROUND(HPVAL($A30,$A$1,$A$2,$A$4,$A$5,$A$6)/1000,0)</f>
        <v>#NAME?</v>
      </c>
      <c r="F30" s="333" t="e">
        <f aca="false">E30-D30</f>
        <v>#NAME?</v>
      </c>
      <c r="G30" s="295"/>
      <c r="H30" s="295"/>
      <c r="I30" s="296"/>
      <c r="J30" s="280"/>
      <c r="K30" s="297" t="e">
        <f aca="false">L30</f>
        <v>#NAME?</v>
      </c>
      <c r="L30" s="293" t="e">
        <f aca="false">ROUND(HPVAL($A30,$A$1,$A$3,$A$4,$A$5,$A$6)/1000,0)</f>
        <v>#NAME?</v>
      </c>
      <c r="M30" s="333" t="e">
        <f aca="false">ROUND(L30-K30,0)</f>
        <v>#NAME?</v>
      </c>
      <c r="N30" s="295"/>
      <c r="O30" s="295"/>
      <c r="P30" s="296"/>
      <c r="Q30" s="280"/>
      <c r="R30" s="280"/>
      <c r="S30" s="280"/>
      <c r="T30" s="280"/>
    </row>
    <row r="31" customFormat="false" ht="11.25" hidden="false" customHeight="true" outlineLevel="0" collapsed="false">
      <c r="A31" s="273" t="s">
        <v>405</v>
      </c>
      <c r="B31" s="192" t="s">
        <v>32</v>
      </c>
      <c r="C31" s="300"/>
      <c r="D31" s="297" t="e">
        <f aca="false">E31</f>
        <v>#NAME?</v>
      </c>
      <c r="E31" s="293" t="e">
        <f aca="false">ROUND(HPVAL($A31,$A$1,$A$2,$A$4,$A$5,$A$6)/1000,0)</f>
        <v>#NAME?</v>
      </c>
      <c r="F31" s="333" t="e">
        <f aca="false">E31-D31</f>
        <v>#NAME?</v>
      </c>
      <c r="G31" s="295"/>
      <c r="H31" s="295"/>
      <c r="I31" s="296"/>
      <c r="J31" s="280"/>
      <c r="K31" s="297" t="e">
        <f aca="false">L31</f>
        <v>#NAME?</v>
      </c>
      <c r="L31" s="293" t="e">
        <f aca="false">ROUND(HPVAL($A31,$A$1,$A$3,$A$4,$A$5,$A$6)/1000,0)</f>
        <v>#NAME?</v>
      </c>
      <c r="M31" s="333" t="e">
        <f aca="false">ROUND(L31-K31,0)</f>
        <v>#NAME?</v>
      </c>
      <c r="N31" s="295"/>
      <c r="O31" s="295"/>
      <c r="P31" s="296"/>
      <c r="Q31" s="280"/>
      <c r="R31" s="280"/>
      <c r="S31" s="280"/>
      <c r="T31" s="280"/>
    </row>
    <row r="32" customFormat="false" ht="11.25" hidden="false" customHeight="true" outlineLevel="0" collapsed="false">
      <c r="B32" s="301" t="s">
        <v>33</v>
      </c>
      <c r="C32" s="302"/>
      <c r="D32" s="303" t="e">
        <f aca="false">SUM(D29:D31)</f>
        <v>#NAME?</v>
      </c>
      <c r="E32" s="304" t="e">
        <f aca="false">SUM(E29:E31)</f>
        <v>#NAME?</v>
      </c>
      <c r="F32" s="304" t="e">
        <f aca="false">SUM(F29:F31)</f>
        <v>#NAME?</v>
      </c>
      <c r="G32" s="308"/>
      <c r="H32" s="308"/>
      <c r="I32" s="309"/>
      <c r="J32" s="302"/>
      <c r="K32" s="303" t="e">
        <f aca="false">SUM(K29:K31)</f>
        <v>#NAME?</v>
      </c>
      <c r="L32" s="304" t="e">
        <f aca="false">SUM(L29:L31)</f>
        <v>#NAME?</v>
      </c>
      <c r="M32" s="304" t="e">
        <f aca="false">SUM(M29:M31)</f>
        <v>#NAME?</v>
      </c>
      <c r="N32" s="308"/>
      <c r="O32" s="308"/>
      <c r="P32" s="309"/>
      <c r="Q32" s="280"/>
      <c r="R32" s="280"/>
      <c r="S32" s="280"/>
      <c r="T32" s="280"/>
    </row>
    <row r="33" customFormat="false" ht="3" hidden="false" customHeight="true" outlineLevel="0" collapsed="false">
      <c r="B33" s="289"/>
      <c r="D33" s="297"/>
      <c r="E33" s="293"/>
      <c r="F33" s="333"/>
      <c r="G33" s="295"/>
      <c r="H33" s="295"/>
      <c r="I33" s="296"/>
      <c r="J33" s="280"/>
      <c r="K33" s="297"/>
      <c r="L33" s="293"/>
      <c r="M33" s="333"/>
      <c r="N33" s="295"/>
      <c r="O33" s="295"/>
      <c r="P33" s="296"/>
      <c r="Q33" s="280"/>
      <c r="R33" s="280"/>
      <c r="S33" s="280"/>
      <c r="T33" s="280"/>
    </row>
    <row r="34" customFormat="false" ht="11.25" hidden="false" customHeight="true" outlineLevel="0" collapsed="false">
      <c r="A34" s="273" t="s">
        <v>406</v>
      </c>
      <c r="B34" s="289" t="s">
        <v>34</v>
      </c>
      <c r="D34" s="297" t="n">
        <v>704</v>
      </c>
      <c r="E34" s="293" t="e">
        <f aca="false">ROUND(HPVAL($A34,$A$1,$A$2,$A$4,$A$5,$A$6)/1000,0)</f>
        <v>#NAME?</v>
      </c>
      <c r="F34" s="333" t="e">
        <f aca="false">E34-D34</f>
        <v>#NAME?</v>
      </c>
      <c r="G34" s="295" t="s">
        <v>468</v>
      </c>
      <c r="H34" s="295"/>
      <c r="I34" s="296"/>
      <c r="J34" s="280"/>
      <c r="K34" s="297" t="e">
        <f aca="false">L34</f>
        <v>#NAME?</v>
      </c>
      <c r="L34" s="293" t="e">
        <f aca="false">ROUND(HPVAL($A34,$A$1,$A$3,$A$4,$A$5,$A$6)/1000,0)</f>
        <v>#NAME?</v>
      </c>
      <c r="M34" s="333" t="e">
        <f aca="false">ROUND(L34-K34,0)</f>
        <v>#NAME?</v>
      </c>
      <c r="N34" s="295"/>
      <c r="O34" s="295"/>
      <c r="P34" s="296"/>
      <c r="Q34" s="280"/>
      <c r="R34" s="280"/>
      <c r="S34" s="280"/>
      <c r="T34" s="280"/>
    </row>
    <row r="35" customFormat="false" ht="11.25" hidden="false" customHeight="true" outlineLevel="0" collapsed="false">
      <c r="A35" s="273" t="s">
        <v>407</v>
      </c>
      <c r="B35" s="289" t="s">
        <v>35</v>
      </c>
      <c r="D35" s="297" t="n">
        <v>3134</v>
      </c>
      <c r="E35" s="293" t="e">
        <f aca="false">ROUND(HPVAL($A35,$A$1,$A$2,$A$4,$A$5,$A$6)/1000,0)</f>
        <v>#NAME?</v>
      </c>
      <c r="F35" s="333" t="e">
        <f aca="false">E35-D35</f>
        <v>#NAME?</v>
      </c>
      <c r="G35" s="334" t="s">
        <v>469</v>
      </c>
      <c r="H35" s="295"/>
      <c r="I35" s="296"/>
      <c r="J35" s="280"/>
      <c r="K35" s="297" t="e">
        <f aca="false">L35</f>
        <v>#NAME?</v>
      </c>
      <c r="L35" s="293" t="e">
        <f aca="false">ROUND(HPVAL($A35,$A$1,$A$3,$A$4,$A$5,$A$6)/1000,0)</f>
        <v>#NAME?</v>
      </c>
      <c r="M35" s="333" t="e">
        <f aca="false">ROUND(L35-K35,0)</f>
        <v>#NAME?</v>
      </c>
      <c r="N35" s="295"/>
      <c r="O35" s="295"/>
      <c r="P35" s="296"/>
      <c r="Q35" s="280"/>
      <c r="R35" s="280"/>
      <c r="S35" s="280"/>
      <c r="T35" s="280"/>
    </row>
    <row r="36" customFormat="false" ht="11.25" hidden="true" customHeight="true" outlineLevel="0" collapsed="false">
      <c r="A36" s="273" t="s">
        <v>408</v>
      </c>
      <c r="B36" s="289" t="s">
        <v>340</v>
      </c>
      <c r="D36" s="297" t="n">
        <f aca="false">2049+1805</f>
        <v>3854</v>
      </c>
      <c r="E36" s="293" t="e">
        <f aca="false">ROUND(HPVAL($A36,$A$1,$A$2,$A$4,$A$5,$A$6)/1000,0)</f>
        <v>#NAME?</v>
      </c>
      <c r="F36" s="333" t="e">
        <f aca="false">E36-D36</f>
        <v>#NAME?</v>
      </c>
      <c r="G36" s="322"/>
      <c r="H36" s="295"/>
      <c r="I36" s="296"/>
      <c r="J36" s="280"/>
      <c r="K36" s="297" t="e">
        <f aca="false">L36</f>
        <v>#NAME?</v>
      </c>
      <c r="L36" s="293" t="e">
        <f aca="false">ROUND(HPVAL($A36,$A$1,$A$3,$A$4,$A$5,$A$6)/1000,0)</f>
        <v>#NAME?</v>
      </c>
      <c r="M36" s="333" t="e">
        <f aca="false">ROUND(L36-K36,0)</f>
        <v>#NAME?</v>
      </c>
      <c r="N36" s="295"/>
      <c r="O36" s="295"/>
      <c r="P36" s="296"/>
      <c r="Q36" s="280"/>
      <c r="R36" s="280"/>
      <c r="S36" s="280"/>
      <c r="T36" s="280"/>
    </row>
    <row r="37" customFormat="false" ht="11.25" hidden="true" customHeight="true" outlineLevel="0" collapsed="false">
      <c r="A37" s="273" t="s">
        <v>409</v>
      </c>
      <c r="B37" s="289" t="s">
        <v>36</v>
      </c>
      <c r="D37" s="297" t="n">
        <v>3797</v>
      </c>
      <c r="E37" s="293" t="e">
        <f aca="false">ROUND(HPVAL($A37,$A$1,$A$2,$A$4,$A$5,$A$6)/1000,0)</f>
        <v>#NAME?</v>
      </c>
      <c r="F37" s="333" t="e">
        <f aca="false">E37-D37</f>
        <v>#NAME?</v>
      </c>
      <c r="G37" s="295"/>
      <c r="H37" s="295"/>
      <c r="I37" s="296"/>
      <c r="J37" s="280"/>
      <c r="K37" s="297" t="e">
        <f aca="false">L37</f>
        <v>#NAME?</v>
      </c>
      <c r="L37" s="293" t="e">
        <f aca="false">ROUND(HPVAL($A37,$A$1,$A$3,$A$4,$A$5,$A$6)/1000,0)</f>
        <v>#NAME?</v>
      </c>
      <c r="M37" s="333" t="e">
        <f aca="false">ROUND(L37-K37,0)</f>
        <v>#NAME?</v>
      </c>
      <c r="N37" s="295"/>
      <c r="O37" s="295"/>
      <c r="P37" s="296"/>
      <c r="Q37" s="280"/>
      <c r="R37" s="280"/>
      <c r="S37" s="280"/>
      <c r="T37" s="280"/>
    </row>
    <row r="38" customFormat="false" ht="11.25" hidden="false" customHeight="true" outlineLevel="0" collapsed="false">
      <c r="B38" s="289" t="s">
        <v>36</v>
      </c>
      <c r="D38" s="297" t="n">
        <f aca="false">SUM(D36:D37)</f>
        <v>7651</v>
      </c>
      <c r="E38" s="293" t="e">
        <f aca="false">SUM(E36:E37)</f>
        <v>#NAME?</v>
      </c>
      <c r="F38" s="333" t="e">
        <f aca="false">SUM(F36:F37)</f>
        <v>#NAME?</v>
      </c>
      <c r="G38" s="295"/>
      <c r="H38" s="295"/>
      <c r="I38" s="296"/>
      <c r="J38" s="280"/>
      <c r="K38" s="297" t="e">
        <f aca="false">SUM(K36:K37)</f>
        <v>#NAME?</v>
      </c>
      <c r="L38" s="293" t="e">
        <f aca="false">SUM(L36:L37)</f>
        <v>#NAME?</v>
      </c>
      <c r="M38" s="333" t="e">
        <f aca="false">ROUND(L38-K38,0)</f>
        <v>#NAME?</v>
      </c>
      <c r="N38" s="295"/>
      <c r="O38" s="295"/>
      <c r="P38" s="296"/>
      <c r="Q38" s="280"/>
      <c r="R38" s="280"/>
      <c r="S38" s="280"/>
      <c r="T38" s="280"/>
    </row>
    <row r="39" customFormat="false" ht="11.25" hidden="false" customHeight="true" outlineLevel="0" collapsed="false">
      <c r="B39" s="301" t="s">
        <v>37</v>
      </c>
      <c r="C39" s="302"/>
      <c r="D39" s="303" t="n">
        <f aca="false">SUM(D34:D37)</f>
        <v>11489</v>
      </c>
      <c r="E39" s="304" t="e">
        <f aca="false">SUM(E34:E37)</f>
        <v>#NAME?</v>
      </c>
      <c r="F39" s="304" t="e">
        <f aca="false">SUM(F34:F37)</f>
        <v>#NAME?</v>
      </c>
      <c r="G39" s="308"/>
      <c r="H39" s="308"/>
      <c r="I39" s="309"/>
      <c r="J39" s="302"/>
      <c r="K39" s="303" t="e">
        <f aca="false">SUM(K34:K37)</f>
        <v>#NAME?</v>
      </c>
      <c r="L39" s="304" t="e">
        <f aca="false">SUM(L34:L37)</f>
        <v>#NAME?</v>
      </c>
      <c r="M39" s="304" t="e">
        <f aca="false">SUM(M34:M38)</f>
        <v>#NAME?</v>
      </c>
      <c r="N39" s="308"/>
      <c r="O39" s="308"/>
      <c r="P39" s="309"/>
      <c r="Q39" s="280"/>
      <c r="R39" s="280"/>
      <c r="S39" s="280"/>
      <c r="T39" s="280"/>
    </row>
    <row r="40" customFormat="false" ht="3" hidden="false" customHeight="true" outlineLevel="0" collapsed="false">
      <c r="B40" s="289"/>
      <c r="D40" s="297"/>
      <c r="E40" s="293"/>
      <c r="F40" s="333"/>
      <c r="G40" s="295"/>
      <c r="H40" s="295"/>
      <c r="I40" s="296"/>
      <c r="J40" s="280"/>
      <c r="K40" s="297"/>
      <c r="L40" s="293"/>
      <c r="M40" s="333"/>
      <c r="N40" s="295"/>
      <c r="O40" s="295"/>
      <c r="P40" s="296"/>
      <c r="Q40" s="280"/>
      <c r="R40" s="280"/>
      <c r="S40" s="280"/>
      <c r="T40" s="280"/>
    </row>
    <row r="41" customFormat="false" ht="11.25" hidden="false" customHeight="true" outlineLevel="0" collapsed="false">
      <c r="A41" s="273" t="s">
        <v>202</v>
      </c>
      <c r="B41" s="289" t="s">
        <v>38</v>
      </c>
      <c r="C41" s="300"/>
      <c r="D41" s="297" t="e">
        <f aca="false">E41</f>
        <v>#NAME?</v>
      </c>
      <c r="E41" s="293" t="e">
        <f aca="false">ROUND(HPVAL($A41,$A$1,$A$2,$A$4,$A$5,$A$6)/1000,0)</f>
        <v>#NAME?</v>
      </c>
      <c r="F41" s="333" t="e">
        <f aca="false">E41-D41</f>
        <v>#NAME?</v>
      </c>
      <c r="G41" s="295"/>
      <c r="H41" s="295"/>
      <c r="I41" s="296"/>
      <c r="J41" s="280"/>
      <c r="K41" s="297" t="e">
        <f aca="false">L41</f>
        <v>#NAME?</v>
      </c>
      <c r="L41" s="293" t="e">
        <f aca="false">ROUND(HPVAL($A41,$A$1,$A$3,$A$4,$A$5,$A$6)/1000,0)</f>
        <v>#NAME?</v>
      </c>
      <c r="M41" s="333" t="e">
        <f aca="false">ROUND(L41-K41,0)</f>
        <v>#NAME?</v>
      </c>
      <c r="N41" s="295"/>
      <c r="O41" s="295"/>
      <c r="P41" s="296"/>
      <c r="Q41" s="280"/>
      <c r="R41" s="280"/>
      <c r="S41" s="280"/>
      <c r="T41" s="280"/>
    </row>
    <row r="42" customFormat="false" ht="3" hidden="false" customHeight="true" outlineLevel="0" collapsed="false">
      <c r="B42" s="289"/>
      <c r="C42" s="300"/>
      <c r="D42" s="297"/>
      <c r="E42" s="293"/>
      <c r="F42" s="333"/>
      <c r="G42" s="295"/>
      <c r="H42" s="295"/>
      <c r="I42" s="296"/>
      <c r="J42" s="280"/>
      <c r="K42" s="297"/>
      <c r="L42" s="293"/>
      <c r="M42" s="333"/>
      <c r="N42" s="295"/>
      <c r="O42" s="295"/>
      <c r="P42" s="296"/>
      <c r="Q42" s="280"/>
      <c r="R42" s="280"/>
      <c r="S42" s="280"/>
      <c r="T42" s="280"/>
    </row>
    <row r="43" customFormat="false" ht="11.25" hidden="false" customHeight="true" outlineLevel="0" collapsed="false">
      <c r="A43" s="273" t="s">
        <v>410</v>
      </c>
      <c r="B43" s="289" t="s">
        <v>39</v>
      </c>
      <c r="C43" s="300"/>
      <c r="D43" s="297" t="e">
        <f aca="false">E43</f>
        <v>#NAME?</v>
      </c>
      <c r="E43" s="293" t="e">
        <f aca="false">ROUND(HPVAL($A43,$A$1,$A$2,$A$4,$A$5,$A$6)/1000,0)</f>
        <v>#NAME?</v>
      </c>
      <c r="F43" s="333" t="e">
        <f aca="false">E43-D43</f>
        <v>#NAME?</v>
      </c>
      <c r="G43" s="295"/>
      <c r="H43" s="295"/>
      <c r="I43" s="296"/>
      <c r="J43" s="280"/>
      <c r="K43" s="297" t="n">
        <v>4086</v>
      </c>
      <c r="L43" s="293" t="e">
        <f aca="false">ROUND(HPVAL($A43,$A$1,$A$3,$A$4,$A$5,$A$6)/1000,0)</f>
        <v>#NAME?</v>
      </c>
      <c r="M43" s="333" t="e">
        <f aca="false">ROUND(L43-K43,0)</f>
        <v>#NAME?</v>
      </c>
      <c r="N43" s="295"/>
      <c r="O43" s="295"/>
      <c r="P43" s="296"/>
      <c r="Q43" s="280"/>
      <c r="R43" s="280"/>
      <c r="S43" s="280"/>
      <c r="T43" s="280"/>
    </row>
    <row r="44" customFormat="false" ht="3" hidden="false" customHeight="true" outlineLevel="0" collapsed="false">
      <c r="B44" s="289"/>
      <c r="C44" s="300"/>
      <c r="D44" s="297"/>
      <c r="E44" s="293"/>
      <c r="F44" s="333"/>
      <c r="G44" s="295"/>
      <c r="H44" s="295"/>
      <c r="I44" s="296"/>
      <c r="J44" s="280"/>
      <c r="K44" s="297"/>
      <c r="L44" s="293"/>
      <c r="M44" s="333"/>
      <c r="N44" s="295"/>
      <c r="O44" s="295"/>
      <c r="P44" s="296"/>
      <c r="Q44" s="280"/>
      <c r="R44" s="280"/>
      <c r="S44" s="280"/>
      <c r="T44" s="280"/>
    </row>
    <row r="45" customFormat="false" ht="11.25" hidden="false" customHeight="true" outlineLevel="0" collapsed="false">
      <c r="B45" s="289" t="s">
        <v>45</v>
      </c>
      <c r="C45" s="300"/>
      <c r="D45" s="297" t="e">
        <f aca="false">-SUM(D39:D43,D19,D27,D32)</f>
        <v>#NAME?</v>
      </c>
      <c r="E45" s="293" t="e">
        <f aca="false">-SUM(E39:E43,E19,E27,E32)</f>
        <v>#NAME?</v>
      </c>
      <c r="F45" s="333" t="e">
        <f aca="false">E45-D45</f>
        <v>#NAME?</v>
      </c>
      <c r="G45" s="295"/>
      <c r="H45" s="295"/>
      <c r="I45" s="296"/>
      <c r="J45" s="280"/>
      <c r="K45" s="297" t="n">
        <f aca="false">L45</f>
        <v>0</v>
      </c>
      <c r="L45" s="293"/>
      <c r="M45" s="333"/>
      <c r="N45" s="295"/>
      <c r="O45" s="295"/>
      <c r="P45" s="296"/>
      <c r="Q45" s="280"/>
      <c r="R45" s="280"/>
      <c r="S45" s="280"/>
      <c r="T45" s="280"/>
    </row>
    <row r="46" customFormat="false" ht="3" hidden="false" customHeight="true" outlineLevel="0" collapsed="false">
      <c r="B46" s="289"/>
      <c r="D46" s="297"/>
      <c r="E46" s="293"/>
      <c r="F46" s="333"/>
      <c r="G46" s="295"/>
      <c r="H46" s="295"/>
      <c r="I46" s="296"/>
      <c r="J46" s="280"/>
      <c r="K46" s="297"/>
      <c r="L46" s="293"/>
      <c r="M46" s="333"/>
      <c r="N46" s="295"/>
      <c r="O46" s="295"/>
      <c r="P46" s="296"/>
      <c r="Q46" s="280"/>
      <c r="R46" s="280"/>
      <c r="S46" s="280"/>
      <c r="T46" s="280"/>
    </row>
    <row r="47" customFormat="false" ht="11.25" hidden="false" customHeight="true" outlineLevel="0" collapsed="false">
      <c r="A47" s="302"/>
      <c r="B47" s="301" t="s">
        <v>41</v>
      </c>
      <c r="C47" s="302"/>
      <c r="D47" s="303" t="e">
        <f aca="false">SUM(D39:D45)+D32+D27+D19</f>
        <v>#NAME?</v>
      </c>
      <c r="E47" s="304" t="e">
        <f aca="false">SUM(E39:E45)+E32+E27+E19</f>
        <v>#NAME?</v>
      </c>
      <c r="F47" s="304" t="e">
        <f aca="false">SUM(F39:F45)+F32+F27+F19</f>
        <v>#NAME?</v>
      </c>
      <c r="G47" s="308"/>
      <c r="H47" s="308"/>
      <c r="I47" s="309"/>
      <c r="J47" s="302"/>
      <c r="K47" s="303" t="e">
        <f aca="false">SUM(K39:K45)+K32+K27+K19</f>
        <v>#NAME?</v>
      </c>
      <c r="L47" s="304" t="e">
        <f aca="false">SUM(L39:L45)+L32+L27+L19</f>
        <v>#NAME?</v>
      </c>
      <c r="M47" s="304" t="e">
        <f aca="false">SUM(M39:M45)+M32+M27+M19</f>
        <v>#NAME?</v>
      </c>
      <c r="N47" s="308"/>
      <c r="O47" s="308"/>
      <c r="P47" s="309"/>
    </row>
    <row r="48" customFormat="false" ht="3" hidden="false" customHeight="true" outlineLevel="0" collapsed="false">
      <c r="B48" s="289"/>
      <c r="D48" s="297"/>
      <c r="E48" s="293"/>
      <c r="F48" s="333"/>
      <c r="G48" s="295"/>
      <c r="H48" s="295"/>
      <c r="I48" s="296"/>
      <c r="J48" s="280"/>
      <c r="K48" s="297"/>
      <c r="L48" s="293"/>
      <c r="M48" s="333"/>
      <c r="N48" s="295"/>
      <c r="O48" s="295"/>
      <c r="P48" s="296"/>
      <c r="Q48" s="280"/>
      <c r="R48" s="280"/>
      <c r="S48" s="280"/>
      <c r="T48" s="280"/>
    </row>
    <row r="49" customFormat="false" ht="11.25" hidden="false" customHeight="true" outlineLevel="0" collapsed="false">
      <c r="A49" s="273" t="s">
        <v>411</v>
      </c>
      <c r="B49" s="289" t="s">
        <v>373</v>
      </c>
      <c r="C49" s="300"/>
      <c r="D49" s="297" t="e">
        <f aca="false">E49</f>
        <v>#NAME?</v>
      </c>
      <c r="E49" s="293" t="e">
        <f aca="false">HPVAL($A49,$A$1,$A$2,$A$4,$A$5,$A$6)/1000</f>
        <v>#NAME?</v>
      </c>
      <c r="F49" s="333" t="e">
        <f aca="false">E49-D49</f>
        <v>#NAME?</v>
      </c>
      <c r="G49" s="295"/>
      <c r="H49" s="295"/>
      <c r="I49" s="296"/>
      <c r="J49" s="280"/>
      <c r="K49" s="297" t="e">
        <f aca="false">-K47</f>
        <v>#NAME?</v>
      </c>
      <c r="L49" s="293" t="e">
        <f aca="false">-L47</f>
        <v>#NAME?</v>
      </c>
      <c r="M49" s="333" t="e">
        <f aca="false">ROUND(L49-K49,0)</f>
        <v>#NAME?</v>
      </c>
      <c r="N49" s="295"/>
      <c r="O49" s="295"/>
      <c r="P49" s="296"/>
      <c r="Q49" s="280"/>
      <c r="R49" s="280"/>
      <c r="S49" s="280"/>
      <c r="T49" s="280"/>
    </row>
    <row r="50" customFormat="false" ht="3" hidden="false" customHeight="true" outlineLevel="0" collapsed="false">
      <c r="B50" s="289"/>
      <c r="D50" s="297"/>
      <c r="E50" s="293"/>
      <c r="F50" s="333"/>
      <c r="G50" s="295"/>
      <c r="H50" s="295"/>
      <c r="I50" s="296"/>
      <c r="J50" s="280"/>
      <c r="K50" s="297"/>
      <c r="L50" s="293"/>
      <c r="M50" s="333"/>
      <c r="N50" s="295"/>
      <c r="O50" s="295"/>
      <c r="P50" s="296"/>
      <c r="Q50" s="280"/>
      <c r="R50" s="280"/>
      <c r="S50" s="280"/>
      <c r="T50" s="280"/>
    </row>
    <row r="51" customFormat="false" ht="11.25" hidden="false" customHeight="true" outlineLevel="0" collapsed="false">
      <c r="A51" s="302"/>
      <c r="B51" s="301" t="s">
        <v>294</v>
      </c>
      <c r="C51" s="302"/>
      <c r="D51" s="315" t="e">
        <f aca="false">D49+D47</f>
        <v>#NAME?</v>
      </c>
      <c r="E51" s="316" t="e">
        <f aca="false">E49+E47</f>
        <v>#NAME?</v>
      </c>
      <c r="F51" s="316" t="e">
        <f aca="false">F49+F47</f>
        <v>#NAME?</v>
      </c>
      <c r="G51" s="308"/>
      <c r="H51" s="308"/>
      <c r="I51" s="309"/>
      <c r="J51" s="302"/>
      <c r="K51" s="315" t="e">
        <f aca="false">K49+K47</f>
        <v>#NAME?</v>
      </c>
      <c r="L51" s="316" t="e">
        <f aca="false">L49+L47</f>
        <v>#NAME?</v>
      </c>
      <c r="M51" s="316" t="e">
        <f aca="false">M49+M47</f>
        <v>#NAME?</v>
      </c>
      <c r="N51" s="308"/>
      <c r="O51" s="308"/>
      <c r="P51" s="309"/>
    </row>
    <row r="52" customFormat="false" ht="3" hidden="false" customHeight="true" outlineLevel="0" collapsed="false">
      <c r="B52" s="318"/>
      <c r="D52" s="327"/>
      <c r="E52" s="328"/>
      <c r="F52" s="328"/>
      <c r="G52" s="320"/>
      <c r="H52" s="320"/>
      <c r="I52" s="321"/>
      <c r="J52" s="280"/>
      <c r="K52" s="327"/>
      <c r="L52" s="328"/>
      <c r="M52" s="328"/>
      <c r="N52" s="320"/>
      <c r="O52" s="320"/>
      <c r="P52" s="321"/>
      <c r="Q52" s="280"/>
      <c r="R52" s="280"/>
      <c r="S52" s="280"/>
      <c r="T52" s="280"/>
    </row>
    <row r="53" customFormat="false" ht="12.75" hidden="false" customHeight="false" outlineLevel="0" collapsed="false">
      <c r="D53" s="293"/>
      <c r="E53" s="293"/>
      <c r="F53" s="293"/>
      <c r="G53" s="280"/>
      <c r="H53" s="280"/>
      <c r="I53" s="280"/>
      <c r="J53" s="280"/>
      <c r="K53" s="293"/>
      <c r="L53" s="293"/>
      <c r="M53" s="293"/>
      <c r="N53" s="280"/>
      <c r="O53" s="280"/>
      <c r="P53" s="280"/>
      <c r="Q53" s="280"/>
      <c r="R53" s="280"/>
      <c r="S53" s="280"/>
      <c r="T53" s="280"/>
    </row>
    <row r="54" customFormat="false" ht="12.75" hidden="false" customHeight="false" outlineLevel="0" collapsed="false">
      <c r="D54" s="293"/>
      <c r="E54" s="293"/>
      <c r="F54" s="293"/>
      <c r="G54" s="280"/>
      <c r="H54" s="280"/>
      <c r="I54" s="280"/>
      <c r="J54" s="280"/>
      <c r="K54" s="293"/>
      <c r="L54" s="293"/>
      <c r="M54" s="293"/>
      <c r="N54" s="280"/>
      <c r="O54" s="280"/>
      <c r="P54" s="280"/>
      <c r="Q54" s="280"/>
      <c r="R54" s="280"/>
      <c r="S54" s="280"/>
      <c r="T54" s="280"/>
    </row>
    <row r="55" customFormat="false" ht="12.75" hidden="false" customHeight="false" outlineLevel="0" collapsed="false">
      <c r="D55" s="293"/>
      <c r="E55" s="293"/>
      <c r="F55" s="293"/>
      <c r="G55" s="280"/>
      <c r="H55" s="280"/>
      <c r="I55" s="280"/>
      <c r="J55" s="280"/>
      <c r="K55" s="293"/>
      <c r="L55" s="293"/>
      <c r="M55" s="293"/>
      <c r="N55" s="280"/>
      <c r="O55" s="280"/>
      <c r="P55" s="280"/>
      <c r="Q55" s="280"/>
      <c r="R55" s="280"/>
      <c r="S55" s="280"/>
      <c r="T55" s="280"/>
    </row>
    <row r="56" customFormat="false" ht="12.75" hidden="false" customHeight="false" outlineLevel="0" collapsed="false">
      <c r="D56" s="293"/>
      <c r="E56" s="293"/>
      <c r="F56" s="293"/>
      <c r="G56" s="280"/>
      <c r="H56" s="280"/>
      <c r="I56" s="280"/>
      <c r="J56" s="280"/>
      <c r="K56" s="293"/>
      <c r="L56" s="293"/>
      <c r="M56" s="293"/>
      <c r="N56" s="280"/>
      <c r="O56" s="280"/>
      <c r="P56" s="280"/>
      <c r="Q56" s="280"/>
      <c r="R56" s="280"/>
      <c r="S56" s="280"/>
      <c r="T56" s="280"/>
    </row>
    <row r="57" customFormat="false" ht="12.75" hidden="false" customHeight="false" outlineLevel="0" collapsed="false">
      <c r="D57" s="293"/>
      <c r="E57" s="293"/>
      <c r="F57" s="293"/>
      <c r="G57" s="280"/>
      <c r="H57" s="280"/>
      <c r="I57" s="280"/>
      <c r="J57" s="280"/>
      <c r="K57" s="293"/>
      <c r="L57" s="293"/>
      <c r="M57" s="293"/>
      <c r="N57" s="280"/>
      <c r="O57" s="280"/>
      <c r="P57" s="280"/>
      <c r="Q57" s="280"/>
      <c r="R57" s="280"/>
      <c r="S57" s="280"/>
      <c r="T57" s="280"/>
    </row>
    <row r="58" customFormat="false" ht="12.75" hidden="false" customHeight="false" outlineLevel="0" collapsed="false">
      <c r="D58" s="293"/>
      <c r="E58" s="293"/>
      <c r="F58" s="293"/>
      <c r="G58" s="280"/>
      <c r="H58" s="280"/>
      <c r="I58" s="280"/>
      <c r="J58" s="280"/>
      <c r="K58" s="293"/>
      <c r="L58" s="293"/>
      <c r="M58" s="293"/>
      <c r="N58" s="280"/>
      <c r="O58" s="280"/>
      <c r="P58" s="280"/>
      <c r="Q58" s="280"/>
      <c r="R58" s="280"/>
      <c r="S58" s="280"/>
      <c r="T58" s="280"/>
    </row>
    <row r="59" customFormat="false" ht="12.75" hidden="false" customHeight="false" outlineLevel="0" collapsed="false">
      <c r="D59" s="293"/>
      <c r="E59" s="293"/>
      <c r="F59" s="293"/>
      <c r="G59" s="280"/>
      <c r="H59" s="280"/>
      <c r="I59" s="280"/>
      <c r="J59" s="280"/>
      <c r="K59" s="293"/>
      <c r="L59" s="293"/>
      <c r="M59" s="293"/>
      <c r="N59" s="280"/>
      <c r="O59" s="280"/>
      <c r="P59" s="280"/>
      <c r="Q59" s="280"/>
      <c r="R59" s="280"/>
      <c r="S59" s="280"/>
      <c r="T59" s="280"/>
    </row>
    <row r="60" customFormat="false" ht="12.75" hidden="false" customHeight="false" outlineLevel="0" collapsed="false">
      <c r="D60" s="293"/>
      <c r="E60" s="293"/>
      <c r="F60" s="293"/>
      <c r="G60" s="280"/>
      <c r="H60" s="280"/>
      <c r="I60" s="280"/>
      <c r="J60" s="280"/>
      <c r="K60" s="293"/>
      <c r="L60" s="293"/>
      <c r="M60" s="293"/>
      <c r="N60" s="280"/>
      <c r="O60" s="280"/>
      <c r="P60" s="280"/>
      <c r="Q60" s="280"/>
      <c r="R60" s="280"/>
      <c r="S60" s="280"/>
      <c r="T60" s="280"/>
    </row>
    <row r="61" customFormat="false" ht="12.75" hidden="false" customHeight="false" outlineLevel="0" collapsed="false">
      <c r="D61" s="293"/>
      <c r="E61" s="293"/>
      <c r="F61" s="293"/>
      <c r="G61" s="280"/>
      <c r="H61" s="280"/>
      <c r="I61" s="280"/>
      <c r="J61" s="280"/>
      <c r="K61" s="293"/>
      <c r="L61" s="293"/>
      <c r="M61" s="293"/>
      <c r="N61" s="280"/>
      <c r="O61" s="280"/>
      <c r="P61" s="280"/>
      <c r="Q61" s="280"/>
      <c r="R61" s="280"/>
      <c r="S61" s="280"/>
      <c r="T61" s="280"/>
    </row>
    <row r="62" customFormat="false" ht="12.75" hidden="false" customHeight="false" outlineLevel="0" collapsed="false">
      <c r="D62" s="293"/>
      <c r="E62" s="293"/>
      <c r="F62" s="293"/>
      <c r="G62" s="280"/>
      <c r="H62" s="280"/>
      <c r="I62" s="280"/>
      <c r="J62" s="280"/>
      <c r="K62" s="293"/>
      <c r="L62" s="293"/>
      <c r="M62" s="293"/>
      <c r="N62" s="280"/>
      <c r="O62" s="280"/>
      <c r="P62" s="280"/>
      <c r="Q62" s="280"/>
      <c r="R62" s="280"/>
      <c r="S62" s="280"/>
      <c r="T62" s="280"/>
    </row>
    <row r="63" customFormat="false" ht="12.75" hidden="false" customHeight="false" outlineLevel="0" collapsed="false">
      <c r="D63" s="293"/>
      <c r="E63" s="293"/>
      <c r="F63" s="293"/>
      <c r="G63" s="280"/>
      <c r="H63" s="280"/>
      <c r="I63" s="280"/>
      <c r="J63" s="280"/>
      <c r="K63" s="293"/>
      <c r="L63" s="293"/>
      <c r="M63" s="293"/>
      <c r="N63" s="280"/>
      <c r="O63" s="280"/>
      <c r="P63" s="280"/>
      <c r="Q63" s="280"/>
      <c r="R63" s="280"/>
      <c r="S63" s="280"/>
      <c r="T63" s="280"/>
    </row>
    <row r="64" customFormat="false" ht="12.75" hidden="false" customHeight="false" outlineLevel="0" collapsed="false">
      <c r="D64" s="293"/>
      <c r="E64" s="293"/>
      <c r="F64" s="293"/>
      <c r="G64" s="280"/>
      <c r="H64" s="280"/>
      <c r="I64" s="280"/>
      <c r="J64" s="280"/>
      <c r="K64" s="293"/>
      <c r="L64" s="293"/>
      <c r="M64" s="293"/>
      <c r="N64" s="280"/>
      <c r="O64" s="280"/>
      <c r="P64" s="280"/>
      <c r="Q64" s="280"/>
      <c r="R64" s="280"/>
      <c r="S64" s="280"/>
      <c r="T64" s="280"/>
    </row>
    <row r="65" customFormat="false" ht="12.75" hidden="false" customHeight="false" outlineLevel="0" collapsed="false">
      <c r="D65" s="293"/>
      <c r="E65" s="293"/>
      <c r="F65" s="293"/>
      <c r="G65" s="280"/>
      <c r="H65" s="280"/>
      <c r="I65" s="280"/>
      <c r="J65" s="280"/>
      <c r="K65" s="293"/>
      <c r="L65" s="293"/>
      <c r="M65" s="293"/>
      <c r="N65" s="280"/>
      <c r="O65" s="280"/>
      <c r="P65" s="280"/>
      <c r="Q65" s="280"/>
      <c r="R65" s="280"/>
      <c r="S65" s="280"/>
      <c r="T65" s="280"/>
    </row>
    <row r="66" customFormat="false" ht="12.75" hidden="false" customHeight="false" outlineLevel="0" collapsed="false">
      <c r="D66" s="293"/>
      <c r="E66" s="293"/>
      <c r="F66" s="293"/>
      <c r="G66" s="280"/>
      <c r="H66" s="280"/>
      <c r="I66" s="280"/>
      <c r="J66" s="280"/>
      <c r="K66" s="293"/>
      <c r="L66" s="293"/>
      <c r="M66" s="293"/>
      <c r="N66" s="280"/>
      <c r="O66" s="280"/>
      <c r="P66" s="280"/>
      <c r="Q66" s="280"/>
      <c r="R66" s="280"/>
      <c r="S66" s="280"/>
      <c r="T66" s="280"/>
    </row>
    <row r="67" customFormat="false" ht="12.75" hidden="false" customHeight="false" outlineLevel="0" collapsed="false">
      <c r="D67" s="293"/>
      <c r="E67" s="293"/>
      <c r="F67" s="293"/>
      <c r="G67" s="280"/>
      <c r="H67" s="280"/>
      <c r="I67" s="280"/>
      <c r="J67" s="280"/>
      <c r="K67" s="293"/>
      <c r="L67" s="293"/>
      <c r="M67" s="293"/>
      <c r="N67" s="280"/>
      <c r="O67" s="280"/>
      <c r="P67" s="280"/>
      <c r="Q67" s="280"/>
      <c r="R67" s="280"/>
      <c r="S67" s="280"/>
      <c r="T67" s="280"/>
    </row>
    <row r="68" customFormat="false" ht="12.75" hidden="false" customHeight="false" outlineLevel="0" collapsed="false">
      <c r="D68" s="293"/>
      <c r="E68" s="293"/>
      <c r="L68" s="293"/>
      <c r="M68" s="293"/>
      <c r="N68" s="280"/>
      <c r="O68" s="280"/>
      <c r="P68" s="280"/>
      <c r="Q68" s="280"/>
      <c r="R68" s="280"/>
      <c r="S68" s="280"/>
      <c r="T68" s="280"/>
    </row>
    <row r="69" customFormat="false" ht="12.75" hidden="false" customHeight="false" outlineLevel="0" collapsed="false">
      <c r="D69" s="293"/>
      <c r="E69" s="293"/>
      <c r="L69" s="293"/>
      <c r="M69" s="293"/>
      <c r="N69" s="280"/>
      <c r="O69" s="280"/>
      <c r="P69" s="280"/>
      <c r="Q69" s="280"/>
      <c r="R69" s="280"/>
      <c r="S69" s="280"/>
      <c r="T69" s="280"/>
    </row>
    <row r="70" customFormat="false" ht="12.75" hidden="false" customHeight="false" outlineLevel="0" collapsed="false">
      <c r="D70" s="293"/>
      <c r="E70" s="293"/>
      <c r="L70" s="293"/>
      <c r="M70" s="293"/>
      <c r="N70" s="280"/>
      <c r="O70" s="280"/>
      <c r="P70" s="280"/>
      <c r="Q70" s="280"/>
      <c r="R70" s="280"/>
      <c r="S70" s="280"/>
      <c r="T70" s="280"/>
    </row>
    <row r="71" customFormat="false" ht="12.75" hidden="false" customHeight="false" outlineLevel="0" collapsed="false">
      <c r="D71" s="293"/>
      <c r="E71" s="293"/>
      <c r="L71" s="293"/>
      <c r="M71" s="293"/>
      <c r="N71" s="280"/>
      <c r="O71" s="280"/>
      <c r="P71" s="280"/>
      <c r="Q71" s="280"/>
      <c r="R71" s="280"/>
      <c r="S71" s="280"/>
      <c r="T71" s="280"/>
    </row>
    <row r="72" customFormat="false" ht="12.75" hidden="false" customHeight="false" outlineLevel="0" collapsed="false">
      <c r="D72" s="293"/>
      <c r="E72" s="293"/>
      <c r="L72" s="293"/>
      <c r="M72" s="293"/>
      <c r="N72" s="280"/>
      <c r="O72" s="280"/>
      <c r="P72" s="280"/>
      <c r="Q72" s="280"/>
      <c r="R72" s="280"/>
      <c r="S72" s="280"/>
      <c r="T72" s="280"/>
    </row>
    <row r="73" customFormat="false" ht="12.75" hidden="false" customHeight="false" outlineLevel="0" collapsed="false">
      <c r="D73" s="293"/>
      <c r="E73" s="293"/>
      <c r="L73" s="293"/>
      <c r="M73" s="293"/>
      <c r="N73" s="280"/>
      <c r="O73" s="280"/>
      <c r="P73" s="280"/>
      <c r="Q73" s="280"/>
      <c r="R73" s="280"/>
      <c r="S73" s="280"/>
      <c r="T73" s="280"/>
    </row>
    <row r="74" customFormat="false" ht="12.75" hidden="true" customHeight="false" outlineLevel="0" collapsed="false">
      <c r="D74" s="293"/>
      <c r="E74" s="293"/>
      <c r="F74" s="293"/>
      <c r="G74" s="280"/>
      <c r="H74" s="280"/>
      <c r="I74" s="280"/>
      <c r="J74" s="280"/>
      <c r="K74" s="293"/>
      <c r="L74" s="293"/>
      <c r="M74" s="293"/>
      <c r="N74" s="280"/>
      <c r="O74" s="280"/>
      <c r="P74" s="280"/>
      <c r="Q74" s="280"/>
      <c r="R74" s="280"/>
      <c r="S74" s="280"/>
      <c r="T74" s="280"/>
    </row>
    <row r="75" customFormat="false" ht="12.75" hidden="true" customHeight="false" outlineLevel="0" collapsed="false">
      <c r="A75" s="293"/>
      <c r="B75" s="280"/>
      <c r="C75" s="280"/>
      <c r="D75" s="280"/>
      <c r="E75" s="280"/>
      <c r="F75" s="293"/>
      <c r="G75" s="280"/>
      <c r="H75" s="280"/>
      <c r="I75" s="280"/>
      <c r="J75" s="280"/>
      <c r="K75" s="293"/>
      <c r="L75" s="293"/>
      <c r="M75" s="293"/>
      <c r="N75" s="280"/>
      <c r="O75" s="280"/>
      <c r="P75" s="280"/>
      <c r="Q75" s="280"/>
      <c r="R75" s="280"/>
      <c r="S75" s="280"/>
      <c r="T75" s="280"/>
    </row>
    <row r="76" customFormat="false" ht="12.75" hidden="true" customHeight="false" outlineLevel="0" collapsed="false">
      <c r="A76" s="293"/>
      <c r="B76" s="280"/>
      <c r="C76" s="280"/>
      <c r="D76" s="280"/>
      <c r="E76" s="280"/>
      <c r="F76" s="293"/>
      <c r="G76" s="280"/>
      <c r="H76" s="280"/>
      <c r="I76" s="280"/>
      <c r="J76" s="280"/>
      <c r="K76" s="293"/>
      <c r="L76" s="293"/>
      <c r="M76" s="293"/>
      <c r="N76" s="280"/>
      <c r="O76" s="280"/>
      <c r="P76" s="280"/>
      <c r="Q76" s="280"/>
      <c r="R76" s="280"/>
      <c r="S76" s="280"/>
      <c r="T76" s="280"/>
    </row>
    <row r="77" customFormat="false" ht="12.75" hidden="true" customHeight="false" outlineLevel="0" collapsed="false">
      <c r="A77" s="293"/>
      <c r="B77" s="280"/>
      <c r="C77" s="280"/>
      <c r="D77" s="280"/>
      <c r="E77" s="280"/>
      <c r="F77" s="293"/>
      <c r="G77" s="280"/>
      <c r="H77" s="280"/>
      <c r="I77" s="280"/>
      <c r="J77" s="280"/>
      <c r="K77" s="293"/>
      <c r="L77" s="293"/>
      <c r="M77" s="293"/>
      <c r="N77" s="280"/>
      <c r="O77" s="280"/>
      <c r="P77" s="280"/>
      <c r="Q77" s="280"/>
      <c r="R77" s="280"/>
      <c r="S77" s="280"/>
      <c r="T77" s="280"/>
    </row>
    <row r="78" customFormat="false" ht="12.75" hidden="true" customHeight="false" outlineLevel="0" collapsed="false">
      <c r="A78" s="293"/>
      <c r="B78" s="280"/>
      <c r="C78" s="280"/>
      <c r="D78" s="280"/>
      <c r="E78" s="280"/>
      <c r="F78" s="293"/>
      <c r="G78" s="280"/>
      <c r="H78" s="280"/>
      <c r="I78" s="280"/>
      <c r="J78" s="280"/>
      <c r="K78" s="293"/>
      <c r="L78" s="293"/>
      <c r="M78" s="293"/>
      <c r="N78" s="280"/>
      <c r="O78" s="280"/>
      <c r="P78" s="280"/>
      <c r="Q78" s="280"/>
      <c r="R78" s="280"/>
      <c r="S78" s="280"/>
      <c r="T78" s="280"/>
    </row>
    <row r="79" customFormat="false" ht="12.75" hidden="true" customHeight="false" outlineLevel="0" collapsed="false">
      <c r="A79" s="293"/>
      <c r="B79" s="280"/>
      <c r="C79" s="280"/>
      <c r="D79" s="280"/>
      <c r="E79" s="280"/>
      <c r="F79" s="293"/>
      <c r="G79" s="280"/>
      <c r="H79" s="280"/>
      <c r="I79" s="280"/>
      <c r="J79" s="280"/>
      <c r="K79" s="293"/>
      <c r="L79" s="293"/>
      <c r="M79" s="293"/>
      <c r="N79" s="280"/>
      <c r="O79" s="280"/>
      <c r="P79" s="280"/>
      <c r="Q79" s="280"/>
      <c r="R79" s="280"/>
      <c r="S79" s="280"/>
      <c r="T79" s="280"/>
    </row>
    <row r="80" customFormat="false" ht="12.75" hidden="true" customHeight="false" outlineLevel="0" collapsed="false">
      <c r="A80" s="293"/>
      <c r="B80" s="280"/>
      <c r="C80" s="280"/>
      <c r="D80" s="280"/>
      <c r="E80" s="280"/>
      <c r="F80" s="293"/>
      <c r="G80" s="280"/>
      <c r="H80" s="280"/>
      <c r="I80" s="280"/>
      <c r="J80" s="280"/>
      <c r="K80" s="293"/>
      <c r="L80" s="293"/>
      <c r="M80" s="293"/>
      <c r="N80" s="280"/>
      <c r="O80" s="280"/>
      <c r="P80" s="280"/>
      <c r="Q80" s="280"/>
      <c r="R80" s="280"/>
      <c r="S80" s="280"/>
      <c r="T80" s="280"/>
    </row>
    <row r="81" customFormat="false" ht="12.75" hidden="true" customHeight="false" outlineLevel="0" collapsed="false">
      <c r="D81" s="280"/>
      <c r="E81" s="280"/>
      <c r="F81" s="280"/>
      <c r="G81" s="280"/>
      <c r="H81" s="280"/>
      <c r="I81" s="280"/>
      <c r="J81" s="280"/>
      <c r="K81" s="293"/>
      <c r="L81" s="293"/>
      <c r="M81" s="293"/>
      <c r="N81" s="280"/>
      <c r="O81" s="280"/>
      <c r="P81" s="280"/>
      <c r="Q81" s="280"/>
      <c r="R81" s="280"/>
      <c r="S81" s="280"/>
      <c r="T81" s="280"/>
    </row>
    <row r="82" customFormat="false" ht="12.75" hidden="true" customHeight="false" outlineLevel="0" collapsed="false">
      <c r="D82" s="280"/>
      <c r="E82" s="280"/>
      <c r="F82" s="280"/>
      <c r="G82" s="280"/>
      <c r="H82" s="280"/>
      <c r="I82" s="280"/>
      <c r="J82" s="280"/>
      <c r="K82" s="293"/>
      <c r="L82" s="293"/>
      <c r="M82" s="293"/>
      <c r="N82" s="280"/>
      <c r="O82" s="280"/>
      <c r="P82" s="280"/>
      <c r="Q82" s="280"/>
      <c r="R82" s="280"/>
      <c r="S82" s="280"/>
      <c r="T82" s="280"/>
    </row>
    <row r="83" customFormat="false" ht="12.75" hidden="true" customHeight="false" outlineLevel="0" collapsed="false">
      <c r="D83" s="280"/>
      <c r="E83" s="280"/>
      <c r="F83" s="280"/>
      <c r="G83" s="280"/>
      <c r="H83" s="280"/>
      <c r="I83" s="280"/>
      <c r="J83" s="280"/>
      <c r="K83" s="293"/>
      <c r="L83" s="293"/>
      <c r="M83" s="293"/>
      <c r="N83" s="280"/>
      <c r="O83" s="280"/>
      <c r="P83" s="280"/>
      <c r="Q83" s="280"/>
      <c r="R83" s="280"/>
      <c r="S83" s="280"/>
      <c r="T83" s="280"/>
    </row>
    <row r="84" customFormat="false" ht="12.75" hidden="true" customHeight="false" outlineLevel="0" collapsed="false">
      <c r="D84" s="280"/>
      <c r="E84" s="280"/>
      <c r="F84" s="280"/>
      <c r="G84" s="280"/>
      <c r="H84" s="280"/>
      <c r="I84" s="280"/>
      <c r="J84" s="280"/>
      <c r="K84" s="293"/>
      <c r="L84" s="293"/>
      <c r="M84" s="293"/>
      <c r="N84" s="280"/>
      <c r="O84" s="280"/>
      <c r="P84" s="280"/>
      <c r="Q84" s="280"/>
      <c r="R84" s="280"/>
      <c r="S84" s="280"/>
      <c r="T84" s="280"/>
    </row>
    <row r="85" customFormat="false" ht="12.75" hidden="true" customHeight="false" outlineLevel="0" collapsed="false">
      <c r="D85" s="280"/>
      <c r="E85" s="280"/>
      <c r="F85" s="280"/>
      <c r="G85" s="280"/>
      <c r="H85" s="280"/>
      <c r="I85" s="280"/>
      <c r="J85" s="280"/>
      <c r="K85" s="293"/>
      <c r="L85" s="293"/>
      <c r="M85" s="293"/>
      <c r="N85" s="280"/>
      <c r="O85" s="280"/>
      <c r="P85" s="280"/>
      <c r="Q85" s="280"/>
      <c r="R85" s="280"/>
      <c r="S85" s="280"/>
      <c r="T85" s="280"/>
    </row>
    <row r="86" customFormat="false" ht="12.75" hidden="true" customHeight="false" outlineLevel="0" collapsed="false">
      <c r="D86" s="280"/>
      <c r="E86" s="280"/>
      <c r="F86" s="280"/>
      <c r="G86" s="280"/>
      <c r="H86" s="280"/>
      <c r="I86" s="280"/>
      <c r="J86" s="280"/>
      <c r="K86" s="293"/>
      <c r="L86" s="293"/>
      <c r="M86" s="293"/>
      <c r="N86" s="280"/>
      <c r="O86" s="280"/>
      <c r="P86" s="280"/>
      <c r="Q86" s="280"/>
      <c r="R86" s="280"/>
      <c r="S86" s="280"/>
      <c r="T86" s="280"/>
    </row>
    <row r="87" customFormat="false" ht="12.75" hidden="false" customHeight="false" outlineLevel="0" collapsed="false">
      <c r="D87" s="280"/>
      <c r="E87" s="280"/>
      <c r="F87" s="280"/>
      <c r="G87" s="280"/>
      <c r="H87" s="280"/>
      <c r="I87" s="280"/>
      <c r="J87" s="280"/>
      <c r="K87" s="293"/>
      <c r="L87" s="293"/>
      <c r="M87" s="293"/>
      <c r="N87" s="280"/>
      <c r="O87" s="280"/>
      <c r="P87" s="280"/>
      <c r="Q87" s="280"/>
      <c r="R87" s="280"/>
      <c r="S87" s="280"/>
      <c r="T87" s="280"/>
    </row>
    <row r="88" customFormat="false" ht="12.75" hidden="false" customHeight="false" outlineLevel="0" collapsed="false">
      <c r="D88" s="280"/>
      <c r="E88" s="280"/>
      <c r="F88" s="280"/>
      <c r="G88" s="280"/>
      <c r="H88" s="280"/>
      <c r="I88" s="280"/>
      <c r="J88" s="280"/>
      <c r="K88" s="293"/>
      <c r="L88" s="293"/>
      <c r="M88" s="293"/>
      <c r="N88" s="280"/>
      <c r="O88" s="280"/>
      <c r="P88" s="280"/>
      <c r="Q88" s="280"/>
      <c r="R88" s="280"/>
      <c r="S88" s="280"/>
      <c r="T88" s="280"/>
    </row>
    <row r="89" customFormat="false" ht="12.75" hidden="false" customHeight="false" outlineLevel="0" collapsed="false">
      <c r="D89" s="280"/>
      <c r="E89" s="280"/>
      <c r="F89" s="280"/>
      <c r="G89" s="280"/>
      <c r="H89" s="280"/>
      <c r="I89" s="280"/>
      <c r="J89" s="280"/>
      <c r="K89" s="293"/>
      <c r="L89" s="293"/>
      <c r="M89" s="293"/>
      <c r="N89" s="280"/>
      <c r="O89" s="280"/>
      <c r="P89" s="280"/>
      <c r="Q89" s="280"/>
      <c r="R89" s="280"/>
      <c r="S89" s="280"/>
      <c r="T89" s="280"/>
    </row>
    <row r="90" customFormat="false" ht="12.75" hidden="false" customHeight="false" outlineLevel="0" collapsed="false">
      <c r="D90" s="280"/>
      <c r="E90" s="280"/>
      <c r="F90" s="280"/>
      <c r="G90" s="280"/>
      <c r="H90" s="280"/>
      <c r="I90" s="280"/>
      <c r="J90" s="280"/>
      <c r="K90" s="293"/>
      <c r="L90" s="293"/>
      <c r="M90" s="293"/>
      <c r="N90" s="280"/>
      <c r="O90" s="280"/>
      <c r="P90" s="280"/>
      <c r="Q90" s="280"/>
      <c r="R90" s="280"/>
      <c r="S90" s="280"/>
      <c r="T90" s="280"/>
    </row>
    <row r="91" customFormat="false" ht="12.75" hidden="false" customHeight="false" outlineLevel="0" collapsed="false">
      <c r="D91" s="280"/>
      <c r="E91" s="280"/>
      <c r="F91" s="280"/>
      <c r="G91" s="280"/>
      <c r="H91" s="280"/>
      <c r="I91" s="280"/>
      <c r="J91" s="280"/>
      <c r="K91" s="293"/>
      <c r="L91" s="293"/>
      <c r="M91" s="293"/>
      <c r="N91" s="280"/>
      <c r="O91" s="280"/>
      <c r="P91" s="280"/>
      <c r="Q91" s="280"/>
      <c r="R91" s="280"/>
      <c r="S91" s="280"/>
      <c r="T91" s="280"/>
    </row>
    <row r="92" customFormat="false" ht="12.75" hidden="false" customHeight="false" outlineLevel="0" collapsed="false">
      <c r="D92" s="280"/>
      <c r="E92" s="280"/>
      <c r="F92" s="280"/>
      <c r="G92" s="280"/>
      <c r="H92" s="280"/>
      <c r="I92" s="280"/>
      <c r="J92" s="280"/>
      <c r="K92" s="293"/>
      <c r="L92" s="293"/>
      <c r="M92" s="293"/>
      <c r="N92" s="280"/>
      <c r="O92" s="280"/>
      <c r="P92" s="280"/>
      <c r="Q92" s="280"/>
      <c r="R92" s="280"/>
      <c r="S92" s="280"/>
      <c r="T92" s="280"/>
    </row>
    <row r="93" customFormat="false" ht="12.75" hidden="false" customHeight="false" outlineLevel="0" collapsed="false">
      <c r="D93" s="280"/>
      <c r="E93" s="280"/>
      <c r="F93" s="280"/>
      <c r="G93" s="280"/>
      <c r="H93" s="280"/>
      <c r="I93" s="280"/>
      <c r="J93" s="280"/>
      <c r="K93" s="293"/>
      <c r="L93" s="293"/>
      <c r="M93" s="293"/>
      <c r="N93" s="280"/>
      <c r="O93" s="280"/>
      <c r="P93" s="280"/>
      <c r="Q93" s="280"/>
      <c r="R93" s="280"/>
      <c r="S93" s="280"/>
      <c r="T93" s="280"/>
    </row>
    <row r="94" customFormat="false" ht="12.75" hidden="false" customHeight="false" outlineLevel="0" collapsed="false">
      <c r="D94" s="280"/>
      <c r="E94" s="280"/>
      <c r="F94" s="280"/>
      <c r="G94" s="280"/>
      <c r="H94" s="280"/>
      <c r="I94" s="280"/>
      <c r="J94" s="280"/>
      <c r="K94" s="293"/>
      <c r="L94" s="293"/>
      <c r="M94" s="293"/>
      <c r="N94" s="280"/>
      <c r="O94" s="280"/>
      <c r="P94" s="280"/>
      <c r="Q94" s="280"/>
      <c r="R94" s="280"/>
      <c r="S94" s="280"/>
      <c r="T94" s="280"/>
    </row>
    <row r="95" customFormat="false" ht="12.75" hidden="false" customHeight="false" outlineLevel="0" collapsed="false">
      <c r="D95" s="280"/>
      <c r="E95" s="280"/>
      <c r="F95" s="280"/>
      <c r="G95" s="280"/>
      <c r="H95" s="280"/>
      <c r="I95" s="280"/>
      <c r="J95" s="280"/>
      <c r="K95" s="293"/>
      <c r="L95" s="293"/>
      <c r="M95" s="293"/>
      <c r="N95" s="280"/>
      <c r="O95" s="280"/>
      <c r="P95" s="280"/>
      <c r="Q95" s="280"/>
      <c r="R95" s="280"/>
      <c r="S95" s="280"/>
      <c r="T95" s="280"/>
    </row>
    <row r="96" customFormat="false" ht="12.75" hidden="false" customHeight="false" outlineLevel="0" collapsed="false">
      <c r="D96" s="280"/>
      <c r="E96" s="280"/>
      <c r="F96" s="280"/>
      <c r="G96" s="280"/>
      <c r="H96" s="280"/>
      <c r="I96" s="280"/>
      <c r="J96" s="280"/>
      <c r="K96" s="293"/>
      <c r="L96" s="293"/>
      <c r="M96" s="293"/>
      <c r="N96" s="280"/>
      <c r="O96" s="280"/>
      <c r="P96" s="280"/>
      <c r="Q96" s="280"/>
      <c r="R96" s="280"/>
      <c r="S96" s="280"/>
      <c r="T96" s="280"/>
    </row>
    <row r="97" customFormat="false" ht="12.75" hidden="false" customHeight="false" outlineLevel="0" collapsed="false">
      <c r="D97" s="280"/>
      <c r="E97" s="280"/>
      <c r="F97" s="280"/>
      <c r="G97" s="280"/>
      <c r="H97" s="280"/>
      <c r="I97" s="280"/>
      <c r="J97" s="280"/>
      <c r="K97" s="293"/>
      <c r="L97" s="293"/>
      <c r="M97" s="293"/>
      <c r="N97" s="280"/>
      <c r="O97" s="280"/>
      <c r="P97" s="280"/>
      <c r="Q97" s="280"/>
      <c r="R97" s="280"/>
      <c r="S97" s="280"/>
      <c r="T97" s="280"/>
    </row>
    <row r="98" customFormat="false" ht="12.75" hidden="false" customHeight="false" outlineLevel="0" collapsed="false">
      <c r="D98" s="280"/>
      <c r="E98" s="280"/>
      <c r="F98" s="280"/>
      <c r="G98" s="280"/>
      <c r="H98" s="280"/>
      <c r="I98" s="280"/>
      <c r="J98" s="280"/>
      <c r="K98" s="293"/>
      <c r="L98" s="293"/>
      <c r="M98" s="293"/>
      <c r="N98" s="280"/>
      <c r="O98" s="280"/>
      <c r="P98" s="280"/>
      <c r="Q98" s="280"/>
      <c r="R98" s="280"/>
      <c r="S98" s="280"/>
      <c r="T98" s="280"/>
    </row>
    <row r="99" customFormat="false" ht="12.75" hidden="false" customHeight="false" outlineLevel="0" collapsed="false">
      <c r="D99" s="280"/>
      <c r="E99" s="280"/>
      <c r="F99" s="280"/>
      <c r="G99" s="280"/>
      <c r="H99" s="280"/>
      <c r="I99" s="280"/>
      <c r="J99" s="280"/>
      <c r="K99" s="293"/>
      <c r="L99" s="293"/>
      <c r="M99" s="293"/>
      <c r="N99" s="280"/>
      <c r="O99" s="280"/>
      <c r="P99" s="280"/>
      <c r="Q99" s="280"/>
      <c r="R99" s="280"/>
      <c r="S99" s="280"/>
      <c r="T99" s="280"/>
    </row>
    <row r="100" customFormat="false" ht="12.75" hidden="false" customHeight="false" outlineLevel="0" collapsed="false">
      <c r="D100" s="280"/>
      <c r="E100" s="280"/>
      <c r="F100" s="280"/>
      <c r="G100" s="280"/>
      <c r="H100" s="280"/>
      <c r="I100" s="280"/>
      <c r="J100" s="280"/>
      <c r="K100" s="293"/>
      <c r="L100" s="293"/>
      <c r="M100" s="293"/>
      <c r="N100" s="280"/>
      <c r="O100" s="280"/>
      <c r="P100" s="280"/>
      <c r="Q100" s="280"/>
      <c r="R100" s="280"/>
      <c r="S100" s="280"/>
      <c r="T100" s="280"/>
    </row>
    <row r="101" customFormat="false" ht="12.75" hidden="false" customHeight="false" outlineLevel="0" collapsed="false">
      <c r="D101" s="280"/>
      <c r="E101" s="280"/>
      <c r="F101" s="280"/>
      <c r="G101" s="280"/>
      <c r="H101" s="280"/>
      <c r="I101" s="280"/>
      <c r="J101" s="280"/>
      <c r="K101" s="293"/>
      <c r="L101" s="293"/>
      <c r="M101" s="293"/>
      <c r="N101" s="280"/>
      <c r="O101" s="280"/>
      <c r="P101" s="280"/>
      <c r="Q101" s="280"/>
      <c r="R101" s="280"/>
      <c r="S101" s="280"/>
      <c r="T101" s="280"/>
    </row>
    <row r="102" customFormat="false" ht="12.75" hidden="false" customHeight="false" outlineLevel="0" collapsed="false">
      <c r="D102" s="280"/>
      <c r="E102" s="280"/>
      <c r="F102" s="280"/>
      <c r="G102" s="280"/>
      <c r="H102" s="280"/>
      <c r="I102" s="280"/>
      <c r="J102" s="280"/>
      <c r="K102" s="293"/>
      <c r="L102" s="293"/>
      <c r="M102" s="293"/>
      <c r="N102" s="280"/>
      <c r="O102" s="280"/>
      <c r="P102" s="280"/>
      <c r="Q102" s="280"/>
      <c r="R102" s="280"/>
      <c r="S102" s="280"/>
      <c r="T102" s="280"/>
    </row>
    <row r="103" customFormat="false" ht="12.75" hidden="false" customHeight="false" outlineLevel="0" collapsed="false">
      <c r="D103" s="280"/>
      <c r="E103" s="280"/>
      <c r="F103" s="280"/>
      <c r="G103" s="280"/>
      <c r="H103" s="280"/>
      <c r="I103" s="280"/>
      <c r="J103" s="280"/>
      <c r="K103" s="293"/>
      <c r="L103" s="293"/>
      <c r="M103" s="293"/>
      <c r="N103" s="280"/>
      <c r="O103" s="280"/>
      <c r="P103" s="280"/>
      <c r="Q103" s="280"/>
      <c r="R103" s="280"/>
      <c r="S103" s="280"/>
      <c r="T103" s="280"/>
    </row>
    <row r="104" customFormat="false" ht="12.75" hidden="false" customHeight="false" outlineLevel="0" collapsed="false">
      <c r="D104" s="280"/>
      <c r="E104" s="280"/>
      <c r="F104" s="280"/>
      <c r="G104" s="280"/>
      <c r="H104" s="280"/>
      <c r="I104" s="280"/>
      <c r="J104" s="280"/>
      <c r="K104" s="293"/>
      <c r="L104" s="293"/>
      <c r="M104" s="293"/>
      <c r="N104" s="280"/>
      <c r="O104" s="280"/>
      <c r="P104" s="280"/>
      <c r="Q104" s="280"/>
      <c r="R104" s="280"/>
      <c r="S104" s="280"/>
      <c r="T104" s="280"/>
    </row>
    <row r="105" customFormat="false" ht="12.75" hidden="false" customHeight="false" outlineLevel="0" collapsed="false">
      <c r="D105" s="280"/>
      <c r="E105" s="280"/>
      <c r="F105" s="280"/>
      <c r="G105" s="280"/>
      <c r="H105" s="280"/>
      <c r="I105" s="280"/>
      <c r="J105" s="280"/>
      <c r="K105" s="293"/>
      <c r="L105" s="293"/>
      <c r="M105" s="293"/>
      <c r="N105" s="280"/>
      <c r="O105" s="280"/>
      <c r="P105" s="280"/>
      <c r="Q105" s="280"/>
      <c r="R105" s="280"/>
      <c r="S105" s="280"/>
      <c r="T105" s="280"/>
    </row>
    <row r="106" customFormat="false" ht="12.75" hidden="false" customHeight="false" outlineLevel="0" collapsed="false">
      <c r="D106" s="280"/>
      <c r="E106" s="280"/>
      <c r="F106" s="280"/>
      <c r="G106" s="280"/>
      <c r="H106" s="280"/>
      <c r="I106" s="280"/>
      <c r="J106" s="280"/>
      <c r="K106" s="293"/>
      <c r="L106" s="293"/>
      <c r="M106" s="293"/>
      <c r="N106" s="280"/>
      <c r="O106" s="280"/>
      <c r="P106" s="280"/>
      <c r="Q106" s="280"/>
      <c r="R106" s="280"/>
      <c r="S106" s="280"/>
      <c r="T106" s="280"/>
    </row>
    <row r="107" customFormat="false" ht="12.75" hidden="false" customHeight="false" outlineLevel="0" collapsed="false">
      <c r="D107" s="280"/>
      <c r="E107" s="280"/>
      <c r="F107" s="280"/>
      <c r="G107" s="280"/>
      <c r="H107" s="280"/>
      <c r="I107" s="280"/>
      <c r="J107" s="280"/>
      <c r="K107" s="293"/>
      <c r="L107" s="293"/>
      <c r="M107" s="293"/>
      <c r="N107" s="280"/>
      <c r="O107" s="280"/>
      <c r="P107" s="280"/>
      <c r="Q107" s="280"/>
      <c r="R107" s="280"/>
      <c r="S107" s="280"/>
      <c r="T107" s="280"/>
    </row>
    <row r="108" customFormat="false" ht="12.75" hidden="false" customHeight="false" outlineLevel="0" collapsed="false">
      <c r="D108" s="280"/>
      <c r="E108" s="280"/>
      <c r="F108" s="280"/>
      <c r="G108" s="280"/>
      <c r="H108" s="280"/>
      <c r="I108" s="280"/>
      <c r="J108" s="280"/>
      <c r="K108" s="293"/>
      <c r="L108" s="293"/>
      <c r="M108" s="293"/>
      <c r="N108" s="280"/>
      <c r="O108" s="280"/>
      <c r="P108" s="280"/>
      <c r="Q108" s="280"/>
      <c r="R108" s="280"/>
      <c r="S108" s="280"/>
      <c r="T108" s="280"/>
    </row>
    <row r="109" customFormat="false" ht="12.75" hidden="false" customHeight="false" outlineLevel="0" collapsed="false">
      <c r="D109" s="280"/>
      <c r="E109" s="280"/>
      <c r="F109" s="280"/>
      <c r="G109" s="280"/>
      <c r="H109" s="280"/>
      <c r="I109" s="280"/>
      <c r="J109" s="280"/>
      <c r="K109" s="293"/>
      <c r="L109" s="293"/>
      <c r="M109" s="293"/>
      <c r="N109" s="280"/>
      <c r="O109" s="280"/>
      <c r="P109" s="280"/>
      <c r="Q109" s="280"/>
      <c r="R109" s="280"/>
      <c r="S109" s="280"/>
      <c r="T109" s="280"/>
    </row>
    <row r="110" customFormat="false" ht="12.75" hidden="false" customHeight="false" outlineLevel="0" collapsed="false">
      <c r="D110" s="280"/>
      <c r="E110" s="280"/>
      <c r="F110" s="280"/>
      <c r="G110" s="280"/>
      <c r="H110" s="280"/>
      <c r="I110" s="280"/>
      <c r="J110" s="280"/>
      <c r="K110" s="293"/>
      <c r="L110" s="293"/>
      <c r="M110" s="293"/>
      <c r="N110" s="280"/>
      <c r="O110" s="280"/>
      <c r="P110" s="280"/>
      <c r="Q110" s="280"/>
      <c r="R110" s="280"/>
      <c r="S110" s="280"/>
      <c r="T110" s="280"/>
    </row>
    <row r="111" customFormat="false" ht="12.75" hidden="false" customHeight="false" outlineLevel="0" collapsed="false">
      <c r="D111" s="280"/>
      <c r="E111" s="280"/>
      <c r="F111" s="280"/>
      <c r="G111" s="280"/>
      <c r="H111" s="280"/>
      <c r="I111" s="280"/>
      <c r="J111" s="280"/>
      <c r="K111" s="293"/>
      <c r="L111" s="293"/>
      <c r="M111" s="293"/>
      <c r="N111" s="280"/>
      <c r="O111" s="280"/>
      <c r="P111" s="280"/>
      <c r="Q111" s="280"/>
      <c r="R111" s="280"/>
      <c r="S111" s="280"/>
      <c r="T111" s="280"/>
    </row>
    <row r="112" customFormat="false" ht="12.75" hidden="false" customHeight="false" outlineLevel="0" collapsed="false">
      <c r="D112" s="280"/>
      <c r="E112" s="280"/>
      <c r="F112" s="280"/>
      <c r="G112" s="280"/>
      <c r="H112" s="280"/>
      <c r="I112" s="280"/>
      <c r="J112" s="280"/>
      <c r="K112" s="293"/>
      <c r="L112" s="293"/>
      <c r="M112" s="293"/>
      <c r="N112" s="280"/>
      <c r="O112" s="280"/>
      <c r="P112" s="280"/>
      <c r="Q112" s="280"/>
      <c r="R112" s="280"/>
      <c r="S112" s="280"/>
      <c r="T112" s="280"/>
    </row>
    <row r="113" customFormat="false" ht="12.75" hidden="false" customHeight="false" outlineLevel="0" collapsed="false">
      <c r="D113" s="280"/>
      <c r="E113" s="280"/>
      <c r="F113" s="280"/>
      <c r="G113" s="280"/>
      <c r="H113" s="280"/>
      <c r="I113" s="280"/>
      <c r="J113" s="280"/>
      <c r="K113" s="293"/>
      <c r="L113" s="293"/>
      <c r="M113" s="293"/>
      <c r="N113" s="280"/>
      <c r="O113" s="280"/>
      <c r="P113" s="280"/>
      <c r="Q113" s="280"/>
      <c r="R113" s="280"/>
      <c r="S113" s="280"/>
      <c r="T113" s="280"/>
    </row>
    <row r="114" customFormat="false" ht="12.75" hidden="false" customHeight="false" outlineLevel="0" collapsed="false">
      <c r="D114" s="280"/>
      <c r="E114" s="280"/>
      <c r="F114" s="280"/>
      <c r="G114" s="280"/>
      <c r="H114" s="280"/>
      <c r="I114" s="280"/>
      <c r="J114" s="280"/>
      <c r="K114" s="293"/>
      <c r="L114" s="293"/>
      <c r="M114" s="293"/>
      <c r="N114" s="280"/>
      <c r="O114" s="280"/>
      <c r="P114" s="280"/>
      <c r="Q114" s="280"/>
      <c r="R114" s="280"/>
      <c r="S114" s="280"/>
      <c r="T114" s="280"/>
    </row>
    <row r="115" customFormat="false" ht="12.75" hidden="false" customHeight="false" outlineLevel="0" collapsed="false">
      <c r="D115" s="280"/>
      <c r="E115" s="280"/>
      <c r="F115" s="280"/>
      <c r="G115" s="280"/>
      <c r="H115" s="280"/>
      <c r="I115" s="280"/>
      <c r="J115" s="280"/>
      <c r="K115" s="293"/>
      <c r="L115" s="293"/>
      <c r="M115" s="293"/>
      <c r="N115" s="280"/>
      <c r="O115" s="280"/>
      <c r="P115" s="280"/>
      <c r="Q115" s="280"/>
      <c r="R115" s="280"/>
      <c r="S115" s="280"/>
      <c r="T115" s="280"/>
    </row>
    <row r="116" customFormat="false" ht="12.75" hidden="false" customHeight="false" outlineLevel="0" collapsed="false">
      <c r="D116" s="280"/>
      <c r="E116" s="280"/>
      <c r="F116" s="280"/>
      <c r="G116" s="280"/>
      <c r="H116" s="280"/>
      <c r="I116" s="280"/>
      <c r="J116" s="280"/>
      <c r="K116" s="293"/>
      <c r="L116" s="293"/>
      <c r="M116" s="293"/>
      <c r="N116" s="280"/>
      <c r="O116" s="280"/>
      <c r="P116" s="280"/>
      <c r="Q116" s="280"/>
      <c r="R116" s="280"/>
      <c r="S116" s="280"/>
      <c r="T116" s="280"/>
    </row>
    <row r="117" customFormat="false" ht="12.75" hidden="false" customHeight="false" outlineLevel="0" collapsed="false">
      <c r="D117" s="280"/>
      <c r="E117" s="280"/>
      <c r="F117" s="280"/>
      <c r="G117" s="280"/>
      <c r="H117" s="280"/>
      <c r="I117" s="280"/>
      <c r="J117" s="280"/>
      <c r="K117" s="293"/>
      <c r="L117" s="293"/>
      <c r="M117" s="293"/>
      <c r="N117" s="280"/>
      <c r="O117" s="280"/>
      <c r="P117" s="280"/>
      <c r="Q117" s="280"/>
      <c r="R117" s="280"/>
      <c r="S117" s="280"/>
      <c r="T117" s="280"/>
    </row>
    <row r="118" customFormat="false" ht="12.75" hidden="false" customHeight="false" outlineLevel="0" collapsed="false">
      <c r="D118" s="280"/>
      <c r="E118" s="280"/>
      <c r="F118" s="280"/>
      <c r="G118" s="280"/>
      <c r="H118" s="280"/>
      <c r="I118" s="280"/>
      <c r="J118" s="280"/>
      <c r="K118" s="293"/>
      <c r="L118" s="293"/>
      <c r="M118" s="293"/>
      <c r="N118" s="280"/>
      <c r="O118" s="280"/>
      <c r="P118" s="280"/>
      <c r="Q118" s="280"/>
      <c r="R118" s="280"/>
      <c r="S118" s="280"/>
      <c r="T118" s="280"/>
    </row>
    <row r="119" customFormat="false" ht="12.75" hidden="false" customHeight="false" outlineLevel="0" collapsed="false">
      <c r="D119" s="280"/>
      <c r="E119" s="280"/>
      <c r="F119" s="280"/>
      <c r="G119" s="280"/>
      <c r="H119" s="280"/>
      <c r="I119" s="280"/>
      <c r="J119" s="280"/>
      <c r="K119" s="293"/>
      <c r="L119" s="293"/>
      <c r="M119" s="293"/>
      <c r="N119" s="280"/>
      <c r="O119" s="280"/>
      <c r="P119" s="280"/>
      <c r="Q119" s="280"/>
      <c r="R119" s="280"/>
      <c r="S119" s="280"/>
      <c r="T119" s="280"/>
    </row>
    <row r="120" customFormat="false" ht="12.75" hidden="false" customHeight="false" outlineLevel="0" collapsed="false">
      <c r="D120" s="280"/>
      <c r="E120" s="280"/>
      <c r="F120" s="280"/>
      <c r="G120" s="280"/>
      <c r="H120" s="280"/>
      <c r="I120" s="280"/>
      <c r="J120" s="280"/>
      <c r="K120" s="293"/>
      <c r="L120" s="293"/>
      <c r="M120" s="293"/>
      <c r="N120" s="280"/>
      <c r="O120" s="280"/>
      <c r="P120" s="280"/>
      <c r="Q120" s="280"/>
      <c r="R120" s="280"/>
      <c r="S120" s="280"/>
      <c r="T120" s="280"/>
    </row>
    <row r="121" customFormat="false" ht="12.75" hidden="false" customHeight="false" outlineLevel="0" collapsed="false">
      <c r="D121" s="280"/>
      <c r="E121" s="280"/>
      <c r="F121" s="280"/>
      <c r="G121" s="280"/>
      <c r="H121" s="280"/>
      <c r="I121" s="280"/>
      <c r="J121" s="280"/>
      <c r="K121" s="293"/>
      <c r="L121" s="293"/>
      <c r="M121" s="293"/>
      <c r="N121" s="280"/>
      <c r="O121" s="280"/>
      <c r="P121" s="280"/>
      <c r="Q121" s="280"/>
      <c r="R121" s="280"/>
      <c r="S121" s="280"/>
      <c r="T121" s="280"/>
    </row>
    <row r="122" customFormat="false" ht="12.75" hidden="false" customHeight="false" outlineLevel="0" collapsed="false">
      <c r="D122" s="280"/>
      <c r="E122" s="280"/>
      <c r="F122" s="280"/>
      <c r="G122" s="280"/>
      <c r="H122" s="280"/>
      <c r="I122" s="280"/>
      <c r="J122" s="280"/>
      <c r="K122" s="293"/>
      <c r="L122" s="293"/>
      <c r="M122" s="293"/>
      <c r="N122" s="280"/>
      <c r="O122" s="280"/>
      <c r="P122" s="280"/>
      <c r="Q122" s="280"/>
      <c r="R122" s="280"/>
      <c r="S122" s="280"/>
      <c r="T122" s="280"/>
    </row>
    <row r="123" customFormat="false" ht="12.75" hidden="false" customHeight="false" outlineLevel="0" collapsed="false">
      <c r="D123" s="280"/>
      <c r="E123" s="280"/>
      <c r="F123" s="280"/>
      <c r="G123" s="280"/>
      <c r="H123" s="280"/>
      <c r="I123" s="280"/>
      <c r="J123" s="280"/>
      <c r="K123" s="293"/>
      <c r="L123" s="293"/>
      <c r="M123" s="293"/>
      <c r="N123" s="280"/>
      <c r="O123" s="280"/>
      <c r="P123" s="280"/>
      <c r="Q123" s="280"/>
      <c r="R123" s="280"/>
      <c r="S123" s="280"/>
      <c r="T123" s="280"/>
    </row>
    <row r="124" customFormat="false" ht="12.75" hidden="false" customHeight="false" outlineLevel="0" collapsed="false">
      <c r="D124" s="280"/>
      <c r="E124" s="280"/>
      <c r="F124" s="280"/>
      <c r="G124" s="280"/>
      <c r="H124" s="280"/>
      <c r="I124" s="280"/>
      <c r="J124" s="280"/>
      <c r="K124" s="293"/>
      <c r="L124" s="293"/>
      <c r="M124" s="293"/>
      <c r="N124" s="280"/>
      <c r="O124" s="280"/>
      <c r="P124" s="280"/>
      <c r="Q124" s="280"/>
      <c r="R124" s="280"/>
      <c r="S124" s="280"/>
      <c r="T124" s="280"/>
    </row>
    <row r="125" customFormat="false" ht="12.75" hidden="false" customHeight="false" outlineLevel="0" collapsed="false">
      <c r="D125" s="280"/>
      <c r="E125" s="280"/>
      <c r="F125" s="280"/>
      <c r="G125" s="280"/>
      <c r="H125" s="280"/>
      <c r="I125" s="280"/>
      <c r="J125" s="280"/>
      <c r="K125" s="293"/>
      <c r="L125" s="293"/>
      <c r="M125" s="293"/>
      <c r="N125" s="280"/>
      <c r="O125" s="280"/>
      <c r="P125" s="280"/>
      <c r="Q125" s="280"/>
      <c r="R125" s="280"/>
      <c r="S125" s="280"/>
      <c r="T125" s="280"/>
    </row>
    <row r="126" customFormat="false" ht="12.75" hidden="false" customHeight="false" outlineLevel="0" collapsed="false">
      <c r="D126" s="280"/>
      <c r="E126" s="280"/>
      <c r="F126" s="280"/>
      <c r="G126" s="280"/>
      <c r="H126" s="280"/>
      <c r="I126" s="280"/>
      <c r="J126" s="280"/>
      <c r="K126" s="293"/>
      <c r="L126" s="293"/>
      <c r="M126" s="293"/>
      <c r="N126" s="280"/>
      <c r="O126" s="280"/>
      <c r="P126" s="280"/>
      <c r="Q126" s="280"/>
      <c r="R126" s="280"/>
      <c r="S126" s="280"/>
      <c r="T126" s="280"/>
    </row>
    <row r="127" customFormat="false" ht="12.75" hidden="false" customHeight="false" outlineLevel="0" collapsed="false">
      <c r="D127" s="280"/>
      <c r="E127" s="280"/>
      <c r="F127" s="280"/>
      <c r="G127" s="280"/>
      <c r="H127" s="280"/>
      <c r="I127" s="280"/>
      <c r="J127" s="280"/>
      <c r="K127" s="293"/>
      <c r="L127" s="293"/>
      <c r="M127" s="293"/>
      <c r="N127" s="280"/>
      <c r="O127" s="280"/>
      <c r="P127" s="280"/>
      <c r="Q127" s="280"/>
      <c r="R127" s="280"/>
      <c r="S127" s="280"/>
      <c r="T127" s="280"/>
    </row>
    <row r="128" customFormat="false" ht="12.75" hidden="false" customHeight="false" outlineLevel="0" collapsed="false">
      <c r="D128" s="280"/>
      <c r="E128" s="280"/>
      <c r="F128" s="280"/>
      <c r="G128" s="280"/>
      <c r="H128" s="280"/>
      <c r="I128" s="280"/>
      <c r="J128" s="280"/>
      <c r="K128" s="293"/>
      <c r="L128" s="293"/>
      <c r="M128" s="293"/>
      <c r="N128" s="280"/>
      <c r="O128" s="280"/>
      <c r="P128" s="280"/>
      <c r="Q128" s="280"/>
      <c r="R128" s="280"/>
      <c r="S128" s="280"/>
      <c r="T128" s="280"/>
    </row>
    <row r="129" customFormat="false" ht="12.75" hidden="false" customHeight="false" outlineLevel="0" collapsed="false">
      <c r="D129" s="280"/>
      <c r="E129" s="280"/>
      <c r="F129" s="280"/>
      <c r="G129" s="280"/>
      <c r="H129" s="280"/>
      <c r="I129" s="280"/>
      <c r="J129" s="280"/>
      <c r="K129" s="293"/>
      <c r="L129" s="293"/>
      <c r="M129" s="293"/>
      <c r="N129" s="280"/>
      <c r="O129" s="280"/>
      <c r="P129" s="280"/>
      <c r="Q129" s="280"/>
      <c r="R129" s="280"/>
      <c r="S129" s="280"/>
      <c r="T129" s="280"/>
    </row>
    <row r="130" customFormat="false" ht="12.75" hidden="false" customHeight="false" outlineLevel="0" collapsed="false">
      <c r="D130" s="280"/>
      <c r="E130" s="280"/>
      <c r="F130" s="280"/>
      <c r="G130" s="280"/>
      <c r="H130" s="280"/>
      <c r="I130" s="280"/>
      <c r="J130" s="280"/>
      <c r="K130" s="293"/>
      <c r="L130" s="293"/>
      <c r="M130" s="293"/>
      <c r="N130" s="280"/>
      <c r="O130" s="280"/>
      <c r="P130" s="280"/>
      <c r="Q130" s="280"/>
      <c r="R130" s="280"/>
      <c r="S130" s="280"/>
      <c r="T130" s="280"/>
    </row>
    <row r="131" customFormat="false" ht="12.75" hidden="false" customHeight="false" outlineLevel="0" collapsed="false">
      <c r="D131" s="280"/>
      <c r="E131" s="280"/>
      <c r="F131" s="280"/>
      <c r="G131" s="280"/>
      <c r="H131" s="280"/>
      <c r="I131" s="280"/>
      <c r="J131" s="280"/>
      <c r="K131" s="293"/>
      <c r="L131" s="293"/>
      <c r="M131" s="293"/>
      <c r="N131" s="280"/>
      <c r="O131" s="280"/>
      <c r="P131" s="280"/>
      <c r="Q131" s="280"/>
      <c r="R131" s="280"/>
      <c r="S131" s="280"/>
      <c r="T131" s="280"/>
    </row>
    <row r="132" customFormat="false" ht="12.75" hidden="false" customHeight="false" outlineLevel="0" collapsed="false">
      <c r="D132" s="280"/>
      <c r="E132" s="280"/>
      <c r="F132" s="280"/>
      <c r="G132" s="280"/>
      <c r="H132" s="280"/>
      <c r="I132" s="280"/>
      <c r="J132" s="280"/>
      <c r="K132" s="293"/>
      <c r="L132" s="293"/>
      <c r="M132" s="293"/>
      <c r="N132" s="280"/>
      <c r="O132" s="280"/>
      <c r="P132" s="280"/>
      <c r="Q132" s="280"/>
      <c r="R132" s="280"/>
      <c r="S132" s="280"/>
      <c r="T132" s="280"/>
    </row>
    <row r="133" customFormat="false" ht="12.75" hidden="false" customHeight="false" outlineLevel="0" collapsed="false">
      <c r="D133" s="280"/>
      <c r="E133" s="280"/>
      <c r="F133" s="280"/>
      <c r="G133" s="280"/>
      <c r="H133" s="280"/>
      <c r="I133" s="280"/>
      <c r="J133" s="280"/>
      <c r="K133" s="293"/>
      <c r="L133" s="293"/>
      <c r="M133" s="293"/>
      <c r="N133" s="280"/>
      <c r="O133" s="280"/>
      <c r="P133" s="280"/>
      <c r="Q133" s="280"/>
      <c r="R133" s="280"/>
      <c r="S133" s="280"/>
      <c r="T133" s="280"/>
    </row>
    <row r="134" customFormat="false" ht="12.75" hidden="false" customHeight="false" outlineLevel="0" collapsed="false">
      <c r="D134" s="280"/>
      <c r="E134" s="280"/>
      <c r="F134" s="280"/>
      <c r="G134" s="280"/>
      <c r="H134" s="280"/>
      <c r="I134" s="280"/>
      <c r="J134" s="280"/>
      <c r="K134" s="293"/>
      <c r="L134" s="293"/>
      <c r="M134" s="293"/>
      <c r="N134" s="280"/>
      <c r="O134" s="280"/>
      <c r="P134" s="280"/>
      <c r="Q134" s="280"/>
      <c r="R134" s="280"/>
      <c r="S134" s="280"/>
      <c r="T134" s="280"/>
    </row>
    <row r="135" customFormat="false" ht="12.75" hidden="false" customHeight="false" outlineLevel="0" collapsed="false">
      <c r="D135" s="280"/>
      <c r="E135" s="280"/>
      <c r="F135" s="280"/>
      <c r="G135" s="280"/>
      <c r="H135" s="280"/>
      <c r="I135" s="280"/>
      <c r="J135" s="280"/>
      <c r="K135" s="293"/>
      <c r="L135" s="293"/>
      <c r="M135" s="293"/>
      <c r="N135" s="280"/>
      <c r="O135" s="280"/>
      <c r="P135" s="280"/>
      <c r="Q135" s="280"/>
      <c r="R135" s="280"/>
      <c r="S135" s="280"/>
      <c r="T135" s="280"/>
    </row>
    <row r="136" customFormat="false" ht="12.75" hidden="false" customHeight="false" outlineLevel="0" collapsed="false">
      <c r="D136" s="280"/>
      <c r="E136" s="280"/>
      <c r="F136" s="280"/>
      <c r="G136" s="280"/>
      <c r="H136" s="280"/>
      <c r="I136" s="280"/>
      <c r="J136" s="280"/>
      <c r="K136" s="293"/>
      <c r="L136" s="293"/>
      <c r="M136" s="293"/>
      <c r="N136" s="280"/>
      <c r="O136" s="280"/>
      <c r="P136" s="280"/>
      <c r="Q136" s="280"/>
      <c r="R136" s="280"/>
      <c r="S136" s="280"/>
      <c r="T136" s="280"/>
    </row>
    <row r="137" customFormat="false" ht="12.75" hidden="false" customHeight="false" outlineLevel="0" collapsed="false">
      <c r="D137" s="280"/>
      <c r="E137" s="280"/>
      <c r="F137" s="280"/>
      <c r="G137" s="280"/>
      <c r="H137" s="280"/>
      <c r="I137" s="280"/>
      <c r="J137" s="280"/>
      <c r="K137" s="293"/>
      <c r="L137" s="293"/>
      <c r="M137" s="293"/>
      <c r="N137" s="280"/>
      <c r="O137" s="280"/>
      <c r="P137" s="280"/>
      <c r="Q137" s="280"/>
      <c r="R137" s="280"/>
      <c r="S137" s="280"/>
      <c r="T137" s="280"/>
    </row>
    <row r="138" customFormat="false" ht="12.75" hidden="false" customHeight="false" outlineLevel="0" collapsed="false">
      <c r="D138" s="280"/>
      <c r="E138" s="280"/>
      <c r="F138" s="280"/>
      <c r="G138" s="280"/>
      <c r="H138" s="280"/>
      <c r="I138" s="280"/>
      <c r="J138" s="280"/>
      <c r="K138" s="293"/>
      <c r="L138" s="293"/>
      <c r="M138" s="293"/>
      <c r="N138" s="280"/>
      <c r="O138" s="280"/>
      <c r="P138" s="280"/>
      <c r="Q138" s="280"/>
      <c r="R138" s="280"/>
      <c r="S138" s="280"/>
      <c r="T138" s="280"/>
    </row>
    <row r="139" customFormat="false" ht="12.75" hidden="false" customHeight="false" outlineLevel="0" collapsed="false">
      <c r="D139" s="280"/>
      <c r="E139" s="280"/>
      <c r="F139" s="280"/>
      <c r="G139" s="280"/>
      <c r="H139" s="280"/>
      <c r="I139" s="280"/>
      <c r="J139" s="280"/>
      <c r="K139" s="293"/>
      <c r="L139" s="293"/>
      <c r="M139" s="293"/>
      <c r="N139" s="280"/>
      <c r="O139" s="280"/>
      <c r="P139" s="280"/>
      <c r="Q139" s="280"/>
      <c r="R139" s="280"/>
      <c r="S139" s="280"/>
      <c r="T139" s="280"/>
    </row>
    <row r="140" customFormat="false" ht="12.75" hidden="false" customHeight="false" outlineLevel="0" collapsed="false">
      <c r="D140" s="280"/>
      <c r="E140" s="280"/>
      <c r="F140" s="280"/>
      <c r="G140" s="280"/>
      <c r="H140" s="280"/>
      <c r="I140" s="280"/>
      <c r="J140" s="280"/>
      <c r="K140" s="280"/>
      <c r="L140" s="280"/>
      <c r="M140" s="280"/>
      <c r="N140" s="280"/>
      <c r="O140" s="280"/>
      <c r="P140" s="280"/>
      <c r="Q140" s="280"/>
      <c r="R140" s="280"/>
      <c r="S140" s="280"/>
      <c r="T140" s="280"/>
    </row>
    <row r="141" customFormat="false" ht="12.75" hidden="false" customHeight="false" outlineLevel="0" collapsed="false">
      <c r="D141" s="280"/>
      <c r="E141" s="280"/>
      <c r="F141" s="280"/>
      <c r="G141" s="280"/>
      <c r="H141" s="280"/>
      <c r="I141" s="280"/>
      <c r="J141" s="280"/>
      <c r="K141" s="280"/>
      <c r="L141" s="280"/>
      <c r="M141" s="280"/>
      <c r="N141" s="280"/>
      <c r="O141" s="280"/>
      <c r="P141" s="280"/>
      <c r="Q141" s="280"/>
      <c r="R141" s="280"/>
      <c r="S141" s="280"/>
      <c r="T141" s="280"/>
    </row>
    <row r="142" customFormat="false" ht="12.75" hidden="false" customHeight="false" outlineLevel="0" collapsed="false">
      <c r="D142" s="280"/>
      <c r="E142" s="280"/>
      <c r="F142" s="280"/>
      <c r="G142" s="280"/>
      <c r="H142" s="280"/>
      <c r="I142" s="280"/>
      <c r="J142" s="280"/>
      <c r="K142" s="280"/>
      <c r="L142" s="280"/>
      <c r="M142" s="280"/>
      <c r="N142" s="280"/>
      <c r="O142" s="280"/>
      <c r="P142" s="280"/>
      <c r="Q142" s="280"/>
      <c r="R142" s="280"/>
      <c r="S142" s="280"/>
      <c r="T142" s="280"/>
    </row>
    <row r="143" customFormat="false" ht="12.75" hidden="false" customHeight="false" outlineLevel="0" collapsed="false">
      <c r="D143" s="280"/>
      <c r="E143" s="280"/>
      <c r="F143" s="280"/>
      <c r="G143" s="280"/>
      <c r="H143" s="280"/>
      <c r="I143" s="280"/>
      <c r="J143" s="280"/>
      <c r="K143" s="280"/>
      <c r="L143" s="280"/>
      <c r="M143" s="280"/>
      <c r="N143" s="280"/>
      <c r="O143" s="280"/>
      <c r="P143" s="280"/>
      <c r="Q143" s="280"/>
      <c r="R143" s="280"/>
      <c r="S143" s="280"/>
      <c r="T143" s="280"/>
    </row>
    <row r="144" customFormat="false" ht="12.75" hidden="false" customHeight="false" outlineLevel="0" collapsed="false">
      <c r="D144" s="280"/>
      <c r="E144" s="280"/>
      <c r="F144" s="280"/>
      <c r="G144" s="280"/>
      <c r="H144" s="280"/>
      <c r="I144" s="280"/>
      <c r="J144" s="280"/>
      <c r="K144" s="280"/>
      <c r="L144" s="280"/>
      <c r="M144" s="280"/>
      <c r="N144" s="280"/>
      <c r="O144" s="280"/>
      <c r="P144" s="280"/>
      <c r="Q144" s="280"/>
      <c r="R144" s="280"/>
      <c r="S144" s="280"/>
      <c r="T144" s="280"/>
    </row>
    <row r="145" customFormat="false" ht="12.75" hidden="false" customHeight="false" outlineLevel="0" collapsed="false">
      <c r="D145" s="280"/>
      <c r="E145" s="280"/>
      <c r="F145" s="280"/>
      <c r="G145" s="280"/>
      <c r="H145" s="280"/>
      <c r="I145" s="280"/>
      <c r="J145" s="280"/>
      <c r="K145" s="280"/>
      <c r="L145" s="280"/>
      <c r="M145" s="280"/>
      <c r="N145" s="280"/>
      <c r="O145" s="280"/>
      <c r="P145" s="280"/>
      <c r="Q145" s="280"/>
      <c r="R145" s="280"/>
      <c r="S145" s="280"/>
      <c r="T145" s="280"/>
    </row>
    <row r="146" customFormat="false" ht="12.75" hidden="false" customHeight="false" outlineLevel="0" collapsed="false">
      <c r="D146" s="280"/>
      <c r="E146" s="280"/>
      <c r="F146" s="280"/>
      <c r="G146" s="280"/>
      <c r="H146" s="280"/>
      <c r="I146" s="280"/>
      <c r="J146" s="280"/>
      <c r="K146" s="280"/>
      <c r="L146" s="280"/>
      <c r="M146" s="280"/>
      <c r="N146" s="280"/>
      <c r="O146" s="280"/>
      <c r="P146" s="280"/>
      <c r="Q146" s="280"/>
      <c r="R146" s="280"/>
      <c r="S146" s="280"/>
      <c r="T146" s="280"/>
    </row>
    <row r="147" customFormat="false" ht="12.75" hidden="false" customHeight="false" outlineLevel="0" collapsed="false">
      <c r="D147" s="280"/>
      <c r="E147" s="280"/>
      <c r="F147" s="280"/>
      <c r="G147" s="280"/>
      <c r="H147" s="280"/>
      <c r="I147" s="280"/>
      <c r="J147" s="280"/>
      <c r="K147" s="280"/>
      <c r="L147" s="280"/>
      <c r="M147" s="280"/>
      <c r="N147" s="280"/>
      <c r="O147" s="280"/>
      <c r="P147" s="280"/>
      <c r="Q147" s="280"/>
      <c r="R147" s="280"/>
      <c r="S147" s="280"/>
      <c r="T147" s="280"/>
    </row>
    <row r="148" customFormat="false" ht="12.75" hidden="false" customHeight="false" outlineLevel="0" collapsed="false">
      <c r="D148" s="280"/>
      <c r="E148" s="280"/>
      <c r="F148" s="280"/>
      <c r="G148" s="280"/>
      <c r="H148" s="280"/>
      <c r="I148" s="280"/>
      <c r="J148" s="280"/>
      <c r="K148" s="280"/>
      <c r="L148" s="280"/>
      <c r="M148" s="280"/>
      <c r="N148" s="280"/>
      <c r="O148" s="280"/>
      <c r="P148" s="280"/>
      <c r="Q148" s="280"/>
      <c r="R148" s="280"/>
      <c r="S148" s="280"/>
      <c r="T148" s="280"/>
    </row>
    <row r="149" customFormat="false" ht="12.75" hidden="false" customHeight="false" outlineLevel="0" collapsed="false">
      <c r="D149" s="280"/>
      <c r="E149" s="280"/>
      <c r="F149" s="280"/>
      <c r="G149" s="280"/>
      <c r="H149" s="280"/>
      <c r="I149" s="280"/>
      <c r="J149" s="280"/>
      <c r="K149" s="280"/>
      <c r="L149" s="280"/>
      <c r="M149" s="280"/>
      <c r="N149" s="280"/>
      <c r="O149" s="280"/>
      <c r="P149" s="280"/>
      <c r="Q149" s="280"/>
      <c r="R149" s="280"/>
      <c r="S149" s="280"/>
      <c r="T149" s="280"/>
    </row>
    <row r="150" customFormat="false" ht="12.75" hidden="false" customHeight="false" outlineLevel="0" collapsed="false">
      <c r="D150" s="280"/>
      <c r="E150" s="280"/>
      <c r="F150" s="280"/>
      <c r="G150" s="280"/>
      <c r="H150" s="280"/>
      <c r="I150" s="280"/>
      <c r="J150" s="280"/>
      <c r="K150" s="280"/>
      <c r="L150" s="280"/>
      <c r="M150" s="280"/>
      <c r="N150" s="280"/>
      <c r="O150" s="280"/>
      <c r="P150" s="280"/>
      <c r="Q150" s="280"/>
      <c r="R150" s="280"/>
      <c r="S150" s="280"/>
      <c r="T150" s="280"/>
    </row>
    <row r="151" customFormat="false" ht="12.75" hidden="false" customHeight="false" outlineLevel="0" collapsed="false">
      <c r="D151" s="280"/>
      <c r="E151" s="280"/>
      <c r="F151" s="280"/>
      <c r="G151" s="280"/>
      <c r="H151" s="280"/>
      <c r="I151" s="280"/>
      <c r="J151" s="280"/>
      <c r="K151" s="280"/>
      <c r="L151" s="280"/>
      <c r="M151" s="280"/>
      <c r="N151" s="280"/>
      <c r="O151" s="280"/>
      <c r="P151" s="280"/>
      <c r="Q151" s="280"/>
      <c r="R151" s="280"/>
      <c r="S151" s="280"/>
      <c r="T151" s="280"/>
    </row>
    <row r="152" customFormat="false" ht="12.75" hidden="false" customHeight="false" outlineLevel="0" collapsed="false">
      <c r="D152" s="280"/>
      <c r="E152" s="280"/>
      <c r="F152" s="280"/>
      <c r="G152" s="280"/>
      <c r="H152" s="280"/>
      <c r="I152" s="280"/>
      <c r="J152" s="280"/>
      <c r="K152" s="280"/>
      <c r="L152" s="280"/>
      <c r="M152" s="280"/>
      <c r="N152" s="280"/>
      <c r="O152" s="280"/>
      <c r="P152" s="280"/>
      <c r="Q152" s="280"/>
      <c r="R152" s="280"/>
      <c r="S152" s="280"/>
      <c r="T152" s="280"/>
    </row>
    <row r="153" customFormat="false" ht="12.75" hidden="false" customHeight="false" outlineLevel="0" collapsed="false">
      <c r="D153" s="280"/>
      <c r="E153" s="280"/>
      <c r="F153" s="280"/>
      <c r="G153" s="280"/>
      <c r="H153" s="280"/>
      <c r="I153" s="280"/>
      <c r="J153" s="280"/>
      <c r="K153" s="280"/>
      <c r="L153" s="280"/>
      <c r="M153" s="280"/>
      <c r="N153" s="280"/>
      <c r="O153" s="280"/>
      <c r="P153" s="280"/>
      <c r="Q153" s="280"/>
      <c r="R153" s="280"/>
      <c r="S153" s="280"/>
      <c r="T153" s="280"/>
    </row>
    <row r="154" customFormat="false" ht="12.75" hidden="false" customHeight="false" outlineLevel="0" collapsed="false">
      <c r="D154" s="280"/>
      <c r="E154" s="280"/>
      <c r="F154" s="280"/>
      <c r="G154" s="280"/>
      <c r="H154" s="280"/>
      <c r="I154" s="280"/>
      <c r="J154" s="280"/>
      <c r="K154" s="280"/>
      <c r="L154" s="280"/>
      <c r="M154" s="280"/>
      <c r="N154" s="280"/>
      <c r="O154" s="280"/>
      <c r="P154" s="280"/>
      <c r="Q154" s="280"/>
      <c r="R154" s="280"/>
      <c r="S154" s="280"/>
      <c r="T154" s="280"/>
    </row>
    <row r="155" customFormat="false" ht="12.75" hidden="false" customHeight="false" outlineLevel="0" collapsed="false">
      <c r="D155" s="280"/>
      <c r="E155" s="280"/>
      <c r="F155" s="280"/>
      <c r="G155" s="280"/>
      <c r="H155" s="280"/>
      <c r="I155" s="280"/>
      <c r="J155" s="280"/>
      <c r="K155" s="280"/>
      <c r="L155" s="280"/>
      <c r="M155" s="280"/>
      <c r="N155" s="280"/>
      <c r="O155" s="280"/>
      <c r="P155" s="280"/>
      <c r="Q155" s="280"/>
      <c r="R155" s="280"/>
      <c r="S155" s="280"/>
      <c r="T155" s="280"/>
    </row>
    <row r="156" customFormat="false" ht="12.75" hidden="false" customHeight="false" outlineLevel="0" collapsed="false">
      <c r="D156" s="280"/>
      <c r="E156" s="280"/>
      <c r="F156" s="280"/>
      <c r="G156" s="280"/>
      <c r="H156" s="280"/>
      <c r="I156" s="280"/>
      <c r="J156" s="280"/>
      <c r="K156" s="280"/>
      <c r="L156" s="280"/>
      <c r="M156" s="280"/>
      <c r="N156" s="280"/>
      <c r="O156" s="280"/>
      <c r="P156" s="280"/>
      <c r="Q156" s="280"/>
      <c r="R156" s="280"/>
      <c r="S156" s="280"/>
      <c r="T156" s="280"/>
    </row>
    <row r="157" customFormat="false" ht="12.75" hidden="false" customHeight="false" outlineLevel="0" collapsed="false">
      <c r="D157" s="280"/>
      <c r="E157" s="280"/>
      <c r="F157" s="280"/>
      <c r="G157" s="280"/>
      <c r="H157" s="280"/>
      <c r="I157" s="280"/>
      <c r="J157" s="280"/>
      <c r="K157" s="280"/>
      <c r="L157" s="280"/>
      <c r="M157" s="280"/>
      <c r="N157" s="280"/>
      <c r="O157" s="280"/>
      <c r="P157" s="280"/>
      <c r="Q157" s="280"/>
      <c r="R157" s="280"/>
      <c r="S157" s="280"/>
      <c r="T157" s="280"/>
    </row>
    <row r="158" customFormat="false" ht="12.75" hidden="false" customHeight="false" outlineLevel="0" collapsed="false">
      <c r="D158" s="280"/>
      <c r="E158" s="280"/>
      <c r="F158" s="280"/>
      <c r="G158" s="280"/>
      <c r="H158" s="280"/>
      <c r="I158" s="280"/>
      <c r="J158" s="280"/>
      <c r="K158" s="280"/>
      <c r="L158" s="280"/>
      <c r="M158" s="280"/>
      <c r="N158" s="280"/>
      <c r="O158" s="280"/>
      <c r="P158" s="280"/>
      <c r="Q158" s="280"/>
      <c r="R158" s="280"/>
      <c r="S158" s="280"/>
      <c r="T158" s="280"/>
    </row>
    <row r="159" customFormat="false" ht="12.75" hidden="false" customHeight="false" outlineLevel="0" collapsed="false">
      <c r="D159" s="280"/>
      <c r="E159" s="280"/>
      <c r="F159" s="280"/>
      <c r="G159" s="280"/>
      <c r="H159" s="280"/>
      <c r="I159" s="280"/>
      <c r="J159" s="280"/>
      <c r="K159" s="280"/>
      <c r="L159" s="280"/>
      <c r="M159" s="280"/>
      <c r="N159" s="280"/>
      <c r="O159" s="280"/>
      <c r="P159" s="280"/>
      <c r="Q159" s="280"/>
      <c r="R159" s="280"/>
      <c r="S159" s="280"/>
      <c r="T159" s="280"/>
    </row>
    <row r="160" customFormat="false" ht="12.75" hidden="false" customHeight="false" outlineLevel="0" collapsed="false">
      <c r="D160" s="280"/>
      <c r="E160" s="280"/>
      <c r="F160" s="280"/>
      <c r="G160" s="280"/>
      <c r="H160" s="280"/>
      <c r="I160" s="280"/>
      <c r="J160" s="280"/>
      <c r="K160" s="280"/>
      <c r="L160" s="280"/>
      <c r="M160" s="280"/>
      <c r="N160" s="280"/>
      <c r="O160" s="280"/>
      <c r="P160" s="280"/>
      <c r="Q160" s="280"/>
      <c r="R160" s="280"/>
      <c r="S160" s="280"/>
      <c r="T160" s="280"/>
    </row>
    <row r="161" customFormat="false" ht="12.75" hidden="false" customHeight="false" outlineLevel="0" collapsed="false">
      <c r="D161" s="280"/>
      <c r="E161" s="280"/>
      <c r="F161" s="280"/>
      <c r="G161" s="280"/>
      <c r="H161" s="280"/>
      <c r="I161" s="280"/>
      <c r="J161" s="280"/>
      <c r="K161" s="280"/>
      <c r="L161" s="280"/>
      <c r="M161" s="280"/>
      <c r="N161" s="280"/>
      <c r="O161" s="280"/>
      <c r="P161" s="280"/>
      <c r="Q161" s="280"/>
      <c r="R161" s="280"/>
      <c r="S161" s="280"/>
      <c r="T161" s="280"/>
    </row>
    <row r="162" customFormat="false" ht="12.75" hidden="false" customHeight="false" outlineLevel="0" collapsed="false">
      <c r="D162" s="280"/>
      <c r="E162" s="280"/>
      <c r="F162" s="280"/>
      <c r="G162" s="280"/>
      <c r="H162" s="280"/>
      <c r="I162" s="280"/>
      <c r="J162" s="280"/>
      <c r="K162" s="280"/>
      <c r="L162" s="280"/>
      <c r="M162" s="280"/>
      <c r="N162" s="280"/>
      <c r="O162" s="280"/>
      <c r="P162" s="280"/>
      <c r="Q162" s="280"/>
      <c r="R162" s="280"/>
      <c r="S162" s="280"/>
      <c r="T162" s="280"/>
    </row>
    <row r="163" customFormat="false" ht="12.75" hidden="false" customHeight="false" outlineLevel="0" collapsed="false">
      <c r="D163" s="280"/>
      <c r="E163" s="280"/>
      <c r="F163" s="280"/>
      <c r="G163" s="280"/>
      <c r="H163" s="280"/>
      <c r="I163" s="280"/>
      <c r="J163" s="280"/>
      <c r="K163" s="280"/>
      <c r="L163" s="280"/>
      <c r="M163" s="280"/>
      <c r="N163" s="280"/>
      <c r="O163" s="280"/>
      <c r="P163" s="280"/>
      <c r="Q163" s="280"/>
      <c r="R163" s="280"/>
      <c r="S163" s="280"/>
      <c r="T163" s="280"/>
    </row>
    <row r="164" customFormat="false" ht="12.75" hidden="false" customHeight="false" outlineLevel="0" collapsed="false">
      <c r="D164" s="280"/>
      <c r="E164" s="280"/>
      <c r="F164" s="280"/>
      <c r="G164" s="280"/>
      <c r="H164" s="280"/>
      <c r="I164" s="280"/>
      <c r="J164" s="280"/>
      <c r="K164" s="280"/>
      <c r="L164" s="280"/>
      <c r="M164" s="280"/>
      <c r="N164" s="280"/>
      <c r="O164" s="280"/>
      <c r="P164" s="280"/>
      <c r="Q164" s="280"/>
      <c r="R164" s="280"/>
      <c r="S164" s="280"/>
      <c r="T164" s="280"/>
    </row>
    <row r="165" customFormat="false" ht="12.75" hidden="false" customHeight="false" outlineLevel="0" collapsed="false">
      <c r="D165" s="280"/>
      <c r="E165" s="280"/>
      <c r="F165" s="280"/>
      <c r="G165" s="280"/>
      <c r="H165" s="280"/>
      <c r="I165" s="280"/>
      <c r="J165" s="280"/>
      <c r="K165" s="280"/>
      <c r="L165" s="280"/>
      <c r="M165" s="280"/>
      <c r="N165" s="280"/>
      <c r="O165" s="280"/>
      <c r="P165" s="280"/>
      <c r="Q165" s="280"/>
      <c r="R165" s="280"/>
      <c r="S165" s="280"/>
      <c r="T165" s="280"/>
    </row>
    <row r="166" customFormat="false" ht="12.75" hidden="false" customHeight="false" outlineLevel="0" collapsed="false">
      <c r="D166" s="280"/>
      <c r="E166" s="280"/>
      <c r="F166" s="280"/>
      <c r="G166" s="280"/>
      <c r="H166" s="280"/>
      <c r="I166" s="280"/>
      <c r="J166" s="280"/>
      <c r="K166" s="280"/>
      <c r="L166" s="280"/>
      <c r="M166" s="280"/>
      <c r="N166" s="280"/>
      <c r="O166" s="280"/>
      <c r="P166" s="280"/>
      <c r="Q166" s="280"/>
      <c r="R166" s="280"/>
      <c r="S166" s="280"/>
      <c r="T166" s="280"/>
    </row>
    <row r="167" customFormat="false" ht="12.75" hidden="false" customHeight="false" outlineLevel="0" collapsed="false">
      <c r="D167" s="280"/>
      <c r="E167" s="280"/>
      <c r="F167" s="280"/>
      <c r="G167" s="280"/>
      <c r="H167" s="280"/>
      <c r="I167" s="280"/>
      <c r="J167" s="280"/>
      <c r="K167" s="280"/>
      <c r="L167" s="280"/>
      <c r="M167" s="280"/>
      <c r="N167" s="280"/>
      <c r="O167" s="280"/>
      <c r="P167" s="280"/>
      <c r="Q167" s="280"/>
      <c r="R167" s="280"/>
      <c r="S167" s="280"/>
      <c r="T167" s="280"/>
    </row>
    <row r="168" customFormat="false" ht="12.75" hidden="false" customHeight="false" outlineLevel="0" collapsed="false">
      <c r="D168" s="280"/>
      <c r="E168" s="280"/>
      <c r="F168" s="280"/>
      <c r="G168" s="280"/>
      <c r="H168" s="280"/>
      <c r="I168" s="280"/>
      <c r="J168" s="280"/>
      <c r="K168" s="280"/>
      <c r="L168" s="280"/>
      <c r="M168" s="280"/>
      <c r="N168" s="280"/>
      <c r="O168" s="280"/>
      <c r="P168" s="280"/>
      <c r="Q168" s="280"/>
      <c r="R168" s="280"/>
      <c r="S168" s="280"/>
      <c r="T168" s="280"/>
    </row>
    <row r="169" customFormat="false" ht="12.75" hidden="false" customHeight="false" outlineLevel="0" collapsed="false">
      <c r="D169" s="280"/>
      <c r="E169" s="280"/>
      <c r="F169" s="280"/>
      <c r="G169" s="280"/>
      <c r="H169" s="280"/>
      <c r="I169" s="280"/>
      <c r="J169" s="280"/>
      <c r="K169" s="280"/>
      <c r="L169" s="280"/>
      <c r="M169" s="280"/>
      <c r="N169" s="280"/>
      <c r="O169" s="280"/>
      <c r="P169" s="280"/>
      <c r="Q169" s="280"/>
      <c r="R169" s="280"/>
      <c r="S169" s="280"/>
      <c r="T169" s="280"/>
    </row>
    <row r="170" customFormat="false" ht="12.75" hidden="false" customHeight="false" outlineLevel="0" collapsed="false">
      <c r="D170" s="280"/>
      <c r="E170" s="280"/>
      <c r="F170" s="280"/>
      <c r="G170" s="280"/>
      <c r="H170" s="280"/>
      <c r="I170" s="280"/>
      <c r="J170" s="280"/>
      <c r="K170" s="280"/>
      <c r="L170" s="280"/>
      <c r="M170" s="280"/>
      <c r="N170" s="280"/>
      <c r="O170" s="280"/>
      <c r="P170" s="280"/>
      <c r="Q170" s="280"/>
      <c r="R170" s="280"/>
      <c r="S170" s="280"/>
      <c r="T170" s="280"/>
    </row>
    <row r="171" customFormat="false" ht="12.75" hidden="false" customHeight="false" outlineLevel="0" collapsed="false">
      <c r="D171" s="280"/>
      <c r="E171" s="280"/>
      <c r="F171" s="280"/>
      <c r="G171" s="280"/>
      <c r="H171" s="280"/>
      <c r="I171" s="280"/>
      <c r="J171" s="280"/>
      <c r="K171" s="280"/>
      <c r="L171" s="280"/>
      <c r="M171" s="280"/>
      <c r="N171" s="280"/>
      <c r="O171" s="280"/>
      <c r="P171" s="280"/>
      <c r="Q171" s="280"/>
      <c r="R171" s="280"/>
      <c r="S171" s="280"/>
      <c r="T171" s="280"/>
    </row>
    <row r="172" customFormat="false" ht="12.75" hidden="false" customHeight="false" outlineLevel="0" collapsed="false">
      <c r="D172" s="280"/>
      <c r="E172" s="280"/>
      <c r="F172" s="280"/>
      <c r="G172" s="280"/>
      <c r="H172" s="280"/>
      <c r="I172" s="280"/>
      <c r="J172" s="280"/>
      <c r="K172" s="280"/>
      <c r="L172" s="280"/>
      <c r="M172" s="280"/>
      <c r="N172" s="280"/>
      <c r="O172" s="280"/>
      <c r="P172" s="280"/>
      <c r="Q172" s="280"/>
      <c r="R172" s="280"/>
      <c r="S172" s="280"/>
      <c r="T172" s="280"/>
    </row>
    <row r="173" customFormat="false" ht="12.75" hidden="false" customHeight="false" outlineLevel="0" collapsed="false">
      <c r="D173" s="280"/>
      <c r="E173" s="280"/>
      <c r="F173" s="280"/>
      <c r="G173" s="280"/>
      <c r="H173" s="280"/>
      <c r="I173" s="280"/>
      <c r="J173" s="280"/>
      <c r="K173" s="280"/>
      <c r="L173" s="280"/>
      <c r="M173" s="280"/>
      <c r="N173" s="280"/>
      <c r="O173" s="280"/>
      <c r="P173" s="280"/>
      <c r="Q173" s="280"/>
      <c r="R173" s="280"/>
      <c r="S173" s="280"/>
      <c r="T173" s="280"/>
    </row>
    <row r="174" customFormat="false" ht="12.75" hidden="false" customHeight="false" outlineLevel="0" collapsed="false">
      <c r="D174" s="280"/>
      <c r="E174" s="280"/>
      <c r="F174" s="280"/>
      <c r="G174" s="280"/>
      <c r="H174" s="280"/>
      <c r="I174" s="280"/>
      <c r="J174" s="280"/>
      <c r="K174" s="280"/>
      <c r="L174" s="280"/>
      <c r="M174" s="280"/>
      <c r="N174" s="280"/>
      <c r="O174" s="280"/>
      <c r="P174" s="280"/>
      <c r="Q174" s="280"/>
      <c r="R174" s="280"/>
      <c r="S174" s="280"/>
      <c r="T174" s="280"/>
    </row>
    <row r="175" customFormat="false" ht="12.75" hidden="false" customHeight="false" outlineLevel="0" collapsed="false">
      <c r="D175" s="280"/>
      <c r="E175" s="280"/>
      <c r="F175" s="280"/>
      <c r="G175" s="280"/>
      <c r="H175" s="280"/>
      <c r="I175" s="280"/>
      <c r="J175" s="280"/>
      <c r="K175" s="280"/>
      <c r="L175" s="280"/>
      <c r="M175" s="280"/>
      <c r="N175" s="280"/>
      <c r="O175" s="280"/>
      <c r="P175" s="280"/>
      <c r="Q175" s="280"/>
      <c r="R175" s="280"/>
      <c r="S175" s="280"/>
      <c r="T175" s="280"/>
    </row>
    <row r="176" customFormat="false" ht="12.75" hidden="false" customHeight="false" outlineLevel="0" collapsed="false">
      <c r="D176" s="280"/>
      <c r="E176" s="280"/>
      <c r="F176" s="280"/>
      <c r="G176" s="280"/>
      <c r="H176" s="280"/>
      <c r="I176" s="280"/>
      <c r="J176" s="280"/>
      <c r="K176" s="280"/>
      <c r="L176" s="280"/>
      <c r="M176" s="280"/>
      <c r="N176" s="280"/>
      <c r="O176" s="280"/>
      <c r="P176" s="280"/>
      <c r="Q176" s="280"/>
      <c r="R176" s="280"/>
      <c r="S176" s="280"/>
      <c r="T176" s="280"/>
    </row>
    <row r="177" customFormat="false" ht="12.75" hidden="false" customHeight="false" outlineLevel="0" collapsed="false">
      <c r="D177" s="280"/>
      <c r="E177" s="280"/>
      <c r="F177" s="280"/>
      <c r="G177" s="280"/>
      <c r="H177" s="280"/>
      <c r="I177" s="280"/>
      <c r="J177" s="280"/>
      <c r="K177" s="280"/>
      <c r="L177" s="280"/>
      <c r="M177" s="280"/>
      <c r="N177" s="280"/>
      <c r="O177" s="280"/>
      <c r="P177" s="280"/>
      <c r="Q177" s="280"/>
      <c r="R177" s="280"/>
      <c r="S177" s="280"/>
      <c r="T177" s="280"/>
    </row>
    <row r="178" customFormat="false" ht="12.75" hidden="false" customHeight="false" outlineLevel="0" collapsed="false">
      <c r="D178" s="280"/>
      <c r="E178" s="280"/>
      <c r="F178" s="280"/>
      <c r="G178" s="280"/>
      <c r="H178" s="280"/>
      <c r="I178" s="280"/>
      <c r="J178" s="280"/>
      <c r="K178" s="280"/>
      <c r="L178" s="280"/>
      <c r="M178" s="280"/>
      <c r="N178" s="280"/>
      <c r="O178" s="280"/>
      <c r="P178" s="280"/>
      <c r="Q178" s="280"/>
      <c r="R178" s="280"/>
      <c r="S178" s="280"/>
      <c r="T178" s="280"/>
    </row>
    <row r="179" customFormat="false" ht="12.75" hidden="false" customHeight="false" outlineLevel="0" collapsed="false">
      <c r="D179" s="280"/>
      <c r="E179" s="280"/>
      <c r="F179" s="280"/>
      <c r="G179" s="280"/>
      <c r="H179" s="280"/>
      <c r="I179" s="280"/>
      <c r="J179" s="280"/>
      <c r="K179" s="280"/>
      <c r="L179" s="280"/>
      <c r="M179" s="280"/>
      <c r="N179" s="280"/>
      <c r="O179" s="280"/>
      <c r="P179" s="280"/>
      <c r="Q179" s="280"/>
      <c r="R179" s="280"/>
      <c r="S179" s="280"/>
      <c r="T179" s="280"/>
    </row>
    <row r="180" customFormat="false" ht="12.75" hidden="false" customHeight="false" outlineLevel="0" collapsed="false">
      <c r="D180" s="280"/>
      <c r="E180" s="280"/>
      <c r="F180" s="280"/>
      <c r="G180" s="280"/>
      <c r="H180" s="280"/>
      <c r="I180" s="280"/>
      <c r="J180" s="280"/>
      <c r="K180" s="280"/>
      <c r="L180" s="280"/>
      <c r="M180" s="280"/>
      <c r="N180" s="280"/>
      <c r="O180" s="280"/>
      <c r="P180" s="280"/>
      <c r="Q180" s="280"/>
      <c r="R180" s="280"/>
      <c r="S180" s="280"/>
      <c r="T180" s="280"/>
    </row>
    <row r="181" customFormat="false" ht="12.75" hidden="false" customHeight="false" outlineLevel="0" collapsed="false">
      <c r="D181" s="280"/>
      <c r="E181" s="280"/>
      <c r="F181" s="280"/>
      <c r="G181" s="280"/>
      <c r="H181" s="280"/>
      <c r="I181" s="280"/>
      <c r="J181" s="280"/>
      <c r="K181" s="280"/>
      <c r="L181" s="280"/>
      <c r="M181" s="280"/>
      <c r="N181" s="280"/>
      <c r="O181" s="280"/>
      <c r="P181" s="280"/>
      <c r="Q181" s="280"/>
      <c r="R181" s="280"/>
      <c r="S181" s="280"/>
      <c r="T181" s="280"/>
    </row>
    <row r="182" customFormat="false" ht="12.75" hidden="false" customHeight="false" outlineLevel="0" collapsed="false">
      <c r="D182" s="280"/>
      <c r="E182" s="280"/>
      <c r="F182" s="280"/>
      <c r="G182" s="280"/>
      <c r="H182" s="280"/>
      <c r="I182" s="280"/>
      <c r="J182" s="280"/>
      <c r="K182" s="280"/>
      <c r="L182" s="280"/>
      <c r="M182" s="280"/>
      <c r="N182" s="280"/>
      <c r="O182" s="280"/>
      <c r="P182" s="280"/>
      <c r="Q182" s="280"/>
      <c r="R182" s="280"/>
      <c r="S182" s="280"/>
      <c r="T182" s="280"/>
    </row>
    <row r="183" customFormat="false" ht="12.75" hidden="false" customHeight="false" outlineLevel="0" collapsed="false">
      <c r="D183" s="280"/>
      <c r="E183" s="280"/>
      <c r="F183" s="280"/>
      <c r="G183" s="280"/>
      <c r="H183" s="280"/>
      <c r="I183" s="280"/>
      <c r="J183" s="280"/>
      <c r="K183" s="280"/>
      <c r="L183" s="280"/>
      <c r="M183" s="280"/>
      <c r="N183" s="280"/>
      <c r="O183" s="280"/>
      <c r="P183" s="280"/>
      <c r="Q183" s="280"/>
      <c r="R183" s="280"/>
      <c r="S183" s="280"/>
      <c r="T183" s="280"/>
    </row>
    <row r="184" customFormat="false" ht="12.75" hidden="false" customHeight="false" outlineLevel="0" collapsed="false">
      <c r="D184" s="280"/>
      <c r="E184" s="280"/>
      <c r="F184" s="280"/>
      <c r="G184" s="280"/>
      <c r="H184" s="280"/>
      <c r="I184" s="280"/>
      <c r="J184" s="280"/>
      <c r="K184" s="280"/>
      <c r="L184" s="280"/>
      <c r="M184" s="280"/>
      <c r="N184" s="280"/>
      <c r="O184" s="280"/>
      <c r="P184" s="280"/>
      <c r="Q184" s="280"/>
      <c r="R184" s="280"/>
      <c r="S184" s="280"/>
      <c r="T184" s="280"/>
    </row>
    <row r="185" customFormat="false" ht="12.75" hidden="false" customHeight="false" outlineLevel="0" collapsed="false">
      <c r="D185" s="280"/>
      <c r="E185" s="280"/>
      <c r="F185" s="280"/>
      <c r="G185" s="280"/>
      <c r="H185" s="280"/>
      <c r="I185" s="280"/>
      <c r="J185" s="280"/>
      <c r="K185" s="280"/>
      <c r="L185" s="280"/>
      <c r="M185" s="280"/>
      <c r="N185" s="280"/>
      <c r="O185" s="280"/>
      <c r="P185" s="280"/>
      <c r="Q185" s="280"/>
      <c r="R185" s="280"/>
      <c r="S185" s="280"/>
      <c r="T185" s="280"/>
    </row>
    <row r="186" customFormat="false" ht="12.75" hidden="false" customHeight="false" outlineLevel="0" collapsed="false">
      <c r="D186" s="280"/>
      <c r="E186" s="280"/>
      <c r="F186" s="280"/>
      <c r="G186" s="280"/>
      <c r="H186" s="280"/>
      <c r="I186" s="280"/>
      <c r="J186" s="280"/>
      <c r="K186" s="280"/>
      <c r="L186" s="280"/>
      <c r="M186" s="280"/>
      <c r="N186" s="280"/>
      <c r="O186" s="280"/>
      <c r="P186" s="280"/>
      <c r="Q186" s="280"/>
      <c r="R186" s="280"/>
      <c r="S186" s="280"/>
      <c r="T186" s="280"/>
    </row>
    <row r="187" customFormat="false" ht="12.75" hidden="false" customHeight="false" outlineLevel="0" collapsed="false">
      <c r="D187" s="280"/>
      <c r="E187" s="280"/>
      <c r="F187" s="280"/>
      <c r="G187" s="280"/>
      <c r="H187" s="280"/>
      <c r="I187" s="280"/>
      <c r="J187" s="280"/>
      <c r="K187" s="280"/>
      <c r="L187" s="280"/>
      <c r="M187" s="280"/>
      <c r="N187" s="280"/>
      <c r="O187" s="280"/>
      <c r="P187" s="280"/>
      <c r="Q187" s="280"/>
      <c r="R187" s="280"/>
      <c r="S187" s="280"/>
      <c r="T187" s="280"/>
    </row>
    <row r="188" customFormat="false" ht="12.75" hidden="false" customHeight="false" outlineLevel="0" collapsed="false">
      <c r="D188" s="280"/>
      <c r="E188" s="280"/>
      <c r="F188" s="280"/>
      <c r="G188" s="280"/>
      <c r="H188" s="280"/>
      <c r="I188" s="280"/>
      <c r="J188" s="280"/>
      <c r="K188" s="280"/>
      <c r="L188" s="280"/>
      <c r="M188" s="280"/>
      <c r="N188" s="280"/>
      <c r="O188" s="280"/>
      <c r="P188" s="280"/>
      <c r="Q188" s="280"/>
      <c r="R188" s="280"/>
      <c r="S188" s="280"/>
      <c r="T188" s="280"/>
    </row>
    <row r="189" customFormat="false" ht="12.75" hidden="false" customHeight="false" outlineLevel="0" collapsed="false">
      <c r="D189" s="280"/>
      <c r="E189" s="280"/>
      <c r="F189" s="280"/>
      <c r="G189" s="280"/>
      <c r="H189" s="280"/>
      <c r="I189" s="280"/>
      <c r="J189" s="280"/>
      <c r="K189" s="280"/>
      <c r="L189" s="280"/>
      <c r="M189" s="280"/>
      <c r="N189" s="280"/>
      <c r="O189" s="280"/>
      <c r="P189" s="280"/>
      <c r="Q189" s="280"/>
      <c r="R189" s="280"/>
      <c r="S189" s="280"/>
      <c r="T189" s="280"/>
    </row>
    <row r="190" customFormat="false" ht="12.75" hidden="false" customHeight="false" outlineLevel="0" collapsed="false">
      <c r="D190" s="280"/>
      <c r="E190" s="280"/>
      <c r="F190" s="280"/>
      <c r="G190" s="280"/>
      <c r="H190" s="280"/>
      <c r="I190" s="280"/>
      <c r="J190" s="280"/>
      <c r="K190" s="280"/>
      <c r="L190" s="280"/>
      <c r="M190" s="280"/>
      <c r="N190" s="280"/>
      <c r="O190" s="280"/>
      <c r="P190" s="280"/>
      <c r="Q190" s="280"/>
      <c r="R190" s="280"/>
      <c r="S190" s="280"/>
      <c r="T190" s="280"/>
    </row>
    <row r="191" customFormat="false" ht="12.75" hidden="false" customHeight="false" outlineLevel="0" collapsed="false">
      <c r="D191" s="280"/>
      <c r="E191" s="280"/>
      <c r="F191" s="280"/>
      <c r="G191" s="280"/>
      <c r="H191" s="280"/>
      <c r="I191" s="280"/>
      <c r="J191" s="280"/>
      <c r="K191" s="280"/>
      <c r="L191" s="280"/>
      <c r="M191" s="280"/>
      <c r="N191" s="280"/>
      <c r="O191" s="280"/>
      <c r="P191" s="280"/>
      <c r="Q191" s="280"/>
      <c r="R191" s="280"/>
      <c r="S191" s="280"/>
      <c r="T191" s="280"/>
    </row>
    <row r="192" customFormat="false" ht="12.75" hidden="false" customHeight="false" outlineLevel="0" collapsed="false">
      <c r="D192" s="280"/>
      <c r="E192" s="280"/>
      <c r="F192" s="280"/>
      <c r="G192" s="280"/>
      <c r="H192" s="280"/>
      <c r="I192" s="280"/>
      <c r="J192" s="280"/>
      <c r="K192" s="280"/>
      <c r="L192" s="280"/>
      <c r="M192" s="280"/>
      <c r="N192" s="280"/>
      <c r="O192" s="280"/>
      <c r="P192" s="280"/>
      <c r="Q192" s="280"/>
      <c r="R192" s="280"/>
      <c r="S192" s="280"/>
      <c r="T192" s="280"/>
    </row>
    <row r="193" customFormat="false" ht="12.75" hidden="false" customHeight="false" outlineLevel="0" collapsed="false">
      <c r="D193" s="280"/>
      <c r="E193" s="280"/>
      <c r="F193" s="280"/>
      <c r="G193" s="280"/>
      <c r="H193" s="280"/>
      <c r="I193" s="280"/>
      <c r="J193" s="280"/>
      <c r="K193" s="280"/>
      <c r="L193" s="280"/>
      <c r="M193" s="280"/>
      <c r="N193" s="280"/>
      <c r="O193" s="280"/>
      <c r="P193" s="280"/>
      <c r="Q193" s="280"/>
      <c r="R193" s="280"/>
      <c r="S193" s="280"/>
      <c r="T193" s="280"/>
    </row>
    <row r="194" customFormat="false" ht="12.75" hidden="false" customHeight="false" outlineLevel="0" collapsed="false">
      <c r="D194" s="280"/>
      <c r="E194" s="280"/>
      <c r="F194" s="280"/>
      <c r="G194" s="280"/>
      <c r="H194" s="280"/>
      <c r="I194" s="280"/>
      <c r="J194" s="280"/>
      <c r="K194" s="280"/>
      <c r="L194" s="280"/>
      <c r="M194" s="280"/>
      <c r="N194" s="280"/>
      <c r="O194" s="280"/>
      <c r="P194" s="280"/>
      <c r="Q194" s="280"/>
      <c r="R194" s="280"/>
      <c r="S194" s="280"/>
      <c r="T194" s="280"/>
    </row>
    <row r="195" customFormat="false" ht="12.75" hidden="false" customHeight="false" outlineLevel="0" collapsed="false">
      <c r="D195" s="280"/>
      <c r="E195" s="280"/>
      <c r="F195" s="280"/>
      <c r="G195" s="280"/>
      <c r="H195" s="280"/>
      <c r="I195" s="280"/>
      <c r="J195" s="280"/>
      <c r="K195" s="280"/>
      <c r="L195" s="280"/>
      <c r="M195" s="280"/>
      <c r="N195" s="280"/>
      <c r="O195" s="280"/>
      <c r="P195" s="280"/>
      <c r="Q195" s="280"/>
      <c r="R195" s="280"/>
      <c r="S195" s="280"/>
      <c r="T195" s="280"/>
    </row>
    <row r="196" customFormat="false" ht="12.75" hidden="false" customHeight="false" outlineLevel="0" collapsed="false">
      <c r="D196" s="280"/>
      <c r="E196" s="280"/>
      <c r="F196" s="280"/>
      <c r="G196" s="280"/>
      <c r="H196" s="280"/>
      <c r="I196" s="280"/>
      <c r="J196" s="280"/>
      <c r="K196" s="280"/>
      <c r="L196" s="280"/>
      <c r="M196" s="280"/>
      <c r="N196" s="280"/>
      <c r="O196" s="280"/>
      <c r="P196" s="280"/>
      <c r="Q196" s="280"/>
      <c r="R196" s="280"/>
      <c r="S196" s="280"/>
      <c r="T196" s="280"/>
    </row>
    <row r="197" customFormat="false" ht="12.75" hidden="false" customHeight="false" outlineLevel="0" collapsed="false">
      <c r="D197" s="280"/>
      <c r="E197" s="280"/>
      <c r="F197" s="280"/>
      <c r="G197" s="280"/>
      <c r="H197" s="280"/>
      <c r="I197" s="280"/>
      <c r="J197" s="280"/>
      <c r="K197" s="280"/>
      <c r="L197" s="280"/>
      <c r="M197" s="280"/>
      <c r="N197" s="280"/>
      <c r="O197" s="280"/>
      <c r="P197" s="280"/>
      <c r="Q197" s="280"/>
      <c r="R197" s="280"/>
      <c r="S197" s="280"/>
      <c r="T197" s="280"/>
    </row>
    <row r="198" customFormat="false" ht="12.75" hidden="false" customHeight="false" outlineLevel="0" collapsed="false">
      <c r="D198" s="280"/>
      <c r="E198" s="280"/>
      <c r="F198" s="280"/>
      <c r="G198" s="280"/>
      <c r="H198" s="280"/>
      <c r="I198" s="280"/>
      <c r="J198" s="280"/>
      <c r="K198" s="280"/>
      <c r="L198" s="280"/>
      <c r="M198" s="280"/>
      <c r="N198" s="280"/>
      <c r="O198" s="280"/>
      <c r="P198" s="280"/>
      <c r="Q198" s="280"/>
      <c r="R198" s="280"/>
      <c r="S198" s="280"/>
      <c r="T198" s="280"/>
    </row>
    <row r="199" customFormat="false" ht="12.75" hidden="false" customHeight="false" outlineLevel="0" collapsed="false">
      <c r="D199" s="280"/>
      <c r="E199" s="280"/>
      <c r="F199" s="280"/>
      <c r="G199" s="280"/>
      <c r="H199" s="280"/>
      <c r="I199" s="280"/>
      <c r="J199" s="280"/>
      <c r="K199" s="280"/>
      <c r="L199" s="280"/>
      <c r="M199" s="280"/>
      <c r="N199" s="280"/>
      <c r="O199" s="280"/>
      <c r="P199" s="280"/>
      <c r="Q199" s="280"/>
      <c r="R199" s="280"/>
      <c r="S199" s="280"/>
      <c r="T199" s="280"/>
    </row>
    <row r="200" customFormat="false" ht="12.75" hidden="false" customHeight="false" outlineLevel="0" collapsed="false">
      <c r="D200" s="280"/>
      <c r="E200" s="280"/>
      <c r="F200" s="280"/>
      <c r="G200" s="280"/>
      <c r="H200" s="280"/>
      <c r="I200" s="280"/>
      <c r="J200" s="280"/>
      <c r="K200" s="280"/>
      <c r="L200" s="280"/>
      <c r="M200" s="280"/>
      <c r="N200" s="280"/>
      <c r="O200" s="280"/>
      <c r="P200" s="280"/>
      <c r="Q200" s="280"/>
      <c r="R200" s="280"/>
      <c r="S200" s="280"/>
      <c r="T200" s="280"/>
    </row>
    <row r="201" customFormat="false" ht="12.75" hidden="false" customHeight="false" outlineLevel="0" collapsed="false">
      <c r="D201" s="280"/>
      <c r="E201" s="280"/>
      <c r="F201" s="280"/>
      <c r="G201" s="280"/>
      <c r="H201" s="280"/>
      <c r="I201" s="280"/>
      <c r="J201" s="280"/>
      <c r="K201" s="280"/>
      <c r="L201" s="280"/>
      <c r="M201" s="280"/>
      <c r="N201" s="280"/>
      <c r="O201" s="280"/>
      <c r="P201" s="280"/>
      <c r="Q201" s="280"/>
      <c r="R201" s="280"/>
      <c r="S201" s="280"/>
      <c r="T201" s="280"/>
    </row>
    <row r="202" customFormat="false" ht="12.75" hidden="false" customHeight="false" outlineLevel="0" collapsed="false">
      <c r="D202" s="280"/>
      <c r="E202" s="280"/>
      <c r="F202" s="280"/>
      <c r="G202" s="280"/>
      <c r="H202" s="280"/>
      <c r="I202" s="280"/>
      <c r="J202" s="280"/>
      <c r="K202" s="280"/>
      <c r="L202" s="280"/>
      <c r="M202" s="280"/>
      <c r="N202" s="280"/>
      <c r="O202" s="280"/>
      <c r="P202" s="280"/>
      <c r="Q202" s="280"/>
      <c r="R202" s="280"/>
      <c r="S202" s="280"/>
      <c r="T202" s="280"/>
    </row>
    <row r="203" customFormat="false" ht="12.75" hidden="false" customHeight="false" outlineLevel="0" collapsed="false">
      <c r="D203" s="280"/>
      <c r="E203" s="280"/>
      <c r="F203" s="280"/>
      <c r="G203" s="280"/>
      <c r="H203" s="280"/>
      <c r="I203" s="280"/>
      <c r="J203" s="280"/>
      <c r="K203" s="280"/>
      <c r="L203" s="280"/>
      <c r="M203" s="280"/>
      <c r="N203" s="280"/>
      <c r="O203" s="280"/>
      <c r="P203" s="280"/>
      <c r="Q203" s="280"/>
      <c r="R203" s="280"/>
      <c r="S203" s="280"/>
      <c r="T203" s="280"/>
    </row>
    <row r="204" customFormat="false" ht="12.75" hidden="false" customHeight="false" outlineLevel="0" collapsed="false">
      <c r="D204" s="280"/>
      <c r="E204" s="280"/>
      <c r="F204" s="280"/>
      <c r="G204" s="280"/>
      <c r="H204" s="280"/>
      <c r="I204" s="280"/>
      <c r="J204" s="280"/>
      <c r="K204" s="280"/>
      <c r="L204" s="280"/>
      <c r="M204" s="280"/>
      <c r="N204" s="280"/>
      <c r="O204" s="280"/>
      <c r="P204" s="280"/>
      <c r="Q204" s="280"/>
      <c r="R204" s="280"/>
      <c r="S204" s="280"/>
      <c r="T204" s="280"/>
    </row>
    <row r="205" customFormat="false" ht="12.75" hidden="false" customHeight="false" outlineLevel="0" collapsed="false">
      <c r="D205" s="280"/>
      <c r="E205" s="280"/>
      <c r="F205" s="280"/>
      <c r="G205" s="280"/>
      <c r="H205" s="280"/>
      <c r="I205" s="280"/>
      <c r="J205" s="280"/>
      <c r="K205" s="280"/>
      <c r="L205" s="280"/>
      <c r="M205" s="280"/>
      <c r="N205" s="280"/>
      <c r="O205" s="280"/>
      <c r="P205" s="280"/>
      <c r="Q205" s="280"/>
      <c r="R205" s="280"/>
      <c r="S205" s="280"/>
      <c r="T205" s="280"/>
    </row>
    <row r="206" customFormat="false" ht="12.75" hidden="false" customHeight="false" outlineLevel="0" collapsed="false">
      <c r="D206" s="280"/>
      <c r="E206" s="280"/>
      <c r="F206" s="280"/>
      <c r="G206" s="280"/>
      <c r="H206" s="280"/>
      <c r="I206" s="280"/>
      <c r="J206" s="280"/>
      <c r="K206" s="280"/>
      <c r="L206" s="280"/>
      <c r="M206" s="280"/>
      <c r="N206" s="280"/>
      <c r="O206" s="280"/>
      <c r="P206" s="280"/>
      <c r="Q206" s="280"/>
      <c r="R206" s="280"/>
      <c r="S206" s="280"/>
      <c r="T206" s="280"/>
    </row>
    <row r="207" customFormat="false" ht="12.75" hidden="false" customHeight="false" outlineLevel="0" collapsed="false">
      <c r="D207" s="280"/>
      <c r="E207" s="280"/>
      <c r="F207" s="280"/>
      <c r="G207" s="280"/>
      <c r="H207" s="280"/>
      <c r="I207" s="280"/>
      <c r="J207" s="280"/>
      <c r="K207" s="280"/>
      <c r="L207" s="280"/>
      <c r="M207" s="280"/>
      <c r="N207" s="280"/>
      <c r="O207" s="280"/>
      <c r="P207" s="280"/>
      <c r="Q207" s="280"/>
      <c r="R207" s="280"/>
      <c r="S207" s="280"/>
      <c r="T207" s="280"/>
    </row>
    <row r="208" customFormat="false" ht="12.75" hidden="false" customHeight="false" outlineLevel="0" collapsed="false">
      <c r="D208" s="280"/>
      <c r="E208" s="280"/>
      <c r="F208" s="280"/>
      <c r="G208" s="280"/>
      <c r="H208" s="280"/>
      <c r="I208" s="280"/>
      <c r="J208" s="280"/>
      <c r="K208" s="280"/>
      <c r="L208" s="280"/>
      <c r="M208" s="280"/>
      <c r="N208" s="280"/>
      <c r="O208" s="280"/>
      <c r="P208" s="280"/>
      <c r="Q208" s="280"/>
      <c r="R208" s="280"/>
      <c r="S208" s="280"/>
      <c r="T208" s="280"/>
    </row>
    <row r="209" customFormat="false" ht="12.75" hidden="false" customHeight="false" outlineLevel="0" collapsed="false">
      <c r="D209" s="280"/>
      <c r="E209" s="280"/>
      <c r="F209" s="280"/>
      <c r="G209" s="280"/>
      <c r="H209" s="280"/>
      <c r="I209" s="280"/>
      <c r="J209" s="280"/>
      <c r="K209" s="280"/>
      <c r="L209" s="280"/>
      <c r="M209" s="280"/>
      <c r="N209" s="280"/>
      <c r="O209" s="280"/>
      <c r="P209" s="280"/>
      <c r="Q209" s="280"/>
      <c r="R209" s="280"/>
      <c r="S209" s="280"/>
      <c r="T209" s="280"/>
    </row>
    <row r="210" customFormat="false" ht="12.75" hidden="false" customHeight="false" outlineLevel="0" collapsed="false">
      <c r="D210" s="280"/>
      <c r="E210" s="280"/>
      <c r="F210" s="280"/>
      <c r="G210" s="280"/>
      <c r="H210" s="280"/>
      <c r="I210" s="280"/>
      <c r="J210" s="280"/>
      <c r="K210" s="280"/>
      <c r="L210" s="280"/>
      <c r="M210" s="280"/>
      <c r="N210" s="280"/>
      <c r="O210" s="280"/>
      <c r="P210" s="280"/>
      <c r="Q210" s="280"/>
      <c r="R210" s="280"/>
      <c r="S210" s="280"/>
      <c r="T210" s="280"/>
    </row>
    <row r="211" customFormat="false" ht="12.75" hidden="false" customHeight="false" outlineLevel="0" collapsed="false">
      <c r="D211" s="280"/>
      <c r="E211" s="280"/>
      <c r="F211" s="280"/>
      <c r="G211" s="280"/>
      <c r="H211" s="280"/>
      <c r="I211" s="280"/>
      <c r="J211" s="280"/>
      <c r="K211" s="280"/>
      <c r="L211" s="280"/>
      <c r="M211" s="280"/>
      <c r="N211" s="280"/>
      <c r="O211" s="280"/>
      <c r="P211" s="280"/>
      <c r="Q211" s="280"/>
      <c r="R211" s="280"/>
      <c r="S211" s="280"/>
      <c r="T211" s="280"/>
    </row>
    <row r="212" customFormat="false" ht="12.75" hidden="false" customHeight="false" outlineLevel="0" collapsed="false">
      <c r="D212" s="280"/>
      <c r="E212" s="280"/>
      <c r="F212" s="280"/>
      <c r="G212" s="280"/>
      <c r="H212" s="280"/>
      <c r="I212" s="280"/>
      <c r="J212" s="280"/>
      <c r="K212" s="280"/>
      <c r="L212" s="280"/>
      <c r="M212" s="280"/>
      <c r="N212" s="280"/>
      <c r="O212" s="280"/>
      <c r="P212" s="280"/>
      <c r="Q212" s="280"/>
      <c r="R212" s="280"/>
      <c r="S212" s="280"/>
      <c r="T212" s="280"/>
    </row>
    <row r="213" customFormat="false" ht="12.75" hidden="false" customHeight="false" outlineLevel="0" collapsed="false">
      <c r="D213" s="280"/>
      <c r="E213" s="280"/>
      <c r="F213" s="280"/>
      <c r="G213" s="280"/>
      <c r="H213" s="280"/>
      <c r="I213" s="280"/>
      <c r="J213" s="280"/>
      <c r="K213" s="280"/>
      <c r="L213" s="280"/>
      <c r="M213" s="280"/>
      <c r="N213" s="280"/>
      <c r="O213" s="280"/>
      <c r="P213" s="280"/>
      <c r="Q213" s="280"/>
      <c r="R213" s="280"/>
      <c r="S213" s="280"/>
      <c r="T213" s="280"/>
    </row>
    <row r="214" customFormat="false" ht="12.75" hidden="false" customHeight="false" outlineLevel="0" collapsed="false">
      <c r="D214" s="280"/>
      <c r="E214" s="280"/>
      <c r="F214" s="280"/>
      <c r="G214" s="280"/>
      <c r="H214" s="280"/>
      <c r="I214" s="280"/>
      <c r="J214" s="280"/>
      <c r="K214" s="280"/>
      <c r="L214" s="280"/>
      <c r="M214" s="280"/>
      <c r="N214" s="280"/>
      <c r="O214" s="280"/>
      <c r="P214" s="280"/>
      <c r="Q214" s="280"/>
      <c r="R214" s="280"/>
      <c r="S214" s="280"/>
      <c r="T214" s="280"/>
    </row>
    <row r="215" customFormat="false" ht="12.75" hidden="false" customHeight="false" outlineLevel="0" collapsed="false">
      <c r="D215" s="280"/>
      <c r="E215" s="280"/>
      <c r="F215" s="280"/>
      <c r="G215" s="280"/>
      <c r="H215" s="280"/>
      <c r="I215" s="280"/>
      <c r="J215" s="280"/>
      <c r="K215" s="280"/>
      <c r="L215" s="280"/>
      <c r="M215" s="280"/>
      <c r="N215" s="280"/>
      <c r="O215" s="280"/>
      <c r="P215" s="280"/>
      <c r="Q215" s="280"/>
      <c r="R215" s="280"/>
      <c r="S215" s="280"/>
      <c r="T215" s="280"/>
    </row>
    <row r="216" customFormat="false" ht="12.75" hidden="false" customHeight="false" outlineLevel="0" collapsed="false">
      <c r="D216" s="280"/>
      <c r="E216" s="280"/>
      <c r="F216" s="280"/>
      <c r="G216" s="280"/>
      <c r="H216" s="280"/>
      <c r="I216" s="280"/>
      <c r="J216" s="280"/>
      <c r="K216" s="280"/>
      <c r="L216" s="280"/>
      <c r="M216" s="280"/>
      <c r="N216" s="280"/>
      <c r="O216" s="280"/>
      <c r="P216" s="280"/>
      <c r="Q216" s="280"/>
      <c r="R216" s="280"/>
      <c r="S216" s="280"/>
      <c r="T216" s="280"/>
    </row>
    <row r="217" customFormat="false" ht="12.75" hidden="false" customHeight="false" outlineLevel="0" collapsed="false">
      <c r="D217" s="280"/>
      <c r="E217" s="280"/>
      <c r="F217" s="280"/>
      <c r="G217" s="280"/>
      <c r="H217" s="280"/>
      <c r="I217" s="280"/>
      <c r="J217" s="280"/>
      <c r="K217" s="280"/>
      <c r="L217" s="280"/>
      <c r="M217" s="280"/>
      <c r="N217" s="280"/>
      <c r="O217" s="280"/>
      <c r="P217" s="280"/>
      <c r="Q217" s="280"/>
      <c r="R217" s="280"/>
      <c r="S217" s="280"/>
      <c r="T217" s="280"/>
    </row>
    <row r="218" customFormat="false" ht="12.75" hidden="false" customHeight="false" outlineLevel="0" collapsed="false">
      <c r="D218" s="280"/>
      <c r="E218" s="280"/>
      <c r="F218" s="280"/>
      <c r="G218" s="280"/>
      <c r="H218" s="280"/>
      <c r="I218" s="280"/>
      <c r="J218" s="280"/>
      <c r="K218" s="280"/>
      <c r="L218" s="280"/>
      <c r="M218" s="280"/>
      <c r="N218" s="280"/>
      <c r="O218" s="280"/>
      <c r="P218" s="280"/>
      <c r="Q218" s="280"/>
      <c r="R218" s="280"/>
      <c r="S218" s="280"/>
      <c r="T218" s="280"/>
    </row>
    <row r="219" customFormat="false" ht="12.75" hidden="false" customHeight="false" outlineLevel="0" collapsed="false">
      <c r="D219" s="280"/>
      <c r="E219" s="280"/>
      <c r="F219" s="280"/>
      <c r="G219" s="280"/>
      <c r="H219" s="280"/>
      <c r="I219" s="280"/>
      <c r="J219" s="280"/>
      <c r="K219" s="280"/>
      <c r="L219" s="280"/>
      <c r="M219" s="280"/>
      <c r="N219" s="280"/>
      <c r="O219" s="280"/>
      <c r="P219" s="280"/>
      <c r="Q219" s="280"/>
      <c r="R219" s="280"/>
      <c r="S219" s="280"/>
      <c r="T219" s="280"/>
    </row>
    <row r="220" customFormat="false" ht="12.75" hidden="false" customHeight="false" outlineLevel="0" collapsed="false">
      <c r="D220" s="280"/>
      <c r="E220" s="280"/>
      <c r="F220" s="280"/>
      <c r="G220" s="280"/>
      <c r="H220" s="280"/>
      <c r="I220" s="280"/>
      <c r="J220" s="280"/>
      <c r="K220" s="280"/>
      <c r="L220" s="280"/>
      <c r="M220" s="280"/>
      <c r="N220" s="280"/>
      <c r="O220" s="280"/>
      <c r="P220" s="280"/>
      <c r="Q220" s="280"/>
      <c r="R220" s="280"/>
      <c r="S220" s="280"/>
      <c r="T220" s="280"/>
    </row>
    <row r="221" customFormat="false" ht="12.75" hidden="false" customHeight="false" outlineLevel="0" collapsed="false">
      <c r="D221" s="280"/>
      <c r="E221" s="280"/>
      <c r="F221" s="280"/>
      <c r="G221" s="280"/>
      <c r="H221" s="280"/>
      <c r="I221" s="280"/>
      <c r="J221" s="280"/>
      <c r="K221" s="280"/>
      <c r="L221" s="280"/>
      <c r="M221" s="280"/>
      <c r="N221" s="280"/>
      <c r="O221" s="280"/>
      <c r="P221" s="280"/>
      <c r="Q221" s="280"/>
      <c r="R221" s="280"/>
      <c r="S221" s="280"/>
      <c r="T221" s="280"/>
    </row>
  </sheetData>
  <mergeCells count="7">
    <mergeCell ref="B2:P2"/>
    <mergeCell ref="B3:P3"/>
    <mergeCell ref="B4:P4"/>
    <mergeCell ref="D7:I7"/>
    <mergeCell ref="K7:P7"/>
    <mergeCell ref="G8:I8"/>
    <mergeCell ref="N8:P8"/>
  </mergeCells>
  <printOptions headings="false" gridLines="false" gridLinesSet="true" horizontalCentered="true" verticalCentered="false"/>
  <pageMargins left="0.1" right="0.1" top="0.5" bottom="0.5" header="0.511811023622047" footer="0.25"/>
  <pageSetup paperSize="1" scale="10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&amp;L&amp;8Capital Charge / Allocated Expenses
&amp;D &amp;T&amp;R&amp;8&amp;F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73" width="16.84"/>
    <col collapsed="false" customWidth="true" hidden="false" outlineLevel="0" max="2" min="2" style="0" width="31.85"/>
    <col collapsed="false" customWidth="true" hidden="false" outlineLevel="0" max="3" min="3" style="0" width="1.7"/>
    <col collapsed="false" customWidth="true" hidden="false" outlineLevel="0" max="6" min="4" style="0" width="10.71"/>
    <col collapsed="false" customWidth="true" hidden="false" outlineLevel="0" max="7" min="7" style="0" width="1.7"/>
    <col collapsed="false" customWidth="true" hidden="false" outlineLevel="0" max="10" min="8" style="0" width="10.71"/>
    <col collapsed="false" customWidth="true" hidden="false" outlineLevel="0" max="11" min="11" style="0" width="1.7"/>
    <col collapsed="false" customWidth="true" hidden="false" outlineLevel="0" max="14" min="12" style="0" width="10.71"/>
  </cols>
  <sheetData>
    <row r="1" customFormat="false" ht="15.75" hidden="false" customHeight="false" outlineLevel="0" collapsed="false">
      <c r="A1" s="273" t="s">
        <v>374</v>
      </c>
      <c r="B1" s="274" t="s">
        <v>287</v>
      </c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</row>
    <row r="2" customFormat="false" ht="15" hidden="false" customHeight="false" outlineLevel="0" collapsed="false">
      <c r="A2" s="273" t="s">
        <v>470</v>
      </c>
      <c r="B2" s="276" t="s">
        <v>471</v>
      </c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</row>
    <row r="3" customFormat="false" ht="12.75" hidden="false" customHeight="false" outlineLevel="0" collapsed="false">
      <c r="A3" s="273" t="s">
        <v>472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</row>
    <row r="4" customFormat="false" ht="3" hidden="false" customHeight="true" outlineLevel="0" collapsed="false">
      <c r="A4" s="275" t="n">
        <v>36586</v>
      </c>
    </row>
    <row r="5" customFormat="false" ht="12.75" hidden="false" customHeight="false" outlineLevel="0" collapsed="false">
      <c r="A5" s="275" t="n">
        <v>36617</v>
      </c>
      <c r="B5" s="278"/>
      <c r="D5" s="281"/>
      <c r="E5" s="282"/>
      <c r="F5" s="283"/>
      <c r="G5" s="280"/>
      <c r="H5" s="281"/>
      <c r="I5" s="282"/>
      <c r="J5" s="283"/>
      <c r="K5" s="280"/>
      <c r="L5" s="281"/>
      <c r="M5" s="282"/>
      <c r="N5" s="283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80"/>
      <c r="AN5" s="280"/>
    </row>
    <row r="6" customFormat="false" ht="12.75" hidden="false" customHeight="false" outlineLevel="0" collapsed="false">
      <c r="A6" s="273" t="s">
        <v>436</v>
      </c>
      <c r="B6" s="289"/>
      <c r="D6" s="288" t="s">
        <v>473</v>
      </c>
      <c r="E6" s="288"/>
      <c r="F6" s="288"/>
      <c r="G6" s="280"/>
      <c r="H6" s="288" t="s">
        <v>474</v>
      </c>
      <c r="I6" s="288"/>
      <c r="J6" s="288"/>
      <c r="K6" s="280"/>
      <c r="L6" s="288" t="s">
        <v>475</v>
      </c>
      <c r="M6" s="288"/>
      <c r="N6" s="288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0"/>
      <c r="AK6" s="280"/>
      <c r="AL6" s="280"/>
      <c r="AM6" s="280"/>
      <c r="AN6" s="280"/>
    </row>
    <row r="7" customFormat="false" ht="12.75" hidden="false" customHeight="false" outlineLevel="0" collapsed="false">
      <c r="A7" s="273" t="s">
        <v>220</v>
      </c>
      <c r="B7" s="284" t="s">
        <v>5</v>
      </c>
      <c r="D7" s="279" t="s">
        <v>476</v>
      </c>
      <c r="E7" s="279" t="s">
        <v>428</v>
      </c>
      <c r="F7" s="279" t="s">
        <v>294</v>
      </c>
      <c r="G7" s="280"/>
      <c r="H7" s="279" t="s">
        <v>476</v>
      </c>
      <c r="I7" s="279" t="s">
        <v>428</v>
      </c>
      <c r="J7" s="279" t="s">
        <v>294</v>
      </c>
      <c r="K7" s="280"/>
      <c r="L7" s="279" t="s">
        <v>476</v>
      </c>
      <c r="M7" s="279" t="s">
        <v>428</v>
      </c>
      <c r="N7" s="279" t="s">
        <v>294</v>
      </c>
      <c r="O7" s="280"/>
      <c r="P7" s="280"/>
      <c r="Q7" s="280"/>
      <c r="R7" s="280"/>
      <c r="S7" s="280"/>
      <c r="T7" s="280"/>
      <c r="U7" s="280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0"/>
      <c r="AK7" s="280"/>
      <c r="AL7" s="280"/>
      <c r="AM7" s="280"/>
      <c r="AN7" s="280"/>
    </row>
    <row r="8" customFormat="false" ht="3" hidden="false" customHeight="true" outlineLevel="0" collapsed="false">
      <c r="B8" s="278"/>
      <c r="D8" s="281"/>
      <c r="E8" s="282"/>
      <c r="F8" s="283"/>
      <c r="G8" s="280"/>
      <c r="H8" s="281"/>
      <c r="I8" s="282"/>
      <c r="J8" s="283"/>
      <c r="K8" s="280"/>
      <c r="L8" s="281"/>
      <c r="M8" s="282"/>
      <c r="N8" s="283"/>
      <c r="O8" s="280"/>
      <c r="P8" s="280"/>
      <c r="Q8" s="280"/>
      <c r="R8" s="280"/>
      <c r="S8" s="280"/>
      <c r="T8" s="280"/>
      <c r="U8" s="280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0"/>
      <c r="AK8" s="280"/>
      <c r="AL8" s="280"/>
      <c r="AM8" s="280"/>
      <c r="AN8" s="280"/>
    </row>
    <row r="9" customFormat="false" ht="11.25" hidden="false" customHeight="true" outlineLevel="0" collapsed="false">
      <c r="A9" s="273" t="s">
        <v>455</v>
      </c>
      <c r="B9" s="289" t="s">
        <v>13</v>
      </c>
      <c r="D9" s="335" t="e">
        <f aca="false">HPVAL($A9,$A$48,$A$2,$A$5,$A$6,$A$7)</f>
        <v>#NAME?</v>
      </c>
      <c r="E9" s="336" t="e">
        <f aca="false">HPVAL($A9,$A$48,$A$3,$A$5,$A$6,$A$7)</f>
        <v>#NAME?</v>
      </c>
      <c r="F9" s="337" t="e">
        <f aca="false">+D9+E9</f>
        <v>#NAME?</v>
      </c>
      <c r="G9" s="293"/>
      <c r="H9" s="335" t="e">
        <f aca="false">HPVAL($A9,$A$1,$A$2,$A$5,$A$6,$A$7)</f>
        <v>#NAME?</v>
      </c>
      <c r="I9" s="336" t="e">
        <f aca="false">HPVAL($A9,$A$1,$A$3,$A$5,$A$6,$A$7)</f>
        <v>#NAME?</v>
      </c>
      <c r="J9" s="337" t="e">
        <f aca="false">+H9+I9</f>
        <v>#NAME?</v>
      </c>
      <c r="K9" s="280"/>
      <c r="L9" s="335" t="e">
        <f aca="false">+D9-H9</f>
        <v>#NAME?</v>
      </c>
      <c r="M9" s="336" t="e">
        <f aca="false">+E9-I9</f>
        <v>#NAME?</v>
      </c>
      <c r="N9" s="337" t="e">
        <f aca="false">+L9+M9</f>
        <v>#NAME?</v>
      </c>
      <c r="O9" s="280"/>
      <c r="P9" s="280"/>
      <c r="Q9" s="280"/>
      <c r="R9" s="280"/>
      <c r="S9" s="280"/>
      <c r="T9" s="280"/>
      <c r="U9" s="280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0"/>
      <c r="AK9" s="280"/>
      <c r="AL9" s="280"/>
      <c r="AM9" s="280"/>
      <c r="AN9" s="280"/>
    </row>
    <row r="10" customFormat="false" ht="11.25" hidden="false" customHeight="true" outlineLevel="0" collapsed="false">
      <c r="A10" s="273" t="s">
        <v>384</v>
      </c>
      <c r="B10" s="289" t="s">
        <v>14</v>
      </c>
      <c r="D10" s="335" t="e">
        <f aca="false">HPVAL($A10,$A$48,$A$2,$A$5,$A$6,$A$7)</f>
        <v>#NAME?</v>
      </c>
      <c r="E10" s="336" t="e">
        <f aca="false">HPVAL($A10,$A$48,$A$3,$A$5,$A$6,$A$7)</f>
        <v>#NAME?</v>
      </c>
      <c r="F10" s="337" t="e">
        <f aca="false">+D10+E10</f>
        <v>#NAME?</v>
      </c>
      <c r="G10" s="293"/>
      <c r="H10" s="335" t="e">
        <f aca="false">HPVAL($A10,$A$1,$A$2,$A$5,$A$6,$A$7)</f>
        <v>#NAME?</v>
      </c>
      <c r="I10" s="336" t="e">
        <f aca="false">HPVAL($A10,$A$1,$A$3,$A$5,$A$6,$A$7)</f>
        <v>#NAME?</v>
      </c>
      <c r="J10" s="337" t="e">
        <f aca="false">+H10+I10</f>
        <v>#NAME?</v>
      </c>
      <c r="K10" s="280"/>
      <c r="L10" s="335" t="e">
        <f aca="false">+D10-H10</f>
        <v>#NAME?</v>
      </c>
      <c r="M10" s="336" t="e">
        <f aca="false">+E10-I10</f>
        <v>#NAME?</v>
      </c>
      <c r="N10" s="337" t="e">
        <f aca="false">+L10+M10</f>
        <v>#NAME?</v>
      </c>
      <c r="O10" s="280"/>
      <c r="P10" s="280"/>
      <c r="Q10" s="280"/>
      <c r="R10" s="280"/>
      <c r="S10" s="280"/>
      <c r="T10" s="280"/>
      <c r="U10" s="280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0"/>
      <c r="AK10" s="280"/>
      <c r="AL10" s="280"/>
      <c r="AM10" s="280"/>
      <c r="AN10" s="280"/>
    </row>
    <row r="11" customFormat="false" ht="11.25" hidden="false" customHeight="true" outlineLevel="0" collapsed="false">
      <c r="A11" s="273" t="s">
        <v>385</v>
      </c>
      <c r="B11" s="289" t="s">
        <v>15</v>
      </c>
      <c r="D11" s="335" t="e">
        <f aca="false">HPVAL($A11,$A$48,$A$2,$A$5,$A$6,$A$7)</f>
        <v>#NAME?</v>
      </c>
      <c r="E11" s="336" t="e">
        <f aca="false">HPVAL($A11,$A$48,$A$3,$A$5,$A$6,$A$7)</f>
        <v>#NAME?</v>
      </c>
      <c r="F11" s="337" t="e">
        <f aca="false">+D11+E11</f>
        <v>#NAME?</v>
      </c>
      <c r="G11" s="293"/>
      <c r="H11" s="335" t="e">
        <f aca="false">HPVAL($A11,$A$1,$A$2,$A$5,$A$6,$A$7)</f>
        <v>#NAME?</v>
      </c>
      <c r="I11" s="336" t="e">
        <f aca="false">HPVAL($A11,$A$1,$A$3,$A$5,$A$6,$A$7)</f>
        <v>#NAME?</v>
      </c>
      <c r="J11" s="337" t="e">
        <f aca="false">+H11+I11</f>
        <v>#NAME?</v>
      </c>
      <c r="K11" s="280"/>
      <c r="L11" s="335" t="e">
        <f aca="false">+D11-H11</f>
        <v>#NAME?</v>
      </c>
      <c r="M11" s="336" t="e">
        <f aca="false">+E11-I11</f>
        <v>#NAME?</v>
      </c>
      <c r="N11" s="337" t="e">
        <f aca="false">+L11+M11</f>
        <v>#NAME?</v>
      </c>
      <c r="O11" s="280"/>
      <c r="P11" s="280"/>
      <c r="Q11" s="280"/>
      <c r="R11" s="280"/>
      <c r="S11" s="280"/>
      <c r="T11" s="280"/>
      <c r="U11" s="280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0"/>
      <c r="AK11" s="280"/>
      <c r="AL11" s="280"/>
      <c r="AM11" s="280"/>
      <c r="AN11" s="280"/>
    </row>
    <row r="12" customFormat="false" ht="11.25" hidden="false" customHeight="true" outlineLevel="0" collapsed="false">
      <c r="A12" s="273" t="s">
        <v>477</v>
      </c>
      <c r="B12" s="289" t="s">
        <v>16</v>
      </c>
      <c r="D12" s="335" t="e">
        <f aca="false">HPVAL($A12,$A$48,$A$2,$A$5,$A$6,$A$7)</f>
        <v>#NAME?</v>
      </c>
      <c r="E12" s="336" t="e">
        <f aca="false">HPVAL($A12,$A$48,$A$3,$A$5,$A$6,$A$7)</f>
        <v>#NAME?</v>
      </c>
      <c r="F12" s="337" t="e">
        <f aca="false">+D12+E12</f>
        <v>#NAME?</v>
      </c>
      <c r="G12" s="293"/>
      <c r="H12" s="335" t="e">
        <f aca="false">HPVAL($A12,$A$1,$A$2,$A$5,$A$6,$A$7)</f>
        <v>#NAME?</v>
      </c>
      <c r="I12" s="336" t="e">
        <f aca="false">HPVAL($A12,$A$1,$A$3,$A$5,$A$6,$A$7)</f>
        <v>#NAME?</v>
      </c>
      <c r="J12" s="337" t="e">
        <f aca="false">+H12+I12</f>
        <v>#NAME?</v>
      </c>
      <c r="K12" s="280"/>
      <c r="L12" s="335" t="e">
        <f aca="false">+D12-H12</f>
        <v>#NAME?</v>
      </c>
      <c r="M12" s="336" t="e">
        <f aca="false">+E12-I12</f>
        <v>#NAME?</v>
      </c>
      <c r="N12" s="337" t="e">
        <f aca="false">+L12+M12</f>
        <v>#NAME?</v>
      </c>
      <c r="O12" s="280"/>
      <c r="P12" s="280"/>
      <c r="Q12" s="280"/>
      <c r="R12" s="280"/>
      <c r="S12" s="280"/>
      <c r="T12" s="280"/>
      <c r="U12" s="280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0"/>
      <c r="AK12" s="280"/>
      <c r="AL12" s="280"/>
      <c r="AM12" s="280"/>
      <c r="AN12" s="280"/>
    </row>
    <row r="13" customFormat="false" ht="11.25" hidden="false" customHeight="true" outlineLevel="0" collapsed="false">
      <c r="A13" s="226" t="s">
        <v>387</v>
      </c>
      <c r="B13" s="289" t="s">
        <v>17</v>
      </c>
      <c r="C13" s="300"/>
      <c r="D13" s="335" t="e">
        <f aca="false">HPVAL($A13,$A$48,$A$2,$A$5,$A$6,$A$7)</f>
        <v>#NAME?</v>
      </c>
      <c r="E13" s="336" t="e">
        <f aca="false">HPVAL($A13,$A$48,$A$3,$A$5,$A$6,$A$7)</f>
        <v>#NAME?</v>
      </c>
      <c r="F13" s="337" t="e">
        <f aca="false">+D13+E13</f>
        <v>#NAME?</v>
      </c>
      <c r="G13" s="293"/>
      <c r="H13" s="335" t="e">
        <f aca="false">HPVAL($A13,$A$1,$A$2,$A$5,$A$6,$A$7)</f>
        <v>#NAME?</v>
      </c>
      <c r="I13" s="336" t="e">
        <f aca="false">HPVAL($A13,$A$1,$A$3,$A$5,$A$6,$A$7)</f>
        <v>#NAME?</v>
      </c>
      <c r="J13" s="337" t="e">
        <f aca="false">+H13+I13</f>
        <v>#NAME?</v>
      </c>
      <c r="K13" s="280"/>
      <c r="L13" s="335" t="e">
        <f aca="false">+D13-H13</f>
        <v>#NAME?</v>
      </c>
      <c r="M13" s="336" t="e">
        <f aca="false">+E13-I13</f>
        <v>#NAME?</v>
      </c>
      <c r="N13" s="337" t="e">
        <f aca="false">+L13+M13</f>
        <v>#NAME?</v>
      </c>
      <c r="O13" s="280"/>
      <c r="P13" s="280"/>
      <c r="Q13" s="280"/>
      <c r="R13" s="280"/>
      <c r="S13" s="280"/>
      <c r="T13" s="280"/>
      <c r="U13" s="280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0"/>
      <c r="AK13" s="280"/>
      <c r="AL13" s="280"/>
      <c r="AM13" s="280"/>
      <c r="AN13" s="280"/>
    </row>
    <row r="14" customFormat="false" ht="11.25" hidden="false" customHeight="true" outlineLevel="0" collapsed="false">
      <c r="A14" s="273" t="s">
        <v>388</v>
      </c>
      <c r="B14" s="289" t="s">
        <v>18</v>
      </c>
      <c r="D14" s="335" t="e">
        <f aca="false">HPVAL($A14,$A$48,$A$2,$A$5,$A$6,$A$7)</f>
        <v>#NAME?</v>
      </c>
      <c r="E14" s="336" t="e">
        <f aca="false">HPVAL($A14,$A$48,$A$3,$A$5,$A$6,$A$7)</f>
        <v>#NAME?</v>
      </c>
      <c r="F14" s="337" t="e">
        <f aca="false">+D14+E14</f>
        <v>#NAME?</v>
      </c>
      <c r="G14" s="293"/>
      <c r="H14" s="335" t="e">
        <f aca="false">HPVAL($A14,$A$1,$A$2,$A$5,$A$6,$A$7)</f>
        <v>#NAME?</v>
      </c>
      <c r="I14" s="336" t="e">
        <f aca="false">HPVAL($A14,$A$1,$A$3,$A$5,$A$6,$A$7)</f>
        <v>#NAME?</v>
      </c>
      <c r="J14" s="337" t="e">
        <f aca="false">+H14+I14</f>
        <v>#NAME?</v>
      </c>
      <c r="K14" s="280"/>
      <c r="L14" s="335" t="e">
        <f aca="false">+D14-H14</f>
        <v>#NAME?</v>
      </c>
      <c r="M14" s="336" t="e">
        <f aca="false">+E14-I14</f>
        <v>#NAME?</v>
      </c>
      <c r="N14" s="337" t="e">
        <f aca="false">+L14+M14</f>
        <v>#NAME?</v>
      </c>
      <c r="O14" s="280"/>
      <c r="P14" s="280"/>
      <c r="Q14" s="280"/>
      <c r="R14" s="280"/>
      <c r="S14" s="280"/>
      <c r="T14" s="280"/>
      <c r="U14" s="280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0"/>
      <c r="AK14" s="280"/>
      <c r="AL14" s="280"/>
      <c r="AM14" s="280"/>
      <c r="AN14" s="280"/>
    </row>
    <row r="15" customFormat="false" ht="11.25" hidden="false" customHeight="true" outlineLevel="0" collapsed="false">
      <c r="A15" s="273" t="s">
        <v>389</v>
      </c>
      <c r="B15" s="289" t="s">
        <v>19</v>
      </c>
      <c r="D15" s="335" t="e">
        <f aca="false">HPVAL($A15,$A$48,$A$2,$A$5,$A$6,$A$7)</f>
        <v>#NAME?</v>
      </c>
      <c r="E15" s="336" t="e">
        <f aca="false">HPVAL($A15,$A$48,$A$3,$A$5,$A$6,$A$7)</f>
        <v>#NAME?</v>
      </c>
      <c r="F15" s="337" t="e">
        <f aca="false">+D15+E15</f>
        <v>#NAME?</v>
      </c>
      <c r="G15" s="293"/>
      <c r="H15" s="335" t="e">
        <f aca="false">HPVAL($A15,$A$1,$A$2,$A$5,$A$6,$A$7)</f>
        <v>#NAME?</v>
      </c>
      <c r="I15" s="336" t="e">
        <f aca="false">HPVAL($A15,$A$1,$A$3,$A$5,$A$6,$A$7)</f>
        <v>#NAME?</v>
      </c>
      <c r="J15" s="337" t="e">
        <f aca="false">+H15+I15</f>
        <v>#NAME?</v>
      </c>
      <c r="K15" s="280"/>
      <c r="L15" s="335" t="e">
        <f aca="false">+D15-H15</f>
        <v>#NAME?</v>
      </c>
      <c r="M15" s="336" t="e">
        <f aca="false">+E15-I15</f>
        <v>#NAME?</v>
      </c>
      <c r="N15" s="337" t="e">
        <f aca="false">+L15+M15</f>
        <v>#NAME?</v>
      </c>
      <c r="O15" s="280"/>
      <c r="P15" s="280"/>
      <c r="Q15" s="280"/>
      <c r="R15" s="280"/>
      <c r="S15" s="280"/>
      <c r="T15" s="280"/>
      <c r="U15" s="280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0"/>
      <c r="AK15" s="280"/>
      <c r="AL15" s="280"/>
      <c r="AM15" s="280"/>
      <c r="AN15" s="280"/>
    </row>
    <row r="16" customFormat="false" ht="11.25" hidden="false" customHeight="true" outlineLevel="0" collapsed="false">
      <c r="A16" s="273" t="s">
        <v>390</v>
      </c>
      <c r="B16" s="289" t="s">
        <v>20</v>
      </c>
      <c r="D16" s="335" t="e">
        <f aca="false">HPVAL($A16,$A$48,$A$2,$A$5,$A$6,$A$7)</f>
        <v>#NAME?</v>
      </c>
      <c r="E16" s="336" t="e">
        <f aca="false">HPVAL($A16,$A$48,$A$3,$A$5,$A$6,$A$7)</f>
        <v>#NAME?</v>
      </c>
      <c r="F16" s="337" t="e">
        <f aca="false">+D16+E16</f>
        <v>#NAME?</v>
      </c>
      <c r="G16" s="293"/>
      <c r="H16" s="335" t="e">
        <f aca="false">HPVAL($A16,$A$1,$A$2,$A$5,$A$6,$A$7)</f>
        <v>#NAME?</v>
      </c>
      <c r="I16" s="336" t="e">
        <f aca="false">HPVAL($A16,$A$1,$A$3,$A$5,$A$6,$A$7)</f>
        <v>#NAME?</v>
      </c>
      <c r="J16" s="337" t="e">
        <f aca="false">+H16+I16</f>
        <v>#NAME?</v>
      </c>
      <c r="K16" s="280"/>
      <c r="L16" s="335" t="e">
        <f aca="false">+D16-H16</f>
        <v>#NAME?</v>
      </c>
      <c r="M16" s="336" t="e">
        <f aca="false">+E16-I16</f>
        <v>#NAME?</v>
      </c>
      <c r="N16" s="337" t="e">
        <f aca="false">+L16+M16</f>
        <v>#NAME?</v>
      </c>
      <c r="O16" s="280"/>
      <c r="P16" s="280"/>
      <c r="Q16" s="280"/>
      <c r="R16" s="280"/>
      <c r="S16" s="280"/>
      <c r="T16" s="280"/>
      <c r="U16" s="280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0"/>
      <c r="AK16" s="280"/>
      <c r="AL16" s="280"/>
      <c r="AM16" s="280"/>
      <c r="AN16" s="280"/>
    </row>
    <row r="17" customFormat="false" ht="11.25" hidden="false" customHeight="true" outlineLevel="0" collapsed="false">
      <c r="A17" s="273" t="s">
        <v>391</v>
      </c>
      <c r="B17" s="289" t="s">
        <v>21</v>
      </c>
      <c r="D17" s="335" t="e">
        <f aca="false">HPVAL($A17,$A$48,$A$2,$A$5,$A$6,$A$7)</f>
        <v>#NAME?</v>
      </c>
      <c r="E17" s="336" t="e">
        <f aca="false">HPVAL($A17,$A$48,$A$3,$A$5,$A$6,$A$7)</f>
        <v>#NAME?</v>
      </c>
      <c r="F17" s="337" t="e">
        <f aca="false">+D17+E17</f>
        <v>#NAME?</v>
      </c>
      <c r="G17" s="293"/>
      <c r="H17" s="335" t="e">
        <f aca="false">HPVAL($A17,$A$1,$A$2,$A$5,$A$6,$A$7)</f>
        <v>#NAME?</v>
      </c>
      <c r="I17" s="336" t="e">
        <f aca="false">HPVAL($A17,$A$1,$A$3,$A$5,$A$6,$A$7)</f>
        <v>#NAME?</v>
      </c>
      <c r="J17" s="337" t="e">
        <f aca="false">+H17+I17</f>
        <v>#NAME?</v>
      </c>
      <c r="K17" s="280"/>
      <c r="L17" s="335" t="e">
        <f aca="false">+D17-H17</f>
        <v>#NAME?</v>
      </c>
      <c r="M17" s="336" t="e">
        <f aca="false">+E17-I17</f>
        <v>#NAME?</v>
      </c>
      <c r="N17" s="337" t="e">
        <f aca="false">+L17+M17</f>
        <v>#NAME?</v>
      </c>
      <c r="O17" s="280"/>
      <c r="P17" s="280"/>
      <c r="Q17" s="280"/>
      <c r="R17" s="280"/>
      <c r="S17" s="280"/>
      <c r="T17" s="280"/>
      <c r="U17" s="280"/>
      <c r="V17" s="280"/>
      <c r="W17" s="280"/>
      <c r="X17" s="280"/>
      <c r="Y17" s="280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0"/>
      <c r="AK17" s="280"/>
      <c r="AL17" s="280"/>
      <c r="AM17" s="280"/>
      <c r="AN17" s="280"/>
    </row>
    <row r="18" customFormat="false" ht="11.25" hidden="false" customHeight="true" outlineLevel="0" collapsed="false">
      <c r="B18" s="301" t="s">
        <v>421</v>
      </c>
      <c r="C18" s="302"/>
      <c r="D18" s="338" t="e">
        <f aca="false">SUM(D9:D17)</f>
        <v>#NAME?</v>
      </c>
      <c r="E18" s="339" t="e">
        <f aca="false">SUM(E9:E17)</f>
        <v>#NAME?</v>
      </c>
      <c r="F18" s="340" t="e">
        <f aca="false">SUM(F9:F17)</f>
        <v>#NAME?</v>
      </c>
      <c r="G18" s="306"/>
      <c r="H18" s="338" t="e">
        <f aca="false">SUM(H9:H17)</f>
        <v>#NAME?</v>
      </c>
      <c r="I18" s="339" t="e">
        <f aca="false">SUM(I9:I17)</f>
        <v>#NAME?</v>
      </c>
      <c r="J18" s="340" t="e">
        <f aca="false">SUM(J9:J17)</f>
        <v>#NAME?</v>
      </c>
      <c r="K18" s="302"/>
      <c r="L18" s="338" t="e">
        <f aca="false">SUM(L9:L17)</f>
        <v>#NAME?</v>
      </c>
      <c r="M18" s="339" t="e">
        <f aca="false">SUM(M9:M17)</f>
        <v>#NAME?</v>
      </c>
      <c r="N18" s="340" t="e">
        <f aca="false">SUM(N9:N17)</f>
        <v>#NAME?</v>
      </c>
      <c r="O18" s="280"/>
      <c r="P18" s="280"/>
      <c r="Q18" s="280"/>
      <c r="R18" s="280"/>
      <c r="S18" s="280"/>
      <c r="T18" s="280"/>
      <c r="U18" s="280"/>
      <c r="V18" s="280"/>
      <c r="W18" s="280"/>
      <c r="X18" s="280"/>
      <c r="Y18" s="280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0"/>
      <c r="AK18" s="280"/>
      <c r="AL18" s="280"/>
      <c r="AM18" s="280"/>
      <c r="AN18" s="280"/>
    </row>
    <row r="19" customFormat="false" ht="3" hidden="false" customHeight="true" outlineLevel="0" collapsed="false">
      <c r="B19" s="289"/>
      <c r="D19" s="335"/>
      <c r="E19" s="336"/>
      <c r="F19" s="337"/>
      <c r="G19" s="293"/>
      <c r="H19" s="335"/>
      <c r="I19" s="336"/>
      <c r="J19" s="337"/>
      <c r="K19" s="280"/>
      <c r="L19" s="335"/>
      <c r="M19" s="336"/>
      <c r="N19" s="337"/>
      <c r="O19" s="280"/>
      <c r="P19" s="280"/>
      <c r="Q19" s="280"/>
      <c r="R19" s="280"/>
      <c r="S19" s="280"/>
      <c r="T19" s="280"/>
      <c r="U19" s="280"/>
      <c r="V19" s="280"/>
      <c r="W19" s="280"/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0"/>
      <c r="AK19" s="280"/>
      <c r="AL19" s="280"/>
      <c r="AM19" s="280"/>
      <c r="AN19" s="280"/>
    </row>
    <row r="20" customFormat="false" ht="11.25" hidden="false" customHeight="true" outlineLevel="0" collapsed="false">
      <c r="A20" s="273" t="s">
        <v>394</v>
      </c>
      <c r="B20" s="289" t="s">
        <v>23</v>
      </c>
      <c r="D20" s="335" t="e">
        <f aca="false">HPVAL($A20,$A$48,$A$2,$A$5,$A$6,$A$7)</f>
        <v>#NAME?</v>
      </c>
      <c r="E20" s="336" t="e">
        <f aca="false">HPVAL($A20,$A$48,$A$3,$A$5,$A$6,$A$7)</f>
        <v>#NAME?</v>
      </c>
      <c r="F20" s="337" t="e">
        <f aca="false">+D20+E20</f>
        <v>#NAME?</v>
      </c>
      <c r="G20" s="293"/>
      <c r="H20" s="335" t="e">
        <f aca="false">HPVAL($A20,$A$1,$A$2,$A$5,$A$6,$A$7)</f>
        <v>#NAME?</v>
      </c>
      <c r="I20" s="336" t="e">
        <f aca="false">HPVAL($A20,$A$1,$A$3,$A$5,$A$6,$A$7)</f>
        <v>#NAME?</v>
      </c>
      <c r="J20" s="337" t="e">
        <f aca="false">+H20+I20</f>
        <v>#NAME?</v>
      </c>
      <c r="K20" s="280"/>
      <c r="L20" s="335" t="e">
        <f aca="false">+D20-H20</f>
        <v>#NAME?</v>
      </c>
      <c r="M20" s="336" t="e">
        <f aca="false">+E20-I20</f>
        <v>#NAME?</v>
      </c>
      <c r="N20" s="337" t="e">
        <f aca="false">+L20+M20</f>
        <v>#NAME?</v>
      </c>
      <c r="O20" s="280"/>
      <c r="P20" s="280"/>
      <c r="Q20" s="280"/>
      <c r="R20" s="280"/>
      <c r="S20" s="280"/>
      <c r="T20" s="280"/>
      <c r="U20" s="280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0"/>
      <c r="AK20" s="280"/>
      <c r="AL20" s="280"/>
      <c r="AM20" s="280"/>
      <c r="AN20" s="280"/>
    </row>
    <row r="21" customFormat="false" ht="11.25" hidden="false" customHeight="true" outlineLevel="0" collapsed="false">
      <c r="A21" s="273" t="s">
        <v>395</v>
      </c>
      <c r="B21" s="289" t="s">
        <v>24</v>
      </c>
      <c r="D21" s="335" t="e">
        <f aca="false">HPVAL($A21,$A$48,$A$2,$A$5,$A$6,$A$7)</f>
        <v>#NAME?</v>
      </c>
      <c r="E21" s="336" t="e">
        <f aca="false">HPVAL($A21,$A$48,$A$3,$A$5,$A$6,$A$7)</f>
        <v>#NAME?</v>
      </c>
      <c r="F21" s="337" t="e">
        <f aca="false">+D21+E21</f>
        <v>#NAME?</v>
      </c>
      <c r="G21" s="293"/>
      <c r="H21" s="335" t="e">
        <f aca="false">HPVAL($A21,$A$1,$A$2,$A$5,$A$6,$A$7)</f>
        <v>#NAME?</v>
      </c>
      <c r="I21" s="336" t="e">
        <f aca="false">HPVAL($A21,$A$1,$A$3,$A$5,$A$6,$A$7)</f>
        <v>#NAME?</v>
      </c>
      <c r="J21" s="337" t="e">
        <f aca="false">+H21+I21</f>
        <v>#NAME?</v>
      </c>
      <c r="K21" s="280"/>
      <c r="L21" s="335" t="e">
        <f aca="false">+D21-H21</f>
        <v>#NAME?</v>
      </c>
      <c r="M21" s="336" t="e">
        <f aca="false">+E21-I21</f>
        <v>#NAME?</v>
      </c>
      <c r="N21" s="337" t="e">
        <f aca="false">+L21+M21</f>
        <v>#NAME?</v>
      </c>
      <c r="O21" s="280"/>
      <c r="P21" s="280"/>
      <c r="Q21" s="280"/>
      <c r="R21" s="280"/>
      <c r="S21" s="280"/>
      <c r="T21" s="280"/>
      <c r="U21" s="280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0"/>
      <c r="AK21" s="280"/>
      <c r="AL21" s="280"/>
      <c r="AM21" s="280"/>
      <c r="AN21" s="280"/>
    </row>
    <row r="22" customFormat="false" ht="11.25" hidden="false" customHeight="true" outlineLevel="0" collapsed="false">
      <c r="A22" s="273" t="s">
        <v>443</v>
      </c>
      <c r="B22" s="289" t="s">
        <v>304</v>
      </c>
      <c r="D22" s="335" t="e">
        <f aca="false">HPVAL($A22,$A$48,$A$2,$A$5,$A$6,$A$7)</f>
        <v>#NAME?</v>
      </c>
      <c r="E22" s="336" t="e">
        <f aca="false">HPVAL($A22,$A$48,$A$3,$A$5,$A$6,$A$7)</f>
        <v>#NAME?</v>
      </c>
      <c r="F22" s="337" t="e">
        <f aca="false">+D22+E22</f>
        <v>#NAME?</v>
      </c>
      <c r="G22" s="293"/>
      <c r="H22" s="335" t="e">
        <f aca="false">HPVAL($A22,$A$1,$A$2,$A$5,$A$6,$A$7)</f>
        <v>#NAME?</v>
      </c>
      <c r="I22" s="336" t="e">
        <f aca="false">HPVAL($A22,$A$1,$A$3,$A$5,$A$6,$A$7)</f>
        <v>#NAME?</v>
      </c>
      <c r="J22" s="337" t="e">
        <f aca="false">+H22+I22</f>
        <v>#NAME?</v>
      </c>
      <c r="K22" s="280"/>
      <c r="L22" s="335" t="e">
        <f aca="false">+D22-H22</f>
        <v>#NAME?</v>
      </c>
      <c r="M22" s="336" t="e">
        <f aca="false">+E22-I22</f>
        <v>#NAME?</v>
      </c>
      <c r="N22" s="337" t="e">
        <f aca="false">+L22+M22</f>
        <v>#NAME?</v>
      </c>
      <c r="O22" s="280"/>
      <c r="P22" s="280"/>
      <c r="Q22" s="280"/>
      <c r="R22" s="280"/>
      <c r="S22" s="280"/>
      <c r="T22" s="280"/>
      <c r="U22" s="280"/>
      <c r="V22" s="280"/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0"/>
      <c r="AK22" s="280"/>
      <c r="AL22" s="280"/>
      <c r="AM22" s="280"/>
      <c r="AN22" s="280"/>
    </row>
    <row r="23" customFormat="false" ht="11.25" hidden="false" customHeight="true" outlineLevel="0" collapsed="false">
      <c r="A23" s="273" t="s">
        <v>399</v>
      </c>
      <c r="B23" s="289" t="s">
        <v>26</v>
      </c>
      <c r="D23" s="335" t="e">
        <f aca="false">HPVAL($A23,$A$48,$A$2,$A$5,$A$6,$A$7)</f>
        <v>#NAME?</v>
      </c>
      <c r="E23" s="336" t="e">
        <f aca="false">HPVAL($A23,$A$48,$A$3,$A$5,$A$6,$A$7)</f>
        <v>#NAME?</v>
      </c>
      <c r="F23" s="337" t="e">
        <f aca="false">+D23+E23</f>
        <v>#NAME?</v>
      </c>
      <c r="G23" s="293"/>
      <c r="H23" s="335" t="e">
        <f aca="false">HPVAL($A23,$A$1,$A$2,$A$5,$A$6,$A$7)</f>
        <v>#NAME?</v>
      </c>
      <c r="I23" s="336" t="e">
        <f aca="false">HPVAL($A23,$A$1,$A$3,$A$5,$A$6,$A$7)</f>
        <v>#NAME?</v>
      </c>
      <c r="J23" s="337" t="e">
        <f aca="false">+H23+I23</f>
        <v>#NAME?</v>
      </c>
      <c r="K23" s="280"/>
      <c r="L23" s="335" t="e">
        <f aca="false">+D23-H23</f>
        <v>#NAME?</v>
      </c>
      <c r="M23" s="336" t="e">
        <f aca="false">+E23-I23</f>
        <v>#NAME?</v>
      </c>
      <c r="N23" s="337" t="e">
        <f aca="false">+L23+M23</f>
        <v>#NAME?</v>
      </c>
      <c r="O23" s="280"/>
      <c r="P23" s="280"/>
      <c r="Q23" s="280"/>
      <c r="R23" s="280"/>
      <c r="S23" s="280"/>
      <c r="T23" s="280"/>
      <c r="U23" s="280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0"/>
      <c r="AK23" s="280"/>
      <c r="AL23" s="280"/>
      <c r="AM23" s="280"/>
      <c r="AN23" s="280"/>
    </row>
    <row r="24" customFormat="false" ht="11.25" hidden="false" customHeight="true" outlineLevel="0" collapsed="false">
      <c r="B24" s="289" t="s">
        <v>27</v>
      </c>
      <c r="D24" s="335"/>
      <c r="E24" s="336"/>
      <c r="F24" s="337"/>
      <c r="G24" s="293"/>
      <c r="H24" s="335" t="n">
        <v>0</v>
      </c>
      <c r="I24" s="336" t="n">
        <v>0</v>
      </c>
      <c r="J24" s="337" t="n">
        <v>0</v>
      </c>
      <c r="K24" s="280"/>
      <c r="L24" s="335" t="n">
        <v>0</v>
      </c>
      <c r="M24" s="336" t="n">
        <v>0</v>
      </c>
      <c r="N24" s="337" t="n">
        <v>0</v>
      </c>
      <c r="O24" s="280"/>
      <c r="P24" s="280"/>
      <c r="Q24" s="280"/>
      <c r="R24" s="280"/>
      <c r="S24" s="280"/>
      <c r="T24" s="280"/>
      <c r="U24" s="280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0"/>
      <c r="AK24" s="280"/>
      <c r="AL24" s="280"/>
      <c r="AM24" s="280"/>
      <c r="AN24" s="280"/>
    </row>
    <row r="25" customFormat="false" ht="11.25" hidden="false" customHeight="true" outlineLevel="0" collapsed="false">
      <c r="A25" s="273" t="s">
        <v>400</v>
      </c>
      <c r="B25" s="289" t="s">
        <v>28</v>
      </c>
      <c r="D25" s="335" t="e">
        <f aca="false">HPVAL($A25,$A$48,$A$2,$A$5,$A$6,$A$7)</f>
        <v>#NAME?</v>
      </c>
      <c r="E25" s="336" t="e">
        <f aca="false">HPVAL($A25,$A$48,$A$3,$A$5,$A$6,$A$7)</f>
        <v>#NAME?</v>
      </c>
      <c r="F25" s="337" t="e">
        <f aca="false">+D25+E25</f>
        <v>#NAME?</v>
      </c>
      <c r="G25" s="293"/>
      <c r="H25" s="335" t="e">
        <f aca="false">HPVAL($A25,$A$1,$A$2,$A$5,$A$6,$A$7)</f>
        <v>#NAME?</v>
      </c>
      <c r="I25" s="336" t="e">
        <f aca="false">HPVAL($A25,$A$1,$A$3,$A$5,$A$6,$A$7)</f>
        <v>#NAME?</v>
      </c>
      <c r="J25" s="337" t="e">
        <f aca="false">+H25+I25</f>
        <v>#NAME?</v>
      </c>
      <c r="K25" s="280"/>
      <c r="L25" s="335" t="e">
        <f aca="false">+D25-H25</f>
        <v>#NAME?</v>
      </c>
      <c r="M25" s="336" t="e">
        <f aca="false">+E25-I25</f>
        <v>#NAME?</v>
      </c>
      <c r="N25" s="337" t="e">
        <f aca="false">+L25+M25</f>
        <v>#NAME?</v>
      </c>
      <c r="O25" s="280"/>
      <c r="P25" s="280"/>
      <c r="Q25" s="280"/>
      <c r="R25" s="280"/>
      <c r="S25" s="280"/>
      <c r="T25" s="280"/>
      <c r="U25" s="280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0"/>
      <c r="AG25" s="280"/>
      <c r="AH25" s="280"/>
      <c r="AI25" s="280"/>
      <c r="AJ25" s="280"/>
      <c r="AK25" s="280"/>
      <c r="AL25" s="280"/>
      <c r="AM25" s="280"/>
      <c r="AN25" s="280"/>
    </row>
    <row r="26" customFormat="false" ht="11.25" hidden="false" customHeight="true" outlineLevel="0" collapsed="false">
      <c r="B26" s="301" t="s">
        <v>29</v>
      </c>
      <c r="C26" s="302"/>
      <c r="D26" s="338" t="e">
        <f aca="false">SUM(D20:D25)</f>
        <v>#NAME?</v>
      </c>
      <c r="E26" s="339" t="e">
        <f aca="false">SUM(E20:E25)</f>
        <v>#NAME?</v>
      </c>
      <c r="F26" s="340" t="e">
        <f aca="false">SUM(F20:F25)</f>
        <v>#NAME?</v>
      </c>
      <c r="G26" s="306"/>
      <c r="H26" s="338" t="e">
        <f aca="false">SUM(H20:H25)</f>
        <v>#NAME?</v>
      </c>
      <c r="I26" s="339" t="e">
        <f aca="false">SUM(I20:I25)</f>
        <v>#NAME?</v>
      </c>
      <c r="J26" s="340" t="e">
        <f aca="false">SUM(J20:J25)</f>
        <v>#NAME?</v>
      </c>
      <c r="K26" s="302"/>
      <c r="L26" s="338" t="e">
        <f aca="false">SUM(L20:L25)</f>
        <v>#NAME?</v>
      </c>
      <c r="M26" s="339" t="e">
        <f aca="false">SUM(M20:M25)</f>
        <v>#NAME?</v>
      </c>
      <c r="N26" s="340" t="e">
        <f aca="false">SUM(N20:N25)</f>
        <v>#NAME?</v>
      </c>
      <c r="O26" s="280"/>
      <c r="P26" s="280"/>
      <c r="Q26" s="280"/>
      <c r="R26" s="280"/>
      <c r="S26" s="280"/>
      <c r="T26" s="280"/>
      <c r="U26" s="280"/>
      <c r="V26" s="280"/>
      <c r="W26" s="280"/>
      <c r="X26" s="280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  <c r="AI26" s="280"/>
      <c r="AJ26" s="280"/>
      <c r="AK26" s="280"/>
      <c r="AL26" s="280"/>
      <c r="AM26" s="280"/>
      <c r="AN26" s="280"/>
    </row>
    <row r="27" customFormat="false" ht="3" hidden="false" customHeight="true" outlineLevel="0" collapsed="false">
      <c r="B27" s="289"/>
      <c r="D27" s="335"/>
      <c r="E27" s="336"/>
      <c r="F27" s="337"/>
      <c r="G27" s="293"/>
      <c r="H27" s="335"/>
      <c r="I27" s="336"/>
      <c r="J27" s="337"/>
      <c r="K27" s="280"/>
      <c r="L27" s="335"/>
      <c r="M27" s="336"/>
      <c r="N27" s="337"/>
      <c r="O27" s="280"/>
      <c r="P27" s="280"/>
      <c r="Q27" s="280"/>
      <c r="R27" s="280"/>
      <c r="S27" s="280"/>
      <c r="T27" s="280"/>
      <c r="U27" s="280"/>
      <c r="V27" s="280"/>
      <c r="W27" s="280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  <c r="AI27" s="280"/>
      <c r="AJ27" s="280"/>
      <c r="AK27" s="280"/>
      <c r="AL27" s="280"/>
      <c r="AM27" s="280"/>
      <c r="AN27" s="280"/>
    </row>
    <row r="28" customFormat="false" ht="11.25" hidden="false" customHeight="true" outlineLevel="0" collapsed="false">
      <c r="A28" s="273" t="s">
        <v>403</v>
      </c>
      <c r="B28" s="289" t="s">
        <v>30</v>
      </c>
      <c r="D28" s="335" t="e">
        <f aca="false">HPVAL($A28,$A$48,$A$2,$A$5,$A$6,$A$7)</f>
        <v>#NAME?</v>
      </c>
      <c r="E28" s="336" t="e">
        <f aca="false">HPVAL($A28,$A$48,$A$3,$A$5,$A$6,$A$7)</f>
        <v>#NAME?</v>
      </c>
      <c r="F28" s="337" t="e">
        <f aca="false">+D28+E28</f>
        <v>#NAME?</v>
      </c>
      <c r="G28" s="293"/>
      <c r="H28" s="335" t="e">
        <f aca="false">HPVAL($A28,$A$1,$A$2,$A$5,$A$6,$A$7)</f>
        <v>#NAME?</v>
      </c>
      <c r="I28" s="336" t="e">
        <f aca="false">HPVAL($A28,$A$1,$A$3,$A$5,$A$6,$A$7)</f>
        <v>#NAME?</v>
      </c>
      <c r="J28" s="337" t="e">
        <f aca="false">+H28+I28</f>
        <v>#NAME?</v>
      </c>
      <c r="K28" s="280"/>
      <c r="L28" s="335" t="e">
        <f aca="false">+D28-H28</f>
        <v>#NAME?</v>
      </c>
      <c r="M28" s="336" t="e">
        <f aca="false">+E28-I28</f>
        <v>#NAME?</v>
      </c>
      <c r="N28" s="337" t="e">
        <f aca="false">+L28+M28</f>
        <v>#NAME?</v>
      </c>
      <c r="O28" s="280"/>
      <c r="P28" s="280"/>
      <c r="Q28" s="280"/>
      <c r="R28" s="280"/>
      <c r="S28" s="280"/>
      <c r="T28" s="280"/>
      <c r="U28" s="280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0"/>
      <c r="AK28" s="280"/>
      <c r="AL28" s="280"/>
      <c r="AM28" s="280"/>
      <c r="AN28" s="280"/>
    </row>
    <row r="29" customFormat="false" ht="11.25" hidden="false" customHeight="true" outlineLevel="0" collapsed="false">
      <c r="A29" s="273" t="s">
        <v>404</v>
      </c>
      <c r="B29" s="23" t="s">
        <v>31</v>
      </c>
      <c r="C29" s="300"/>
      <c r="D29" s="335" t="e">
        <f aca="false">HPVAL($A29,$A$48,$A$2,$A$5,$A$6,$A$7)</f>
        <v>#NAME?</v>
      </c>
      <c r="E29" s="336" t="e">
        <f aca="false">HPVAL($A29,$A$48,$A$3,$A$5,$A$6,$A$7)</f>
        <v>#NAME?</v>
      </c>
      <c r="F29" s="337" t="e">
        <f aca="false">+D29+E29</f>
        <v>#NAME?</v>
      </c>
      <c r="G29" s="293"/>
      <c r="H29" s="335" t="e">
        <f aca="false">HPVAL($A29,$A$1,$A$2,$A$5,$A$6,$A$7)</f>
        <v>#NAME?</v>
      </c>
      <c r="I29" s="336" t="e">
        <f aca="false">HPVAL($A29,$A$1,$A$3,$A$5,$A$6,$A$7)</f>
        <v>#NAME?</v>
      </c>
      <c r="J29" s="337" t="e">
        <f aca="false">+H29+I29</f>
        <v>#NAME?</v>
      </c>
      <c r="K29" s="280"/>
      <c r="L29" s="335" t="e">
        <f aca="false">+D29-H29</f>
        <v>#NAME?</v>
      </c>
      <c r="M29" s="336" t="e">
        <f aca="false">+E29-I29</f>
        <v>#NAME?</v>
      </c>
      <c r="N29" s="337" t="e">
        <f aca="false">+L29+M29</f>
        <v>#NAME?</v>
      </c>
      <c r="O29" s="280"/>
      <c r="P29" s="280"/>
      <c r="Q29" s="280"/>
      <c r="R29" s="280"/>
      <c r="S29" s="280"/>
      <c r="T29" s="280"/>
      <c r="U29" s="280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0"/>
      <c r="AK29" s="280"/>
      <c r="AL29" s="280"/>
      <c r="AM29" s="280"/>
      <c r="AN29" s="280"/>
    </row>
    <row r="30" customFormat="false" ht="11.25" hidden="false" customHeight="true" outlineLevel="0" collapsed="false">
      <c r="A30" s="273" t="s">
        <v>405</v>
      </c>
      <c r="B30" s="23" t="s">
        <v>32</v>
      </c>
      <c r="C30" s="300"/>
      <c r="D30" s="335" t="e">
        <f aca="false">HPVAL($A30,$A$48,$A$2,$A$5,$A$6,$A$7)</f>
        <v>#NAME?</v>
      </c>
      <c r="E30" s="336" t="e">
        <f aca="false">HPVAL($A30,$A$48,$A$3,$A$5,$A$6,$A$7)</f>
        <v>#NAME?</v>
      </c>
      <c r="F30" s="337" t="e">
        <f aca="false">+D30+E30</f>
        <v>#NAME?</v>
      </c>
      <c r="G30" s="293"/>
      <c r="H30" s="335" t="e">
        <f aca="false">HPVAL($A30,$A$1,$A$2,$A$5,$A$6,$A$7)</f>
        <v>#NAME?</v>
      </c>
      <c r="I30" s="336" t="e">
        <f aca="false">HPVAL($A30,$A$1,$A$3,$A$5,$A$6,$A$7)</f>
        <v>#NAME?</v>
      </c>
      <c r="J30" s="337" t="e">
        <f aca="false">+H30+I30</f>
        <v>#NAME?</v>
      </c>
      <c r="K30" s="280"/>
      <c r="L30" s="335" t="e">
        <f aca="false">+D30-H30</f>
        <v>#NAME?</v>
      </c>
      <c r="M30" s="336" t="e">
        <f aca="false">+E30-I30</f>
        <v>#NAME?</v>
      </c>
      <c r="N30" s="337" t="e">
        <f aca="false">+L30+M30</f>
        <v>#NAME?</v>
      </c>
      <c r="O30" s="280"/>
      <c r="P30" s="280"/>
      <c r="Q30" s="280"/>
      <c r="R30" s="280"/>
      <c r="S30" s="280"/>
      <c r="T30" s="280"/>
      <c r="U30" s="280"/>
      <c r="V30" s="280"/>
      <c r="W30" s="280"/>
      <c r="X30" s="280"/>
      <c r="Y30" s="280"/>
      <c r="Z30" s="280"/>
      <c r="AA30" s="280"/>
      <c r="AB30" s="280"/>
      <c r="AC30" s="280"/>
      <c r="AD30" s="280"/>
      <c r="AE30" s="280"/>
      <c r="AF30" s="280"/>
      <c r="AG30" s="280"/>
      <c r="AH30" s="280"/>
      <c r="AI30" s="280"/>
      <c r="AJ30" s="280"/>
      <c r="AK30" s="280"/>
      <c r="AL30" s="280"/>
      <c r="AM30" s="280"/>
      <c r="AN30" s="280"/>
    </row>
    <row r="31" customFormat="false" ht="11.25" hidden="false" customHeight="true" outlineLevel="0" collapsed="false">
      <c r="B31" s="301" t="s">
        <v>33</v>
      </c>
      <c r="C31" s="302"/>
      <c r="D31" s="338" t="e">
        <f aca="false">SUM(D28:D30)</f>
        <v>#NAME?</v>
      </c>
      <c r="E31" s="339" t="e">
        <f aca="false">SUM(E28:E30)</f>
        <v>#NAME?</v>
      </c>
      <c r="F31" s="340" t="e">
        <f aca="false">SUM(F28:F30)</f>
        <v>#NAME?</v>
      </c>
      <c r="G31" s="306"/>
      <c r="H31" s="338" t="e">
        <f aca="false">SUM(H28:H30)</f>
        <v>#NAME?</v>
      </c>
      <c r="I31" s="339" t="e">
        <f aca="false">SUM(I28:I30)</f>
        <v>#NAME?</v>
      </c>
      <c r="J31" s="340" t="e">
        <f aca="false">SUM(J28:J30)</f>
        <v>#NAME?</v>
      </c>
      <c r="K31" s="302"/>
      <c r="L31" s="338" t="e">
        <f aca="false">SUM(L28:L30)</f>
        <v>#NAME?</v>
      </c>
      <c r="M31" s="339" t="e">
        <f aca="false">SUM(M28:M30)</f>
        <v>#NAME?</v>
      </c>
      <c r="N31" s="340" t="e">
        <f aca="false">SUM(N28:N30)</f>
        <v>#NAME?</v>
      </c>
      <c r="O31" s="280"/>
      <c r="P31" s="280"/>
      <c r="Q31" s="280"/>
      <c r="R31" s="280"/>
      <c r="S31" s="280"/>
      <c r="T31" s="280"/>
      <c r="U31" s="280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0"/>
      <c r="AK31" s="280"/>
      <c r="AL31" s="280"/>
      <c r="AM31" s="280"/>
      <c r="AN31" s="280"/>
    </row>
    <row r="32" customFormat="false" ht="3" hidden="false" customHeight="true" outlineLevel="0" collapsed="false">
      <c r="B32" s="289"/>
      <c r="D32" s="335"/>
      <c r="E32" s="336"/>
      <c r="F32" s="337"/>
      <c r="G32" s="293"/>
      <c r="H32" s="335"/>
      <c r="I32" s="336"/>
      <c r="J32" s="337"/>
      <c r="K32" s="280"/>
      <c r="L32" s="335"/>
      <c r="M32" s="336"/>
      <c r="N32" s="337"/>
      <c r="O32" s="280"/>
      <c r="P32" s="280"/>
      <c r="Q32" s="280"/>
      <c r="R32" s="280"/>
      <c r="S32" s="280"/>
      <c r="T32" s="280"/>
      <c r="U32" s="280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0"/>
      <c r="AK32" s="280"/>
      <c r="AL32" s="280"/>
      <c r="AM32" s="280"/>
      <c r="AN32" s="280"/>
    </row>
    <row r="33" customFormat="false" ht="11.25" hidden="false" customHeight="true" outlineLevel="0" collapsed="false">
      <c r="A33" s="273" t="s">
        <v>406</v>
      </c>
      <c r="B33" s="289" t="s">
        <v>34</v>
      </c>
      <c r="D33" s="335" t="e">
        <f aca="false">HPVAL($A33,$A$48,$A$2,$A$5,$A$6,$A$7)</f>
        <v>#NAME?</v>
      </c>
      <c r="E33" s="336" t="e">
        <f aca="false">HPVAL($A33,$A$48,$A$3,$A$5,$A$6,$A$7)</f>
        <v>#NAME?</v>
      </c>
      <c r="F33" s="337" t="e">
        <f aca="false">+D33+E33</f>
        <v>#NAME?</v>
      </c>
      <c r="G33" s="293"/>
      <c r="H33" s="335" t="e">
        <f aca="false">HPVAL($A33,$A$1,$A$2,$A$5,$A$6,$A$7)</f>
        <v>#NAME?</v>
      </c>
      <c r="I33" s="336" t="e">
        <f aca="false">HPVAL($A33,$A$1,$A$3,$A$5,$A$6,$A$7)</f>
        <v>#NAME?</v>
      </c>
      <c r="J33" s="337" t="e">
        <f aca="false">+H33+I33</f>
        <v>#NAME?</v>
      </c>
      <c r="K33" s="280"/>
      <c r="L33" s="335" t="e">
        <f aca="false">+D33-H33</f>
        <v>#NAME?</v>
      </c>
      <c r="M33" s="336" t="e">
        <f aca="false">+E33-I33</f>
        <v>#NAME?</v>
      </c>
      <c r="N33" s="337" t="e">
        <f aca="false">+L33+M33</f>
        <v>#NAME?</v>
      </c>
      <c r="O33" s="280"/>
      <c r="P33" s="280"/>
      <c r="Q33" s="280"/>
      <c r="R33" s="280"/>
      <c r="S33" s="280"/>
      <c r="T33" s="280"/>
      <c r="U33" s="280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0"/>
      <c r="AK33" s="280"/>
      <c r="AL33" s="280"/>
      <c r="AM33" s="280"/>
      <c r="AN33" s="280"/>
    </row>
    <row r="34" customFormat="false" ht="11.25" hidden="false" customHeight="true" outlineLevel="0" collapsed="false">
      <c r="A34" s="273" t="s">
        <v>407</v>
      </c>
      <c r="B34" s="289" t="s">
        <v>35</v>
      </c>
      <c r="D34" s="335" t="e">
        <f aca="false">HPVAL($A34,$A$48,$A$2,$A$5,$A$6,$A$7)</f>
        <v>#NAME?</v>
      </c>
      <c r="E34" s="336" t="e">
        <f aca="false">HPVAL($A34,$A$48,$A$3,$A$5,$A$6,$A$7)</f>
        <v>#NAME?</v>
      </c>
      <c r="F34" s="337" t="e">
        <f aca="false">+D34+E34</f>
        <v>#NAME?</v>
      </c>
      <c r="G34" s="293"/>
      <c r="H34" s="335" t="e">
        <f aca="false">HPVAL($A34,$A$1,$A$2,$A$5,$A$6,$A$7)</f>
        <v>#NAME?</v>
      </c>
      <c r="I34" s="336" t="e">
        <f aca="false">HPVAL($A34,$A$1,$A$3,$A$5,$A$6,$A$7)</f>
        <v>#NAME?</v>
      </c>
      <c r="J34" s="337" t="e">
        <f aca="false">+H34+I34</f>
        <v>#NAME?</v>
      </c>
      <c r="K34" s="280"/>
      <c r="L34" s="335" t="e">
        <f aca="false">+D34-H34</f>
        <v>#NAME?</v>
      </c>
      <c r="M34" s="336" t="e">
        <f aca="false">+E34-I34</f>
        <v>#NAME?</v>
      </c>
      <c r="N34" s="337" t="e">
        <f aca="false">+L34+M34</f>
        <v>#NAME?</v>
      </c>
      <c r="O34" s="280"/>
      <c r="P34" s="280"/>
      <c r="Q34" s="280"/>
      <c r="R34" s="280"/>
      <c r="S34" s="280"/>
      <c r="T34" s="280"/>
      <c r="U34" s="280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0"/>
      <c r="AK34" s="280"/>
      <c r="AL34" s="280"/>
      <c r="AM34" s="280"/>
      <c r="AN34" s="280"/>
    </row>
    <row r="35" customFormat="false" ht="11.25" hidden="true" customHeight="true" outlineLevel="0" collapsed="false">
      <c r="A35" s="273" t="s">
        <v>408</v>
      </c>
      <c r="B35" s="289" t="s">
        <v>340</v>
      </c>
      <c r="D35" s="335" t="e">
        <f aca="false">HPVAL($A35,$A$48,$A$2,$A$5,$A$6,$A$7)</f>
        <v>#NAME?</v>
      </c>
      <c r="E35" s="336" t="e">
        <f aca="false">HPVAL($A35,$A$48,$A$3,$A$5,$A$6,$A$7)</f>
        <v>#NAME?</v>
      </c>
      <c r="F35" s="337" t="e">
        <f aca="false">+D35+E35</f>
        <v>#NAME?</v>
      </c>
      <c r="G35" s="293"/>
      <c r="H35" s="335" t="e">
        <f aca="false">HPVAL($A35,$A$1,$A$2,$A$5,$A$6,$A$7)</f>
        <v>#NAME?</v>
      </c>
      <c r="I35" s="336" t="e">
        <f aca="false">HPVAL($A35,$A$1,$A$3,$A$5,$A$6,$A$7)</f>
        <v>#NAME?</v>
      </c>
      <c r="J35" s="337" t="e">
        <f aca="false">+H35+I35</f>
        <v>#NAME?</v>
      </c>
      <c r="K35" s="280"/>
      <c r="L35" s="335" t="e">
        <f aca="false">+D35-H35</f>
        <v>#NAME?</v>
      </c>
      <c r="M35" s="336" t="e">
        <f aca="false">+E35-I35</f>
        <v>#NAME?</v>
      </c>
      <c r="N35" s="337" t="e">
        <f aca="false">+L35+M35</f>
        <v>#NAME?</v>
      </c>
      <c r="O35" s="280"/>
      <c r="P35" s="280"/>
      <c r="Q35" s="280"/>
      <c r="R35" s="280"/>
      <c r="S35" s="280"/>
      <c r="T35" s="280"/>
      <c r="U35" s="280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0"/>
      <c r="AK35" s="280"/>
      <c r="AL35" s="280"/>
      <c r="AM35" s="280"/>
      <c r="AN35" s="280"/>
    </row>
    <row r="36" customFormat="false" ht="11.25" hidden="true" customHeight="true" outlineLevel="0" collapsed="false">
      <c r="A36" s="273" t="s">
        <v>409</v>
      </c>
      <c r="B36" s="289" t="s">
        <v>36</v>
      </c>
      <c r="D36" s="335" t="e">
        <f aca="false">HPVAL($A36,$A$48,$A$2,$A$5,$A$6,$A$7)</f>
        <v>#NAME?</v>
      </c>
      <c r="E36" s="336" t="e">
        <f aca="false">HPVAL($A36,$A$48,$A$3,$A$5,$A$6,$A$7)</f>
        <v>#NAME?</v>
      </c>
      <c r="F36" s="337" t="e">
        <f aca="false">+D36+E36</f>
        <v>#NAME?</v>
      </c>
      <c r="G36" s="293"/>
      <c r="H36" s="335" t="e">
        <f aca="false">HPVAL($A36,$A$1,$A$2,$A$5,$A$6,$A$7)</f>
        <v>#NAME?</v>
      </c>
      <c r="I36" s="336" t="e">
        <f aca="false">HPVAL($A36,$A$1,$A$3,$A$5,$A$6,$A$7)</f>
        <v>#NAME?</v>
      </c>
      <c r="J36" s="337" t="e">
        <f aca="false">+H36+I36</f>
        <v>#NAME?</v>
      </c>
      <c r="K36" s="280"/>
      <c r="L36" s="335" t="e">
        <f aca="false">+D36-H36</f>
        <v>#NAME?</v>
      </c>
      <c r="M36" s="336" t="e">
        <f aca="false">+E36-I36</f>
        <v>#NAME?</v>
      </c>
      <c r="N36" s="337" t="e">
        <f aca="false">+L36+M36</f>
        <v>#NAME?</v>
      </c>
      <c r="O36" s="280"/>
      <c r="P36" s="280"/>
      <c r="Q36" s="280"/>
      <c r="R36" s="280"/>
      <c r="S36" s="280"/>
      <c r="T36" s="280"/>
      <c r="U36" s="280"/>
      <c r="V36" s="280"/>
      <c r="W36" s="280"/>
      <c r="X36" s="280"/>
      <c r="Y36" s="280"/>
      <c r="Z36" s="280"/>
      <c r="AA36" s="280"/>
      <c r="AB36" s="280"/>
      <c r="AC36" s="280"/>
      <c r="AD36" s="280"/>
      <c r="AE36" s="280"/>
      <c r="AF36" s="280"/>
      <c r="AG36" s="280"/>
      <c r="AH36" s="280"/>
      <c r="AI36" s="280"/>
      <c r="AJ36" s="280"/>
      <c r="AK36" s="280"/>
      <c r="AL36" s="280"/>
      <c r="AM36" s="280"/>
      <c r="AN36" s="280"/>
    </row>
    <row r="37" customFormat="false" ht="11.25" hidden="false" customHeight="true" outlineLevel="0" collapsed="false">
      <c r="B37" s="289" t="s">
        <v>36</v>
      </c>
      <c r="D37" s="335" t="e">
        <f aca="false">SUM(D35:D36)</f>
        <v>#NAME?</v>
      </c>
      <c r="E37" s="336" t="e">
        <f aca="false">SUM(E35:E36)</f>
        <v>#NAME?</v>
      </c>
      <c r="F37" s="337" t="e">
        <f aca="false">SUM(F35:F36)</f>
        <v>#NAME?</v>
      </c>
      <c r="G37" s="293"/>
      <c r="H37" s="335" t="e">
        <f aca="false">SUM(H35:H36)</f>
        <v>#NAME?</v>
      </c>
      <c r="I37" s="336" t="e">
        <f aca="false">SUM(I35:I36)</f>
        <v>#NAME?</v>
      </c>
      <c r="J37" s="337" t="e">
        <f aca="false">SUM(J35:J36)</f>
        <v>#NAME?</v>
      </c>
      <c r="K37" s="280"/>
      <c r="L37" s="335" t="e">
        <f aca="false">SUM(L35:L36)</f>
        <v>#NAME?</v>
      </c>
      <c r="M37" s="336" t="e">
        <f aca="false">SUM(M35:M36)</f>
        <v>#NAME?</v>
      </c>
      <c r="N37" s="337" t="e">
        <f aca="false">SUM(N35:N36)</f>
        <v>#NAME?</v>
      </c>
      <c r="O37" s="280"/>
      <c r="P37" s="280"/>
      <c r="Q37" s="280"/>
      <c r="R37" s="280"/>
      <c r="S37" s="280"/>
      <c r="T37" s="280"/>
      <c r="U37" s="280"/>
      <c r="V37" s="280"/>
      <c r="W37" s="280"/>
      <c r="X37" s="280"/>
      <c r="Y37" s="280"/>
      <c r="Z37" s="280"/>
      <c r="AA37" s="280"/>
      <c r="AB37" s="280"/>
      <c r="AC37" s="280"/>
      <c r="AD37" s="280"/>
      <c r="AE37" s="280"/>
      <c r="AF37" s="280"/>
      <c r="AG37" s="280"/>
      <c r="AH37" s="280"/>
      <c r="AI37" s="280"/>
      <c r="AJ37" s="280"/>
      <c r="AK37" s="280"/>
      <c r="AL37" s="280"/>
      <c r="AM37" s="280"/>
      <c r="AN37" s="280"/>
    </row>
    <row r="38" customFormat="false" ht="11.25" hidden="false" customHeight="true" outlineLevel="0" collapsed="false">
      <c r="B38" s="301" t="s">
        <v>37</v>
      </c>
      <c r="C38" s="302"/>
      <c r="D38" s="338" t="e">
        <f aca="false">SUM(D33:D36)</f>
        <v>#NAME?</v>
      </c>
      <c r="E38" s="339" t="e">
        <f aca="false">SUM(E33:E36)</f>
        <v>#NAME?</v>
      </c>
      <c r="F38" s="340" t="e">
        <f aca="false">SUM(F33:F36)</f>
        <v>#NAME?</v>
      </c>
      <c r="G38" s="306"/>
      <c r="H38" s="338" t="e">
        <f aca="false">SUM(H33:H36)</f>
        <v>#NAME?</v>
      </c>
      <c r="I38" s="339" t="e">
        <f aca="false">SUM(I33:I36)</f>
        <v>#NAME?</v>
      </c>
      <c r="J38" s="340" t="e">
        <f aca="false">SUM(J33:J36)</f>
        <v>#NAME?</v>
      </c>
      <c r="K38" s="302"/>
      <c r="L38" s="338" t="e">
        <f aca="false">SUM(L33:L36)</f>
        <v>#NAME?</v>
      </c>
      <c r="M38" s="339" t="e">
        <f aca="false">SUM(M33:M36)</f>
        <v>#NAME?</v>
      </c>
      <c r="N38" s="340" t="e">
        <f aca="false">SUM(N33:N36)</f>
        <v>#NAME?</v>
      </c>
      <c r="O38" s="280"/>
      <c r="P38" s="280"/>
      <c r="Q38" s="280"/>
      <c r="R38" s="280"/>
      <c r="S38" s="280"/>
      <c r="T38" s="280"/>
      <c r="U38" s="280"/>
      <c r="V38" s="280"/>
      <c r="W38" s="280"/>
      <c r="X38" s="280"/>
      <c r="Y38" s="280"/>
      <c r="Z38" s="280"/>
      <c r="AA38" s="280"/>
      <c r="AB38" s="280"/>
      <c r="AC38" s="280"/>
      <c r="AD38" s="280"/>
      <c r="AE38" s="280"/>
      <c r="AF38" s="280"/>
      <c r="AG38" s="280"/>
      <c r="AH38" s="280"/>
      <c r="AI38" s="280"/>
      <c r="AJ38" s="280"/>
      <c r="AK38" s="280"/>
      <c r="AL38" s="280"/>
      <c r="AM38" s="280"/>
      <c r="AN38" s="280"/>
    </row>
    <row r="39" customFormat="false" ht="3" hidden="false" customHeight="true" outlineLevel="0" collapsed="false">
      <c r="B39" s="289"/>
      <c r="D39" s="335"/>
      <c r="E39" s="336"/>
      <c r="F39" s="337"/>
      <c r="G39" s="293"/>
      <c r="H39" s="335"/>
      <c r="I39" s="336"/>
      <c r="J39" s="337"/>
      <c r="K39" s="280"/>
      <c r="L39" s="335"/>
      <c r="M39" s="336"/>
      <c r="N39" s="337"/>
      <c r="O39" s="280"/>
      <c r="P39" s="280"/>
      <c r="Q39" s="280"/>
      <c r="R39" s="280"/>
      <c r="S39" s="280"/>
      <c r="T39" s="280"/>
      <c r="U39" s="280"/>
      <c r="V39" s="280"/>
      <c r="W39" s="280"/>
      <c r="X39" s="280"/>
      <c r="Y39" s="280"/>
      <c r="Z39" s="280"/>
      <c r="AA39" s="280"/>
      <c r="AB39" s="280"/>
      <c r="AC39" s="280"/>
      <c r="AD39" s="280"/>
      <c r="AE39" s="280"/>
      <c r="AF39" s="280"/>
      <c r="AG39" s="280"/>
      <c r="AH39" s="280"/>
      <c r="AI39" s="280"/>
      <c r="AJ39" s="280"/>
      <c r="AK39" s="280"/>
      <c r="AL39" s="280"/>
      <c r="AM39" s="280"/>
      <c r="AN39" s="280"/>
    </row>
    <row r="40" customFormat="false" ht="11.25" hidden="false" customHeight="true" outlineLevel="0" collapsed="false">
      <c r="A40" s="273" t="s">
        <v>202</v>
      </c>
      <c r="B40" s="289" t="s">
        <v>38</v>
      </c>
      <c r="C40" s="300"/>
      <c r="D40" s="335" t="e">
        <f aca="false">HPVAL($A40,$A$48,$A$2,$A$5,$A$6,$A$7)</f>
        <v>#NAME?</v>
      </c>
      <c r="E40" s="336" t="e">
        <f aca="false">HPVAL($A40,$A$48,$A$3,$A$5,$A$6,$A$7)</f>
        <v>#NAME?</v>
      </c>
      <c r="F40" s="337" t="e">
        <f aca="false">+D40+E40</f>
        <v>#NAME?</v>
      </c>
      <c r="G40" s="293"/>
      <c r="H40" s="335" t="e">
        <f aca="false">HPVAL($A40,$A$1,$A$2,$A$5,$A$6,$A$7)</f>
        <v>#NAME?</v>
      </c>
      <c r="I40" s="336" t="e">
        <f aca="false">HPVAL($A40,$A$1,$A$3,$A$5,$A$6,$A$7)</f>
        <v>#NAME?</v>
      </c>
      <c r="J40" s="337" t="e">
        <f aca="false">+H40+I40</f>
        <v>#NAME?</v>
      </c>
      <c r="K40" s="280"/>
      <c r="L40" s="335" t="e">
        <f aca="false">+D40-H40</f>
        <v>#NAME?</v>
      </c>
      <c r="M40" s="336" t="e">
        <f aca="false">+E40-I40</f>
        <v>#NAME?</v>
      </c>
      <c r="N40" s="337" t="e">
        <f aca="false">+L40+M40</f>
        <v>#NAME?</v>
      </c>
      <c r="O40" s="280"/>
      <c r="P40" s="280"/>
      <c r="Q40" s="280"/>
      <c r="R40" s="280"/>
      <c r="S40" s="280"/>
      <c r="T40" s="280"/>
      <c r="U40" s="280"/>
      <c r="V40" s="280"/>
      <c r="W40" s="280"/>
      <c r="X40" s="280"/>
      <c r="Y40" s="280"/>
      <c r="Z40" s="280"/>
      <c r="AA40" s="280"/>
      <c r="AB40" s="280"/>
      <c r="AC40" s="280"/>
      <c r="AD40" s="280"/>
      <c r="AE40" s="280"/>
      <c r="AF40" s="280"/>
      <c r="AG40" s="280"/>
      <c r="AH40" s="280"/>
      <c r="AI40" s="280"/>
      <c r="AJ40" s="280"/>
      <c r="AK40" s="280"/>
      <c r="AL40" s="280"/>
      <c r="AM40" s="280"/>
      <c r="AN40" s="280"/>
    </row>
    <row r="41" customFormat="false" ht="3" hidden="false" customHeight="true" outlineLevel="0" collapsed="false">
      <c r="B41" s="289"/>
      <c r="C41" s="300"/>
      <c r="D41" s="335"/>
      <c r="E41" s="336"/>
      <c r="F41" s="337" t="n">
        <f aca="false">+D41+E41</f>
        <v>0</v>
      </c>
      <c r="G41" s="293"/>
      <c r="H41" s="335"/>
      <c r="I41" s="336"/>
      <c r="J41" s="337" t="n">
        <f aca="false">+H41+I41</f>
        <v>0</v>
      </c>
      <c r="K41" s="280"/>
      <c r="L41" s="335"/>
      <c r="M41" s="336"/>
      <c r="N41" s="337" t="n">
        <f aca="false">+L41+M41</f>
        <v>0</v>
      </c>
      <c r="O41" s="280"/>
      <c r="P41" s="280"/>
      <c r="Q41" s="280"/>
      <c r="R41" s="280"/>
      <c r="S41" s="280"/>
      <c r="T41" s="280"/>
      <c r="U41" s="280"/>
      <c r="V41" s="280"/>
      <c r="W41" s="280"/>
      <c r="X41" s="280"/>
      <c r="Y41" s="280"/>
      <c r="Z41" s="280"/>
      <c r="AA41" s="280"/>
      <c r="AB41" s="280"/>
      <c r="AC41" s="280"/>
      <c r="AD41" s="280"/>
      <c r="AE41" s="280"/>
      <c r="AF41" s="280"/>
      <c r="AG41" s="280"/>
      <c r="AH41" s="280"/>
      <c r="AI41" s="280"/>
      <c r="AJ41" s="280"/>
      <c r="AK41" s="280"/>
      <c r="AL41" s="280"/>
      <c r="AM41" s="280"/>
      <c r="AN41" s="280"/>
    </row>
    <row r="42" customFormat="false" ht="11.25" hidden="false" customHeight="true" outlineLevel="0" collapsed="false">
      <c r="A42" s="226" t="s">
        <v>410</v>
      </c>
      <c r="B42" s="289" t="s">
        <v>39</v>
      </c>
      <c r="C42" s="300"/>
      <c r="D42" s="335" t="e">
        <f aca="false">HPVAL($A42,$A$48,$A$2,$A$5,$A$6,$A$7)</f>
        <v>#NAME?</v>
      </c>
      <c r="E42" s="336" t="e">
        <f aca="false">HPVAL($A42,$A$48,$A$3,$A$5,$A$6,$A$7)</f>
        <v>#NAME?</v>
      </c>
      <c r="F42" s="337" t="e">
        <f aca="false">+D42+E42</f>
        <v>#NAME?</v>
      </c>
      <c r="G42" s="293"/>
      <c r="H42" s="335" t="e">
        <f aca="false">HPVAL($A42,$A$1,$A$2,$A$5,$A$6,$A$7)</f>
        <v>#NAME?</v>
      </c>
      <c r="I42" s="336" t="e">
        <f aca="false">HPVAL($A42,$A$1,$A$3,$A$5,$A$6,$A$7)</f>
        <v>#NAME?</v>
      </c>
      <c r="J42" s="337" t="e">
        <f aca="false">+H42+I42</f>
        <v>#NAME?</v>
      </c>
      <c r="K42" s="280"/>
      <c r="L42" s="335" t="e">
        <f aca="false">+D42-H42</f>
        <v>#NAME?</v>
      </c>
      <c r="M42" s="336" t="e">
        <f aca="false">+E42-I42</f>
        <v>#NAME?</v>
      </c>
      <c r="N42" s="337" t="e">
        <f aca="false">+L42+M42</f>
        <v>#NAME?</v>
      </c>
      <c r="O42" s="280"/>
      <c r="P42" s="280"/>
      <c r="Q42" s="280"/>
      <c r="R42" s="280"/>
      <c r="S42" s="280"/>
      <c r="T42" s="280"/>
      <c r="U42" s="280"/>
      <c r="V42" s="280"/>
      <c r="W42" s="280"/>
      <c r="X42" s="280"/>
      <c r="Y42" s="280"/>
      <c r="Z42" s="280"/>
      <c r="AA42" s="280"/>
      <c r="AB42" s="280"/>
      <c r="AC42" s="280"/>
      <c r="AD42" s="280"/>
      <c r="AE42" s="280"/>
      <c r="AF42" s="280"/>
      <c r="AG42" s="280"/>
      <c r="AH42" s="280"/>
      <c r="AI42" s="280"/>
      <c r="AJ42" s="280"/>
      <c r="AK42" s="280"/>
      <c r="AL42" s="280"/>
      <c r="AM42" s="280"/>
      <c r="AN42" s="280"/>
    </row>
    <row r="43" customFormat="false" ht="3" hidden="false" customHeight="true" outlineLevel="0" collapsed="false">
      <c r="B43" s="289"/>
      <c r="D43" s="335"/>
      <c r="E43" s="336"/>
      <c r="F43" s="337"/>
      <c r="G43" s="293"/>
      <c r="H43" s="335"/>
      <c r="I43" s="336"/>
      <c r="J43" s="337"/>
      <c r="K43" s="280"/>
      <c r="L43" s="335"/>
      <c r="M43" s="336"/>
      <c r="N43" s="337"/>
      <c r="O43" s="280"/>
      <c r="P43" s="280"/>
      <c r="Q43" s="280"/>
      <c r="R43" s="280"/>
      <c r="S43" s="280"/>
      <c r="T43" s="280"/>
      <c r="U43" s="280"/>
      <c r="V43" s="280"/>
      <c r="W43" s="280"/>
      <c r="X43" s="280"/>
      <c r="Y43" s="280"/>
      <c r="Z43" s="280"/>
      <c r="AA43" s="280"/>
      <c r="AB43" s="280"/>
      <c r="AC43" s="280"/>
      <c r="AD43" s="280"/>
      <c r="AE43" s="280"/>
      <c r="AF43" s="280"/>
      <c r="AG43" s="280"/>
      <c r="AH43" s="280"/>
      <c r="AI43" s="280"/>
      <c r="AJ43" s="280"/>
      <c r="AK43" s="280"/>
      <c r="AL43" s="280"/>
      <c r="AM43" s="280"/>
      <c r="AN43" s="280"/>
    </row>
    <row r="44" customFormat="false" ht="11.25" hidden="false" customHeight="true" outlineLevel="0" collapsed="false">
      <c r="B44" s="301" t="s">
        <v>41</v>
      </c>
      <c r="C44" s="302"/>
      <c r="D44" s="338" t="e">
        <f aca="false">SUM(D38:D42)+D18+D26+D31</f>
        <v>#NAME?</v>
      </c>
      <c r="E44" s="339" t="e">
        <f aca="false">SUM(E38:E42)+E18+E26+E31</f>
        <v>#NAME?</v>
      </c>
      <c r="F44" s="340" t="e">
        <f aca="false">SUM(F38:F42)+F18+F26+F31</f>
        <v>#NAME?</v>
      </c>
      <c r="G44" s="306"/>
      <c r="H44" s="338" t="e">
        <f aca="false">SUM(H38:H42)+H18+H26+H31</f>
        <v>#NAME?</v>
      </c>
      <c r="I44" s="339" t="e">
        <f aca="false">SUM(I38:I42)+I18+I26+I31</f>
        <v>#NAME?</v>
      </c>
      <c r="J44" s="340" t="e">
        <f aca="false">SUM(J38:J42)+J18+J26+J31</f>
        <v>#NAME?</v>
      </c>
      <c r="K44" s="302"/>
      <c r="L44" s="338" t="e">
        <f aca="false">SUM(L38:L42)+L18+L26+L31</f>
        <v>#NAME?</v>
      </c>
      <c r="M44" s="339" t="e">
        <f aca="false">SUM(M38:M42)+M18+M26+M31</f>
        <v>#NAME?</v>
      </c>
      <c r="N44" s="340" t="e">
        <f aca="false">SUM(N38:N42)+N18+N26+N31</f>
        <v>#NAME?</v>
      </c>
    </row>
    <row r="45" customFormat="false" ht="3" hidden="false" customHeight="true" outlineLevel="0" collapsed="false">
      <c r="A45" s="302"/>
      <c r="B45" s="289"/>
      <c r="D45" s="335"/>
      <c r="E45" s="336"/>
      <c r="F45" s="337"/>
      <c r="G45" s="293"/>
      <c r="H45" s="335"/>
      <c r="I45" s="336"/>
      <c r="J45" s="337"/>
      <c r="K45" s="280"/>
      <c r="L45" s="335"/>
      <c r="M45" s="336"/>
      <c r="N45" s="337"/>
      <c r="O45" s="280"/>
      <c r="P45" s="280"/>
      <c r="Q45" s="280"/>
      <c r="R45" s="280"/>
      <c r="S45" s="280"/>
      <c r="T45" s="280"/>
      <c r="U45" s="280"/>
      <c r="V45" s="280"/>
      <c r="W45" s="280"/>
      <c r="X45" s="280"/>
      <c r="Y45" s="280"/>
      <c r="Z45" s="280"/>
      <c r="AA45" s="280"/>
      <c r="AB45" s="280"/>
      <c r="AC45" s="280"/>
      <c r="AD45" s="280"/>
      <c r="AE45" s="280"/>
      <c r="AF45" s="280"/>
      <c r="AG45" s="280"/>
      <c r="AH45" s="280"/>
      <c r="AI45" s="280"/>
      <c r="AJ45" s="280"/>
      <c r="AK45" s="280"/>
      <c r="AL45" s="280"/>
      <c r="AM45" s="280"/>
      <c r="AN45" s="280"/>
    </row>
    <row r="46" customFormat="false" ht="11.25" hidden="false" customHeight="true" outlineLevel="0" collapsed="false">
      <c r="A46" s="273" t="s">
        <v>411</v>
      </c>
      <c r="B46" s="289" t="s">
        <v>373</v>
      </c>
      <c r="C46" s="300"/>
      <c r="D46" s="335"/>
      <c r="E46" s="336" t="e">
        <f aca="false">HPVAL($A46,$A$48,"total_headcount",$A$5,$A$6,$A$7)</f>
        <v>#NAME?</v>
      </c>
      <c r="F46" s="337" t="e">
        <f aca="false">+D46+E46</f>
        <v>#NAME?</v>
      </c>
      <c r="G46" s="293"/>
      <c r="H46" s="335"/>
      <c r="I46" s="336" t="e">
        <f aca="false">HPVAL($A46,$A$1,"total_headcount",$A$5,$A$6,$A$7)</f>
        <v>#NAME?</v>
      </c>
      <c r="J46" s="337" t="e">
        <f aca="false">+H46+I46</f>
        <v>#NAME?</v>
      </c>
      <c r="K46" s="280"/>
      <c r="L46" s="335" t="n">
        <f aca="false">+D46-H46</f>
        <v>0</v>
      </c>
      <c r="M46" s="336" t="e">
        <f aca="false">+E46-I46</f>
        <v>#NAME?</v>
      </c>
      <c r="N46" s="337" t="e">
        <f aca="false">+L46+M46</f>
        <v>#NAME?</v>
      </c>
      <c r="O46" s="280"/>
      <c r="P46" s="280"/>
      <c r="Q46" s="280"/>
      <c r="R46" s="280"/>
      <c r="S46" s="280"/>
      <c r="T46" s="280"/>
      <c r="U46" s="280"/>
      <c r="V46" s="280"/>
      <c r="W46" s="280"/>
      <c r="X46" s="280"/>
      <c r="Y46" s="280"/>
      <c r="Z46" s="280"/>
      <c r="AA46" s="280"/>
      <c r="AB46" s="280"/>
      <c r="AC46" s="280"/>
      <c r="AD46" s="280"/>
      <c r="AE46" s="280"/>
      <c r="AF46" s="280"/>
      <c r="AG46" s="280"/>
      <c r="AH46" s="280"/>
      <c r="AI46" s="280"/>
      <c r="AJ46" s="280"/>
      <c r="AK46" s="280"/>
      <c r="AL46" s="280"/>
      <c r="AM46" s="280"/>
      <c r="AN46" s="280"/>
    </row>
    <row r="47" customFormat="false" ht="3" hidden="false" customHeight="true" outlineLevel="0" collapsed="false">
      <c r="A47" s="273" t="s">
        <v>411</v>
      </c>
      <c r="B47" s="289"/>
      <c r="D47" s="335"/>
      <c r="E47" s="336"/>
      <c r="F47" s="337"/>
      <c r="G47" s="293"/>
      <c r="H47" s="335"/>
      <c r="I47" s="336"/>
      <c r="J47" s="337"/>
      <c r="K47" s="280"/>
      <c r="L47" s="335"/>
      <c r="M47" s="336"/>
      <c r="N47" s="337"/>
      <c r="O47" s="280"/>
      <c r="P47" s="280"/>
      <c r="Q47" s="280"/>
      <c r="R47" s="280"/>
      <c r="S47" s="280"/>
      <c r="T47" s="280"/>
      <c r="U47" s="280"/>
      <c r="V47" s="280"/>
      <c r="W47" s="280"/>
      <c r="X47" s="280"/>
      <c r="Y47" s="280"/>
      <c r="Z47" s="280"/>
      <c r="AA47" s="280"/>
      <c r="AB47" s="280"/>
      <c r="AC47" s="280"/>
      <c r="AD47" s="280"/>
      <c r="AE47" s="280"/>
      <c r="AF47" s="280"/>
      <c r="AG47" s="280"/>
      <c r="AH47" s="280"/>
      <c r="AI47" s="280"/>
      <c r="AJ47" s="280"/>
      <c r="AK47" s="280"/>
      <c r="AL47" s="280"/>
      <c r="AM47" s="280"/>
      <c r="AN47" s="280"/>
    </row>
    <row r="48" customFormat="false" ht="11.25" hidden="false" customHeight="true" outlineLevel="0" collapsed="false">
      <c r="A48" s="273" t="s">
        <v>379</v>
      </c>
      <c r="B48" s="341" t="s">
        <v>294</v>
      </c>
      <c r="C48" s="300"/>
      <c r="D48" s="338" t="e">
        <f aca="false">D44+D46</f>
        <v>#NAME?</v>
      </c>
      <c r="E48" s="339" t="e">
        <f aca="false">E44+E46</f>
        <v>#NAME?</v>
      </c>
      <c r="F48" s="340" t="e">
        <f aca="false">F44+F46</f>
        <v>#NAME?</v>
      </c>
      <c r="G48" s="293"/>
      <c r="H48" s="338" t="e">
        <f aca="false">H44+H46</f>
        <v>#NAME?</v>
      </c>
      <c r="I48" s="339" t="e">
        <f aca="false">I44+I46</f>
        <v>#NAME?</v>
      </c>
      <c r="J48" s="340" t="e">
        <f aca="false">J44+J46</f>
        <v>#NAME?</v>
      </c>
      <c r="K48" s="280"/>
      <c r="L48" s="338" t="e">
        <f aca="false">L44+L46</f>
        <v>#NAME?</v>
      </c>
      <c r="M48" s="339" t="e">
        <f aca="false">M44+M46</f>
        <v>#NAME?</v>
      </c>
      <c r="N48" s="340" t="e">
        <f aca="false">N44+N46</f>
        <v>#NAME?</v>
      </c>
      <c r="O48" s="280"/>
      <c r="P48" s="280"/>
      <c r="Q48" s="280"/>
      <c r="R48" s="280"/>
      <c r="S48" s="280"/>
      <c r="T48" s="280"/>
      <c r="U48" s="280"/>
      <c r="V48" s="280"/>
      <c r="W48" s="280"/>
      <c r="X48" s="280"/>
      <c r="Y48" s="280"/>
      <c r="Z48" s="280"/>
      <c r="AA48" s="280"/>
      <c r="AB48" s="280"/>
      <c r="AC48" s="280"/>
      <c r="AD48" s="280"/>
      <c r="AE48" s="280"/>
      <c r="AF48" s="280"/>
      <c r="AG48" s="280"/>
      <c r="AH48" s="280"/>
      <c r="AI48" s="280"/>
      <c r="AJ48" s="280"/>
      <c r="AK48" s="280"/>
      <c r="AL48" s="280"/>
      <c r="AM48" s="280"/>
      <c r="AN48" s="280"/>
    </row>
    <row r="49" customFormat="false" ht="3" hidden="false" customHeight="true" outlineLevel="0" collapsed="false">
      <c r="A49" s="302"/>
      <c r="B49" s="318"/>
      <c r="D49" s="319"/>
      <c r="E49" s="320"/>
      <c r="F49" s="321"/>
      <c r="G49" s="280"/>
      <c r="H49" s="319"/>
      <c r="I49" s="320"/>
      <c r="J49" s="321"/>
      <c r="K49" s="280"/>
      <c r="L49" s="319"/>
      <c r="M49" s="320"/>
      <c r="N49" s="321"/>
      <c r="O49" s="280"/>
      <c r="P49" s="280"/>
      <c r="Q49" s="280"/>
      <c r="R49" s="280"/>
      <c r="S49" s="280"/>
      <c r="T49" s="280"/>
      <c r="U49" s="280"/>
      <c r="V49" s="280"/>
      <c r="W49" s="280"/>
      <c r="X49" s="280"/>
      <c r="Y49" s="280"/>
      <c r="Z49" s="280"/>
      <c r="AA49" s="280"/>
      <c r="AB49" s="280"/>
      <c r="AC49" s="280"/>
      <c r="AD49" s="280"/>
      <c r="AE49" s="280"/>
      <c r="AF49" s="280"/>
      <c r="AG49" s="280"/>
      <c r="AH49" s="280"/>
      <c r="AI49" s="280"/>
      <c r="AJ49" s="280"/>
      <c r="AK49" s="280"/>
      <c r="AL49" s="280"/>
      <c r="AM49" s="280"/>
      <c r="AN49" s="280"/>
    </row>
    <row r="50" customFormat="false" ht="12.75" hidden="false" customHeight="false" outlineLevel="0" collapsed="false">
      <c r="D50" s="280"/>
      <c r="E50" s="280"/>
      <c r="F50" s="280"/>
      <c r="G50" s="280"/>
      <c r="H50" s="280"/>
      <c r="I50" s="280"/>
      <c r="J50" s="280"/>
      <c r="K50" s="280"/>
      <c r="L50" s="280"/>
      <c r="M50" s="280"/>
      <c r="N50" s="280"/>
      <c r="O50" s="280"/>
      <c r="P50" s="280"/>
      <c r="Q50" s="280"/>
      <c r="R50" s="280"/>
      <c r="S50" s="280"/>
      <c r="T50" s="280"/>
      <c r="U50" s="280"/>
      <c r="V50" s="280"/>
      <c r="W50" s="280"/>
      <c r="X50" s="280"/>
      <c r="Y50" s="280"/>
      <c r="Z50" s="280"/>
      <c r="AA50" s="280"/>
      <c r="AB50" s="280"/>
      <c r="AC50" s="280"/>
      <c r="AD50" s="280"/>
      <c r="AE50" s="280"/>
      <c r="AF50" s="280"/>
      <c r="AG50" s="280"/>
      <c r="AH50" s="280"/>
      <c r="AI50" s="280"/>
      <c r="AJ50" s="280"/>
      <c r="AK50" s="280"/>
      <c r="AL50" s="280"/>
      <c r="AM50" s="280"/>
      <c r="AN50" s="280"/>
    </row>
    <row r="51" customFormat="false" ht="12.75" hidden="false" customHeight="false" outlineLevel="0" collapsed="false">
      <c r="D51" s="280"/>
      <c r="E51" s="280"/>
      <c r="F51" s="280"/>
      <c r="G51" s="280"/>
      <c r="H51" s="280"/>
      <c r="I51" s="280"/>
      <c r="J51" s="280"/>
      <c r="K51" s="280"/>
      <c r="L51" s="280"/>
      <c r="M51" s="280"/>
      <c r="N51" s="280"/>
      <c r="O51" s="280"/>
      <c r="P51" s="280"/>
      <c r="Q51" s="280"/>
      <c r="R51" s="280"/>
      <c r="S51" s="280"/>
      <c r="T51" s="280"/>
      <c r="U51" s="280"/>
      <c r="V51" s="280"/>
      <c r="W51" s="280"/>
      <c r="X51" s="280"/>
      <c r="Y51" s="280"/>
      <c r="Z51" s="280"/>
      <c r="AA51" s="280"/>
      <c r="AB51" s="280"/>
      <c r="AC51" s="280"/>
      <c r="AD51" s="280"/>
      <c r="AE51" s="280"/>
      <c r="AF51" s="280"/>
      <c r="AG51" s="280"/>
      <c r="AH51" s="280"/>
      <c r="AI51" s="280"/>
      <c r="AJ51" s="280"/>
      <c r="AK51" s="280"/>
      <c r="AL51" s="280"/>
      <c r="AM51" s="280"/>
      <c r="AN51" s="280"/>
    </row>
    <row r="52" customFormat="false" ht="12.75" hidden="false" customHeight="false" outlineLevel="0" collapsed="false">
      <c r="D52" s="280"/>
      <c r="E52" s="280"/>
      <c r="F52" s="280"/>
      <c r="G52" s="280"/>
      <c r="H52" s="280"/>
      <c r="I52" s="280"/>
      <c r="J52" s="280"/>
      <c r="K52" s="280"/>
      <c r="L52" s="280"/>
      <c r="M52" s="280"/>
      <c r="N52" s="280"/>
      <c r="O52" s="280"/>
      <c r="P52" s="280"/>
      <c r="Q52" s="280"/>
      <c r="R52" s="280"/>
      <c r="S52" s="280"/>
      <c r="T52" s="280"/>
      <c r="U52" s="280"/>
      <c r="V52" s="280"/>
      <c r="W52" s="280"/>
      <c r="X52" s="280"/>
      <c r="Y52" s="280"/>
      <c r="Z52" s="280"/>
      <c r="AA52" s="280"/>
      <c r="AB52" s="280"/>
      <c r="AC52" s="280"/>
      <c r="AD52" s="280"/>
      <c r="AE52" s="280"/>
      <c r="AF52" s="280"/>
      <c r="AG52" s="280"/>
      <c r="AH52" s="280"/>
      <c r="AI52" s="280"/>
      <c r="AJ52" s="280"/>
      <c r="AK52" s="280"/>
      <c r="AL52" s="280"/>
      <c r="AM52" s="280"/>
      <c r="AN52" s="280"/>
    </row>
    <row r="53" customFormat="false" ht="12.75" hidden="false" customHeight="false" outlineLevel="0" collapsed="false">
      <c r="D53" s="280"/>
      <c r="E53" s="280"/>
      <c r="F53" s="280"/>
      <c r="G53" s="280"/>
      <c r="H53" s="280"/>
      <c r="I53" s="280"/>
      <c r="J53" s="280"/>
      <c r="K53" s="280"/>
      <c r="L53" s="280"/>
      <c r="M53" s="280"/>
      <c r="N53" s="280"/>
      <c r="O53" s="280"/>
      <c r="P53" s="280"/>
      <c r="Q53" s="280"/>
      <c r="R53" s="280"/>
      <c r="S53" s="280"/>
      <c r="T53" s="280"/>
      <c r="U53" s="280"/>
      <c r="V53" s="280"/>
      <c r="W53" s="280"/>
      <c r="X53" s="280"/>
      <c r="Y53" s="280"/>
      <c r="Z53" s="280"/>
      <c r="AA53" s="280"/>
      <c r="AB53" s="280"/>
      <c r="AC53" s="280"/>
      <c r="AD53" s="280"/>
      <c r="AE53" s="280"/>
      <c r="AF53" s="280"/>
      <c r="AG53" s="280"/>
      <c r="AH53" s="280"/>
      <c r="AI53" s="280"/>
      <c r="AJ53" s="280"/>
      <c r="AK53" s="280"/>
      <c r="AL53" s="280"/>
      <c r="AM53" s="280"/>
      <c r="AN53" s="280"/>
    </row>
    <row r="54" customFormat="false" ht="12.75" hidden="false" customHeight="false" outlineLevel="0" collapsed="false">
      <c r="D54" s="280"/>
      <c r="E54" s="280"/>
      <c r="F54" s="280"/>
      <c r="G54" s="280"/>
      <c r="H54" s="280"/>
      <c r="I54" s="280"/>
      <c r="J54" s="280"/>
      <c r="K54" s="280"/>
      <c r="L54" s="280"/>
      <c r="M54" s="280"/>
      <c r="N54" s="280"/>
      <c r="O54" s="280"/>
      <c r="P54" s="280"/>
      <c r="Q54" s="280"/>
      <c r="R54" s="280"/>
      <c r="S54" s="280"/>
      <c r="T54" s="280"/>
      <c r="U54" s="280"/>
      <c r="V54" s="280"/>
      <c r="W54" s="280"/>
      <c r="X54" s="280"/>
      <c r="Y54" s="280"/>
      <c r="Z54" s="280"/>
      <c r="AA54" s="280"/>
      <c r="AB54" s="280"/>
      <c r="AC54" s="280"/>
      <c r="AD54" s="280"/>
      <c r="AE54" s="280"/>
      <c r="AF54" s="280"/>
      <c r="AG54" s="280"/>
      <c r="AH54" s="280"/>
      <c r="AI54" s="280"/>
      <c r="AJ54" s="280"/>
      <c r="AK54" s="280"/>
      <c r="AL54" s="280"/>
      <c r="AM54" s="280"/>
      <c r="AN54" s="280"/>
    </row>
    <row r="55" customFormat="false" ht="12.75" hidden="false" customHeight="false" outlineLevel="0" collapsed="false">
      <c r="D55" s="280"/>
      <c r="E55" s="280"/>
      <c r="F55" s="280"/>
      <c r="G55" s="280"/>
      <c r="H55" s="280"/>
      <c r="I55" s="280"/>
      <c r="J55" s="280"/>
      <c r="K55" s="280"/>
      <c r="L55" s="280"/>
      <c r="M55" s="280"/>
      <c r="N55" s="280"/>
      <c r="O55" s="280"/>
      <c r="P55" s="280"/>
      <c r="Q55" s="280"/>
      <c r="R55" s="280"/>
      <c r="S55" s="280"/>
      <c r="T55" s="280"/>
      <c r="U55" s="280"/>
      <c r="V55" s="280"/>
      <c r="W55" s="280"/>
      <c r="X55" s="280"/>
      <c r="Y55" s="280"/>
      <c r="Z55" s="280"/>
      <c r="AA55" s="280"/>
      <c r="AB55" s="280"/>
      <c r="AC55" s="280"/>
      <c r="AD55" s="280"/>
      <c r="AE55" s="280"/>
      <c r="AF55" s="280"/>
      <c r="AG55" s="280"/>
      <c r="AH55" s="280"/>
      <c r="AI55" s="280"/>
      <c r="AJ55" s="280"/>
      <c r="AK55" s="280"/>
      <c r="AL55" s="280"/>
      <c r="AM55" s="280"/>
      <c r="AN55" s="280"/>
    </row>
    <row r="56" customFormat="false" ht="12.75" hidden="false" customHeight="false" outlineLevel="0" collapsed="false">
      <c r="D56" s="280"/>
      <c r="E56" s="280"/>
      <c r="F56" s="280"/>
      <c r="G56" s="280"/>
      <c r="H56" s="280"/>
      <c r="I56" s="280"/>
      <c r="J56" s="280"/>
      <c r="K56" s="280"/>
      <c r="L56" s="280"/>
      <c r="M56" s="280"/>
      <c r="N56" s="280"/>
      <c r="O56" s="280"/>
      <c r="P56" s="280"/>
      <c r="Q56" s="280"/>
      <c r="R56" s="280"/>
      <c r="S56" s="280"/>
      <c r="T56" s="280"/>
      <c r="U56" s="280"/>
      <c r="V56" s="280"/>
      <c r="W56" s="280"/>
      <c r="X56" s="280"/>
      <c r="Y56" s="280"/>
      <c r="Z56" s="280"/>
      <c r="AA56" s="280"/>
      <c r="AB56" s="280"/>
      <c r="AC56" s="280"/>
      <c r="AD56" s="280"/>
      <c r="AE56" s="280"/>
      <c r="AF56" s="280"/>
      <c r="AG56" s="280"/>
      <c r="AH56" s="280"/>
      <c r="AI56" s="280"/>
      <c r="AJ56" s="280"/>
      <c r="AK56" s="280"/>
      <c r="AL56" s="280"/>
      <c r="AM56" s="280"/>
      <c r="AN56" s="280"/>
    </row>
    <row r="57" customFormat="false" ht="12.75" hidden="false" customHeight="false" outlineLevel="0" collapsed="false">
      <c r="D57" s="280"/>
      <c r="E57" s="280"/>
      <c r="F57" s="280"/>
      <c r="G57" s="280"/>
      <c r="H57" s="280"/>
      <c r="I57" s="280"/>
      <c r="J57" s="280"/>
      <c r="K57" s="280"/>
      <c r="L57" s="280"/>
      <c r="M57" s="280"/>
      <c r="N57" s="280"/>
      <c r="O57" s="280"/>
      <c r="P57" s="280"/>
      <c r="Q57" s="280"/>
      <c r="R57" s="280"/>
      <c r="S57" s="280"/>
      <c r="T57" s="280"/>
      <c r="U57" s="280"/>
      <c r="V57" s="280"/>
      <c r="W57" s="280"/>
      <c r="X57" s="280"/>
      <c r="Y57" s="280"/>
      <c r="Z57" s="280"/>
      <c r="AA57" s="280"/>
      <c r="AB57" s="280"/>
      <c r="AC57" s="280"/>
      <c r="AD57" s="280"/>
      <c r="AE57" s="280"/>
      <c r="AF57" s="280"/>
      <c r="AG57" s="280"/>
      <c r="AH57" s="280"/>
      <c r="AI57" s="280"/>
      <c r="AJ57" s="280"/>
      <c r="AK57" s="280"/>
      <c r="AL57" s="280"/>
      <c r="AM57" s="280"/>
      <c r="AN57" s="280"/>
    </row>
    <row r="58" customFormat="false" ht="12.75" hidden="false" customHeight="false" outlineLevel="0" collapsed="false">
      <c r="D58" s="280"/>
      <c r="E58" s="280"/>
      <c r="F58" s="280"/>
      <c r="G58" s="280"/>
      <c r="H58" s="280"/>
      <c r="I58" s="280"/>
      <c r="J58" s="280"/>
      <c r="K58" s="280"/>
      <c r="L58" s="280"/>
      <c r="M58" s="280"/>
      <c r="N58" s="280"/>
      <c r="O58" s="280"/>
      <c r="P58" s="280"/>
      <c r="Q58" s="280"/>
      <c r="R58" s="280"/>
      <c r="S58" s="280"/>
      <c r="T58" s="280"/>
      <c r="U58" s="280"/>
      <c r="V58" s="280"/>
      <c r="W58" s="280"/>
      <c r="X58" s="280"/>
      <c r="Y58" s="280"/>
      <c r="Z58" s="280"/>
      <c r="AA58" s="280"/>
      <c r="AB58" s="280"/>
      <c r="AC58" s="280"/>
      <c r="AD58" s="280"/>
      <c r="AE58" s="280"/>
      <c r="AF58" s="280"/>
      <c r="AG58" s="280"/>
      <c r="AH58" s="280"/>
      <c r="AI58" s="280"/>
      <c r="AJ58" s="280"/>
      <c r="AK58" s="280"/>
      <c r="AL58" s="280"/>
      <c r="AM58" s="280"/>
      <c r="AN58" s="280"/>
    </row>
    <row r="59" customFormat="false" ht="12.75" hidden="false" customHeight="false" outlineLevel="0" collapsed="false">
      <c r="D59" s="280"/>
      <c r="E59" s="280"/>
      <c r="F59" s="280"/>
      <c r="G59" s="280"/>
      <c r="H59" s="280"/>
      <c r="I59" s="280"/>
      <c r="J59" s="280"/>
      <c r="K59" s="280"/>
      <c r="L59" s="280"/>
      <c r="M59" s="280"/>
      <c r="N59" s="280"/>
      <c r="O59" s="280"/>
      <c r="P59" s="280"/>
      <c r="Q59" s="280"/>
      <c r="R59" s="280"/>
      <c r="S59" s="280"/>
      <c r="T59" s="280"/>
      <c r="U59" s="280"/>
      <c r="V59" s="280"/>
      <c r="W59" s="280"/>
      <c r="X59" s="280"/>
      <c r="Y59" s="280"/>
      <c r="Z59" s="280"/>
      <c r="AA59" s="280"/>
      <c r="AB59" s="280"/>
      <c r="AC59" s="280"/>
      <c r="AD59" s="280"/>
      <c r="AE59" s="280"/>
      <c r="AF59" s="280"/>
      <c r="AG59" s="280"/>
      <c r="AH59" s="280"/>
      <c r="AI59" s="280"/>
      <c r="AJ59" s="280"/>
      <c r="AK59" s="280"/>
      <c r="AL59" s="280"/>
      <c r="AM59" s="280"/>
      <c r="AN59" s="280"/>
    </row>
    <row r="60" customFormat="false" ht="12.75" hidden="false" customHeight="false" outlineLevel="0" collapsed="false">
      <c r="D60" s="280"/>
      <c r="E60" s="280"/>
      <c r="F60" s="280"/>
      <c r="G60" s="280"/>
      <c r="H60" s="280"/>
      <c r="I60" s="280"/>
      <c r="J60" s="280"/>
      <c r="K60" s="280"/>
      <c r="L60" s="280"/>
      <c r="M60" s="280"/>
      <c r="N60" s="280"/>
      <c r="O60" s="280"/>
      <c r="P60" s="280"/>
      <c r="Q60" s="280"/>
      <c r="R60" s="280"/>
      <c r="S60" s="280"/>
      <c r="T60" s="280"/>
      <c r="U60" s="280"/>
      <c r="V60" s="280"/>
      <c r="W60" s="280"/>
      <c r="X60" s="280"/>
      <c r="Y60" s="280"/>
      <c r="Z60" s="280"/>
      <c r="AA60" s="280"/>
      <c r="AB60" s="280"/>
      <c r="AC60" s="280"/>
      <c r="AD60" s="280"/>
      <c r="AE60" s="280"/>
      <c r="AF60" s="280"/>
      <c r="AG60" s="280"/>
      <c r="AH60" s="280"/>
      <c r="AI60" s="280"/>
      <c r="AJ60" s="280"/>
      <c r="AK60" s="280"/>
      <c r="AL60" s="280"/>
      <c r="AM60" s="280"/>
      <c r="AN60" s="280"/>
    </row>
    <row r="61" customFormat="false" ht="12.75" hidden="false" customHeight="false" outlineLevel="0" collapsed="false">
      <c r="D61" s="280"/>
      <c r="E61" s="280"/>
      <c r="F61" s="280"/>
      <c r="G61" s="280"/>
      <c r="H61" s="280"/>
      <c r="I61" s="280"/>
      <c r="J61" s="280"/>
      <c r="K61" s="280"/>
      <c r="L61" s="280"/>
      <c r="M61" s="280"/>
      <c r="N61" s="280"/>
      <c r="O61" s="280"/>
      <c r="P61" s="280"/>
      <c r="Q61" s="280"/>
      <c r="R61" s="280"/>
      <c r="S61" s="280"/>
      <c r="T61" s="280"/>
      <c r="U61" s="280"/>
      <c r="V61" s="280"/>
      <c r="W61" s="280"/>
      <c r="X61" s="280"/>
      <c r="Y61" s="280"/>
      <c r="Z61" s="280"/>
      <c r="AA61" s="280"/>
      <c r="AB61" s="280"/>
      <c r="AC61" s="280"/>
      <c r="AD61" s="280"/>
      <c r="AE61" s="280"/>
      <c r="AF61" s="280"/>
      <c r="AG61" s="280"/>
      <c r="AH61" s="280"/>
      <c r="AI61" s="280"/>
      <c r="AJ61" s="280"/>
      <c r="AK61" s="280"/>
      <c r="AL61" s="280"/>
      <c r="AM61" s="280"/>
      <c r="AN61" s="280"/>
    </row>
    <row r="62" customFormat="false" ht="12.75" hidden="false" customHeight="false" outlineLevel="0" collapsed="false">
      <c r="D62" s="280"/>
      <c r="E62" s="280"/>
      <c r="F62" s="280"/>
      <c r="G62" s="280"/>
      <c r="H62" s="280"/>
      <c r="I62" s="280"/>
      <c r="J62" s="280"/>
      <c r="K62" s="280"/>
      <c r="L62" s="280"/>
      <c r="M62" s="280"/>
      <c r="N62" s="280"/>
      <c r="O62" s="280"/>
      <c r="P62" s="280"/>
      <c r="Q62" s="280"/>
      <c r="R62" s="280"/>
      <c r="S62" s="280"/>
      <c r="T62" s="280"/>
      <c r="U62" s="280"/>
      <c r="V62" s="280"/>
      <c r="W62" s="280"/>
      <c r="X62" s="280"/>
      <c r="Y62" s="280"/>
      <c r="Z62" s="280"/>
      <c r="AA62" s="280"/>
      <c r="AB62" s="280"/>
      <c r="AC62" s="280"/>
      <c r="AD62" s="280"/>
      <c r="AE62" s="280"/>
      <c r="AF62" s="280"/>
      <c r="AG62" s="280"/>
      <c r="AH62" s="280"/>
      <c r="AI62" s="280"/>
      <c r="AJ62" s="280"/>
      <c r="AK62" s="280"/>
      <c r="AL62" s="280"/>
      <c r="AM62" s="280"/>
      <c r="AN62" s="280"/>
    </row>
    <row r="63" customFormat="false" ht="12.75" hidden="false" customHeight="false" outlineLevel="0" collapsed="false">
      <c r="D63" s="280"/>
      <c r="E63" s="280"/>
      <c r="F63" s="280"/>
      <c r="G63" s="280"/>
      <c r="H63" s="280"/>
      <c r="I63" s="280"/>
      <c r="J63" s="280"/>
      <c r="K63" s="280"/>
      <c r="L63" s="280"/>
      <c r="M63" s="280"/>
      <c r="N63" s="280"/>
      <c r="O63" s="280"/>
      <c r="P63" s="280"/>
      <c r="Q63" s="280"/>
      <c r="R63" s="280"/>
      <c r="S63" s="280"/>
      <c r="T63" s="280"/>
      <c r="U63" s="280"/>
      <c r="V63" s="280"/>
      <c r="W63" s="280"/>
      <c r="X63" s="280"/>
      <c r="Y63" s="280"/>
      <c r="Z63" s="280"/>
      <c r="AA63" s="280"/>
      <c r="AB63" s="280"/>
      <c r="AC63" s="280"/>
      <c r="AD63" s="280"/>
      <c r="AE63" s="280"/>
      <c r="AF63" s="280"/>
      <c r="AG63" s="280"/>
      <c r="AH63" s="280"/>
      <c r="AI63" s="280"/>
      <c r="AJ63" s="280"/>
      <c r="AK63" s="280"/>
      <c r="AL63" s="280"/>
      <c r="AM63" s="280"/>
      <c r="AN63" s="280"/>
    </row>
    <row r="64" customFormat="false" ht="12.75" hidden="false" customHeight="false" outlineLevel="0" collapsed="false">
      <c r="D64" s="280"/>
      <c r="E64" s="280"/>
      <c r="F64" s="280"/>
      <c r="G64" s="280"/>
      <c r="H64" s="280"/>
      <c r="I64" s="280"/>
      <c r="J64" s="280"/>
      <c r="K64" s="280"/>
      <c r="L64" s="280"/>
      <c r="M64" s="280"/>
      <c r="N64" s="280"/>
      <c r="O64" s="280"/>
      <c r="P64" s="280"/>
      <c r="Q64" s="280"/>
      <c r="R64" s="280"/>
      <c r="S64" s="280"/>
      <c r="T64" s="280"/>
      <c r="U64" s="280"/>
      <c r="V64" s="280"/>
      <c r="W64" s="280"/>
      <c r="X64" s="280"/>
      <c r="Y64" s="280"/>
      <c r="Z64" s="280"/>
      <c r="AA64" s="280"/>
      <c r="AB64" s="280"/>
      <c r="AC64" s="280"/>
      <c r="AD64" s="280"/>
      <c r="AE64" s="280"/>
      <c r="AF64" s="280"/>
      <c r="AG64" s="280"/>
      <c r="AH64" s="280"/>
      <c r="AI64" s="280"/>
      <c r="AJ64" s="280"/>
      <c r="AK64" s="280"/>
      <c r="AL64" s="280"/>
      <c r="AM64" s="280"/>
      <c r="AN64" s="280"/>
    </row>
    <row r="65" customFormat="false" ht="12.75" hidden="false" customHeight="false" outlineLevel="0" collapsed="false">
      <c r="D65" s="280"/>
      <c r="E65" s="280"/>
      <c r="F65" s="280"/>
      <c r="G65" s="280"/>
      <c r="H65" s="280"/>
      <c r="I65" s="280"/>
      <c r="J65" s="280"/>
      <c r="K65" s="280"/>
      <c r="L65" s="280"/>
      <c r="M65" s="280"/>
      <c r="N65" s="280"/>
      <c r="O65" s="280"/>
      <c r="P65" s="280"/>
      <c r="Q65" s="280"/>
      <c r="R65" s="280"/>
      <c r="S65" s="280"/>
      <c r="T65" s="280"/>
      <c r="U65" s="280"/>
      <c r="V65" s="280"/>
      <c r="W65" s="280"/>
      <c r="X65" s="280"/>
      <c r="Y65" s="280"/>
      <c r="Z65" s="280"/>
      <c r="AA65" s="280"/>
      <c r="AB65" s="280"/>
      <c r="AC65" s="280"/>
      <c r="AD65" s="280"/>
      <c r="AE65" s="280"/>
      <c r="AF65" s="280"/>
      <c r="AG65" s="280"/>
      <c r="AH65" s="280"/>
      <c r="AI65" s="280"/>
      <c r="AJ65" s="280"/>
      <c r="AK65" s="280"/>
      <c r="AL65" s="280"/>
      <c r="AM65" s="280"/>
      <c r="AN65" s="280"/>
    </row>
    <row r="66" customFormat="false" ht="12.75" hidden="false" customHeight="false" outlineLevel="0" collapsed="false">
      <c r="D66" s="280"/>
      <c r="E66" s="280"/>
      <c r="F66" s="280"/>
      <c r="G66" s="280"/>
      <c r="H66" s="280"/>
      <c r="I66" s="280"/>
      <c r="J66" s="280"/>
      <c r="K66" s="280"/>
      <c r="L66" s="280"/>
      <c r="M66" s="280"/>
      <c r="N66" s="280"/>
      <c r="O66" s="280"/>
      <c r="P66" s="280"/>
      <c r="Q66" s="280"/>
      <c r="R66" s="280"/>
      <c r="S66" s="280"/>
      <c r="T66" s="280"/>
      <c r="U66" s="280"/>
      <c r="V66" s="280"/>
      <c r="W66" s="280"/>
      <c r="X66" s="280"/>
      <c r="Y66" s="280"/>
      <c r="Z66" s="280"/>
      <c r="AA66" s="280"/>
      <c r="AB66" s="280"/>
      <c r="AC66" s="280"/>
      <c r="AD66" s="280"/>
      <c r="AE66" s="280"/>
      <c r="AF66" s="280"/>
      <c r="AG66" s="280"/>
      <c r="AH66" s="280"/>
      <c r="AI66" s="280"/>
      <c r="AJ66" s="280"/>
      <c r="AK66" s="280"/>
      <c r="AL66" s="280"/>
      <c r="AM66" s="280"/>
      <c r="AN66" s="280"/>
    </row>
    <row r="67" customFormat="false" ht="12.75" hidden="false" customHeight="false" outlineLevel="0" collapsed="false">
      <c r="D67" s="280"/>
      <c r="E67" s="280"/>
      <c r="F67" s="280"/>
      <c r="G67" s="280"/>
      <c r="H67" s="280"/>
      <c r="I67" s="280"/>
      <c r="J67" s="280"/>
      <c r="K67" s="280"/>
      <c r="L67" s="280"/>
      <c r="M67" s="280"/>
      <c r="N67" s="280"/>
      <c r="O67" s="280"/>
      <c r="P67" s="280"/>
      <c r="Q67" s="280"/>
      <c r="R67" s="280"/>
      <c r="S67" s="280"/>
      <c r="T67" s="280"/>
      <c r="U67" s="280"/>
      <c r="V67" s="280"/>
      <c r="W67" s="280"/>
      <c r="X67" s="280"/>
      <c r="Y67" s="280"/>
      <c r="Z67" s="280"/>
      <c r="AA67" s="280"/>
      <c r="AB67" s="280"/>
      <c r="AC67" s="280"/>
      <c r="AD67" s="280"/>
      <c r="AE67" s="280"/>
      <c r="AF67" s="280"/>
      <c r="AG67" s="280"/>
      <c r="AH67" s="280"/>
      <c r="AI67" s="280"/>
      <c r="AJ67" s="280"/>
      <c r="AK67" s="280"/>
      <c r="AL67" s="280"/>
      <c r="AM67" s="280"/>
      <c r="AN67" s="280"/>
    </row>
    <row r="68" customFormat="false" ht="12.75" hidden="false" customHeight="false" outlineLevel="0" collapsed="false">
      <c r="D68" s="280"/>
      <c r="E68" s="280"/>
      <c r="F68" s="280"/>
      <c r="G68" s="280"/>
      <c r="H68" s="280"/>
      <c r="I68" s="280"/>
      <c r="J68" s="280"/>
      <c r="K68" s="280"/>
      <c r="L68" s="280"/>
      <c r="M68" s="280"/>
      <c r="N68" s="280"/>
      <c r="O68" s="280"/>
      <c r="P68" s="280"/>
      <c r="Q68" s="280"/>
      <c r="R68" s="280"/>
      <c r="S68" s="280"/>
      <c r="T68" s="280"/>
      <c r="U68" s="280"/>
      <c r="V68" s="280"/>
      <c r="W68" s="280"/>
      <c r="X68" s="280"/>
      <c r="Y68" s="280"/>
      <c r="Z68" s="280"/>
      <c r="AA68" s="280"/>
      <c r="AB68" s="280"/>
      <c r="AC68" s="280"/>
      <c r="AD68" s="280"/>
      <c r="AE68" s="280"/>
      <c r="AF68" s="280"/>
      <c r="AG68" s="280"/>
      <c r="AH68" s="280"/>
      <c r="AI68" s="280"/>
      <c r="AJ68" s="280"/>
      <c r="AK68" s="280"/>
      <c r="AL68" s="280"/>
      <c r="AM68" s="280"/>
      <c r="AN68" s="280"/>
    </row>
    <row r="69" customFormat="false" ht="12.75" hidden="false" customHeight="false" outlineLevel="0" collapsed="false">
      <c r="D69" s="280"/>
      <c r="E69" s="280"/>
      <c r="F69" s="280"/>
      <c r="G69" s="280"/>
      <c r="H69" s="280"/>
      <c r="I69" s="280"/>
      <c r="J69" s="280"/>
      <c r="K69" s="280"/>
      <c r="L69" s="280"/>
      <c r="M69" s="280"/>
      <c r="N69" s="280"/>
      <c r="O69" s="280"/>
      <c r="P69" s="280"/>
      <c r="Q69" s="280"/>
      <c r="R69" s="280"/>
      <c r="S69" s="280"/>
      <c r="T69" s="280"/>
      <c r="U69" s="280"/>
      <c r="V69" s="280"/>
      <c r="W69" s="280"/>
      <c r="X69" s="280"/>
      <c r="Y69" s="280"/>
      <c r="Z69" s="280"/>
      <c r="AA69" s="280"/>
      <c r="AB69" s="280"/>
      <c r="AC69" s="280"/>
      <c r="AD69" s="280"/>
      <c r="AE69" s="280"/>
      <c r="AF69" s="280"/>
      <c r="AG69" s="280"/>
      <c r="AH69" s="280"/>
      <c r="AI69" s="280"/>
      <c r="AJ69" s="280"/>
      <c r="AK69" s="280"/>
      <c r="AL69" s="280"/>
      <c r="AM69" s="280"/>
      <c r="AN69" s="280"/>
    </row>
    <row r="70" customFormat="false" ht="12.75" hidden="false" customHeight="false" outlineLevel="0" collapsed="false">
      <c r="D70" s="280"/>
      <c r="E70" s="280"/>
      <c r="F70" s="280"/>
      <c r="G70" s="280"/>
      <c r="H70" s="280"/>
      <c r="I70" s="280"/>
      <c r="J70" s="280"/>
      <c r="K70" s="280"/>
      <c r="L70" s="280"/>
      <c r="M70" s="280"/>
      <c r="N70" s="280"/>
      <c r="O70" s="280"/>
      <c r="P70" s="280"/>
      <c r="Q70" s="280"/>
      <c r="R70" s="280"/>
      <c r="S70" s="280"/>
      <c r="T70" s="280"/>
      <c r="U70" s="280"/>
      <c r="V70" s="280"/>
      <c r="W70" s="280"/>
      <c r="X70" s="280"/>
      <c r="Y70" s="280"/>
      <c r="Z70" s="280"/>
      <c r="AA70" s="280"/>
      <c r="AB70" s="280"/>
      <c r="AC70" s="280"/>
      <c r="AD70" s="280"/>
      <c r="AE70" s="280"/>
      <c r="AF70" s="280"/>
      <c r="AG70" s="280"/>
      <c r="AH70" s="280"/>
      <c r="AI70" s="280"/>
      <c r="AJ70" s="280"/>
      <c r="AK70" s="280"/>
      <c r="AL70" s="280"/>
      <c r="AM70" s="280"/>
      <c r="AN70" s="280"/>
    </row>
    <row r="71" customFormat="false" ht="12.75" hidden="false" customHeight="false" outlineLevel="0" collapsed="false">
      <c r="D71" s="280"/>
      <c r="E71" s="280"/>
      <c r="F71" s="280"/>
      <c r="G71" s="280"/>
      <c r="H71" s="280"/>
      <c r="I71" s="280"/>
      <c r="J71" s="280"/>
      <c r="K71" s="280"/>
      <c r="L71" s="280"/>
      <c r="M71" s="280"/>
      <c r="N71" s="280"/>
      <c r="O71" s="280"/>
      <c r="P71" s="280"/>
      <c r="Q71" s="280"/>
      <c r="R71" s="280"/>
      <c r="S71" s="280"/>
      <c r="T71" s="280"/>
      <c r="U71" s="280"/>
      <c r="V71" s="280"/>
      <c r="W71" s="280"/>
      <c r="X71" s="280"/>
      <c r="Y71" s="280"/>
      <c r="Z71" s="280"/>
      <c r="AA71" s="280"/>
      <c r="AB71" s="280"/>
      <c r="AC71" s="280"/>
      <c r="AD71" s="280"/>
      <c r="AE71" s="280"/>
      <c r="AF71" s="280"/>
      <c r="AG71" s="280"/>
      <c r="AH71" s="280"/>
      <c r="AI71" s="280"/>
      <c r="AJ71" s="280"/>
      <c r="AK71" s="280"/>
      <c r="AL71" s="280"/>
      <c r="AM71" s="280"/>
      <c r="AN71" s="280"/>
    </row>
    <row r="72" customFormat="false" ht="12.75" hidden="false" customHeight="false" outlineLevel="0" collapsed="false">
      <c r="D72" s="280"/>
      <c r="E72" s="280"/>
      <c r="F72" s="280"/>
      <c r="G72" s="280"/>
      <c r="H72" s="280"/>
      <c r="I72" s="280"/>
      <c r="J72" s="280"/>
      <c r="K72" s="280"/>
      <c r="L72" s="280"/>
      <c r="M72" s="280"/>
      <c r="N72" s="280"/>
      <c r="O72" s="280"/>
      <c r="P72" s="280"/>
      <c r="Q72" s="280"/>
      <c r="R72" s="280"/>
      <c r="S72" s="280"/>
      <c r="T72" s="280"/>
      <c r="U72" s="280"/>
      <c r="V72" s="280"/>
      <c r="W72" s="280"/>
      <c r="X72" s="280"/>
      <c r="Y72" s="280"/>
      <c r="Z72" s="280"/>
      <c r="AA72" s="280"/>
      <c r="AB72" s="280"/>
      <c r="AC72" s="280"/>
      <c r="AD72" s="280"/>
      <c r="AE72" s="280"/>
      <c r="AF72" s="280"/>
      <c r="AG72" s="280"/>
      <c r="AH72" s="280"/>
      <c r="AI72" s="280"/>
      <c r="AJ72" s="280"/>
      <c r="AK72" s="280"/>
      <c r="AL72" s="280"/>
      <c r="AM72" s="280"/>
      <c r="AN72" s="280"/>
    </row>
    <row r="73" customFormat="false" ht="12.75" hidden="false" customHeight="false" outlineLevel="0" collapsed="false">
      <c r="D73" s="280"/>
      <c r="E73" s="280"/>
      <c r="F73" s="280"/>
      <c r="G73" s="280"/>
      <c r="H73" s="280"/>
      <c r="I73" s="280"/>
      <c r="J73" s="280"/>
      <c r="K73" s="280"/>
      <c r="L73" s="280"/>
      <c r="M73" s="280"/>
      <c r="N73" s="280"/>
      <c r="O73" s="280"/>
      <c r="P73" s="280"/>
      <c r="Q73" s="280"/>
      <c r="R73" s="280"/>
      <c r="S73" s="280"/>
      <c r="T73" s="280"/>
      <c r="U73" s="280"/>
      <c r="V73" s="280"/>
      <c r="W73" s="280"/>
      <c r="X73" s="280"/>
      <c r="Y73" s="280"/>
      <c r="Z73" s="280"/>
      <c r="AA73" s="280"/>
      <c r="AB73" s="280"/>
      <c r="AC73" s="280"/>
      <c r="AD73" s="280"/>
      <c r="AE73" s="280"/>
      <c r="AF73" s="280"/>
      <c r="AG73" s="280"/>
      <c r="AH73" s="280"/>
      <c r="AI73" s="280"/>
      <c r="AJ73" s="280"/>
      <c r="AK73" s="280"/>
      <c r="AL73" s="280"/>
      <c r="AM73" s="280"/>
      <c r="AN73" s="280"/>
    </row>
    <row r="74" customFormat="false" ht="12.75" hidden="false" customHeight="false" outlineLevel="0" collapsed="false">
      <c r="D74" s="280"/>
      <c r="E74" s="280"/>
      <c r="F74" s="280"/>
      <c r="G74" s="280"/>
      <c r="H74" s="280"/>
      <c r="I74" s="280"/>
      <c r="J74" s="280"/>
      <c r="K74" s="280"/>
      <c r="L74" s="280"/>
      <c r="M74" s="280"/>
      <c r="N74" s="280"/>
      <c r="O74" s="280"/>
      <c r="P74" s="280"/>
      <c r="Q74" s="280"/>
      <c r="R74" s="280"/>
      <c r="S74" s="280"/>
      <c r="T74" s="280"/>
      <c r="U74" s="280"/>
      <c r="V74" s="280"/>
      <c r="W74" s="280"/>
      <c r="X74" s="280"/>
      <c r="Y74" s="280"/>
      <c r="Z74" s="280"/>
      <c r="AA74" s="280"/>
      <c r="AB74" s="280"/>
      <c r="AC74" s="280"/>
      <c r="AD74" s="280"/>
      <c r="AE74" s="280"/>
      <c r="AF74" s="280"/>
      <c r="AG74" s="280"/>
      <c r="AH74" s="280"/>
      <c r="AI74" s="280"/>
      <c r="AJ74" s="280"/>
      <c r="AK74" s="280"/>
      <c r="AL74" s="280"/>
      <c r="AM74" s="280"/>
      <c r="AN74" s="280"/>
    </row>
    <row r="75" customFormat="false" ht="12.75" hidden="false" customHeight="false" outlineLevel="0" collapsed="false">
      <c r="D75" s="280"/>
      <c r="E75" s="280"/>
      <c r="F75" s="280"/>
      <c r="G75" s="280"/>
      <c r="H75" s="280"/>
      <c r="I75" s="280"/>
      <c r="J75" s="280"/>
      <c r="K75" s="280"/>
      <c r="L75" s="280"/>
      <c r="M75" s="280"/>
      <c r="N75" s="280"/>
      <c r="O75" s="280"/>
      <c r="P75" s="280"/>
      <c r="Q75" s="280"/>
      <c r="R75" s="280"/>
      <c r="S75" s="280"/>
      <c r="T75" s="280"/>
      <c r="U75" s="280"/>
      <c r="V75" s="280"/>
      <c r="W75" s="280"/>
      <c r="X75" s="280"/>
      <c r="Y75" s="280"/>
      <c r="Z75" s="280"/>
      <c r="AA75" s="280"/>
      <c r="AB75" s="280"/>
      <c r="AC75" s="280"/>
      <c r="AD75" s="280"/>
      <c r="AE75" s="280"/>
      <c r="AF75" s="280"/>
      <c r="AG75" s="280"/>
      <c r="AH75" s="280"/>
      <c r="AI75" s="280"/>
      <c r="AJ75" s="280"/>
      <c r="AK75" s="280"/>
      <c r="AL75" s="280"/>
      <c r="AM75" s="280"/>
      <c r="AN75" s="280"/>
    </row>
    <row r="76" customFormat="false" ht="12.75" hidden="false" customHeight="false" outlineLevel="0" collapsed="false">
      <c r="D76" s="280"/>
      <c r="E76" s="280"/>
      <c r="F76" s="280"/>
      <c r="G76" s="280"/>
      <c r="H76" s="280"/>
      <c r="I76" s="280"/>
      <c r="J76" s="280"/>
      <c r="K76" s="280"/>
      <c r="L76" s="280"/>
      <c r="M76" s="280"/>
      <c r="N76" s="280"/>
      <c r="O76" s="280"/>
      <c r="P76" s="280"/>
      <c r="Q76" s="280"/>
      <c r="R76" s="280"/>
      <c r="S76" s="280"/>
      <c r="T76" s="280"/>
      <c r="U76" s="280"/>
      <c r="V76" s="280"/>
      <c r="W76" s="280"/>
      <c r="X76" s="280"/>
      <c r="Y76" s="280"/>
      <c r="Z76" s="280"/>
      <c r="AA76" s="280"/>
      <c r="AB76" s="280"/>
      <c r="AC76" s="280"/>
      <c r="AD76" s="280"/>
      <c r="AE76" s="280"/>
      <c r="AF76" s="280"/>
      <c r="AG76" s="280"/>
      <c r="AH76" s="280"/>
      <c r="AI76" s="280"/>
      <c r="AJ76" s="280"/>
      <c r="AK76" s="280"/>
      <c r="AL76" s="280"/>
      <c r="AM76" s="280"/>
      <c r="AN76" s="280"/>
    </row>
    <row r="77" customFormat="false" ht="12.75" hidden="false" customHeight="false" outlineLevel="0" collapsed="false">
      <c r="D77" s="280"/>
      <c r="E77" s="280"/>
      <c r="F77" s="280"/>
      <c r="G77" s="280"/>
      <c r="H77" s="280"/>
      <c r="I77" s="280"/>
      <c r="J77" s="280"/>
      <c r="K77" s="280"/>
      <c r="L77" s="280"/>
      <c r="M77" s="280"/>
      <c r="N77" s="280"/>
      <c r="O77" s="280"/>
      <c r="P77" s="280"/>
      <c r="Q77" s="280"/>
      <c r="R77" s="280"/>
      <c r="S77" s="280"/>
      <c r="T77" s="280"/>
      <c r="U77" s="280"/>
      <c r="V77" s="280"/>
      <c r="W77" s="280"/>
      <c r="X77" s="280"/>
      <c r="Y77" s="280"/>
      <c r="Z77" s="280"/>
      <c r="AA77" s="280"/>
      <c r="AB77" s="280"/>
      <c r="AC77" s="280"/>
      <c r="AD77" s="280"/>
      <c r="AE77" s="280"/>
      <c r="AF77" s="280"/>
      <c r="AG77" s="280"/>
      <c r="AH77" s="280"/>
      <c r="AI77" s="280"/>
      <c r="AJ77" s="280"/>
      <c r="AK77" s="280"/>
      <c r="AL77" s="280"/>
      <c r="AM77" s="280"/>
      <c r="AN77" s="280"/>
    </row>
    <row r="78" customFormat="false" ht="12.75" hidden="false" customHeight="false" outlineLevel="0" collapsed="false">
      <c r="D78" s="280"/>
      <c r="E78" s="280"/>
      <c r="F78" s="280"/>
      <c r="G78" s="280"/>
      <c r="H78" s="280"/>
      <c r="I78" s="280"/>
      <c r="J78" s="280"/>
      <c r="K78" s="280"/>
      <c r="L78" s="280"/>
      <c r="M78" s="280"/>
      <c r="N78" s="280"/>
      <c r="O78" s="280"/>
      <c r="P78" s="280"/>
      <c r="Q78" s="280"/>
      <c r="R78" s="280"/>
      <c r="S78" s="280"/>
      <c r="T78" s="280"/>
      <c r="U78" s="280"/>
      <c r="V78" s="280"/>
      <c r="W78" s="280"/>
      <c r="X78" s="280"/>
      <c r="Y78" s="280"/>
      <c r="Z78" s="280"/>
      <c r="AA78" s="280"/>
      <c r="AB78" s="280"/>
      <c r="AC78" s="280"/>
      <c r="AD78" s="280"/>
      <c r="AE78" s="280"/>
      <c r="AF78" s="280"/>
      <c r="AG78" s="280"/>
      <c r="AH78" s="280"/>
      <c r="AI78" s="280"/>
      <c r="AJ78" s="280"/>
      <c r="AK78" s="280"/>
      <c r="AL78" s="280"/>
      <c r="AM78" s="280"/>
      <c r="AN78" s="280"/>
    </row>
    <row r="79" customFormat="false" ht="12.75" hidden="false" customHeight="false" outlineLevel="0" collapsed="false">
      <c r="D79" s="280"/>
      <c r="E79" s="280"/>
      <c r="F79" s="280"/>
      <c r="G79" s="280"/>
      <c r="H79" s="280"/>
      <c r="I79" s="280"/>
      <c r="J79" s="280"/>
      <c r="K79" s="280"/>
      <c r="L79" s="280"/>
      <c r="M79" s="280"/>
      <c r="N79" s="280"/>
      <c r="O79" s="280"/>
      <c r="P79" s="280"/>
      <c r="Q79" s="280"/>
      <c r="R79" s="280"/>
      <c r="S79" s="280"/>
      <c r="T79" s="280"/>
      <c r="U79" s="280"/>
      <c r="V79" s="280"/>
      <c r="W79" s="280"/>
      <c r="X79" s="280"/>
      <c r="Y79" s="280"/>
      <c r="Z79" s="280"/>
      <c r="AA79" s="280"/>
      <c r="AB79" s="280"/>
      <c r="AC79" s="280"/>
      <c r="AD79" s="280"/>
      <c r="AE79" s="280"/>
      <c r="AF79" s="280"/>
      <c r="AG79" s="280"/>
      <c r="AH79" s="280"/>
      <c r="AI79" s="280"/>
      <c r="AJ79" s="280"/>
      <c r="AK79" s="280"/>
      <c r="AL79" s="280"/>
      <c r="AM79" s="280"/>
      <c r="AN79" s="280"/>
    </row>
    <row r="80" customFormat="false" ht="12.75" hidden="false" customHeight="false" outlineLevel="0" collapsed="false">
      <c r="D80" s="280"/>
      <c r="E80" s="280"/>
      <c r="F80" s="280"/>
      <c r="G80" s="280"/>
      <c r="H80" s="280"/>
      <c r="I80" s="280"/>
      <c r="J80" s="280"/>
      <c r="K80" s="280"/>
      <c r="L80" s="280"/>
      <c r="M80" s="280"/>
      <c r="N80" s="280"/>
      <c r="O80" s="280"/>
      <c r="P80" s="280"/>
      <c r="Q80" s="280"/>
      <c r="R80" s="280"/>
      <c r="S80" s="280"/>
      <c r="T80" s="280"/>
      <c r="U80" s="280"/>
      <c r="V80" s="280"/>
      <c r="W80" s="280"/>
      <c r="X80" s="280"/>
      <c r="Y80" s="280"/>
      <c r="Z80" s="280"/>
      <c r="AA80" s="280"/>
      <c r="AB80" s="280"/>
      <c r="AC80" s="280"/>
      <c r="AD80" s="280"/>
      <c r="AE80" s="280"/>
      <c r="AF80" s="280"/>
      <c r="AG80" s="280"/>
      <c r="AH80" s="280"/>
      <c r="AI80" s="280"/>
      <c r="AJ80" s="280"/>
      <c r="AK80" s="280"/>
      <c r="AL80" s="280"/>
      <c r="AM80" s="280"/>
      <c r="AN80" s="280"/>
    </row>
    <row r="81" customFormat="false" ht="12.75" hidden="false" customHeight="false" outlineLevel="0" collapsed="false">
      <c r="D81" s="280"/>
      <c r="E81" s="280"/>
      <c r="F81" s="280"/>
      <c r="G81" s="280"/>
      <c r="H81" s="280"/>
      <c r="I81" s="280"/>
      <c r="J81" s="280"/>
      <c r="K81" s="280"/>
      <c r="L81" s="280"/>
      <c r="M81" s="280"/>
      <c r="N81" s="280"/>
      <c r="O81" s="280"/>
      <c r="P81" s="280"/>
      <c r="Q81" s="280"/>
      <c r="R81" s="280"/>
      <c r="S81" s="280"/>
      <c r="T81" s="280"/>
      <c r="U81" s="280"/>
      <c r="V81" s="280"/>
      <c r="W81" s="280"/>
      <c r="X81" s="280"/>
      <c r="Y81" s="280"/>
      <c r="Z81" s="280"/>
      <c r="AA81" s="280"/>
      <c r="AB81" s="280"/>
      <c r="AC81" s="280"/>
      <c r="AD81" s="280"/>
      <c r="AE81" s="280"/>
      <c r="AF81" s="280"/>
      <c r="AG81" s="280"/>
      <c r="AH81" s="280"/>
      <c r="AI81" s="280"/>
      <c r="AJ81" s="280"/>
      <c r="AK81" s="280"/>
      <c r="AL81" s="280"/>
      <c r="AM81" s="280"/>
      <c r="AN81" s="280"/>
    </row>
    <row r="82" customFormat="false" ht="12.75" hidden="false" customHeight="false" outlineLevel="0" collapsed="false">
      <c r="D82" s="280"/>
      <c r="E82" s="280"/>
      <c r="F82" s="280"/>
      <c r="G82" s="280"/>
      <c r="H82" s="280"/>
      <c r="I82" s="280"/>
      <c r="J82" s="280"/>
      <c r="K82" s="280"/>
      <c r="L82" s="280"/>
      <c r="M82" s="280"/>
      <c r="N82" s="280"/>
      <c r="O82" s="280"/>
      <c r="P82" s="280"/>
      <c r="Q82" s="280"/>
      <c r="R82" s="280"/>
      <c r="S82" s="280"/>
      <c r="T82" s="280"/>
      <c r="U82" s="280"/>
      <c r="V82" s="280"/>
      <c r="W82" s="280"/>
      <c r="X82" s="280"/>
      <c r="Y82" s="280"/>
      <c r="Z82" s="280"/>
      <c r="AA82" s="280"/>
      <c r="AB82" s="280"/>
      <c r="AC82" s="280"/>
      <c r="AD82" s="280"/>
      <c r="AE82" s="280"/>
      <c r="AF82" s="280"/>
      <c r="AG82" s="280"/>
      <c r="AH82" s="280"/>
      <c r="AI82" s="280"/>
      <c r="AJ82" s="280"/>
      <c r="AK82" s="280"/>
      <c r="AL82" s="280"/>
      <c r="AM82" s="280"/>
      <c r="AN82" s="280"/>
    </row>
    <row r="83" customFormat="false" ht="12.75" hidden="false" customHeight="false" outlineLevel="0" collapsed="false">
      <c r="D83" s="280"/>
      <c r="E83" s="280"/>
      <c r="F83" s="280"/>
      <c r="G83" s="280"/>
      <c r="H83" s="280"/>
      <c r="I83" s="280"/>
      <c r="J83" s="280"/>
      <c r="K83" s="280"/>
      <c r="L83" s="280"/>
      <c r="M83" s="280"/>
      <c r="N83" s="280"/>
      <c r="O83" s="280"/>
      <c r="P83" s="280"/>
      <c r="Q83" s="280"/>
      <c r="R83" s="280"/>
      <c r="S83" s="280"/>
      <c r="T83" s="280"/>
      <c r="U83" s="280"/>
      <c r="V83" s="280"/>
      <c r="W83" s="280"/>
      <c r="X83" s="280"/>
      <c r="Y83" s="280"/>
      <c r="Z83" s="280"/>
      <c r="AA83" s="280"/>
      <c r="AB83" s="280"/>
      <c r="AC83" s="280"/>
      <c r="AD83" s="280"/>
      <c r="AE83" s="280"/>
      <c r="AF83" s="280"/>
      <c r="AG83" s="280"/>
      <c r="AH83" s="280"/>
      <c r="AI83" s="280"/>
      <c r="AJ83" s="280"/>
      <c r="AK83" s="280"/>
      <c r="AL83" s="280"/>
      <c r="AM83" s="280"/>
      <c r="AN83" s="280"/>
    </row>
    <row r="84" customFormat="false" ht="12.75" hidden="false" customHeight="false" outlineLevel="0" collapsed="false">
      <c r="D84" s="280"/>
      <c r="E84" s="280"/>
      <c r="F84" s="280"/>
      <c r="G84" s="280"/>
      <c r="H84" s="280"/>
      <c r="I84" s="280"/>
      <c r="J84" s="280"/>
      <c r="K84" s="280"/>
      <c r="L84" s="280"/>
      <c r="M84" s="280"/>
      <c r="N84" s="280"/>
      <c r="O84" s="280"/>
      <c r="P84" s="280"/>
      <c r="Q84" s="280"/>
      <c r="R84" s="280"/>
      <c r="S84" s="280"/>
      <c r="T84" s="280"/>
      <c r="U84" s="280"/>
      <c r="V84" s="280"/>
      <c r="W84" s="280"/>
      <c r="X84" s="280"/>
      <c r="Y84" s="280"/>
      <c r="Z84" s="280"/>
      <c r="AA84" s="280"/>
      <c r="AB84" s="280"/>
      <c r="AC84" s="280"/>
      <c r="AD84" s="280"/>
      <c r="AE84" s="280"/>
      <c r="AF84" s="280"/>
      <c r="AG84" s="280"/>
      <c r="AH84" s="280"/>
      <c r="AI84" s="280"/>
      <c r="AJ84" s="280"/>
      <c r="AK84" s="280"/>
      <c r="AL84" s="280"/>
      <c r="AM84" s="280"/>
      <c r="AN84" s="280"/>
    </row>
    <row r="85" customFormat="false" ht="12.75" hidden="false" customHeight="false" outlineLevel="0" collapsed="false">
      <c r="D85" s="280"/>
      <c r="E85" s="280"/>
      <c r="F85" s="280"/>
      <c r="G85" s="280"/>
      <c r="H85" s="280"/>
      <c r="I85" s="280"/>
      <c r="J85" s="280"/>
      <c r="K85" s="280"/>
      <c r="L85" s="280"/>
      <c r="M85" s="280"/>
      <c r="N85" s="280"/>
      <c r="O85" s="280"/>
      <c r="P85" s="280"/>
      <c r="Q85" s="280"/>
      <c r="R85" s="280"/>
      <c r="S85" s="280"/>
      <c r="T85" s="280"/>
      <c r="U85" s="280"/>
      <c r="V85" s="280"/>
      <c r="W85" s="280"/>
      <c r="X85" s="280"/>
      <c r="Y85" s="280"/>
      <c r="Z85" s="280"/>
      <c r="AA85" s="280"/>
      <c r="AB85" s="280"/>
      <c r="AC85" s="280"/>
      <c r="AD85" s="280"/>
      <c r="AE85" s="280"/>
      <c r="AF85" s="280"/>
      <c r="AG85" s="280"/>
      <c r="AH85" s="280"/>
      <c r="AI85" s="280"/>
      <c r="AJ85" s="280"/>
      <c r="AK85" s="280"/>
      <c r="AL85" s="280"/>
      <c r="AM85" s="280"/>
      <c r="AN85" s="280"/>
    </row>
    <row r="86" customFormat="false" ht="12.75" hidden="false" customHeight="false" outlineLevel="0" collapsed="false">
      <c r="D86" s="280"/>
      <c r="E86" s="280"/>
      <c r="F86" s="280"/>
      <c r="G86" s="280"/>
      <c r="H86" s="280"/>
      <c r="I86" s="280"/>
      <c r="J86" s="280"/>
      <c r="K86" s="280"/>
      <c r="L86" s="280"/>
      <c r="M86" s="280"/>
      <c r="N86" s="280"/>
      <c r="O86" s="280"/>
      <c r="P86" s="280"/>
      <c r="Q86" s="280"/>
      <c r="R86" s="280"/>
      <c r="S86" s="280"/>
      <c r="T86" s="280"/>
      <c r="U86" s="280"/>
      <c r="V86" s="280"/>
      <c r="W86" s="280"/>
      <c r="X86" s="280"/>
      <c r="Y86" s="280"/>
      <c r="Z86" s="280"/>
      <c r="AA86" s="280"/>
      <c r="AB86" s="280"/>
      <c r="AC86" s="280"/>
      <c r="AD86" s="280"/>
      <c r="AE86" s="280"/>
      <c r="AF86" s="280"/>
      <c r="AG86" s="280"/>
      <c r="AH86" s="280"/>
      <c r="AI86" s="280"/>
      <c r="AJ86" s="280"/>
      <c r="AK86" s="280"/>
      <c r="AL86" s="280"/>
      <c r="AM86" s="280"/>
      <c r="AN86" s="280"/>
    </row>
    <row r="87" customFormat="false" ht="12.75" hidden="false" customHeight="false" outlineLevel="0" collapsed="false">
      <c r="D87" s="280"/>
      <c r="E87" s="280"/>
      <c r="F87" s="280"/>
      <c r="G87" s="280"/>
      <c r="H87" s="280"/>
      <c r="I87" s="280"/>
      <c r="J87" s="280"/>
      <c r="K87" s="280"/>
      <c r="L87" s="280"/>
      <c r="M87" s="280"/>
      <c r="N87" s="280"/>
      <c r="O87" s="280"/>
      <c r="P87" s="280"/>
      <c r="Q87" s="280"/>
      <c r="R87" s="280"/>
      <c r="S87" s="280"/>
      <c r="T87" s="280"/>
      <c r="U87" s="280"/>
      <c r="V87" s="280"/>
      <c r="W87" s="280"/>
      <c r="X87" s="280"/>
      <c r="Y87" s="280"/>
      <c r="Z87" s="280"/>
      <c r="AA87" s="280"/>
      <c r="AB87" s="280"/>
      <c r="AC87" s="280"/>
      <c r="AD87" s="280"/>
      <c r="AE87" s="280"/>
      <c r="AF87" s="280"/>
      <c r="AG87" s="280"/>
      <c r="AH87" s="280"/>
      <c r="AI87" s="280"/>
      <c r="AJ87" s="280"/>
      <c r="AK87" s="280"/>
      <c r="AL87" s="280"/>
      <c r="AM87" s="280"/>
      <c r="AN87" s="280"/>
    </row>
    <row r="88" customFormat="false" ht="12.75" hidden="false" customHeight="false" outlineLevel="0" collapsed="false">
      <c r="D88" s="280"/>
      <c r="E88" s="280"/>
      <c r="F88" s="280"/>
      <c r="G88" s="280"/>
      <c r="H88" s="280"/>
      <c r="I88" s="280"/>
      <c r="J88" s="280"/>
      <c r="K88" s="280"/>
      <c r="L88" s="280"/>
      <c r="M88" s="280"/>
      <c r="N88" s="280"/>
      <c r="O88" s="280"/>
      <c r="P88" s="280"/>
      <c r="Q88" s="280"/>
      <c r="R88" s="280"/>
      <c r="S88" s="280"/>
      <c r="T88" s="280"/>
      <c r="U88" s="280"/>
      <c r="V88" s="280"/>
      <c r="W88" s="280"/>
      <c r="X88" s="280"/>
      <c r="Y88" s="280"/>
      <c r="Z88" s="280"/>
      <c r="AA88" s="280"/>
      <c r="AB88" s="280"/>
      <c r="AC88" s="280"/>
      <c r="AD88" s="280"/>
      <c r="AE88" s="280"/>
      <c r="AF88" s="280"/>
      <c r="AG88" s="280"/>
      <c r="AH88" s="280"/>
      <c r="AI88" s="280"/>
      <c r="AJ88" s="280"/>
      <c r="AK88" s="280"/>
      <c r="AL88" s="280"/>
      <c r="AM88" s="280"/>
      <c r="AN88" s="280"/>
    </row>
    <row r="89" customFormat="false" ht="12.75" hidden="false" customHeight="false" outlineLevel="0" collapsed="false">
      <c r="D89" s="280"/>
      <c r="E89" s="280"/>
      <c r="F89" s="280"/>
      <c r="G89" s="280"/>
      <c r="H89" s="280"/>
      <c r="I89" s="280"/>
      <c r="J89" s="280"/>
      <c r="K89" s="280"/>
      <c r="L89" s="280"/>
      <c r="M89" s="280"/>
      <c r="N89" s="280"/>
      <c r="O89" s="280"/>
      <c r="P89" s="280"/>
      <c r="Q89" s="280"/>
      <c r="R89" s="280"/>
      <c r="S89" s="280"/>
      <c r="T89" s="280"/>
      <c r="U89" s="280"/>
      <c r="V89" s="280"/>
      <c r="W89" s="280"/>
      <c r="X89" s="280"/>
      <c r="Y89" s="280"/>
      <c r="Z89" s="280"/>
      <c r="AA89" s="280"/>
      <c r="AB89" s="280"/>
      <c r="AC89" s="280"/>
      <c r="AD89" s="280"/>
      <c r="AE89" s="280"/>
      <c r="AF89" s="280"/>
      <c r="AG89" s="280"/>
      <c r="AH89" s="280"/>
      <c r="AI89" s="280"/>
      <c r="AJ89" s="280"/>
      <c r="AK89" s="280"/>
      <c r="AL89" s="280"/>
      <c r="AM89" s="280"/>
      <c r="AN89" s="280"/>
    </row>
    <row r="90" customFormat="false" ht="12.75" hidden="false" customHeight="false" outlineLevel="0" collapsed="false">
      <c r="D90" s="280"/>
      <c r="E90" s="280"/>
      <c r="F90" s="280"/>
      <c r="G90" s="280"/>
      <c r="H90" s="280"/>
      <c r="I90" s="280"/>
      <c r="J90" s="280"/>
      <c r="K90" s="280"/>
      <c r="L90" s="280"/>
      <c r="M90" s="280"/>
      <c r="N90" s="280"/>
      <c r="O90" s="280"/>
      <c r="P90" s="280"/>
      <c r="Q90" s="280"/>
      <c r="R90" s="280"/>
      <c r="S90" s="280"/>
      <c r="T90" s="280"/>
      <c r="U90" s="280"/>
      <c r="V90" s="280"/>
      <c r="W90" s="280"/>
      <c r="X90" s="280"/>
      <c r="Y90" s="280"/>
      <c r="Z90" s="280"/>
      <c r="AA90" s="280"/>
      <c r="AB90" s="280"/>
      <c r="AC90" s="280"/>
      <c r="AD90" s="280"/>
      <c r="AE90" s="280"/>
      <c r="AF90" s="280"/>
      <c r="AG90" s="280"/>
      <c r="AH90" s="280"/>
      <c r="AI90" s="280"/>
      <c r="AJ90" s="280"/>
      <c r="AK90" s="280"/>
      <c r="AL90" s="280"/>
      <c r="AM90" s="280"/>
      <c r="AN90" s="280"/>
    </row>
    <row r="91" customFormat="false" ht="12.75" hidden="false" customHeight="false" outlineLevel="0" collapsed="false">
      <c r="D91" s="280"/>
      <c r="E91" s="280"/>
      <c r="F91" s="280"/>
      <c r="G91" s="280"/>
      <c r="H91" s="280"/>
      <c r="I91" s="280"/>
      <c r="J91" s="280"/>
      <c r="K91" s="280"/>
      <c r="L91" s="280"/>
      <c r="M91" s="280"/>
      <c r="N91" s="280"/>
      <c r="O91" s="280"/>
      <c r="P91" s="280"/>
      <c r="Q91" s="280"/>
      <c r="R91" s="280"/>
      <c r="S91" s="280"/>
      <c r="T91" s="280"/>
      <c r="U91" s="280"/>
      <c r="V91" s="280"/>
      <c r="W91" s="280"/>
      <c r="X91" s="280"/>
      <c r="Y91" s="280"/>
      <c r="Z91" s="280"/>
      <c r="AA91" s="280"/>
      <c r="AB91" s="280"/>
      <c r="AC91" s="280"/>
      <c r="AD91" s="280"/>
      <c r="AE91" s="280"/>
      <c r="AF91" s="280"/>
      <c r="AG91" s="280"/>
      <c r="AH91" s="280"/>
      <c r="AI91" s="280"/>
      <c r="AJ91" s="280"/>
      <c r="AK91" s="280"/>
      <c r="AL91" s="280"/>
      <c r="AM91" s="280"/>
      <c r="AN91" s="280"/>
    </row>
    <row r="92" customFormat="false" ht="12.75" hidden="false" customHeight="false" outlineLevel="0" collapsed="false">
      <c r="D92" s="280"/>
      <c r="E92" s="280"/>
      <c r="F92" s="280"/>
      <c r="G92" s="280"/>
      <c r="H92" s="280"/>
      <c r="I92" s="280"/>
      <c r="J92" s="280"/>
      <c r="K92" s="280"/>
      <c r="L92" s="280"/>
      <c r="M92" s="280"/>
      <c r="N92" s="280"/>
      <c r="O92" s="280"/>
      <c r="P92" s="280"/>
      <c r="Q92" s="280"/>
      <c r="R92" s="280"/>
      <c r="S92" s="280"/>
      <c r="T92" s="280"/>
      <c r="U92" s="280"/>
      <c r="V92" s="280"/>
      <c r="W92" s="280"/>
      <c r="X92" s="280"/>
      <c r="Y92" s="280"/>
      <c r="Z92" s="280"/>
      <c r="AA92" s="280"/>
      <c r="AB92" s="280"/>
      <c r="AC92" s="280"/>
      <c r="AD92" s="280"/>
      <c r="AE92" s="280"/>
      <c r="AF92" s="280"/>
      <c r="AG92" s="280"/>
      <c r="AH92" s="280"/>
      <c r="AI92" s="280"/>
      <c r="AJ92" s="280"/>
      <c r="AK92" s="280"/>
      <c r="AL92" s="280"/>
      <c r="AM92" s="280"/>
      <c r="AN92" s="280"/>
    </row>
    <row r="93" customFormat="false" ht="12.75" hidden="false" customHeight="false" outlineLevel="0" collapsed="false">
      <c r="D93" s="280"/>
      <c r="E93" s="280"/>
      <c r="F93" s="280"/>
      <c r="G93" s="280"/>
      <c r="H93" s="280"/>
      <c r="I93" s="280"/>
      <c r="J93" s="280"/>
      <c r="K93" s="280"/>
      <c r="L93" s="280"/>
      <c r="M93" s="280"/>
      <c r="N93" s="280"/>
      <c r="O93" s="280"/>
      <c r="P93" s="280"/>
      <c r="Q93" s="280"/>
      <c r="R93" s="280"/>
      <c r="S93" s="280"/>
      <c r="T93" s="280"/>
      <c r="U93" s="280"/>
      <c r="V93" s="280"/>
      <c r="W93" s="280"/>
      <c r="X93" s="280"/>
      <c r="Y93" s="280"/>
      <c r="Z93" s="280"/>
      <c r="AA93" s="280"/>
      <c r="AB93" s="280"/>
      <c r="AC93" s="280"/>
      <c r="AD93" s="280"/>
      <c r="AE93" s="280"/>
      <c r="AF93" s="280"/>
      <c r="AG93" s="280"/>
      <c r="AH93" s="280"/>
      <c r="AI93" s="280"/>
      <c r="AJ93" s="280"/>
      <c r="AK93" s="280"/>
      <c r="AL93" s="280"/>
      <c r="AM93" s="280"/>
      <c r="AN93" s="280"/>
    </row>
    <row r="94" customFormat="false" ht="12.75" hidden="false" customHeight="false" outlineLevel="0" collapsed="false">
      <c r="D94" s="280"/>
      <c r="E94" s="280"/>
      <c r="F94" s="280"/>
      <c r="G94" s="280"/>
      <c r="H94" s="280"/>
      <c r="I94" s="280"/>
      <c r="J94" s="280"/>
      <c r="K94" s="280"/>
      <c r="L94" s="280"/>
      <c r="M94" s="280"/>
      <c r="N94" s="280"/>
      <c r="O94" s="280"/>
      <c r="P94" s="280"/>
      <c r="Q94" s="280"/>
      <c r="R94" s="280"/>
      <c r="S94" s="280"/>
      <c r="T94" s="280"/>
      <c r="U94" s="280"/>
      <c r="V94" s="280"/>
      <c r="W94" s="280"/>
      <c r="X94" s="280"/>
      <c r="Y94" s="280"/>
      <c r="Z94" s="280"/>
      <c r="AA94" s="280"/>
      <c r="AB94" s="280"/>
      <c r="AC94" s="280"/>
      <c r="AD94" s="280"/>
      <c r="AE94" s="280"/>
      <c r="AF94" s="280"/>
      <c r="AG94" s="280"/>
      <c r="AH94" s="280"/>
      <c r="AI94" s="280"/>
      <c r="AJ94" s="280"/>
      <c r="AK94" s="280"/>
      <c r="AL94" s="280"/>
      <c r="AM94" s="280"/>
      <c r="AN94" s="280"/>
    </row>
    <row r="95" customFormat="false" ht="12.75" hidden="false" customHeight="false" outlineLevel="0" collapsed="false">
      <c r="D95" s="280"/>
      <c r="E95" s="280"/>
      <c r="F95" s="280"/>
      <c r="G95" s="280"/>
      <c r="H95" s="280"/>
      <c r="I95" s="280"/>
      <c r="J95" s="280"/>
      <c r="K95" s="280"/>
      <c r="L95" s="280"/>
      <c r="M95" s="280"/>
      <c r="N95" s="280"/>
      <c r="O95" s="280"/>
      <c r="P95" s="280"/>
      <c r="Q95" s="280"/>
      <c r="R95" s="280"/>
      <c r="S95" s="280"/>
      <c r="T95" s="280"/>
      <c r="U95" s="280"/>
      <c r="V95" s="280"/>
      <c r="W95" s="280"/>
      <c r="X95" s="280"/>
      <c r="Y95" s="280"/>
      <c r="Z95" s="280"/>
      <c r="AA95" s="280"/>
      <c r="AB95" s="280"/>
      <c r="AC95" s="280"/>
      <c r="AD95" s="280"/>
      <c r="AE95" s="280"/>
      <c r="AF95" s="280"/>
      <c r="AG95" s="280"/>
      <c r="AH95" s="280"/>
      <c r="AI95" s="280"/>
      <c r="AJ95" s="280"/>
      <c r="AK95" s="280"/>
      <c r="AL95" s="280"/>
      <c r="AM95" s="280"/>
      <c r="AN95" s="280"/>
    </row>
    <row r="96" customFormat="false" ht="12.75" hidden="false" customHeight="false" outlineLevel="0" collapsed="false">
      <c r="D96" s="280"/>
      <c r="E96" s="280"/>
      <c r="F96" s="280"/>
      <c r="G96" s="280"/>
      <c r="H96" s="280"/>
      <c r="I96" s="280"/>
      <c r="J96" s="280"/>
      <c r="K96" s="280"/>
      <c r="L96" s="280"/>
      <c r="M96" s="280"/>
      <c r="N96" s="280"/>
      <c r="O96" s="280"/>
      <c r="P96" s="280"/>
      <c r="Q96" s="280"/>
      <c r="R96" s="280"/>
      <c r="S96" s="280"/>
      <c r="T96" s="280"/>
      <c r="U96" s="280"/>
      <c r="V96" s="280"/>
      <c r="W96" s="280"/>
      <c r="X96" s="280"/>
      <c r="Y96" s="280"/>
      <c r="Z96" s="280"/>
      <c r="AA96" s="280"/>
      <c r="AB96" s="280"/>
      <c r="AC96" s="280"/>
      <c r="AD96" s="280"/>
      <c r="AE96" s="280"/>
      <c r="AF96" s="280"/>
      <c r="AG96" s="280"/>
      <c r="AH96" s="280"/>
      <c r="AI96" s="280"/>
      <c r="AJ96" s="280"/>
      <c r="AK96" s="280"/>
      <c r="AL96" s="280"/>
      <c r="AM96" s="280"/>
      <c r="AN96" s="280"/>
    </row>
    <row r="97" customFormat="false" ht="12.75" hidden="false" customHeight="false" outlineLevel="0" collapsed="false">
      <c r="D97" s="280"/>
      <c r="E97" s="280"/>
      <c r="F97" s="280"/>
      <c r="G97" s="280"/>
      <c r="H97" s="280"/>
      <c r="I97" s="280"/>
      <c r="J97" s="280"/>
      <c r="K97" s="280"/>
      <c r="L97" s="280"/>
      <c r="M97" s="280"/>
      <c r="N97" s="280"/>
      <c r="O97" s="280"/>
      <c r="P97" s="280"/>
      <c r="Q97" s="280"/>
      <c r="R97" s="280"/>
      <c r="S97" s="280"/>
      <c r="T97" s="280"/>
      <c r="U97" s="280"/>
      <c r="V97" s="280"/>
      <c r="W97" s="280"/>
      <c r="X97" s="280"/>
      <c r="Y97" s="280"/>
      <c r="Z97" s="280"/>
      <c r="AA97" s="280"/>
      <c r="AB97" s="280"/>
      <c r="AC97" s="280"/>
      <c r="AD97" s="280"/>
      <c r="AE97" s="280"/>
      <c r="AF97" s="280"/>
      <c r="AG97" s="280"/>
      <c r="AH97" s="280"/>
      <c r="AI97" s="280"/>
      <c r="AJ97" s="280"/>
      <c r="AK97" s="280"/>
      <c r="AL97" s="280"/>
      <c r="AM97" s="280"/>
      <c r="AN97" s="280"/>
    </row>
    <row r="98" customFormat="false" ht="12.75" hidden="false" customHeight="false" outlineLevel="0" collapsed="false">
      <c r="D98" s="280"/>
      <c r="E98" s="280"/>
      <c r="F98" s="280"/>
      <c r="G98" s="280"/>
      <c r="H98" s="280"/>
      <c r="I98" s="280"/>
      <c r="J98" s="280"/>
      <c r="K98" s="280"/>
      <c r="L98" s="280"/>
      <c r="M98" s="280"/>
      <c r="N98" s="280"/>
      <c r="O98" s="280"/>
      <c r="P98" s="280"/>
      <c r="Q98" s="280"/>
      <c r="R98" s="280"/>
      <c r="S98" s="280"/>
      <c r="T98" s="280"/>
      <c r="U98" s="280"/>
      <c r="V98" s="280"/>
      <c r="W98" s="280"/>
      <c r="X98" s="280"/>
      <c r="Y98" s="280"/>
      <c r="Z98" s="280"/>
      <c r="AA98" s="280"/>
      <c r="AB98" s="280"/>
      <c r="AC98" s="280"/>
      <c r="AD98" s="280"/>
      <c r="AE98" s="280"/>
      <c r="AF98" s="280"/>
      <c r="AG98" s="280"/>
      <c r="AH98" s="280"/>
      <c r="AI98" s="280"/>
      <c r="AJ98" s="280"/>
      <c r="AK98" s="280"/>
      <c r="AL98" s="280"/>
      <c r="AM98" s="280"/>
      <c r="AN98" s="280"/>
    </row>
    <row r="99" customFormat="false" ht="12.75" hidden="false" customHeight="false" outlineLevel="0" collapsed="false">
      <c r="D99" s="280"/>
      <c r="E99" s="280"/>
      <c r="F99" s="280"/>
      <c r="G99" s="280"/>
      <c r="H99" s="280"/>
      <c r="I99" s="280"/>
      <c r="J99" s="280"/>
      <c r="K99" s="280"/>
      <c r="L99" s="280"/>
      <c r="M99" s="280"/>
      <c r="N99" s="280"/>
      <c r="O99" s="280"/>
      <c r="P99" s="280"/>
      <c r="Q99" s="280"/>
      <c r="R99" s="280"/>
      <c r="S99" s="280"/>
      <c r="T99" s="280"/>
      <c r="U99" s="280"/>
      <c r="V99" s="280"/>
      <c r="W99" s="280"/>
      <c r="X99" s="280"/>
      <c r="Y99" s="280"/>
      <c r="Z99" s="280"/>
      <c r="AA99" s="280"/>
      <c r="AB99" s="280"/>
      <c r="AC99" s="280"/>
      <c r="AD99" s="280"/>
      <c r="AE99" s="280"/>
      <c r="AF99" s="280"/>
      <c r="AG99" s="280"/>
      <c r="AH99" s="280"/>
      <c r="AI99" s="280"/>
      <c r="AJ99" s="280"/>
      <c r="AK99" s="280"/>
      <c r="AL99" s="280"/>
      <c r="AM99" s="280"/>
      <c r="AN99" s="280"/>
    </row>
    <row r="100" customFormat="false" ht="12.75" hidden="false" customHeight="false" outlineLevel="0" collapsed="false">
      <c r="D100" s="280"/>
      <c r="E100" s="280"/>
      <c r="F100" s="280"/>
      <c r="G100" s="280"/>
      <c r="H100" s="280"/>
      <c r="I100" s="280"/>
      <c r="J100" s="280"/>
      <c r="K100" s="280"/>
      <c r="L100" s="280"/>
      <c r="M100" s="280"/>
      <c r="N100" s="280"/>
      <c r="O100" s="280"/>
      <c r="P100" s="280"/>
      <c r="Q100" s="280"/>
      <c r="R100" s="280"/>
      <c r="S100" s="280"/>
      <c r="T100" s="280"/>
      <c r="U100" s="280"/>
      <c r="V100" s="280"/>
      <c r="W100" s="280"/>
      <c r="X100" s="280"/>
      <c r="Y100" s="280"/>
      <c r="Z100" s="280"/>
      <c r="AA100" s="280"/>
      <c r="AB100" s="280"/>
      <c r="AC100" s="280"/>
      <c r="AD100" s="280"/>
      <c r="AE100" s="280"/>
      <c r="AF100" s="280"/>
      <c r="AG100" s="280"/>
      <c r="AH100" s="280"/>
      <c r="AI100" s="280"/>
      <c r="AJ100" s="280"/>
      <c r="AK100" s="280"/>
      <c r="AL100" s="280"/>
      <c r="AM100" s="280"/>
      <c r="AN100" s="280"/>
    </row>
    <row r="101" customFormat="false" ht="12.75" hidden="false" customHeight="false" outlineLevel="0" collapsed="false">
      <c r="D101" s="280"/>
      <c r="E101" s="280"/>
      <c r="F101" s="280"/>
      <c r="G101" s="280"/>
      <c r="H101" s="280"/>
      <c r="I101" s="280"/>
      <c r="J101" s="280"/>
      <c r="K101" s="280"/>
      <c r="L101" s="280"/>
      <c r="M101" s="280"/>
      <c r="N101" s="280"/>
      <c r="O101" s="280"/>
      <c r="P101" s="280"/>
      <c r="Q101" s="280"/>
      <c r="R101" s="280"/>
      <c r="S101" s="280"/>
      <c r="T101" s="280"/>
      <c r="U101" s="280"/>
      <c r="V101" s="280"/>
      <c r="W101" s="280"/>
      <c r="X101" s="280"/>
      <c r="Y101" s="280"/>
      <c r="Z101" s="280"/>
      <c r="AA101" s="280"/>
      <c r="AB101" s="280"/>
      <c r="AC101" s="280"/>
      <c r="AD101" s="280"/>
      <c r="AE101" s="280"/>
      <c r="AF101" s="280"/>
      <c r="AG101" s="280"/>
      <c r="AH101" s="280"/>
      <c r="AI101" s="280"/>
      <c r="AJ101" s="280"/>
      <c r="AK101" s="280"/>
      <c r="AL101" s="280"/>
      <c r="AM101" s="280"/>
      <c r="AN101" s="280"/>
    </row>
    <row r="102" customFormat="false" ht="12.75" hidden="false" customHeight="false" outlineLevel="0" collapsed="false">
      <c r="D102" s="280"/>
      <c r="E102" s="280"/>
      <c r="F102" s="280"/>
      <c r="G102" s="280"/>
      <c r="H102" s="280"/>
      <c r="I102" s="280"/>
      <c r="J102" s="280"/>
      <c r="K102" s="280"/>
      <c r="L102" s="280"/>
      <c r="M102" s="280"/>
      <c r="N102" s="280"/>
      <c r="O102" s="280"/>
      <c r="P102" s="280"/>
      <c r="Q102" s="280"/>
      <c r="R102" s="280"/>
      <c r="S102" s="280"/>
      <c r="T102" s="280"/>
      <c r="U102" s="280"/>
      <c r="V102" s="280"/>
      <c r="W102" s="280"/>
      <c r="X102" s="280"/>
      <c r="Y102" s="280"/>
      <c r="Z102" s="280"/>
      <c r="AA102" s="280"/>
      <c r="AB102" s="280"/>
      <c r="AC102" s="280"/>
      <c r="AD102" s="280"/>
      <c r="AE102" s="280"/>
      <c r="AF102" s="280"/>
      <c r="AG102" s="280"/>
      <c r="AH102" s="280"/>
      <c r="AI102" s="280"/>
      <c r="AJ102" s="280"/>
      <c r="AK102" s="280"/>
      <c r="AL102" s="280"/>
      <c r="AM102" s="280"/>
      <c r="AN102" s="280"/>
    </row>
    <row r="103" customFormat="false" ht="12.75" hidden="false" customHeight="false" outlineLevel="0" collapsed="false">
      <c r="D103" s="280"/>
      <c r="E103" s="280"/>
      <c r="F103" s="280"/>
      <c r="G103" s="280"/>
      <c r="H103" s="280"/>
      <c r="I103" s="280"/>
      <c r="J103" s="280"/>
      <c r="K103" s="280"/>
      <c r="L103" s="280"/>
      <c r="M103" s="280"/>
      <c r="N103" s="280"/>
      <c r="O103" s="280"/>
      <c r="P103" s="280"/>
      <c r="Q103" s="280"/>
      <c r="R103" s="280"/>
      <c r="S103" s="280"/>
      <c r="T103" s="280"/>
      <c r="U103" s="280"/>
      <c r="V103" s="280"/>
      <c r="W103" s="280"/>
      <c r="X103" s="280"/>
      <c r="Y103" s="280"/>
      <c r="Z103" s="280"/>
      <c r="AA103" s="280"/>
      <c r="AB103" s="280"/>
      <c r="AC103" s="280"/>
      <c r="AD103" s="280"/>
      <c r="AE103" s="280"/>
      <c r="AF103" s="280"/>
      <c r="AG103" s="280"/>
      <c r="AH103" s="280"/>
      <c r="AI103" s="280"/>
      <c r="AJ103" s="280"/>
      <c r="AK103" s="280"/>
      <c r="AL103" s="280"/>
      <c r="AM103" s="280"/>
      <c r="AN103" s="280"/>
    </row>
    <row r="104" customFormat="false" ht="12.75" hidden="false" customHeight="false" outlineLevel="0" collapsed="false">
      <c r="D104" s="280"/>
      <c r="E104" s="280"/>
      <c r="F104" s="280"/>
      <c r="G104" s="280"/>
      <c r="H104" s="280"/>
      <c r="I104" s="280"/>
      <c r="J104" s="280"/>
      <c r="K104" s="280"/>
      <c r="L104" s="280"/>
      <c r="M104" s="280"/>
      <c r="N104" s="280"/>
      <c r="O104" s="280"/>
      <c r="P104" s="280"/>
      <c r="Q104" s="280"/>
      <c r="R104" s="280"/>
      <c r="S104" s="280"/>
      <c r="T104" s="280"/>
      <c r="U104" s="280"/>
      <c r="V104" s="280"/>
      <c r="W104" s="280"/>
      <c r="X104" s="280"/>
      <c r="Y104" s="280"/>
      <c r="Z104" s="280"/>
      <c r="AA104" s="280"/>
      <c r="AB104" s="280"/>
      <c r="AC104" s="280"/>
      <c r="AD104" s="280"/>
      <c r="AE104" s="280"/>
      <c r="AF104" s="280"/>
      <c r="AG104" s="280"/>
      <c r="AH104" s="280"/>
      <c r="AI104" s="280"/>
      <c r="AJ104" s="280"/>
      <c r="AK104" s="280"/>
      <c r="AL104" s="280"/>
      <c r="AM104" s="280"/>
      <c r="AN104" s="280"/>
    </row>
    <row r="105" customFormat="false" ht="12.75" hidden="false" customHeight="false" outlineLevel="0" collapsed="false">
      <c r="D105" s="280"/>
      <c r="E105" s="280"/>
      <c r="F105" s="280"/>
      <c r="G105" s="280"/>
      <c r="H105" s="280"/>
      <c r="I105" s="280"/>
      <c r="J105" s="280"/>
      <c r="K105" s="280"/>
      <c r="L105" s="280"/>
      <c r="M105" s="280"/>
      <c r="N105" s="280"/>
      <c r="O105" s="280"/>
      <c r="P105" s="280"/>
      <c r="Q105" s="280"/>
      <c r="R105" s="280"/>
      <c r="S105" s="280"/>
      <c r="T105" s="280"/>
      <c r="U105" s="280"/>
      <c r="V105" s="280"/>
      <c r="W105" s="280"/>
      <c r="X105" s="280"/>
      <c r="Y105" s="280"/>
      <c r="Z105" s="280"/>
      <c r="AA105" s="280"/>
      <c r="AB105" s="280"/>
      <c r="AC105" s="280"/>
      <c r="AD105" s="280"/>
      <c r="AE105" s="280"/>
      <c r="AF105" s="280"/>
      <c r="AG105" s="280"/>
      <c r="AH105" s="280"/>
      <c r="AI105" s="280"/>
      <c r="AJ105" s="280"/>
      <c r="AK105" s="280"/>
      <c r="AL105" s="280"/>
      <c r="AM105" s="280"/>
      <c r="AN105" s="280"/>
    </row>
    <row r="106" customFormat="false" ht="12.75" hidden="false" customHeight="false" outlineLevel="0" collapsed="false">
      <c r="D106" s="280"/>
      <c r="E106" s="280"/>
      <c r="F106" s="280"/>
      <c r="G106" s="280"/>
      <c r="H106" s="280"/>
      <c r="I106" s="280"/>
      <c r="J106" s="280"/>
      <c r="K106" s="280"/>
      <c r="L106" s="280"/>
      <c r="M106" s="280"/>
      <c r="N106" s="280"/>
      <c r="O106" s="280"/>
      <c r="P106" s="280"/>
      <c r="Q106" s="280"/>
      <c r="R106" s="280"/>
      <c r="S106" s="280"/>
      <c r="T106" s="280"/>
      <c r="U106" s="280"/>
      <c r="V106" s="280"/>
      <c r="W106" s="280"/>
      <c r="X106" s="280"/>
      <c r="Y106" s="280"/>
      <c r="Z106" s="280"/>
      <c r="AA106" s="280"/>
      <c r="AB106" s="280"/>
      <c r="AC106" s="280"/>
      <c r="AD106" s="280"/>
      <c r="AE106" s="280"/>
      <c r="AF106" s="280"/>
      <c r="AG106" s="280"/>
      <c r="AH106" s="280"/>
      <c r="AI106" s="280"/>
      <c r="AJ106" s="280"/>
      <c r="AK106" s="280"/>
      <c r="AL106" s="280"/>
      <c r="AM106" s="280"/>
      <c r="AN106" s="280"/>
    </row>
    <row r="107" customFormat="false" ht="12.75" hidden="false" customHeight="false" outlineLevel="0" collapsed="false">
      <c r="D107" s="280"/>
      <c r="E107" s="280"/>
      <c r="F107" s="280"/>
      <c r="G107" s="280"/>
      <c r="H107" s="280"/>
      <c r="I107" s="280"/>
      <c r="J107" s="280"/>
      <c r="K107" s="280"/>
      <c r="L107" s="280"/>
      <c r="M107" s="280"/>
      <c r="N107" s="280"/>
      <c r="O107" s="280"/>
      <c r="P107" s="280"/>
      <c r="Q107" s="280"/>
      <c r="R107" s="280"/>
      <c r="S107" s="280"/>
      <c r="T107" s="280"/>
      <c r="U107" s="280"/>
      <c r="V107" s="280"/>
      <c r="W107" s="280"/>
      <c r="X107" s="280"/>
      <c r="Y107" s="280"/>
      <c r="Z107" s="280"/>
      <c r="AA107" s="280"/>
      <c r="AB107" s="280"/>
      <c r="AC107" s="280"/>
      <c r="AD107" s="280"/>
      <c r="AE107" s="280"/>
      <c r="AF107" s="280"/>
      <c r="AG107" s="280"/>
      <c r="AH107" s="280"/>
      <c r="AI107" s="280"/>
      <c r="AJ107" s="280"/>
      <c r="AK107" s="280"/>
      <c r="AL107" s="280"/>
      <c r="AM107" s="280"/>
      <c r="AN107" s="280"/>
    </row>
    <row r="108" customFormat="false" ht="12.75" hidden="false" customHeight="false" outlineLevel="0" collapsed="false">
      <c r="D108" s="280"/>
      <c r="E108" s="280"/>
      <c r="F108" s="280"/>
      <c r="G108" s="280"/>
      <c r="H108" s="280"/>
      <c r="I108" s="280"/>
      <c r="J108" s="280"/>
      <c r="K108" s="280"/>
      <c r="L108" s="280"/>
      <c r="M108" s="280"/>
      <c r="N108" s="280"/>
      <c r="O108" s="280"/>
      <c r="P108" s="280"/>
      <c r="Q108" s="280"/>
      <c r="R108" s="280"/>
      <c r="S108" s="280"/>
      <c r="T108" s="280"/>
      <c r="U108" s="280"/>
      <c r="V108" s="280"/>
      <c r="W108" s="280"/>
      <c r="X108" s="280"/>
      <c r="Y108" s="280"/>
      <c r="Z108" s="280"/>
      <c r="AA108" s="280"/>
      <c r="AB108" s="280"/>
      <c r="AC108" s="280"/>
      <c r="AD108" s="280"/>
      <c r="AE108" s="280"/>
      <c r="AF108" s="280"/>
      <c r="AG108" s="280"/>
      <c r="AH108" s="280"/>
      <c r="AI108" s="280"/>
      <c r="AJ108" s="280"/>
      <c r="AK108" s="280"/>
      <c r="AL108" s="280"/>
      <c r="AM108" s="280"/>
      <c r="AN108" s="280"/>
    </row>
    <row r="109" customFormat="false" ht="12.75" hidden="false" customHeight="false" outlineLevel="0" collapsed="false">
      <c r="D109" s="280"/>
      <c r="E109" s="280"/>
      <c r="F109" s="280"/>
      <c r="G109" s="280"/>
      <c r="H109" s="280"/>
      <c r="I109" s="280"/>
      <c r="J109" s="280"/>
      <c r="K109" s="280"/>
      <c r="L109" s="280"/>
      <c r="M109" s="280"/>
      <c r="N109" s="280"/>
      <c r="O109" s="280"/>
      <c r="P109" s="280"/>
      <c r="Q109" s="280"/>
      <c r="R109" s="280"/>
      <c r="S109" s="280"/>
      <c r="T109" s="280"/>
      <c r="U109" s="280"/>
      <c r="V109" s="280"/>
      <c r="W109" s="280"/>
      <c r="X109" s="280"/>
      <c r="Y109" s="280"/>
      <c r="Z109" s="280"/>
      <c r="AA109" s="280"/>
      <c r="AB109" s="280"/>
      <c r="AC109" s="280"/>
      <c r="AD109" s="280"/>
      <c r="AE109" s="280"/>
      <c r="AF109" s="280"/>
      <c r="AG109" s="280"/>
      <c r="AH109" s="280"/>
      <c r="AI109" s="280"/>
      <c r="AJ109" s="280"/>
      <c r="AK109" s="280"/>
      <c r="AL109" s="280"/>
      <c r="AM109" s="280"/>
      <c r="AN109" s="280"/>
    </row>
    <row r="110" customFormat="false" ht="12.75" hidden="false" customHeight="false" outlineLevel="0" collapsed="false">
      <c r="D110" s="280"/>
      <c r="E110" s="280"/>
      <c r="F110" s="280"/>
      <c r="G110" s="280"/>
      <c r="H110" s="280"/>
      <c r="I110" s="280"/>
      <c r="J110" s="280"/>
      <c r="K110" s="280"/>
      <c r="L110" s="280"/>
      <c r="M110" s="280"/>
      <c r="N110" s="280"/>
      <c r="O110" s="280"/>
      <c r="P110" s="280"/>
      <c r="Q110" s="280"/>
      <c r="R110" s="280"/>
      <c r="S110" s="280"/>
      <c r="T110" s="280"/>
      <c r="U110" s="280"/>
      <c r="V110" s="280"/>
      <c r="W110" s="280"/>
      <c r="X110" s="280"/>
      <c r="Y110" s="280"/>
      <c r="Z110" s="280"/>
      <c r="AA110" s="280"/>
      <c r="AB110" s="280"/>
      <c r="AC110" s="280"/>
      <c r="AD110" s="280"/>
      <c r="AE110" s="280"/>
      <c r="AF110" s="280"/>
      <c r="AG110" s="280"/>
      <c r="AH110" s="280"/>
      <c r="AI110" s="280"/>
      <c r="AJ110" s="280"/>
      <c r="AK110" s="280"/>
      <c r="AL110" s="280"/>
      <c r="AM110" s="280"/>
      <c r="AN110" s="280"/>
    </row>
    <row r="111" customFormat="false" ht="12.75" hidden="false" customHeight="false" outlineLevel="0" collapsed="false">
      <c r="D111" s="280"/>
      <c r="E111" s="280"/>
      <c r="F111" s="280"/>
      <c r="G111" s="280"/>
      <c r="H111" s="280"/>
      <c r="I111" s="280"/>
      <c r="J111" s="280"/>
      <c r="K111" s="280"/>
      <c r="L111" s="280"/>
      <c r="M111" s="280"/>
      <c r="N111" s="280"/>
      <c r="O111" s="280"/>
      <c r="P111" s="280"/>
      <c r="Q111" s="280"/>
      <c r="R111" s="280"/>
      <c r="S111" s="280"/>
      <c r="T111" s="280"/>
      <c r="U111" s="280"/>
      <c r="V111" s="280"/>
      <c r="W111" s="280"/>
      <c r="X111" s="280"/>
      <c r="Y111" s="280"/>
      <c r="Z111" s="280"/>
      <c r="AA111" s="280"/>
      <c r="AB111" s="280"/>
      <c r="AC111" s="280"/>
      <c r="AD111" s="280"/>
      <c r="AE111" s="280"/>
      <c r="AF111" s="280"/>
      <c r="AG111" s="280"/>
      <c r="AH111" s="280"/>
      <c r="AI111" s="280"/>
      <c r="AJ111" s="280"/>
      <c r="AK111" s="280"/>
      <c r="AL111" s="280"/>
      <c r="AM111" s="280"/>
      <c r="AN111" s="280"/>
    </row>
    <row r="112" customFormat="false" ht="12.75" hidden="false" customHeight="false" outlineLevel="0" collapsed="false">
      <c r="D112" s="280"/>
      <c r="E112" s="280"/>
      <c r="F112" s="280"/>
      <c r="G112" s="280"/>
      <c r="H112" s="280"/>
      <c r="I112" s="280"/>
      <c r="J112" s="280"/>
      <c r="K112" s="280"/>
      <c r="L112" s="280"/>
      <c r="M112" s="280"/>
      <c r="N112" s="280"/>
      <c r="O112" s="280"/>
      <c r="P112" s="280"/>
      <c r="Q112" s="280"/>
      <c r="R112" s="280"/>
      <c r="S112" s="280"/>
      <c r="T112" s="280"/>
      <c r="U112" s="280"/>
      <c r="V112" s="280"/>
      <c r="W112" s="280"/>
      <c r="X112" s="280"/>
      <c r="Y112" s="280"/>
      <c r="Z112" s="280"/>
      <c r="AA112" s="280"/>
      <c r="AB112" s="280"/>
      <c r="AC112" s="280"/>
      <c r="AD112" s="280"/>
      <c r="AE112" s="280"/>
      <c r="AF112" s="280"/>
      <c r="AG112" s="280"/>
      <c r="AH112" s="280"/>
      <c r="AI112" s="280"/>
      <c r="AJ112" s="280"/>
      <c r="AK112" s="280"/>
      <c r="AL112" s="280"/>
      <c r="AM112" s="280"/>
      <c r="AN112" s="280"/>
    </row>
    <row r="113" customFormat="false" ht="12.75" hidden="false" customHeight="false" outlineLevel="0" collapsed="false">
      <c r="D113" s="280"/>
      <c r="E113" s="280"/>
      <c r="F113" s="280"/>
      <c r="G113" s="280"/>
      <c r="H113" s="280"/>
      <c r="I113" s="280"/>
      <c r="J113" s="280"/>
      <c r="K113" s="280"/>
      <c r="L113" s="280"/>
      <c r="M113" s="280"/>
      <c r="N113" s="280"/>
      <c r="O113" s="280"/>
      <c r="P113" s="280"/>
      <c r="Q113" s="280"/>
      <c r="R113" s="280"/>
      <c r="S113" s="280"/>
      <c r="T113" s="280"/>
      <c r="U113" s="280"/>
      <c r="V113" s="280"/>
      <c r="W113" s="280"/>
      <c r="X113" s="280"/>
      <c r="Y113" s="280"/>
      <c r="Z113" s="280"/>
      <c r="AA113" s="280"/>
      <c r="AB113" s="280"/>
      <c r="AC113" s="280"/>
      <c r="AD113" s="280"/>
      <c r="AE113" s="280"/>
      <c r="AF113" s="280"/>
      <c r="AG113" s="280"/>
      <c r="AH113" s="280"/>
      <c r="AI113" s="280"/>
      <c r="AJ113" s="280"/>
      <c r="AK113" s="280"/>
      <c r="AL113" s="280"/>
      <c r="AM113" s="280"/>
      <c r="AN113" s="280"/>
    </row>
    <row r="114" customFormat="false" ht="12.75" hidden="false" customHeight="false" outlineLevel="0" collapsed="false">
      <c r="D114" s="280"/>
      <c r="E114" s="280"/>
      <c r="F114" s="280"/>
      <c r="G114" s="280"/>
      <c r="H114" s="280"/>
      <c r="I114" s="280"/>
      <c r="J114" s="280"/>
      <c r="K114" s="280"/>
      <c r="L114" s="280"/>
      <c r="M114" s="280"/>
      <c r="N114" s="280"/>
      <c r="O114" s="280"/>
      <c r="P114" s="280"/>
      <c r="Q114" s="280"/>
      <c r="R114" s="280"/>
      <c r="S114" s="280"/>
      <c r="T114" s="280"/>
      <c r="U114" s="280"/>
      <c r="V114" s="280"/>
      <c r="W114" s="280"/>
      <c r="X114" s="280"/>
      <c r="Y114" s="280"/>
      <c r="Z114" s="280"/>
      <c r="AA114" s="280"/>
      <c r="AB114" s="280"/>
      <c r="AC114" s="280"/>
      <c r="AD114" s="280"/>
      <c r="AE114" s="280"/>
      <c r="AF114" s="280"/>
      <c r="AG114" s="280"/>
      <c r="AH114" s="280"/>
      <c r="AI114" s="280"/>
      <c r="AJ114" s="280"/>
      <c r="AK114" s="280"/>
      <c r="AL114" s="280"/>
      <c r="AM114" s="280"/>
      <c r="AN114" s="280"/>
    </row>
    <row r="115" customFormat="false" ht="12.75" hidden="false" customHeight="false" outlineLevel="0" collapsed="false">
      <c r="D115" s="280"/>
      <c r="E115" s="280"/>
      <c r="F115" s="280"/>
      <c r="G115" s="280"/>
      <c r="H115" s="280"/>
      <c r="I115" s="280"/>
      <c r="J115" s="280"/>
      <c r="K115" s="280"/>
      <c r="L115" s="280"/>
      <c r="M115" s="280"/>
      <c r="N115" s="280"/>
      <c r="O115" s="280"/>
      <c r="P115" s="280"/>
      <c r="Q115" s="280"/>
      <c r="R115" s="280"/>
      <c r="S115" s="280"/>
      <c r="T115" s="280"/>
      <c r="U115" s="280"/>
      <c r="V115" s="280"/>
      <c r="W115" s="280"/>
      <c r="X115" s="280"/>
      <c r="Y115" s="280"/>
      <c r="Z115" s="280"/>
      <c r="AA115" s="280"/>
      <c r="AB115" s="280"/>
      <c r="AC115" s="280"/>
      <c r="AD115" s="280"/>
      <c r="AE115" s="280"/>
      <c r="AF115" s="280"/>
      <c r="AG115" s="280"/>
      <c r="AH115" s="280"/>
      <c r="AI115" s="280"/>
      <c r="AJ115" s="280"/>
      <c r="AK115" s="280"/>
      <c r="AL115" s="280"/>
      <c r="AM115" s="280"/>
      <c r="AN115" s="280"/>
    </row>
    <row r="116" customFormat="false" ht="12.75" hidden="false" customHeight="false" outlineLevel="0" collapsed="false">
      <c r="D116" s="280"/>
      <c r="E116" s="280"/>
      <c r="F116" s="280"/>
      <c r="G116" s="280"/>
      <c r="H116" s="280"/>
      <c r="I116" s="280"/>
      <c r="J116" s="280"/>
      <c r="K116" s="280"/>
      <c r="L116" s="280"/>
      <c r="M116" s="280"/>
      <c r="N116" s="280"/>
      <c r="O116" s="280"/>
      <c r="P116" s="280"/>
      <c r="Q116" s="280"/>
      <c r="R116" s="280"/>
      <c r="S116" s="280"/>
      <c r="T116" s="280"/>
      <c r="U116" s="280"/>
      <c r="V116" s="280"/>
      <c r="W116" s="280"/>
      <c r="X116" s="280"/>
      <c r="Y116" s="280"/>
      <c r="Z116" s="280"/>
      <c r="AA116" s="280"/>
      <c r="AB116" s="280"/>
      <c r="AC116" s="280"/>
      <c r="AD116" s="280"/>
      <c r="AE116" s="280"/>
      <c r="AF116" s="280"/>
      <c r="AG116" s="280"/>
      <c r="AH116" s="280"/>
      <c r="AI116" s="280"/>
      <c r="AJ116" s="280"/>
      <c r="AK116" s="280"/>
      <c r="AL116" s="280"/>
      <c r="AM116" s="280"/>
      <c r="AN116" s="280"/>
    </row>
    <row r="117" customFormat="false" ht="12.75" hidden="false" customHeight="false" outlineLevel="0" collapsed="false">
      <c r="D117" s="280"/>
      <c r="E117" s="280"/>
      <c r="F117" s="280"/>
      <c r="G117" s="280"/>
      <c r="H117" s="280"/>
      <c r="I117" s="280"/>
      <c r="J117" s="280"/>
      <c r="K117" s="280"/>
      <c r="L117" s="280"/>
      <c r="M117" s="280"/>
      <c r="N117" s="280"/>
      <c r="O117" s="280"/>
      <c r="P117" s="280"/>
      <c r="Q117" s="280"/>
      <c r="R117" s="280"/>
      <c r="S117" s="280"/>
      <c r="T117" s="280"/>
      <c r="U117" s="280"/>
      <c r="V117" s="280"/>
      <c r="W117" s="280"/>
      <c r="X117" s="280"/>
      <c r="Y117" s="280"/>
      <c r="Z117" s="280"/>
      <c r="AA117" s="280"/>
      <c r="AB117" s="280"/>
      <c r="AC117" s="280"/>
      <c r="AD117" s="280"/>
      <c r="AE117" s="280"/>
      <c r="AF117" s="280"/>
      <c r="AG117" s="280"/>
      <c r="AH117" s="280"/>
      <c r="AI117" s="280"/>
      <c r="AJ117" s="280"/>
      <c r="AK117" s="280"/>
      <c r="AL117" s="280"/>
      <c r="AM117" s="280"/>
      <c r="AN117" s="280"/>
    </row>
    <row r="118" customFormat="false" ht="12.75" hidden="false" customHeight="false" outlineLevel="0" collapsed="false">
      <c r="D118" s="280"/>
      <c r="E118" s="280"/>
      <c r="F118" s="280"/>
      <c r="G118" s="280"/>
      <c r="H118" s="280"/>
      <c r="I118" s="280"/>
      <c r="J118" s="280"/>
      <c r="K118" s="280"/>
      <c r="L118" s="280"/>
      <c r="M118" s="280"/>
      <c r="N118" s="280"/>
      <c r="O118" s="280"/>
      <c r="P118" s="280"/>
      <c r="Q118" s="280"/>
      <c r="R118" s="280"/>
      <c r="S118" s="280"/>
      <c r="T118" s="280"/>
      <c r="U118" s="280"/>
      <c r="V118" s="280"/>
      <c r="W118" s="280"/>
      <c r="X118" s="280"/>
      <c r="Y118" s="280"/>
      <c r="Z118" s="280"/>
      <c r="AA118" s="280"/>
      <c r="AB118" s="280"/>
      <c r="AC118" s="280"/>
      <c r="AD118" s="280"/>
      <c r="AE118" s="280"/>
      <c r="AF118" s="280"/>
      <c r="AG118" s="280"/>
      <c r="AH118" s="280"/>
      <c r="AI118" s="280"/>
      <c r="AJ118" s="280"/>
      <c r="AK118" s="280"/>
      <c r="AL118" s="280"/>
      <c r="AM118" s="280"/>
      <c r="AN118" s="280"/>
    </row>
    <row r="119" customFormat="false" ht="12.75" hidden="false" customHeight="false" outlineLevel="0" collapsed="false">
      <c r="D119" s="280"/>
      <c r="E119" s="280"/>
      <c r="F119" s="280"/>
      <c r="G119" s="280"/>
      <c r="H119" s="280"/>
      <c r="I119" s="280"/>
      <c r="J119" s="280"/>
      <c r="K119" s="280"/>
      <c r="L119" s="280"/>
      <c r="M119" s="280"/>
      <c r="N119" s="280"/>
      <c r="O119" s="280"/>
      <c r="P119" s="280"/>
      <c r="Q119" s="280"/>
      <c r="R119" s="280"/>
      <c r="S119" s="280"/>
      <c r="T119" s="280"/>
      <c r="U119" s="280"/>
      <c r="V119" s="280"/>
      <c r="W119" s="280"/>
      <c r="X119" s="280"/>
      <c r="Y119" s="280"/>
      <c r="Z119" s="280"/>
      <c r="AA119" s="280"/>
      <c r="AB119" s="280"/>
      <c r="AC119" s="280"/>
      <c r="AD119" s="280"/>
      <c r="AE119" s="280"/>
      <c r="AF119" s="280"/>
      <c r="AG119" s="280"/>
      <c r="AH119" s="280"/>
      <c r="AI119" s="280"/>
      <c r="AJ119" s="280"/>
      <c r="AK119" s="280"/>
      <c r="AL119" s="280"/>
      <c r="AM119" s="280"/>
      <c r="AN119" s="280"/>
    </row>
    <row r="120" customFormat="false" ht="12.75" hidden="false" customHeight="false" outlineLevel="0" collapsed="false">
      <c r="D120" s="280"/>
      <c r="E120" s="280"/>
      <c r="F120" s="280"/>
      <c r="G120" s="280"/>
      <c r="H120" s="280"/>
      <c r="I120" s="280"/>
      <c r="J120" s="280"/>
      <c r="K120" s="280"/>
      <c r="L120" s="280"/>
      <c r="M120" s="280"/>
      <c r="N120" s="280"/>
      <c r="O120" s="280"/>
      <c r="P120" s="280"/>
      <c r="Q120" s="280"/>
      <c r="R120" s="280"/>
      <c r="S120" s="280"/>
      <c r="T120" s="280"/>
      <c r="U120" s="280"/>
      <c r="V120" s="280"/>
      <c r="W120" s="280"/>
      <c r="X120" s="280"/>
      <c r="Y120" s="280"/>
      <c r="Z120" s="280"/>
      <c r="AA120" s="280"/>
      <c r="AB120" s="280"/>
      <c r="AC120" s="280"/>
      <c r="AD120" s="280"/>
      <c r="AE120" s="280"/>
      <c r="AF120" s="280"/>
      <c r="AG120" s="280"/>
      <c r="AH120" s="280"/>
      <c r="AI120" s="280"/>
      <c r="AJ120" s="280"/>
      <c r="AK120" s="280"/>
      <c r="AL120" s="280"/>
      <c r="AM120" s="280"/>
      <c r="AN120" s="280"/>
    </row>
    <row r="121" customFormat="false" ht="12.75" hidden="false" customHeight="false" outlineLevel="0" collapsed="false">
      <c r="D121" s="280"/>
      <c r="E121" s="280"/>
      <c r="F121" s="280"/>
      <c r="G121" s="280"/>
      <c r="H121" s="280"/>
      <c r="I121" s="280"/>
      <c r="J121" s="280"/>
      <c r="K121" s="280"/>
      <c r="L121" s="280"/>
      <c r="M121" s="280"/>
      <c r="N121" s="280"/>
      <c r="O121" s="280"/>
      <c r="P121" s="280"/>
      <c r="Q121" s="280"/>
      <c r="R121" s="280"/>
      <c r="S121" s="280"/>
      <c r="T121" s="280"/>
      <c r="U121" s="280"/>
      <c r="V121" s="280"/>
      <c r="W121" s="280"/>
      <c r="X121" s="280"/>
      <c r="Y121" s="280"/>
      <c r="Z121" s="280"/>
      <c r="AA121" s="280"/>
      <c r="AB121" s="280"/>
      <c r="AC121" s="280"/>
      <c r="AD121" s="280"/>
      <c r="AE121" s="280"/>
      <c r="AF121" s="280"/>
      <c r="AG121" s="280"/>
      <c r="AH121" s="280"/>
      <c r="AI121" s="280"/>
      <c r="AJ121" s="280"/>
      <c r="AK121" s="280"/>
      <c r="AL121" s="280"/>
      <c r="AM121" s="280"/>
      <c r="AN121" s="280"/>
    </row>
    <row r="122" customFormat="false" ht="12.75" hidden="false" customHeight="false" outlineLevel="0" collapsed="false">
      <c r="D122" s="280"/>
      <c r="E122" s="280"/>
      <c r="F122" s="280"/>
      <c r="G122" s="280"/>
      <c r="H122" s="280"/>
      <c r="I122" s="280"/>
      <c r="J122" s="280"/>
      <c r="K122" s="280"/>
      <c r="L122" s="280"/>
      <c r="M122" s="280"/>
      <c r="N122" s="280"/>
      <c r="O122" s="280"/>
      <c r="P122" s="280"/>
      <c r="Q122" s="280"/>
      <c r="R122" s="280"/>
      <c r="S122" s="280"/>
      <c r="T122" s="280"/>
      <c r="U122" s="280"/>
      <c r="V122" s="280"/>
      <c r="W122" s="280"/>
      <c r="X122" s="280"/>
      <c r="Y122" s="280"/>
      <c r="Z122" s="280"/>
      <c r="AA122" s="280"/>
      <c r="AB122" s="280"/>
      <c r="AC122" s="280"/>
      <c r="AD122" s="280"/>
      <c r="AE122" s="280"/>
      <c r="AF122" s="280"/>
      <c r="AG122" s="280"/>
      <c r="AH122" s="280"/>
      <c r="AI122" s="280"/>
      <c r="AJ122" s="280"/>
      <c r="AK122" s="280"/>
      <c r="AL122" s="280"/>
      <c r="AM122" s="280"/>
      <c r="AN122" s="280"/>
    </row>
    <row r="123" customFormat="false" ht="12.75" hidden="false" customHeight="false" outlineLevel="0" collapsed="false">
      <c r="D123" s="280"/>
      <c r="E123" s="280"/>
      <c r="F123" s="280"/>
      <c r="G123" s="280"/>
      <c r="H123" s="280"/>
      <c r="I123" s="280"/>
      <c r="J123" s="280"/>
      <c r="K123" s="280"/>
      <c r="L123" s="280"/>
      <c r="M123" s="280"/>
      <c r="N123" s="280"/>
      <c r="O123" s="280"/>
      <c r="P123" s="280"/>
      <c r="Q123" s="280"/>
      <c r="R123" s="280"/>
      <c r="S123" s="280"/>
      <c r="T123" s="280"/>
      <c r="U123" s="280"/>
      <c r="V123" s="280"/>
      <c r="W123" s="280"/>
      <c r="X123" s="280"/>
      <c r="Y123" s="280"/>
      <c r="Z123" s="280"/>
      <c r="AA123" s="280"/>
      <c r="AB123" s="280"/>
      <c r="AC123" s="280"/>
      <c r="AD123" s="280"/>
      <c r="AE123" s="280"/>
      <c r="AF123" s="280"/>
      <c r="AG123" s="280"/>
      <c r="AH123" s="280"/>
      <c r="AI123" s="280"/>
      <c r="AJ123" s="280"/>
      <c r="AK123" s="280"/>
      <c r="AL123" s="280"/>
      <c r="AM123" s="280"/>
      <c r="AN123" s="280"/>
    </row>
    <row r="124" customFormat="false" ht="12.75" hidden="false" customHeight="false" outlineLevel="0" collapsed="false">
      <c r="D124" s="280"/>
      <c r="E124" s="280"/>
      <c r="F124" s="280"/>
      <c r="G124" s="280"/>
      <c r="H124" s="280"/>
      <c r="I124" s="280"/>
      <c r="J124" s="280"/>
      <c r="K124" s="280"/>
      <c r="L124" s="280"/>
      <c r="M124" s="280"/>
      <c r="N124" s="280"/>
      <c r="O124" s="280"/>
      <c r="P124" s="280"/>
      <c r="Q124" s="280"/>
      <c r="R124" s="280"/>
      <c r="S124" s="280"/>
      <c r="T124" s="280"/>
      <c r="U124" s="280"/>
      <c r="V124" s="280"/>
      <c r="W124" s="280"/>
      <c r="X124" s="280"/>
      <c r="Y124" s="280"/>
      <c r="Z124" s="280"/>
      <c r="AA124" s="280"/>
      <c r="AB124" s="280"/>
      <c r="AC124" s="280"/>
      <c r="AD124" s="280"/>
      <c r="AE124" s="280"/>
      <c r="AF124" s="280"/>
      <c r="AG124" s="280"/>
      <c r="AH124" s="280"/>
      <c r="AI124" s="280"/>
      <c r="AJ124" s="280"/>
      <c r="AK124" s="280"/>
      <c r="AL124" s="280"/>
      <c r="AM124" s="280"/>
      <c r="AN124" s="280"/>
    </row>
    <row r="125" customFormat="false" ht="12.75" hidden="false" customHeight="false" outlineLevel="0" collapsed="false">
      <c r="D125" s="280"/>
      <c r="E125" s="280"/>
      <c r="F125" s="280"/>
      <c r="G125" s="280"/>
      <c r="H125" s="280"/>
      <c r="I125" s="280"/>
      <c r="J125" s="280"/>
      <c r="K125" s="280"/>
      <c r="L125" s="280"/>
      <c r="M125" s="280"/>
      <c r="N125" s="280"/>
      <c r="O125" s="280"/>
      <c r="P125" s="280"/>
      <c r="Q125" s="280"/>
      <c r="R125" s="280"/>
      <c r="S125" s="280"/>
      <c r="T125" s="280"/>
      <c r="U125" s="280"/>
      <c r="V125" s="280"/>
      <c r="W125" s="280"/>
      <c r="X125" s="280"/>
      <c r="Y125" s="280"/>
      <c r="Z125" s="280"/>
      <c r="AA125" s="280"/>
      <c r="AB125" s="280"/>
      <c r="AC125" s="280"/>
      <c r="AD125" s="280"/>
      <c r="AE125" s="280"/>
      <c r="AF125" s="280"/>
      <c r="AG125" s="280"/>
      <c r="AH125" s="280"/>
      <c r="AI125" s="280"/>
      <c r="AJ125" s="280"/>
      <c r="AK125" s="280"/>
      <c r="AL125" s="280"/>
      <c r="AM125" s="280"/>
      <c r="AN125" s="280"/>
    </row>
    <row r="126" customFormat="false" ht="12.75" hidden="false" customHeight="false" outlineLevel="0" collapsed="false">
      <c r="D126" s="280"/>
      <c r="E126" s="280"/>
      <c r="F126" s="280"/>
      <c r="G126" s="280"/>
      <c r="H126" s="280"/>
      <c r="I126" s="280"/>
      <c r="J126" s="280"/>
      <c r="K126" s="280"/>
      <c r="L126" s="280"/>
      <c r="M126" s="280"/>
      <c r="N126" s="280"/>
      <c r="O126" s="280"/>
      <c r="P126" s="280"/>
      <c r="Q126" s="280"/>
      <c r="R126" s="280"/>
      <c r="S126" s="280"/>
      <c r="T126" s="280"/>
      <c r="U126" s="280"/>
      <c r="V126" s="280"/>
      <c r="W126" s="280"/>
      <c r="X126" s="280"/>
      <c r="Y126" s="280"/>
      <c r="Z126" s="280"/>
      <c r="AA126" s="280"/>
      <c r="AB126" s="280"/>
      <c r="AC126" s="280"/>
      <c r="AD126" s="280"/>
      <c r="AE126" s="280"/>
      <c r="AF126" s="280"/>
      <c r="AG126" s="280"/>
      <c r="AH126" s="280"/>
      <c r="AI126" s="280"/>
      <c r="AJ126" s="280"/>
      <c r="AK126" s="280"/>
      <c r="AL126" s="280"/>
      <c r="AM126" s="280"/>
      <c r="AN126" s="280"/>
    </row>
    <row r="127" customFormat="false" ht="12.75" hidden="false" customHeight="false" outlineLevel="0" collapsed="false">
      <c r="D127" s="280"/>
      <c r="E127" s="280"/>
      <c r="F127" s="280"/>
      <c r="G127" s="280"/>
      <c r="H127" s="280"/>
      <c r="I127" s="280"/>
      <c r="J127" s="280"/>
      <c r="K127" s="280"/>
      <c r="L127" s="280"/>
      <c r="M127" s="280"/>
      <c r="N127" s="280"/>
      <c r="O127" s="280"/>
      <c r="P127" s="280"/>
      <c r="Q127" s="280"/>
      <c r="R127" s="280"/>
      <c r="S127" s="280"/>
      <c r="T127" s="280"/>
      <c r="U127" s="280"/>
      <c r="V127" s="280"/>
      <c r="W127" s="280"/>
      <c r="X127" s="280"/>
      <c r="Y127" s="280"/>
      <c r="Z127" s="280"/>
      <c r="AA127" s="280"/>
      <c r="AB127" s="280"/>
      <c r="AC127" s="280"/>
      <c r="AD127" s="280"/>
      <c r="AE127" s="280"/>
      <c r="AF127" s="280"/>
      <c r="AG127" s="280"/>
      <c r="AH127" s="280"/>
      <c r="AI127" s="280"/>
      <c r="AJ127" s="280"/>
      <c r="AK127" s="280"/>
      <c r="AL127" s="280"/>
      <c r="AM127" s="280"/>
      <c r="AN127" s="280"/>
    </row>
    <row r="128" customFormat="false" ht="12.75" hidden="false" customHeight="false" outlineLevel="0" collapsed="false">
      <c r="D128" s="280"/>
      <c r="E128" s="280"/>
      <c r="F128" s="280"/>
      <c r="G128" s="280"/>
      <c r="H128" s="280"/>
      <c r="I128" s="280"/>
      <c r="J128" s="280"/>
      <c r="K128" s="280"/>
      <c r="L128" s="280"/>
      <c r="M128" s="280"/>
      <c r="N128" s="280"/>
      <c r="O128" s="280"/>
      <c r="P128" s="280"/>
      <c r="Q128" s="280"/>
      <c r="R128" s="280"/>
      <c r="S128" s="280"/>
      <c r="T128" s="280"/>
      <c r="U128" s="280"/>
      <c r="V128" s="280"/>
      <c r="W128" s="280"/>
      <c r="X128" s="280"/>
      <c r="Y128" s="280"/>
      <c r="Z128" s="280"/>
      <c r="AA128" s="280"/>
      <c r="AB128" s="280"/>
      <c r="AC128" s="280"/>
      <c r="AD128" s="280"/>
      <c r="AE128" s="280"/>
      <c r="AF128" s="280"/>
      <c r="AG128" s="280"/>
      <c r="AH128" s="280"/>
      <c r="AI128" s="280"/>
      <c r="AJ128" s="280"/>
      <c r="AK128" s="280"/>
      <c r="AL128" s="280"/>
      <c r="AM128" s="280"/>
      <c r="AN128" s="280"/>
    </row>
    <row r="129" customFormat="false" ht="12.75" hidden="false" customHeight="false" outlineLevel="0" collapsed="false">
      <c r="D129" s="280"/>
      <c r="E129" s="280"/>
      <c r="F129" s="280"/>
      <c r="G129" s="280"/>
      <c r="H129" s="280"/>
      <c r="I129" s="280"/>
      <c r="J129" s="280"/>
      <c r="K129" s="280"/>
      <c r="L129" s="280"/>
      <c r="M129" s="280"/>
      <c r="N129" s="280"/>
      <c r="O129" s="280"/>
      <c r="P129" s="280"/>
      <c r="Q129" s="280"/>
      <c r="R129" s="280"/>
      <c r="S129" s="280"/>
      <c r="T129" s="280"/>
      <c r="U129" s="280"/>
      <c r="V129" s="280"/>
      <c r="W129" s="280"/>
      <c r="X129" s="280"/>
      <c r="Y129" s="280"/>
      <c r="Z129" s="280"/>
      <c r="AA129" s="280"/>
      <c r="AB129" s="280"/>
      <c r="AC129" s="280"/>
      <c r="AD129" s="280"/>
      <c r="AE129" s="280"/>
      <c r="AF129" s="280"/>
      <c r="AG129" s="280"/>
      <c r="AH129" s="280"/>
      <c r="AI129" s="280"/>
      <c r="AJ129" s="280"/>
      <c r="AK129" s="280"/>
      <c r="AL129" s="280"/>
      <c r="AM129" s="280"/>
      <c r="AN129" s="280"/>
    </row>
    <row r="130" customFormat="false" ht="12.75" hidden="false" customHeight="false" outlineLevel="0" collapsed="false">
      <c r="D130" s="280"/>
      <c r="E130" s="280"/>
      <c r="F130" s="280"/>
      <c r="G130" s="280"/>
      <c r="H130" s="280"/>
      <c r="I130" s="280"/>
      <c r="J130" s="280"/>
      <c r="K130" s="280"/>
      <c r="L130" s="280"/>
      <c r="M130" s="280"/>
      <c r="N130" s="280"/>
      <c r="O130" s="280"/>
      <c r="P130" s="280"/>
      <c r="Q130" s="280"/>
      <c r="R130" s="280"/>
      <c r="S130" s="280"/>
      <c r="T130" s="280"/>
      <c r="U130" s="280"/>
      <c r="V130" s="280"/>
      <c r="W130" s="280"/>
      <c r="X130" s="280"/>
      <c r="Y130" s="280"/>
      <c r="Z130" s="280"/>
      <c r="AA130" s="280"/>
      <c r="AB130" s="280"/>
      <c r="AC130" s="280"/>
      <c r="AD130" s="280"/>
      <c r="AE130" s="280"/>
      <c r="AF130" s="280"/>
      <c r="AG130" s="280"/>
      <c r="AH130" s="280"/>
      <c r="AI130" s="280"/>
      <c r="AJ130" s="280"/>
      <c r="AK130" s="280"/>
      <c r="AL130" s="280"/>
      <c r="AM130" s="280"/>
      <c r="AN130" s="280"/>
    </row>
    <row r="131" customFormat="false" ht="12.75" hidden="false" customHeight="false" outlineLevel="0" collapsed="false">
      <c r="D131" s="280"/>
      <c r="E131" s="280"/>
      <c r="F131" s="280"/>
      <c r="G131" s="280"/>
      <c r="H131" s="280"/>
      <c r="I131" s="280"/>
      <c r="J131" s="280"/>
      <c r="K131" s="280"/>
      <c r="L131" s="280"/>
      <c r="M131" s="280"/>
      <c r="N131" s="280"/>
      <c r="O131" s="280"/>
      <c r="P131" s="280"/>
      <c r="Q131" s="280"/>
      <c r="R131" s="280"/>
      <c r="S131" s="280"/>
      <c r="T131" s="280"/>
      <c r="U131" s="280"/>
      <c r="V131" s="280"/>
      <c r="W131" s="280"/>
      <c r="X131" s="280"/>
      <c r="Y131" s="280"/>
      <c r="Z131" s="280"/>
      <c r="AA131" s="280"/>
      <c r="AB131" s="280"/>
      <c r="AC131" s="280"/>
      <c r="AD131" s="280"/>
      <c r="AE131" s="280"/>
      <c r="AF131" s="280"/>
      <c r="AG131" s="280"/>
      <c r="AH131" s="280"/>
      <c r="AI131" s="280"/>
      <c r="AJ131" s="280"/>
      <c r="AK131" s="280"/>
      <c r="AL131" s="280"/>
      <c r="AM131" s="280"/>
      <c r="AN131" s="280"/>
    </row>
    <row r="132" customFormat="false" ht="12.75" hidden="false" customHeight="false" outlineLevel="0" collapsed="false">
      <c r="D132" s="280"/>
      <c r="E132" s="280"/>
      <c r="F132" s="280"/>
      <c r="G132" s="280"/>
      <c r="H132" s="280"/>
      <c r="I132" s="280"/>
      <c r="J132" s="280"/>
      <c r="K132" s="280"/>
      <c r="L132" s="280"/>
      <c r="M132" s="280"/>
      <c r="N132" s="280"/>
      <c r="O132" s="280"/>
      <c r="P132" s="280"/>
      <c r="Q132" s="280"/>
      <c r="R132" s="280"/>
      <c r="S132" s="280"/>
      <c r="T132" s="280"/>
      <c r="U132" s="280"/>
      <c r="V132" s="280"/>
      <c r="W132" s="280"/>
      <c r="X132" s="280"/>
      <c r="Y132" s="280"/>
      <c r="Z132" s="280"/>
      <c r="AA132" s="280"/>
      <c r="AB132" s="280"/>
      <c r="AC132" s="280"/>
      <c r="AD132" s="280"/>
      <c r="AE132" s="280"/>
      <c r="AF132" s="280"/>
      <c r="AG132" s="280"/>
      <c r="AH132" s="280"/>
      <c r="AI132" s="280"/>
      <c r="AJ132" s="280"/>
      <c r="AK132" s="280"/>
      <c r="AL132" s="280"/>
      <c r="AM132" s="280"/>
      <c r="AN132" s="280"/>
    </row>
    <row r="133" customFormat="false" ht="12.75" hidden="false" customHeight="false" outlineLevel="0" collapsed="false">
      <c r="D133" s="280"/>
      <c r="E133" s="280"/>
      <c r="F133" s="280"/>
      <c r="G133" s="280"/>
      <c r="H133" s="280"/>
      <c r="I133" s="280"/>
      <c r="J133" s="280"/>
      <c r="K133" s="280"/>
      <c r="L133" s="280"/>
      <c r="M133" s="280"/>
      <c r="N133" s="280"/>
      <c r="O133" s="280"/>
      <c r="P133" s="280"/>
      <c r="Q133" s="280"/>
      <c r="R133" s="280"/>
      <c r="S133" s="280"/>
      <c r="T133" s="280"/>
      <c r="U133" s="280"/>
      <c r="V133" s="280"/>
      <c r="W133" s="280"/>
      <c r="X133" s="280"/>
      <c r="Y133" s="280"/>
      <c r="Z133" s="280"/>
      <c r="AA133" s="280"/>
      <c r="AB133" s="280"/>
      <c r="AC133" s="280"/>
      <c r="AD133" s="280"/>
      <c r="AE133" s="280"/>
      <c r="AF133" s="280"/>
      <c r="AG133" s="280"/>
      <c r="AH133" s="280"/>
      <c r="AI133" s="280"/>
      <c r="AJ133" s="280"/>
      <c r="AK133" s="280"/>
      <c r="AL133" s="280"/>
      <c r="AM133" s="280"/>
      <c r="AN133" s="280"/>
    </row>
    <row r="134" customFormat="false" ht="12.75" hidden="false" customHeight="false" outlineLevel="0" collapsed="false">
      <c r="D134" s="280"/>
      <c r="E134" s="280"/>
      <c r="F134" s="280"/>
      <c r="G134" s="280"/>
      <c r="H134" s="280"/>
      <c r="I134" s="280"/>
      <c r="J134" s="280"/>
      <c r="K134" s="280"/>
      <c r="L134" s="280"/>
      <c r="M134" s="280"/>
      <c r="N134" s="280"/>
      <c r="O134" s="280"/>
      <c r="P134" s="280"/>
      <c r="Q134" s="280"/>
      <c r="R134" s="280"/>
      <c r="S134" s="280"/>
      <c r="T134" s="280"/>
      <c r="U134" s="280"/>
      <c r="V134" s="280"/>
      <c r="W134" s="280"/>
      <c r="X134" s="280"/>
      <c r="Y134" s="280"/>
      <c r="Z134" s="280"/>
      <c r="AA134" s="280"/>
      <c r="AB134" s="280"/>
      <c r="AC134" s="280"/>
      <c r="AD134" s="280"/>
      <c r="AE134" s="280"/>
      <c r="AF134" s="280"/>
      <c r="AG134" s="280"/>
      <c r="AH134" s="280"/>
      <c r="AI134" s="280"/>
      <c r="AJ134" s="280"/>
      <c r="AK134" s="280"/>
      <c r="AL134" s="280"/>
      <c r="AM134" s="280"/>
      <c r="AN134" s="280"/>
    </row>
    <row r="135" customFormat="false" ht="12.75" hidden="false" customHeight="false" outlineLevel="0" collapsed="false">
      <c r="D135" s="280"/>
      <c r="E135" s="280"/>
      <c r="F135" s="280"/>
      <c r="G135" s="280"/>
      <c r="H135" s="280"/>
      <c r="I135" s="280"/>
      <c r="J135" s="280"/>
      <c r="K135" s="280"/>
      <c r="L135" s="280"/>
      <c r="M135" s="280"/>
      <c r="N135" s="280"/>
      <c r="O135" s="280"/>
      <c r="P135" s="280"/>
      <c r="Q135" s="280"/>
      <c r="R135" s="280"/>
      <c r="S135" s="280"/>
      <c r="T135" s="280"/>
      <c r="U135" s="280"/>
      <c r="V135" s="280"/>
      <c r="W135" s="280"/>
      <c r="X135" s="280"/>
      <c r="Y135" s="280"/>
      <c r="Z135" s="280"/>
      <c r="AA135" s="280"/>
      <c r="AB135" s="280"/>
      <c r="AC135" s="280"/>
      <c r="AD135" s="280"/>
      <c r="AE135" s="280"/>
      <c r="AF135" s="280"/>
      <c r="AG135" s="280"/>
      <c r="AH135" s="280"/>
      <c r="AI135" s="280"/>
      <c r="AJ135" s="280"/>
      <c r="AK135" s="280"/>
      <c r="AL135" s="280"/>
      <c r="AM135" s="280"/>
      <c r="AN135" s="280"/>
    </row>
    <row r="136" customFormat="false" ht="12.75" hidden="false" customHeight="false" outlineLevel="0" collapsed="false">
      <c r="D136" s="280"/>
      <c r="E136" s="280"/>
      <c r="F136" s="280"/>
      <c r="G136" s="280"/>
      <c r="H136" s="280"/>
      <c r="I136" s="280"/>
      <c r="J136" s="280"/>
      <c r="K136" s="280"/>
      <c r="L136" s="280"/>
      <c r="M136" s="280"/>
      <c r="N136" s="280"/>
      <c r="O136" s="280"/>
      <c r="P136" s="280"/>
      <c r="Q136" s="280"/>
      <c r="R136" s="280"/>
      <c r="S136" s="280"/>
      <c r="T136" s="280"/>
      <c r="U136" s="280"/>
      <c r="V136" s="280"/>
      <c r="W136" s="280"/>
      <c r="X136" s="280"/>
      <c r="Y136" s="280"/>
      <c r="Z136" s="280"/>
      <c r="AA136" s="280"/>
      <c r="AB136" s="280"/>
      <c r="AC136" s="280"/>
      <c r="AD136" s="280"/>
      <c r="AE136" s="280"/>
      <c r="AF136" s="280"/>
      <c r="AG136" s="280"/>
      <c r="AH136" s="280"/>
      <c r="AI136" s="280"/>
      <c r="AJ136" s="280"/>
      <c r="AK136" s="280"/>
      <c r="AL136" s="280"/>
      <c r="AM136" s="280"/>
      <c r="AN136" s="280"/>
    </row>
    <row r="137" customFormat="false" ht="12.75" hidden="false" customHeight="false" outlineLevel="0" collapsed="false">
      <c r="D137" s="280"/>
      <c r="E137" s="280"/>
      <c r="F137" s="280"/>
      <c r="G137" s="280"/>
      <c r="H137" s="280"/>
      <c r="I137" s="280"/>
      <c r="J137" s="280"/>
      <c r="K137" s="280"/>
      <c r="L137" s="280"/>
      <c r="M137" s="280"/>
      <c r="N137" s="280"/>
      <c r="O137" s="280"/>
      <c r="P137" s="280"/>
      <c r="Q137" s="280"/>
      <c r="R137" s="280"/>
      <c r="S137" s="280"/>
      <c r="T137" s="280"/>
      <c r="U137" s="280"/>
      <c r="V137" s="280"/>
      <c r="W137" s="280"/>
      <c r="X137" s="280"/>
      <c r="Y137" s="280"/>
      <c r="Z137" s="280"/>
      <c r="AA137" s="280"/>
      <c r="AB137" s="280"/>
      <c r="AC137" s="280"/>
      <c r="AD137" s="280"/>
      <c r="AE137" s="280"/>
      <c r="AF137" s="280"/>
      <c r="AG137" s="280"/>
      <c r="AH137" s="280"/>
      <c r="AI137" s="280"/>
      <c r="AJ137" s="280"/>
      <c r="AK137" s="280"/>
      <c r="AL137" s="280"/>
      <c r="AM137" s="280"/>
      <c r="AN137" s="280"/>
    </row>
    <row r="138" customFormat="false" ht="12.75" hidden="false" customHeight="false" outlineLevel="0" collapsed="false">
      <c r="D138" s="280"/>
      <c r="E138" s="280"/>
      <c r="F138" s="280"/>
      <c r="G138" s="280"/>
      <c r="H138" s="280"/>
      <c r="I138" s="280"/>
      <c r="J138" s="280"/>
      <c r="K138" s="280"/>
      <c r="L138" s="280"/>
      <c r="M138" s="280"/>
      <c r="N138" s="280"/>
      <c r="O138" s="280"/>
      <c r="P138" s="280"/>
      <c r="Q138" s="280"/>
      <c r="R138" s="280"/>
      <c r="S138" s="280"/>
      <c r="T138" s="280"/>
      <c r="U138" s="280"/>
      <c r="V138" s="280"/>
      <c r="W138" s="280"/>
      <c r="X138" s="280"/>
      <c r="Y138" s="280"/>
      <c r="Z138" s="280"/>
      <c r="AA138" s="280"/>
      <c r="AB138" s="280"/>
      <c r="AC138" s="280"/>
      <c r="AD138" s="280"/>
      <c r="AE138" s="280"/>
      <c r="AF138" s="280"/>
      <c r="AG138" s="280"/>
      <c r="AH138" s="280"/>
      <c r="AI138" s="280"/>
      <c r="AJ138" s="280"/>
      <c r="AK138" s="280"/>
      <c r="AL138" s="280"/>
      <c r="AM138" s="280"/>
      <c r="AN138" s="280"/>
    </row>
    <row r="139" customFormat="false" ht="12.75" hidden="false" customHeight="false" outlineLevel="0" collapsed="false">
      <c r="D139" s="280"/>
      <c r="E139" s="280"/>
      <c r="F139" s="280"/>
      <c r="G139" s="280"/>
      <c r="H139" s="280"/>
      <c r="I139" s="280"/>
      <c r="J139" s="280"/>
      <c r="K139" s="280"/>
      <c r="L139" s="280"/>
      <c r="M139" s="280"/>
      <c r="N139" s="280"/>
      <c r="O139" s="280"/>
      <c r="P139" s="280"/>
      <c r="Q139" s="280"/>
      <c r="R139" s="280"/>
      <c r="S139" s="280"/>
      <c r="T139" s="280"/>
      <c r="U139" s="280"/>
      <c r="V139" s="280"/>
      <c r="W139" s="280"/>
      <c r="X139" s="280"/>
      <c r="Y139" s="280"/>
      <c r="Z139" s="280"/>
      <c r="AA139" s="280"/>
      <c r="AB139" s="280"/>
      <c r="AC139" s="280"/>
      <c r="AD139" s="280"/>
      <c r="AE139" s="280"/>
      <c r="AF139" s="280"/>
      <c r="AG139" s="280"/>
      <c r="AH139" s="280"/>
      <c r="AI139" s="280"/>
      <c r="AJ139" s="280"/>
      <c r="AK139" s="280"/>
      <c r="AL139" s="280"/>
      <c r="AM139" s="280"/>
      <c r="AN139" s="280"/>
    </row>
    <row r="140" customFormat="false" ht="12.75" hidden="false" customHeight="false" outlineLevel="0" collapsed="false">
      <c r="D140" s="280"/>
      <c r="E140" s="280"/>
      <c r="F140" s="280"/>
      <c r="G140" s="280"/>
      <c r="H140" s="280"/>
      <c r="I140" s="280"/>
      <c r="J140" s="280"/>
      <c r="K140" s="280"/>
      <c r="L140" s="280"/>
      <c r="M140" s="280"/>
      <c r="N140" s="280"/>
      <c r="O140" s="280"/>
      <c r="P140" s="280"/>
      <c r="Q140" s="280"/>
      <c r="R140" s="280"/>
      <c r="S140" s="280"/>
      <c r="T140" s="280"/>
      <c r="U140" s="280"/>
      <c r="V140" s="280"/>
      <c r="W140" s="280"/>
      <c r="X140" s="280"/>
      <c r="Y140" s="280"/>
      <c r="Z140" s="280"/>
      <c r="AA140" s="280"/>
      <c r="AB140" s="280"/>
      <c r="AC140" s="280"/>
      <c r="AD140" s="280"/>
      <c r="AE140" s="280"/>
      <c r="AF140" s="280"/>
      <c r="AG140" s="280"/>
      <c r="AH140" s="280"/>
      <c r="AI140" s="280"/>
      <c r="AJ140" s="280"/>
      <c r="AK140" s="280"/>
      <c r="AL140" s="280"/>
      <c r="AM140" s="280"/>
      <c r="AN140" s="280"/>
    </row>
    <row r="141" customFormat="false" ht="12.75" hidden="false" customHeight="false" outlineLevel="0" collapsed="false">
      <c r="D141" s="280"/>
      <c r="E141" s="280"/>
      <c r="F141" s="280"/>
      <c r="G141" s="280"/>
      <c r="H141" s="280"/>
      <c r="I141" s="280"/>
      <c r="J141" s="280"/>
      <c r="K141" s="280"/>
      <c r="L141" s="280"/>
      <c r="M141" s="280"/>
      <c r="N141" s="280"/>
      <c r="O141" s="280"/>
      <c r="P141" s="280"/>
      <c r="Q141" s="280"/>
      <c r="R141" s="280"/>
      <c r="S141" s="280"/>
      <c r="T141" s="280"/>
      <c r="U141" s="280"/>
      <c r="V141" s="280"/>
      <c r="W141" s="280"/>
      <c r="X141" s="280"/>
      <c r="Y141" s="280"/>
      <c r="Z141" s="280"/>
      <c r="AA141" s="280"/>
      <c r="AB141" s="280"/>
      <c r="AC141" s="280"/>
      <c r="AD141" s="280"/>
      <c r="AE141" s="280"/>
      <c r="AF141" s="280"/>
      <c r="AG141" s="280"/>
      <c r="AH141" s="280"/>
      <c r="AI141" s="280"/>
      <c r="AJ141" s="280"/>
      <c r="AK141" s="280"/>
      <c r="AL141" s="280"/>
      <c r="AM141" s="280"/>
      <c r="AN141" s="280"/>
    </row>
    <row r="142" customFormat="false" ht="12.75" hidden="false" customHeight="false" outlineLevel="0" collapsed="false">
      <c r="D142" s="280"/>
      <c r="E142" s="280"/>
      <c r="F142" s="280"/>
      <c r="G142" s="280"/>
      <c r="H142" s="280"/>
      <c r="I142" s="280"/>
      <c r="J142" s="280"/>
      <c r="K142" s="280"/>
      <c r="L142" s="280"/>
      <c r="M142" s="280"/>
      <c r="N142" s="280"/>
      <c r="O142" s="280"/>
      <c r="P142" s="280"/>
      <c r="Q142" s="280"/>
      <c r="R142" s="280"/>
      <c r="S142" s="280"/>
      <c r="T142" s="280"/>
      <c r="U142" s="280"/>
      <c r="V142" s="280"/>
      <c r="W142" s="280"/>
      <c r="X142" s="280"/>
      <c r="Y142" s="280"/>
      <c r="Z142" s="280"/>
      <c r="AA142" s="280"/>
      <c r="AB142" s="280"/>
      <c r="AC142" s="280"/>
      <c r="AD142" s="280"/>
      <c r="AE142" s="280"/>
      <c r="AF142" s="280"/>
      <c r="AG142" s="280"/>
      <c r="AH142" s="280"/>
      <c r="AI142" s="280"/>
      <c r="AJ142" s="280"/>
      <c r="AK142" s="280"/>
      <c r="AL142" s="280"/>
      <c r="AM142" s="280"/>
      <c r="AN142" s="280"/>
    </row>
    <row r="143" customFormat="false" ht="12.75" hidden="false" customHeight="false" outlineLevel="0" collapsed="false">
      <c r="D143" s="280"/>
      <c r="E143" s="280"/>
      <c r="F143" s="280"/>
      <c r="G143" s="280"/>
      <c r="H143" s="280"/>
      <c r="I143" s="280"/>
      <c r="J143" s="280"/>
      <c r="K143" s="280"/>
      <c r="L143" s="280"/>
      <c r="M143" s="280"/>
      <c r="N143" s="280"/>
      <c r="O143" s="280"/>
      <c r="P143" s="280"/>
      <c r="Q143" s="280"/>
      <c r="R143" s="280"/>
      <c r="S143" s="280"/>
      <c r="T143" s="280"/>
      <c r="U143" s="280"/>
      <c r="V143" s="280"/>
      <c r="W143" s="280"/>
      <c r="X143" s="280"/>
      <c r="Y143" s="280"/>
      <c r="Z143" s="280"/>
      <c r="AA143" s="280"/>
      <c r="AB143" s="280"/>
      <c r="AC143" s="280"/>
      <c r="AD143" s="280"/>
      <c r="AE143" s="280"/>
      <c r="AF143" s="280"/>
      <c r="AG143" s="280"/>
      <c r="AH143" s="280"/>
      <c r="AI143" s="280"/>
      <c r="AJ143" s="280"/>
      <c r="AK143" s="280"/>
      <c r="AL143" s="280"/>
      <c r="AM143" s="280"/>
      <c r="AN143" s="280"/>
    </row>
    <row r="144" customFormat="false" ht="12.75" hidden="false" customHeight="false" outlineLevel="0" collapsed="false">
      <c r="D144" s="280"/>
      <c r="E144" s="280"/>
      <c r="F144" s="280"/>
      <c r="G144" s="280"/>
      <c r="H144" s="280"/>
      <c r="I144" s="280"/>
      <c r="J144" s="280"/>
      <c r="K144" s="280"/>
      <c r="L144" s="280"/>
      <c r="M144" s="280"/>
      <c r="N144" s="280"/>
      <c r="O144" s="280"/>
      <c r="P144" s="280"/>
      <c r="Q144" s="280"/>
      <c r="R144" s="280"/>
      <c r="S144" s="280"/>
      <c r="T144" s="280"/>
      <c r="U144" s="280"/>
      <c r="V144" s="280"/>
      <c r="W144" s="280"/>
      <c r="X144" s="280"/>
      <c r="Y144" s="280"/>
      <c r="Z144" s="280"/>
      <c r="AA144" s="280"/>
      <c r="AB144" s="280"/>
      <c r="AC144" s="280"/>
      <c r="AD144" s="280"/>
      <c r="AE144" s="280"/>
      <c r="AF144" s="280"/>
      <c r="AG144" s="280"/>
      <c r="AH144" s="280"/>
      <c r="AI144" s="280"/>
      <c r="AJ144" s="280"/>
      <c r="AK144" s="280"/>
      <c r="AL144" s="280"/>
      <c r="AM144" s="280"/>
      <c r="AN144" s="280"/>
    </row>
    <row r="145" customFormat="false" ht="12.75" hidden="false" customHeight="false" outlineLevel="0" collapsed="false">
      <c r="D145" s="280"/>
      <c r="E145" s="280"/>
      <c r="F145" s="280"/>
      <c r="G145" s="280"/>
      <c r="H145" s="280"/>
      <c r="I145" s="280"/>
      <c r="J145" s="280"/>
      <c r="K145" s="280"/>
      <c r="L145" s="280"/>
      <c r="M145" s="280"/>
      <c r="N145" s="280"/>
      <c r="O145" s="280"/>
      <c r="P145" s="280"/>
      <c r="Q145" s="280"/>
      <c r="R145" s="280"/>
      <c r="S145" s="280"/>
      <c r="T145" s="280"/>
      <c r="U145" s="280"/>
      <c r="V145" s="280"/>
      <c r="W145" s="280"/>
      <c r="X145" s="280"/>
      <c r="Y145" s="280"/>
      <c r="Z145" s="280"/>
      <c r="AA145" s="280"/>
      <c r="AB145" s="280"/>
      <c r="AC145" s="280"/>
      <c r="AD145" s="280"/>
      <c r="AE145" s="280"/>
      <c r="AF145" s="280"/>
      <c r="AG145" s="280"/>
      <c r="AH145" s="280"/>
      <c r="AI145" s="280"/>
      <c r="AJ145" s="280"/>
      <c r="AK145" s="280"/>
      <c r="AL145" s="280"/>
      <c r="AM145" s="280"/>
      <c r="AN145" s="280"/>
    </row>
    <row r="146" customFormat="false" ht="12.75" hidden="false" customHeight="false" outlineLevel="0" collapsed="false">
      <c r="D146" s="280"/>
      <c r="E146" s="280"/>
      <c r="F146" s="280"/>
      <c r="G146" s="280"/>
      <c r="H146" s="280"/>
      <c r="I146" s="280"/>
      <c r="J146" s="280"/>
      <c r="K146" s="280"/>
      <c r="L146" s="280"/>
      <c r="M146" s="280"/>
      <c r="N146" s="280"/>
      <c r="O146" s="280"/>
      <c r="P146" s="280"/>
      <c r="Q146" s="280"/>
      <c r="R146" s="280"/>
      <c r="S146" s="280"/>
      <c r="T146" s="280"/>
      <c r="U146" s="280"/>
      <c r="V146" s="280"/>
      <c r="W146" s="280"/>
      <c r="X146" s="280"/>
      <c r="Y146" s="280"/>
      <c r="Z146" s="280"/>
      <c r="AA146" s="280"/>
      <c r="AB146" s="280"/>
      <c r="AC146" s="280"/>
      <c r="AD146" s="280"/>
      <c r="AE146" s="280"/>
      <c r="AF146" s="280"/>
      <c r="AG146" s="280"/>
      <c r="AH146" s="280"/>
      <c r="AI146" s="280"/>
      <c r="AJ146" s="280"/>
      <c r="AK146" s="280"/>
      <c r="AL146" s="280"/>
      <c r="AM146" s="280"/>
      <c r="AN146" s="280"/>
    </row>
    <row r="147" customFormat="false" ht="12.75" hidden="false" customHeight="false" outlineLevel="0" collapsed="false">
      <c r="D147" s="280"/>
      <c r="E147" s="280"/>
      <c r="F147" s="280"/>
      <c r="G147" s="280"/>
      <c r="H147" s="280"/>
      <c r="I147" s="280"/>
      <c r="J147" s="280"/>
      <c r="K147" s="280"/>
      <c r="L147" s="280"/>
      <c r="M147" s="280"/>
      <c r="N147" s="280"/>
      <c r="O147" s="280"/>
      <c r="P147" s="280"/>
      <c r="Q147" s="280"/>
      <c r="R147" s="280"/>
      <c r="S147" s="280"/>
      <c r="T147" s="280"/>
      <c r="U147" s="280"/>
      <c r="V147" s="280"/>
      <c r="W147" s="280"/>
      <c r="X147" s="280"/>
      <c r="Y147" s="280"/>
      <c r="Z147" s="280"/>
      <c r="AA147" s="280"/>
      <c r="AB147" s="280"/>
      <c r="AC147" s="280"/>
      <c r="AD147" s="280"/>
      <c r="AE147" s="280"/>
      <c r="AF147" s="280"/>
      <c r="AG147" s="280"/>
      <c r="AH147" s="280"/>
      <c r="AI147" s="280"/>
      <c r="AJ147" s="280"/>
      <c r="AK147" s="280"/>
      <c r="AL147" s="280"/>
      <c r="AM147" s="280"/>
      <c r="AN147" s="280"/>
    </row>
    <row r="148" customFormat="false" ht="12.75" hidden="false" customHeight="false" outlineLevel="0" collapsed="false">
      <c r="D148" s="280"/>
      <c r="E148" s="280"/>
      <c r="F148" s="280"/>
      <c r="G148" s="280"/>
      <c r="H148" s="280"/>
      <c r="I148" s="280"/>
      <c r="J148" s="280"/>
      <c r="K148" s="280"/>
      <c r="L148" s="280"/>
      <c r="M148" s="280"/>
      <c r="N148" s="280"/>
      <c r="O148" s="280"/>
      <c r="P148" s="280"/>
      <c r="Q148" s="280"/>
      <c r="R148" s="280"/>
      <c r="S148" s="280"/>
      <c r="T148" s="280"/>
      <c r="U148" s="280"/>
      <c r="V148" s="280"/>
      <c r="W148" s="280"/>
      <c r="X148" s="280"/>
      <c r="Y148" s="280"/>
      <c r="Z148" s="280"/>
      <c r="AA148" s="280"/>
      <c r="AB148" s="280"/>
      <c r="AC148" s="280"/>
      <c r="AD148" s="280"/>
      <c r="AE148" s="280"/>
      <c r="AF148" s="280"/>
      <c r="AG148" s="280"/>
      <c r="AH148" s="280"/>
      <c r="AI148" s="280"/>
      <c r="AJ148" s="280"/>
      <c r="AK148" s="280"/>
      <c r="AL148" s="280"/>
      <c r="AM148" s="280"/>
      <c r="AN148" s="280"/>
    </row>
    <row r="149" customFormat="false" ht="12.75" hidden="false" customHeight="false" outlineLevel="0" collapsed="false">
      <c r="D149" s="280"/>
      <c r="E149" s="280"/>
      <c r="F149" s="280"/>
      <c r="G149" s="280"/>
      <c r="H149" s="280"/>
      <c r="I149" s="280"/>
      <c r="J149" s="280"/>
      <c r="K149" s="280"/>
      <c r="L149" s="280"/>
      <c r="M149" s="280"/>
      <c r="N149" s="280"/>
      <c r="O149" s="280"/>
      <c r="P149" s="280"/>
      <c r="Q149" s="280"/>
      <c r="R149" s="280"/>
      <c r="S149" s="280"/>
      <c r="T149" s="280"/>
      <c r="U149" s="280"/>
      <c r="V149" s="280"/>
      <c r="W149" s="280"/>
      <c r="X149" s="280"/>
      <c r="Y149" s="280"/>
      <c r="Z149" s="280"/>
      <c r="AA149" s="280"/>
      <c r="AB149" s="280"/>
      <c r="AC149" s="280"/>
      <c r="AD149" s="280"/>
      <c r="AE149" s="280"/>
      <c r="AF149" s="280"/>
      <c r="AG149" s="280"/>
      <c r="AH149" s="280"/>
      <c r="AI149" s="280"/>
      <c r="AJ149" s="280"/>
      <c r="AK149" s="280"/>
      <c r="AL149" s="280"/>
      <c r="AM149" s="280"/>
      <c r="AN149" s="280"/>
    </row>
  </sheetData>
  <mergeCells count="6">
    <mergeCell ref="B1:N1"/>
    <mergeCell ref="B2:N2"/>
    <mergeCell ref="B3:N3"/>
    <mergeCell ref="D6:F6"/>
    <mergeCell ref="H6:J6"/>
    <mergeCell ref="L6:N6"/>
  </mergeCells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1.7"/>
    <col collapsed="false" customWidth="true" hidden="false" outlineLevel="0" max="2" min="2" style="1" width="0.85"/>
    <col collapsed="false" customWidth="true" hidden="false" outlineLevel="0" max="3" min="3" style="1" width="8.28"/>
    <col collapsed="false" customWidth="true" hidden="false" outlineLevel="0" max="5" min="4" style="1" width="8.7"/>
    <col collapsed="false" customWidth="true" hidden="false" outlineLevel="0" max="6" min="6" style="1" width="0.85"/>
    <col collapsed="false" customWidth="true" hidden="false" outlineLevel="0" max="8" min="7" style="1" width="7.7"/>
    <col collapsed="false" customWidth="true" hidden="false" outlineLevel="0" max="9" min="9" style="1" width="8.7"/>
    <col collapsed="false" customWidth="true" hidden="false" outlineLevel="0" max="10" min="10" style="1" width="8.56"/>
    <col collapsed="false" customWidth="true" hidden="false" outlineLevel="0" max="11" min="11" style="1" width="0.85"/>
    <col collapsed="false" customWidth="true" hidden="false" outlineLevel="0" max="14" min="12" style="1" width="8.7"/>
    <col collapsed="false" customWidth="true" hidden="false" outlineLevel="0" max="15" min="15" style="1" width="0.85"/>
    <col collapsed="false" customWidth="true" hidden="false" outlineLevel="0" max="16" min="16" style="1" width="8.7"/>
    <col collapsed="false" customWidth="true" hidden="false" outlineLevel="0" max="20" min="17" style="1" width="7.7"/>
    <col collapsed="false" customWidth="true" hidden="false" outlineLevel="0" max="22" min="21" style="1" width="8.7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2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29.25" hidden="false" customHeight="true" outlineLevel="0" collapsed="false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 t="s">
        <v>50</v>
      </c>
      <c r="O2" s="5"/>
      <c r="P2" s="5"/>
      <c r="Q2" s="5"/>
      <c r="R2" s="5"/>
      <c r="S2" s="5"/>
      <c r="T2" s="5"/>
      <c r="U2" s="5"/>
      <c r="V2" s="7"/>
      <c r="W2" s="8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5.75" hidden="false" customHeight="tru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9" t="s">
        <v>51</v>
      </c>
      <c r="O3" s="0"/>
      <c r="P3" s="0"/>
      <c r="Q3" s="0"/>
      <c r="R3" s="0"/>
      <c r="S3" s="0"/>
      <c r="T3" s="0"/>
      <c r="U3" s="0"/>
      <c r="V3" s="3"/>
      <c r="W3" s="8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15" hidden="false" customHeight="tru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10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8" hidden="false" customHeight="true" outlineLevel="0" collapsed="false">
      <c r="A5" s="11"/>
      <c r="B5" s="12"/>
      <c r="C5" s="13" t="s">
        <v>2</v>
      </c>
      <c r="D5" s="13"/>
      <c r="E5" s="13"/>
      <c r="F5" s="14"/>
      <c r="G5" s="13" t="s">
        <v>3</v>
      </c>
      <c r="H5" s="13"/>
      <c r="I5" s="13"/>
      <c r="J5" s="13"/>
      <c r="K5" s="15"/>
      <c r="L5" s="13" t="s">
        <v>4</v>
      </c>
      <c r="M5" s="13"/>
      <c r="N5" s="13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2" hidden="false" customHeight="true" outlineLevel="0" collapsed="false">
      <c r="A6" s="17" t="s">
        <v>5</v>
      </c>
      <c r="B6" s="69"/>
      <c r="C6" s="19" t="s">
        <v>6</v>
      </c>
      <c r="D6" s="20" t="s">
        <v>7</v>
      </c>
      <c r="E6" s="21" t="s">
        <v>8</v>
      </c>
      <c r="F6" s="22"/>
      <c r="G6" s="19" t="s">
        <v>9</v>
      </c>
      <c r="H6" s="20" t="s">
        <v>10</v>
      </c>
      <c r="I6" s="21" t="s">
        <v>8</v>
      </c>
      <c r="J6" s="21"/>
      <c r="K6" s="22"/>
      <c r="L6" s="19" t="s">
        <v>9</v>
      </c>
      <c r="M6" s="20" t="s">
        <v>7</v>
      </c>
      <c r="N6" s="21" t="s">
        <v>8</v>
      </c>
    </row>
    <row r="7" customFormat="false" ht="12" hidden="false" customHeight="true" outlineLevel="0" collapsed="false">
      <c r="A7" s="23"/>
      <c r="B7" s="18"/>
      <c r="C7" s="24"/>
      <c r="D7" s="25"/>
      <c r="E7" s="26"/>
      <c r="F7" s="27"/>
      <c r="G7" s="24"/>
      <c r="H7" s="25"/>
      <c r="I7" s="28" t="s">
        <v>52</v>
      </c>
      <c r="J7" s="29" t="s">
        <v>12</v>
      </c>
      <c r="K7" s="30"/>
      <c r="L7" s="24"/>
      <c r="M7" s="25"/>
      <c r="N7" s="26"/>
    </row>
    <row r="8" customFormat="false" ht="12" hidden="false" customHeight="true" outlineLevel="0" collapsed="false">
      <c r="A8" s="23" t="s">
        <v>13</v>
      </c>
      <c r="B8" s="18"/>
      <c r="C8" s="37" t="n">
        <f aca="false">59009-6286</f>
        <v>52723</v>
      </c>
      <c r="D8" s="37" t="n">
        <v>41592</v>
      </c>
      <c r="E8" s="33" t="n">
        <f aca="false">+C8-D8</f>
        <v>11131</v>
      </c>
      <c r="F8" s="34"/>
      <c r="G8" s="32" t="n">
        <f aca="false">15010+72</f>
        <v>15082</v>
      </c>
      <c r="H8" s="70" t="n">
        <f aca="false">16105+169</f>
        <v>16274</v>
      </c>
      <c r="I8" s="71" t="n">
        <v>0</v>
      </c>
      <c r="J8" s="33" t="n">
        <f aca="false">(H8-G8)-I8</f>
        <v>1192</v>
      </c>
      <c r="K8" s="34"/>
      <c r="L8" s="36" t="n">
        <f aca="false">+C8-G8</f>
        <v>37641</v>
      </c>
      <c r="M8" s="37" t="n">
        <f aca="false">+D8-H8</f>
        <v>25318</v>
      </c>
      <c r="N8" s="33" t="n">
        <f aca="false">+L8-M8</f>
        <v>12323</v>
      </c>
    </row>
    <row r="9" customFormat="false" ht="12" hidden="false" customHeight="true" outlineLevel="0" collapsed="false">
      <c r="A9" s="23" t="s">
        <v>14</v>
      </c>
      <c r="B9" s="18"/>
      <c r="C9" s="43" t="n">
        <f aca="false">55253+27841</f>
        <v>83094</v>
      </c>
      <c r="D9" s="43" t="n">
        <f aca="false">31680-1729</f>
        <v>29951</v>
      </c>
      <c r="E9" s="40" t="n">
        <f aca="false">+C9-D9</f>
        <v>53143</v>
      </c>
      <c r="F9" s="34"/>
      <c r="G9" s="66" t="n">
        <f aca="false">10718+13150</f>
        <v>23868</v>
      </c>
      <c r="H9" s="53" t="n">
        <f aca="false">10220+13596</f>
        <v>23816</v>
      </c>
      <c r="I9" s="72" t="n">
        <v>478</v>
      </c>
      <c r="J9" s="40" t="n">
        <f aca="false">(H9-G9)-I9</f>
        <v>-530</v>
      </c>
      <c r="K9" s="34"/>
      <c r="L9" s="42" t="n">
        <f aca="false">+C9-G9</f>
        <v>59226</v>
      </c>
      <c r="M9" s="43" t="n">
        <f aca="false">+D9-H9</f>
        <v>6135</v>
      </c>
      <c r="N9" s="40" t="n">
        <f aca="false">+L9-M9</f>
        <v>53091</v>
      </c>
    </row>
    <row r="10" customFormat="false" ht="12" hidden="false" customHeight="true" outlineLevel="0" collapsed="false">
      <c r="A10" s="23" t="s">
        <v>15</v>
      </c>
      <c r="B10" s="18"/>
      <c r="C10" s="43" t="n">
        <v>25965</v>
      </c>
      <c r="D10" s="43" t="n">
        <v>22402</v>
      </c>
      <c r="E10" s="40" t="n">
        <f aca="false">+C10-D10</f>
        <v>3563</v>
      </c>
      <c r="F10" s="34"/>
      <c r="G10" s="66" t="n">
        <v>1834</v>
      </c>
      <c r="H10" s="53" t="n">
        <v>1630</v>
      </c>
      <c r="I10" s="72" t="n">
        <v>0</v>
      </c>
      <c r="J10" s="40" t="n">
        <f aca="false">(H10-G10)-I10</f>
        <v>-204</v>
      </c>
      <c r="K10" s="34"/>
      <c r="L10" s="42" t="n">
        <f aca="false">+C10-G10</f>
        <v>24131</v>
      </c>
      <c r="M10" s="43" t="n">
        <f aca="false">+D10-H10</f>
        <v>20772</v>
      </c>
      <c r="N10" s="40" t="n">
        <f aca="false">+L10-M10</f>
        <v>3359</v>
      </c>
    </row>
    <row r="11" customFormat="false" ht="12" hidden="false" customHeight="true" outlineLevel="0" collapsed="false">
      <c r="A11" s="23" t="s">
        <v>16</v>
      </c>
      <c r="B11" s="18"/>
      <c r="C11" s="43" t="n">
        <v>35765</v>
      </c>
      <c r="D11" s="43" t="n">
        <v>11447</v>
      </c>
      <c r="E11" s="40" t="n">
        <f aca="false">+C11-D11</f>
        <v>24318</v>
      </c>
      <c r="F11" s="34"/>
      <c r="G11" s="66" t="n">
        <v>1854</v>
      </c>
      <c r="H11" s="53" t="n">
        <v>2436</v>
      </c>
      <c r="I11" s="72" t="n">
        <v>0</v>
      </c>
      <c r="J11" s="40" t="n">
        <f aca="false">(H11-G11)-I11</f>
        <v>582</v>
      </c>
      <c r="K11" s="34"/>
      <c r="L11" s="42" t="n">
        <f aca="false">+C11-G11</f>
        <v>33911</v>
      </c>
      <c r="M11" s="43" t="n">
        <f aca="false">+D11-H11</f>
        <v>9011</v>
      </c>
      <c r="N11" s="40" t="n">
        <f aca="false">+L11-M11</f>
        <v>24900</v>
      </c>
    </row>
    <row r="12" customFormat="false" ht="12" hidden="false" customHeight="true" outlineLevel="0" collapsed="false">
      <c r="A12" s="23" t="s">
        <v>17</v>
      </c>
      <c r="B12" s="18"/>
      <c r="C12" s="43" t="n">
        <f aca="false">22243-815</f>
        <v>21428</v>
      </c>
      <c r="D12" s="43" t="n">
        <v>23112</v>
      </c>
      <c r="E12" s="40" t="n">
        <f aca="false">+C12-D12</f>
        <v>-1684</v>
      </c>
      <c r="F12" s="34"/>
      <c r="G12" s="66" t="n">
        <f aca="false">4814-671-1137</f>
        <v>3006</v>
      </c>
      <c r="H12" s="53" t="n">
        <f aca="false">5562-1210-960</f>
        <v>3392</v>
      </c>
      <c r="I12" s="72" t="n">
        <v>0</v>
      </c>
      <c r="J12" s="40" t="n">
        <f aca="false">(H12-G12)-I12</f>
        <v>386</v>
      </c>
      <c r="K12" s="34"/>
      <c r="L12" s="42" t="n">
        <f aca="false">+C12-G12</f>
        <v>18422</v>
      </c>
      <c r="M12" s="43" t="n">
        <f aca="false">+D12-H12</f>
        <v>19720</v>
      </c>
      <c r="N12" s="40" t="n">
        <f aca="false">+L12-M12</f>
        <v>-1298</v>
      </c>
    </row>
    <row r="13" customFormat="false" ht="12" hidden="false" customHeight="true" outlineLevel="0" collapsed="false">
      <c r="A13" s="23" t="s">
        <v>18</v>
      </c>
      <c r="B13" s="18"/>
      <c r="C13" s="43" t="n">
        <v>2271</v>
      </c>
      <c r="D13" s="43" t="n">
        <v>12747</v>
      </c>
      <c r="E13" s="40" t="n">
        <f aca="false">+C13-D13</f>
        <v>-10476</v>
      </c>
      <c r="F13" s="34"/>
      <c r="G13" s="66" t="n">
        <v>6393</v>
      </c>
      <c r="H13" s="53" t="n">
        <v>4728</v>
      </c>
      <c r="I13" s="72" t="n">
        <v>37</v>
      </c>
      <c r="J13" s="40" t="n">
        <f aca="false">(H13-G13)-I13</f>
        <v>-1702</v>
      </c>
      <c r="K13" s="34"/>
      <c r="L13" s="42" t="n">
        <f aca="false">+C13-G13</f>
        <v>-4122</v>
      </c>
      <c r="M13" s="43" t="n">
        <f aca="false">+D13-H13</f>
        <v>8019</v>
      </c>
      <c r="N13" s="40" t="n">
        <f aca="false">+L13-M13</f>
        <v>-12141</v>
      </c>
    </row>
    <row r="14" customFormat="false" ht="12" hidden="false" customHeight="true" outlineLevel="0" collapsed="false">
      <c r="A14" s="23" t="s">
        <v>19</v>
      </c>
      <c r="B14" s="18"/>
      <c r="C14" s="43" t="n">
        <v>5666</v>
      </c>
      <c r="D14" s="43" t="n">
        <v>3215</v>
      </c>
      <c r="E14" s="40" t="n">
        <f aca="false">+C14-D14</f>
        <v>2451</v>
      </c>
      <c r="F14" s="34"/>
      <c r="G14" s="66" t="n">
        <v>2609</v>
      </c>
      <c r="H14" s="53" t="n">
        <v>1722</v>
      </c>
      <c r="I14" s="72" t="n">
        <v>0</v>
      </c>
      <c r="J14" s="40" t="n">
        <f aca="false">(H14-G14)-I14</f>
        <v>-887</v>
      </c>
      <c r="K14" s="34"/>
      <c r="L14" s="42" t="n">
        <f aca="false">+C14-G14</f>
        <v>3057</v>
      </c>
      <c r="M14" s="43" t="n">
        <f aca="false">+D14-H14</f>
        <v>1493</v>
      </c>
      <c r="N14" s="40" t="n">
        <f aca="false">+L14-M14</f>
        <v>1564</v>
      </c>
    </row>
    <row r="15" customFormat="false" ht="12" hidden="false" customHeight="true" outlineLevel="0" collapsed="false">
      <c r="A15" s="23" t="s">
        <v>20</v>
      </c>
      <c r="B15" s="18"/>
      <c r="C15" s="43" t="n">
        <v>3674</v>
      </c>
      <c r="D15" s="43" t="n">
        <v>750</v>
      </c>
      <c r="E15" s="40" t="n">
        <f aca="false">+C15-D15</f>
        <v>2924</v>
      </c>
      <c r="F15" s="34"/>
      <c r="G15" s="66" t="n">
        <v>266</v>
      </c>
      <c r="H15" s="53" t="n">
        <v>342</v>
      </c>
      <c r="I15" s="72" t="n">
        <v>0</v>
      </c>
      <c r="J15" s="40" t="n">
        <f aca="false">(H15-G15)-I15</f>
        <v>76</v>
      </c>
      <c r="K15" s="34"/>
      <c r="L15" s="42" t="n">
        <f aca="false">+C15-G15</f>
        <v>3408</v>
      </c>
      <c r="M15" s="43" t="n">
        <f aca="false">+D15-H15</f>
        <v>408</v>
      </c>
      <c r="N15" s="40" t="n">
        <f aca="false">+L15-M15</f>
        <v>3000</v>
      </c>
    </row>
    <row r="16" customFormat="false" ht="12" hidden="false" customHeight="true" outlineLevel="0" collapsed="false">
      <c r="A16" s="23" t="s">
        <v>21</v>
      </c>
      <c r="B16" s="18"/>
      <c r="C16" s="43" t="n">
        <v>0</v>
      </c>
      <c r="D16" s="43" t="n">
        <v>7712</v>
      </c>
      <c r="E16" s="40" t="n">
        <f aca="false">+C16-D16</f>
        <v>-7712</v>
      </c>
      <c r="F16" s="34"/>
      <c r="G16" s="66" t="n">
        <v>1484</v>
      </c>
      <c r="H16" s="73" t="n">
        <v>1217</v>
      </c>
      <c r="I16" s="72" t="n">
        <v>0</v>
      </c>
      <c r="J16" s="40" t="n">
        <f aca="false">(H16-G16)-I16</f>
        <v>-267</v>
      </c>
      <c r="K16" s="34"/>
      <c r="L16" s="42" t="n">
        <f aca="false">+C16-G16</f>
        <v>-1484</v>
      </c>
      <c r="M16" s="43" t="n">
        <f aca="false">+D16-H16</f>
        <v>6495</v>
      </c>
      <c r="N16" s="40" t="n">
        <f aca="false">+L16-M16</f>
        <v>-7979</v>
      </c>
    </row>
    <row r="17" customFormat="false" ht="12" hidden="false" customHeight="true" outlineLevel="0" collapsed="false">
      <c r="A17" s="45" t="s">
        <v>22</v>
      </c>
      <c r="B17" s="74"/>
      <c r="C17" s="47" t="n">
        <f aca="false">SUM(C8:C16)</f>
        <v>230586</v>
      </c>
      <c r="D17" s="47" t="n">
        <f aca="false">SUM(D8:D16)</f>
        <v>152928</v>
      </c>
      <c r="E17" s="48" t="n">
        <f aca="false">SUM(E8:E16)</f>
        <v>77658</v>
      </c>
      <c r="F17" s="49" t="n">
        <v>129970</v>
      </c>
      <c r="G17" s="47" t="n">
        <f aca="false">SUM(G8:G16)</f>
        <v>56396</v>
      </c>
      <c r="H17" s="47" t="n">
        <f aca="false">SUM(H8:H16)</f>
        <v>55557</v>
      </c>
      <c r="I17" s="47" t="n">
        <f aca="false">SUM(I8:I16)</f>
        <v>515</v>
      </c>
      <c r="J17" s="48" t="n">
        <f aca="false">SUM(J8:J16)</f>
        <v>-1354</v>
      </c>
      <c r="K17" s="49"/>
      <c r="L17" s="50" t="n">
        <f aca="false">SUM(L8:L16)</f>
        <v>174190</v>
      </c>
      <c r="M17" s="51" t="n">
        <f aca="false">SUM(M8:M16)</f>
        <v>97371</v>
      </c>
      <c r="N17" s="48" t="n">
        <f aca="false">SUM(N8:N16)</f>
        <v>76819</v>
      </c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52"/>
      <c r="EH17" s="52"/>
      <c r="EI17" s="52"/>
      <c r="EJ17" s="52"/>
      <c r="EK17" s="52"/>
      <c r="EL17" s="52"/>
      <c r="EM17" s="52"/>
      <c r="EN17" s="52"/>
      <c r="EO17" s="52"/>
      <c r="EP17" s="52"/>
      <c r="EQ17" s="52"/>
      <c r="ER17" s="52"/>
      <c r="ES17" s="52"/>
      <c r="ET17" s="52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  <c r="FM17" s="52"/>
      <c r="FN17" s="52"/>
      <c r="FO17" s="52"/>
      <c r="FP17" s="52"/>
      <c r="FQ17" s="52"/>
      <c r="FR17" s="52"/>
      <c r="FS17" s="52"/>
      <c r="FT17" s="52"/>
      <c r="FU17" s="52"/>
      <c r="FV17" s="52"/>
      <c r="FW17" s="52"/>
      <c r="FX17" s="52"/>
      <c r="FY17" s="52"/>
      <c r="FZ17" s="52"/>
      <c r="GA17" s="52"/>
      <c r="GB17" s="52"/>
      <c r="GC17" s="52"/>
      <c r="GD17" s="52"/>
      <c r="GE17" s="52"/>
      <c r="GF17" s="52"/>
      <c r="GG17" s="52"/>
      <c r="GH17" s="52"/>
      <c r="GI17" s="52"/>
      <c r="GJ17" s="52"/>
      <c r="GK17" s="52"/>
      <c r="GL17" s="52"/>
      <c r="GM17" s="52"/>
      <c r="GN17" s="52"/>
      <c r="GO17" s="52"/>
      <c r="GP17" s="52"/>
      <c r="GQ17" s="52"/>
      <c r="GR17" s="52"/>
      <c r="GS17" s="52"/>
      <c r="GT17" s="52"/>
      <c r="GU17" s="52"/>
      <c r="GV17" s="52"/>
      <c r="GW17" s="52"/>
      <c r="GX17" s="52"/>
      <c r="GY17" s="52"/>
      <c r="GZ17" s="52"/>
      <c r="HA17" s="52"/>
      <c r="HB17" s="52"/>
      <c r="HC17" s="52"/>
      <c r="HD17" s="52"/>
      <c r="HE17" s="52"/>
      <c r="HF17" s="52"/>
      <c r="HG17" s="52"/>
      <c r="HH17" s="52"/>
      <c r="HI17" s="52"/>
      <c r="HJ17" s="52"/>
      <c r="HK17" s="52"/>
      <c r="HL17" s="52"/>
      <c r="HM17" s="52"/>
      <c r="HN17" s="52"/>
      <c r="HO17" s="52"/>
      <c r="HP17" s="52"/>
      <c r="HQ17" s="52"/>
      <c r="HR17" s="52"/>
      <c r="HS17" s="52"/>
      <c r="HT17" s="52"/>
      <c r="HU17" s="52"/>
      <c r="HV17" s="52"/>
      <c r="HW17" s="52"/>
      <c r="HX17" s="52"/>
      <c r="HY17" s="52"/>
      <c r="HZ17" s="52"/>
      <c r="IA17" s="52"/>
      <c r="IB17" s="52"/>
      <c r="IC17" s="52"/>
      <c r="ID17" s="52"/>
      <c r="IE17" s="52"/>
      <c r="IF17" s="52"/>
      <c r="IG17" s="52"/>
      <c r="IH17" s="52"/>
      <c r="II17" s="52"/>
      <c r="IJ17" s="52"/>
      <c r="IK17" s="52"/>
      <c r="IL17" s="52"/>
      <c r="IM17" s="52"/>
      <c r="IN17" s="52"/>
      <c r="IO17" s="52"/>
      <c r="IP17" s="52"/>
      <c r="IQ17" s="52"/>
      <c r="IR17" s="52"/>
      <c r="IS17" s="52"/>
      <c r="IT17" s="52"/>
      <c r="IU17" s="52"/>
      <c r="IV17" s="52"/>
      <c r="IW17" s="52"/>
    </row>
    <row r="18" customFormat="false" ht="12" hidden="false" customHeight="true" outlineLevel="0" collapsed="false">
      <c r="A18" s="23"/>
      <c r="B18" s="75"/>
      <c r="C18" s="53"/>
      <c r="D18" s="53"/>
      <c r="E18" s="40"/>
      <c r="F18" s="34"/>
      <c r="G18" s="53"/>
      <c r="H18" s="53"/>
      <c r="I18" s="43"/>
      <c r="J18" s="40"/>
      <c r="K18" s="34"/>
      <c r="L18" s="42"/>
      <c r="M18" s="43"/>
      <c r="N18" s="40"/>
    </row>
    <row r="19" customFormat="false" ht="12" hidden="false" customHeight="true" outlineLevel="0" collapsed="false">
      <c r="A19" s="23" t="s">
        <v>23</v>
      </c>
      <c r="B19" s="75"/>
      <c r="C19" s="53" t="n">
        <v>2838</v>
      </c>
      <c r="D19" s="53" t="n">
        <v>14243</v>
      </c>
      <c r="E19" s="40" t="n">
        <f aca="false">+C19-D19</f>
        <v>-11405</v>
      </c>
      <c r="F19" s="34"/>
      <c r="G19" s="53" t="n">
        <v>4815</v>
      </c>
      <c r="H19" s="53" t="n">
        <v>6563</v>
      </c>
      <c r="I19" s="72" t="n">
        <v>0</v>
      </c>
      <c r="J19" s="40" t="n">
        <f aca="false">(H19-G19)-I19</f>
        <v>1748</v>
      </c>
      <c r="K19" s="34"/>
      <c r="L19" s="42" t="n">
        <f aca="false">+C19-G19</f>
        <v>-1977</v>
      </c>
      <c r="M19" s="43" t="n">
        <f aca="false">+D19-H19</f>
        <v>7680</v>
      </c>
      <c r="N19" s="40" t="n">
        <f aca="false">+L19-M19</f>
        <v>-9657</v>
      </c>
    </row>
    <row r="20" customFormat="false" ht="12" hidden="false" customHeight="true" outlineLevel="0" collapsed="false">
      <c r="A20" s="23" t="s">
        <v>24</v>
      </c>
      <c r="B20" s="75"/>
      <c r="C20" s="53" t="n">
        <v>8356</v>
      </c>
      <c r="D20" s="53" t="n">
        <v>13235</v>
      </c>
      <c r="E20" s="40" t="n">
        <f aca="false">+C20-D20</f>
        <v>-4879</v>
      </c>
      <c r="F20" s="34"/>
      <c r="G20" s="53" t="n">
        <v>5047</v>
      </c>
      <c r="H20" s="53" t="n">
        <v>7464</v>
      </c>
      <c r="I20" s="72" t="n">
        <v>-604</v>
      </c>
      <c r="J20" s="40" t="n">
        <f aca="false">(H20-G20)-I20</f>
        <v>3021</v>
      </c>
      <c r="K20" s="34"/>
      <c r="L20" s="42" t="n">
        <f aca="false">+C20-G20</f>
        <v>3309</v>
      </c>
      <c r="M20" s="43" t="n">
        <f aca="false">+D20-H20</f>
        <v>5771</v>
      </c>
      <c r="N20" s="40" t="n">
        <f aca="false">+L20-M20</f>
        <v>-2462</v>
      </c>
    </row>
    <row r="21" customFormat="false" ht="12" hidden="false" customHeight="true" outlineLevel="0" collapsed="false">
      <c r="A21" s="23" t="s">
        <v>25</v>
      </c>
      <c r="B21" s="75"/>
      <c r="C21" s="53" t="n">
        <v>3230</v>
      </c>
      <c r="D21" s="53" t="n">
        <v>16861</v>
      </c>
      <c r="E21" s="40" t="n">
        <f aca="false">+C21-D21</f>
        <v>-13631</v>
      </c>
      <c r="F21" s="34"/>
      <c r="G21" s="53" t="n">
        <f aca="false">4591+1462</f>
        <v>6053</v>
      </c>
      <c r="H21" s="53" t="n">
        <f aca="false">5895+3806</f>
        <v>9701</v>
      </c>
      <c r="I21" s="72" t="n">
        <f aca="false">943+452</f>
        <v>1395</v>
      </c>
      <c r="J21" s="40" t="n">
        <f aca="false">(H21-G21)-I21</f>
        <v>2253</v>
      </c>
      <c r="K21" s="34"/>
      <c r="L21" s="42" t="n">
        <f aca="false">+C21-G21</f>
        <v>-2823</v>
      </c>
      <c r="M21" s="43" t="n">
        <f aca="false">+D21-H21</f>
        <v>7160</v>
      </c>
      <c r="N21" s="40" t="n">
        <f aca="false">+L21-M21</f>
        <v>-9983</v>
      </c>
    </row>
    <row r="22" customFormat="false" ht="12" hidden="false" customHeight="true" outlineLevel="0" collapsed="false">
      <c r="A22" s="23" t="s">
        <v>26</v>
      </c>
      <c r="B22" s="75"/>
      <c r="C22" s="53" t="n">
        <v>0</v>
      </c>
      <c r="D22" s="53" t="n">
        <v>6477</v>
      </c>
      <c r="E22" s="40" t="n">
        <f aca="false">+C22-D22</f>
        <v>-6477</v>
      </c>
      <c r="F22" s="34"/>
      <c r="G22" s="53" t="n">
        <v>2392</v>
      </c>
      <c r="H22" s="53" t="n">
        <v>2694</v>
      </c>
      <c r="I22" s="72" t="n">
        <v>0</v>
      </c>
      <c r="J22" s="40" t="n">
        <f aca="false">(H22-G22)-I22</f>
        <v>302</v>
      </c>
      <c r="K22" s="34"/>
      <c r="L22" s="42" t="n">
        <f aca="false">+C22-G22</f>
        <v>-2392</v>
      </c>
      <c r="M22" s="43" t="n">
        <f aca="false">+D22-H22</f>
        <v>3783</v>
      </c>
      <c r="N22" s="40" t="n">
        <f aca="false">+L22-M22</f>
        <v>-6175</v>
      </c>
    </row>
    <row r="23" customFormat="false" ht="12" hidden="false" customHeight="true" outlineLevel="0" collapsed="false">
      <c r="A23" s="23" t="s">
        <v>27</v>
      </c>
      <c r="B23" s="75"/>
      <c r="C23" s="53" t="n">
        <v>815</v>
      </c>
      <c r="D23" s="53" t="n">
        <v>0</v>
      </c>
      <c r="E23" s="40" t="n">
        <f aca="false">+C23-D23</f>
        <v>815</v>
      </c>
      <c r="F23" s="34"/>
      <c r="G23" s="53" t="n">
        <f aca="false">1137+671</f>
        <v>1808</v>
      </c>
      <c r="H23" s="53" t="n">
        <f aca="false">1210+960</f>
        <v>2170</v>
      </c>
      <c r="I23" s="72" t="n">
        <v>183</v>
      </c>
      <c r="J23" s="40" t="n">
        <f aca="false">(H23-G23)-I23</f>
        <v>179</v>
      </c>
      <c r="K23" s="34"/>
      <c r="L23" s="42" t="n">
        <f aca="false">+C23-G23</f>
        <v>-993</v>
      </c>
      <c r="M23" s="43" t="n">
        <f aca="false">+D23-H23</f>
        <v>-2170</v>
      </c>
      <c r="N23" s="40" t="n">
        <f aca="false">+L23-M23</f>
        <v>1177</v>
      </c>
    </row>
    <row r="24" customFormat="false" ht="12" hidden="false" customHeight="true" outlineLevel="0" collapsed="false">
      <c r="A24" s="23" t="s">
        <v>28</v>
      </c>
      <c r="B24" s="75"/>
      <c r="C24" s="53" t="n">
        <v>11</v>
      </c>
      <c r="D24" s="53" t="n">
        <v>4656</v>
      </c>
      <c r="E24" s="40" t="n">
        <f aca="false">+C24-D24</f>
        <v>-4645</v>
      </c>
      <c r="F24" s="34"/>
      <c r="G24" s="53" t="n">
        <v>2218</v>
      </c>
      <c r="H24" s="53" t="n">
        <v>2456</v>
      </c>
      <c r="I24" s="72" t="n">
        <v>0</v>
      </c>
      <c r="J24" s="40" t="n">
        <f aca="false">(H24-G24)-I24</f>
        <v>238</v>
      </c>
      <c r="K24" s="34"/>
      <c r="L24" s="42" t="n">
        <f aca="false">+C24-G24</f>
        <v>-2207</v>
      </c>
      <c r="M24" s="43" t="n">
        <f aca="false">+D24-H24</f>
        <v>2200</v>
      </c>
      <c r="N24" s="40" t="n">
        <f aca="false">+L24-M24</f>
        <v>-4407</v>
      </c>
    </row>
    <row r="25" customFormat="false" ht="12" hidden="false" customHeight="true" outlineLevel="0" collapsed="false">
      <c r="A25" s="45" t="s">
        <v>29</v>
      </c>
      <c r="B25" s="74"/>
      <c r="C25" s="47" t="n">
        <f aca="false">SUM(C19:C24)</f>
        <v>15250</v>
      </c>
      <c r="D25" s="47" t="n">
        <f aca="false">SUM(D19:D24)</f>
        <v>55472</v>
      </c>
      <c r="E25" s="54" t="n">
        <f aca="false">SUM(E19:E24)</f>
        <v>-40222</v>
      </c>
      <c r="F25" s="49" t="n">
        <v>0</v>
      </c>
      <c r="G25" s="47" t="n">
        <f aca="false">SUM(G19:G24)</f>
        <v>22333</v>
      </c>
      <c r="H25" s="47" t="n">
        <f aca="false">SUM(H19:H24)</f>
        <v>31048</v>
      </c>
      <c r="I25" s="47" t="n">
        <f aca="false">SUM(I19:I24)</f>
        <v>974</v>
      </c>
      <c r="J25" s="54" t="n">
        <f aca="false">SUM(J19:J24)</f>
        <v>7741</v>
      </c>
      <c r="K25" s="49"/>
      <c r="L25" s="50" t="n">
        <f aca="false">SUM(L19:L24)</f>
        <v>-7083</v>
      </c>
      <c r="M25" s="51" t="n">
        <f aca="false">SUM(M19:M24)</f>
        <v>24424</v>
      </c>
      <c r="N25" s="54" t="n">
        <f aca="false">SUM(N19:N24)</f>
        <v>-31507</v>
      </c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52"/>
      <c r="HJ25" s="52"/>
      <c r="HK25" s="52"/>
      <c r="HL25" s="52"/>
      <c r="HM25" s="52"/>
      <c r="HN25" s="52"/>
      <c r="HO25" s="52"/>
      <c r="HP25" s="52"/>
      <c r="HQ25" s="52"/>
      <c r="HR25" s="52"/>
      <c r="HS25" s="52"/>
      <c r="HT25" s="52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52"/>
      <c r="IF25" s="52"/>
      <c r="IG25" s="52"/>
      <c r="IH25" s="52"/>
      <c r="II25" s="52"/>
      <c r="IJ25" s="52"/>
      <c r="IK25" s="52"/>
      <c r="IL25" s="52"/>
      <c r="IM25" s="52"/>
      <c r="IN25" s="52"/>
      <c r="IO25" s="52"/>
      <c r="IP25" s="52"/>
      <c r="IQ25" s="52"/>
      <c r="IR25" s="52"/>
      <c r="IS25" s="52"/>
      <c r="IT25" s="52"/>
      <c r="IU25" s="52"/>
      <c r="IV25" s="52"/>
      <c r="IW25" s="52"/>
    </row>
    <row r="26" customFormat="false" ht="12" hidden="false" customHeight="true" outlineLevel="0" collapsed="false">
      <c r="A26" s="23"/>
      <c r="B26" s="75"/>
      <c r="C26" s="53"/>
      <c r="D26" s="53"/>
      <c r="E26" s="40"/>
      <c r="F26" s="34"/>
      <c r="G26" s="53"/>
      <c r="H26" s="53"/>
      <c r="I26" s="43"/>
      <c r="J26" s="40"/>
      <c r="K26" s="34"/>
      <c r="L26" s="42"/>
      <c r="M26" s="43"/>
      <c r="N26" s="40"/>
    </row>
    <row r="27" customFormat="false" ht="12" hidden="false" customHeight="true" outlineLevel="0" collapsed="false">
      <c r="A27" s="23" t="s">
        <v>30</v>
      </c>
      <c r="B27" s="75"/>
      <c r="C27" s="53" t="n">
        <v>7219</v>
      </c>
      <c r="D27" s="53" t="n">
        <v>12234</v>
      </c>
      <c r="E27" s="40" t="n">
        <f aca="false">+C27-D27</f>
        <v>-5015</v>
      </c>
      <c r="F27" s="34"/>
      <c r="G27" s="53" t="n">
        <v>7164</v>
      </c>
      <c r="H27" s="53" t="n">
        <v>7910</v>
      </c>
      <c r="I27" s="72" t="n">
        <v>405</v>
      </c>
      <c r="J27" s="40" t="n">
        <f aca="false">(H27-G27)-I27</f>
        <v>341</v>
      </c>
      <c r="K27" s="34"/>
      <c r="L27" s="42" t="n">
        <f aca="false">+C27-G27</f>
        <v>55</v>
      </c>
      <c r="M27" s="43" t="n">
        <f aca="false">+D27-H27</f>
        <v>4324</v>
      </c>
      <c r="N27" s="40" t="n">
        <f aca="false">+L27-M27</f>
        <v>-4269</v>
      </c>
    </row>
    <row r="28" customFormat="false" ht="12" hidden="false" customHeight="true" outlineLevel="0" collapsed="false">
      <c r="A28" s="23" t="s">
        <v>53</v>
      </c>
      <c r="B28" s="75"/>
      <c r="C28" s="53" t="n">
        <v>23078</v>
      </c>
      <c r="D28" s="53" t="n">
        <v>30320</v>
      </c>
      <c r="E28" s="40" t="n">
        <f aca="false">+C28-D28</f>
        <v>-7242</v>
      </c>
      <c r="F28" s="34"/>
      <c r="G28" s="53" t="n">
        <v>62429</v>
      </c>
      <c r="H28" s="53" t="n">
        <v>60693</v>
      </c>
      <c r="I28" s="72" t="n">
        <v>2344</v>
      </c>
      <c r="J28" s="40" t="n">
        <f aca="false">(H28-G28)-I28</f>
        <v>-4080</v>
      </c>
      <c r="K28" s="34"/>
      <c r="L28" s="42" t="n">
        <f aca="false">+C28-G28</f>
        <v>-39351</v>
      </c>
      <c r="M28" s="43" t="n">
        <f aca="false">+D28-H28</f>
        <v>-30373</v>
      </c>
      <c r="N28" s="40" t="n">
        <f aca="false">+L28-M28</f>
        <v>-8978</v>
      </c>
    </row>
    <row r="29" customFormat="false" ht="12" hidden="false" customHeight="true" outlineLevel="0" collapsed="false">
      <c r="A29" s="23" t="s">
        <v>54</v>
      </c>
      <c r="B29" s="75"/>
      <c r="C29" s="53" t="n">
        <v>17193</v>
      </c>
      <c r="D29" s="53" t="n">
        <v>7436</v>
      </c>
      <c r="E29" s="40" t="n">
        <f aca="false">+C29-D29</f>
        <v>9757</v>
      </c>
      <c r="F29" s="34"/>
      <c r="G29" s="53" t="n">
        <v>2875</v>
      </c>
      <c r="H29" s="53" t="n">
        <v>3355</v>
      </c>
      <c r="I29" s="72" t="n">
        <v>0</v>
      </c>
      <c r="J29" s="40" t="n">
        <f aca="false">(H29-G29)-I29</f>
        <v>480</v>
      </c>
      <c r="K29" s="34"/>
      <c r="L29" s="42" t="n">
        <f aca="false">+C29-G29</f>
        <v>14318</v>
      </c>
      <c r="M29" s="43" t="n">
        <f aca="false">+D29-H29</f>
        <v>4081</v>
      </c>
      <c r="N29" s="40" t="n">
        <f aca="false">+L29-M29</f>
        <v>10237</v>
      </c>
    </row>
    <row r="30" customFormat="false" ht="12" hidden="false" customHeight="true" outlineLevel="0" collapsed="false">
      <c r="A30" s="45" t="s">
        <v>33</v>
      </c>
      <c r="B30" s="74"/>
      <c r="C30" s="47" t="n">
        <f aca="false">SUM(C27:C29)</f>
        <v>47490</v>
      </c>
      <c r="D30" s="47" t="n">
        <f aca="false">SUM(D27:D29)</f>
        <v>49990</v>
      </c>
      <c r="E30" s="54" t="n">
        <f aca="false">SUM(E27:E29)</f>
        <v>-2500</v>
      </c>
      <c r="F30" s="49"/>
      <c r="G30" s="47" t="n">
        <f aca="false">SUM(G27:G29)</f>
        <v>72468</v>
      </c>
      <c r="H30" s="47" t="n">
        <f aca="false">SUM(H27:H29)</f>
        <v>71958</v>
      </c>
      <c r="I30" s="47" t="n">
        <f aca="false">SUM(I27:I29)</f>
        <v>2749</v>
      </c>
      <c r="J30" s="54" t="n">
        <f aca="false">SUM(J27:J29)</f>
        <v>-3259</v>
      </c>
      <c r="K30" s="49"/>
      <c r="L30" s="50" t="n">
        <f aca="false">SUM(L27:L29)</f>
        <v>-24978</v>
      </c>
      <c r="M30" s="51" t="n">
        <f aca="false">SUM(M27:M29)</f>
        <v>-21968</v>
      </c>
      <c r="N30" s="54" t="n">
        <f aca="false">SUM(N27:N29)</f>
        <v>-3010</v>
      </c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52"/>
      <c r="HJ30" s="52"/>
      <c r="HK30" s="52"/>
      <c r="HL30" s="52"/>
      <c r="HM30" s="52"/>
      <c r="HN30" s="52"/>
      <c r="HO30" s="52"/>
      <c r="HP30" s="52"/>
      <c r="HQ30" s="52"/>
      <c r="HR30" s="52"/>
      <c r="HS30" s="52"/>
      <c r="HT30" s="52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52"/>
      <c r="IF30" s="52"/>
      <c r="IG30" s="52"/>
      <c r="IH30" s="52"/>
      <c r="II30" s="52"/>
      <c r="IJ30" s="52"/>
      <c r="IK30" s="52"/>
      <c r="IL30" s="52"/>
      <c r="IM30" s="52"/>
      <c r="IN30" s="52"/>
      <c r="IO30" s="52"/>
      <c r="IP30" s="52"/>
      <c r="IQ30" s="52"/>
      <c r="IR30" s="52"/>
      <c r="IS30" s="52"/>
      <c r="IT30" s="52"/>
      <c r="IU30" s="52"/>
      <c r="IV30" s="52"/>
      <c r="IW30" s="52"/>
    </row>
    <row r="31" customFormat="false" ht="12" hidden="false" customHeight="true" outlineLevel="0" collapsed="false">
      <c r="A31" s="23"/>
      <c r="B31" s="75"/>
      <c r="C31" s="53"/>
      <c r="D31" s="53"/>
      <c r="E31" s="40"/>
      <c r="F31" s="34"/>
      <c r="G31" s="53"/>
      <c r="H31" s="53"/>
      <c r="I31" s="43"/>
      <c r="J31" s="40"/>
      <c r="K31" s="34"/>
      <c r="L31" s="42"/>
      <c r="M31" s="43"/>
      <c r="N31" s="40"/>
    </row>
    <row r="32" customFormat="false" ht="12" hidden="false" customHeight="true" outlineLevel="0" collapsed="false">
      <c r="A32" s="23" t="s">
        <v>34</v>
      </c>
      <c r="B32" s="75"/>
      <c r="C32" s="53" t="n">
        <v>93673</v>
      </c>
      <c r="D32" s="53" t="n">
        <v>15379</v>
      </c>
      <c r="E32" s="40" t="n">
        <f aca="false">+C32-D32</f>
        <v>78294</v>
      </c>
      <c r="F32" s="34"/>
      <c r="G32" s="53" t="n">
        <v>2669</v>
      </c>
      <c r="H32" s="53" t="n">
        <v>3204</v>
      </c>
      <c r="I32" s="72" t="n">
        <v>625</v>
      </c>
      <c r="J32" s="40" t="n">
        <f aca="false">(H32-G32)-I32</f>
        <v>-90</v>
      </c>
      <c r="K32" s="34"/>
      <c r="L32" s="42" t="n">
        <f aca="false">+C32-G32</f>
        <v>91004</v>
      </c>
      <c r="M32" s="43" t="n">
        <f aca="false">+D32-H32</f>
        <v>12175</v>
      </c>
      <c r="N32" s="40" t="n">
        <f aca="false">+L32-M32</f>
        <v>78829</v>
      </c>
    </row>
    <row r="33" customFormat="false" ht="12" hidden="false" customHeight="true" outlineLevel="0" collapsed="false">
      <c r="A33" s="23" t="s">
        <v>35</v>
      </c>
      <c r="B33" s="75"/>
      <c r="C33" s="53" t="n">
        <v>858</v>
      </c>
      <c r="D33" s="53" t="n">
        <v>10317</v>
      </c>
      <c r="E33" s="40" t="n">
        <f aca="false">+C33-D33</f>
        <v>-9459</v>
      </c>
      <c r="F33" s="34"/>
      <c r="G33" s="53" t="n">
        <v>6027</v>
      </c>
      <c r="H33" s="53" t="n">
        <v>7138</v>
      </c>
      <c r="I33" s="72" t="n">
        <v>1539</v>
      </c>
      <c r="J33" s="40" t="n">
        <f aca="false">(H33-G33)-I33</f>
        <v>-428</v>
      </c>
      <c r="K33" s="34"/>
      <c r="L33" s="42" t="n">
        <f aca="false">+C33-G33</f>
        <v>-5169</v>
      </c>
      <c r="M33" s="43" t="n">
        <f aca="false">+D33-H33</f>
        <v>3179</v>
      </c>
      <c r="N33" s="40" t="n">
        <f aca="false">+L33-M33</f>
        <v>-8348</v>
      </c>
    </row>
    <row r="34" customFormat="false" ht="12.75" hidden="false" customHeight="false" outlineLevel="0" collapsed="false">
      <c r="A34" s="23" t="s">
        <v>36</v>
      </c>
      <c r="B34" s="75"/>
      <c r="C34" s="53" t="n">
        <f aca="false">26838-27505</f>
        <v>-667</v>
      </c>
      <c r="D34" s="53" t="n">
        <v>14404</v>
      </c>
      <c r="E34" s="40" t="n">
        <f aca="false">+C34-D34</f>
        <v>-15071</v>
      </c>
      <c r="F34" s="30"/>
      <c r="G34" s="53" t="n">
        <f aca="false">3379+6134</f>
        <v>9513</v>
      </c>
      <c r="H34" s="53" t="n">
        <f aca="false">2561+7811</f>
        <v>10372</v>
      </c>
      <c r="I34" s="72" t="n">
        <f aca="false">1549-818</f>
        <v>731</v>
      </c>
      <c r="J34" s="40" t="n">
        <f aca="false">(H34-G34)-I34</f>
        <v>128</v>
      </c>
      <c r="K34" s="30"/>
      <c r="L34" s="42" t="n">
        <f aca="false">+C34-G34</f>
        <v>-10180</v>
      </c>
      <c r="M34" s="43" t="n">
        <f aca="false">+D34-H34</f>
        <v>4032</v>
      </c>
      <c r="N34" s="40" t="n">
        <f aca="false">+L34-M34</f>
        <v>-14212</v>
      </c>
    </row>
    <row r="35" customFormat="false" ht="12" hidden="false" customHeight="true" outlineLevel="0" collapsed="false">
      <c r="A35" s="45" t="s">
        <v>37</v>
      </c>
      <c r="B35" s="74"/>
      <c r="C35" s="47" t="n">
        <f aca="false">SUM(C32:C34)</f>
        <v>93864</v>
      </c>
      <c r="D35" s="47" t="n">
        <f aca="false">SUM(D32:D34)</f>
        <v>40100</v>
      </c>
      <c r="E35" s="54" t="n">
        <f aca="false">SUM(E32:E34)</f>
        <v>53764</v>
      </c>
      <c r="F35" s="49"/>
      <c r="G35" s="47" t="n">
        <f aca="false">SUM(G32:G34)</f>
        <v>18209</v>
      </c>
      <c r="H35" s="47" t="n">
        <f aca="false">SUM(H32:H34)</f>
        <v>20714</v>
      </c>
      <c r="I35" s="47" t="n">
        <f aca="false">SUM(I32:I34)</f>
        <v>2895</v>
      </c>
      <c r="J35" s="54" t="n">
        <f aca="false">SUM(J32:J34)</f>
        <v>-390</v>
      </c>
      <c r="K35" s="49"/>
      <c r="L35" s="50" t="n">
        <f aca="false">SUM(L32:L34)</f>
        <v>75655</v>
      </c>
      <c r="M35" s="51" t="n">
        <f aca="false">SUM(M32:M34)</f>
        <v>19386</v>
      </c>
      <c r="N35" s="54" t="n">
        <f aca="false">SUM(N32:N34)</f>
        <v>56269</v>
      </c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/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52"/>
      <c r="IF35" s="52"/>
      <c r="IG35" s="52"/>
      <c r="IH35" s="52"/>
      <c r="II35" s="52"/>
      <c r="IJ35" s="52"/>
      <c r="IK35" s="52"/>
      <c r="IL35" s="52"/>
      <c r="IM35" s="52"/>
      <c r="IN35" s="52"/>
      <c r="IO35" s="52"/>
      <c r="IP35" s="52"/>
      <c r="IQ35" s="52"/>
      <c r="IR35" s="52"/>
      <c r="IS35" s="52"/>
      <c r="IT35" s="52"/>
      <c r="IU35" s="52"/>
      <c r="IV35" s="52"/>
      <c r="IW35" s="52"/>
    </row>
    <row r="36" customFormat="false" ht="12" hidden="false" customHeight="true" outlineLevel="0" collapsed="false">
      <c r="A36" s="56"/>
      <c r="B36" s="75"/>
      <c r="C36" s="53"/>
      <c r="D36" s="53"/>
      <c r="E36" s="40"/>
      <c r="F36" s="34"/>
      <c r="G36" s="53"/>
      <c r="H36" s="53"/>
      <c r="I36" s="43"/>
      <c r="J36" s="40"/>
      <c r="K36" s="34"/>
      <c r="L36" s="42"/>
      <c r="M36" s="43"/>
      <c r="N36" s="40"/>
    </row>
    <row r="37" customFormat="false" ht="12" hidden="false" customHeight="true" outlineLevel="0" collapsed="false">
      <c r="A37" s="56" t="s">
        <v>38</v>
      </c>
      <c r="B37" s="75"/>
      <c r="C37" s="53" t="n">
        <v>1400</v>
      </c>
      <c r="D37" s="53" t="n">
        <v>2500</v>
      </c>
      <c r="E37" s="40" t="n">
        <f aca="false">+C37-D37</f>
        <v>-1100</v>
      </c>
      <c r="F37" s="34"/>
      <c r="G37" s="53" t="n">
        <v>8467</v>
      </c>
      <c r="H37" s="53" t="n">
        <v>8514</v>
      </c>
      <c r="I37" s="72" t="n">
        <v>0</v>
      </c>
      <c r="J37" s="40" t="n">
        <f aca="false">(H37-G37)-I37</f>
        <v>47</v>
      </c>
      <c r="K37" s="34"/>
      <c r="L37" s="42" t="n">
        <f aca="false">+C37-G37</f>
        <v>-7067</v>
      </c>
      <c r="M37" s="43" t="n">
        <f aca="false">+D37-H37</f>
        <v>-6014</v>
      </c>
      <c r="N37" s="40" t="n">
        <f aca="false">+L37-M37</f>
        <v>-1053</v>
      </c>
    </row>
    <row r="38" customFormat="false" ht="12" hidden="false" customHeight="true" outlineLevel="0" collapsed="false">
      <c r="A38" s="56" t="s">
        <v>39</v>
      </c>
      <c r="B38" s="75"/>
      <c r="C38" s="53" t="n">
        <v>0</v>
      </c>
      <c r="D38" s="53" t="n">
        <v>0</v>
      </c>
      <c r="E38" s="40" t="n">
        <f aca="false">+C38-D38</f>
        <v>0</v>
      </c>
      <c r="F38" s="34"/>
      <c r="G38" s="53" t="n">
        <v>8285</v>
      </c>
      <c r="H38" s="53" t="n">
        <v>7652</v>
      </c>
      <c r="I38" s="72" t="n">
        <v>0</v>
      </c>
      <c r="J38" s="40" t="n">
        <f aca="false">(H38-G38)-I38</f>
        <v>-633</v>
      </c>
      <c r="K38" s="34"/>
      <c r="L38" s="42" t="n">
        <f aca="false">+C38-G38</f>
        <v>-8285</v>
      </c>
      <c r="M38" s="43" t="n">
        <f aca="false">+D38-H38</f>
        <v>-7652</v>
      </c>
      <c r="N38" s="40" t="n">
        <f aca="false">+L38-M38</f>
        <v>-633</v>
      </c>
    </row>
    <row r="39" customFormat="false" ht="12" hidden="false" customHeight="true" outlineLevel="0" collapsed="false">
      <c r="A39" s="56" t="s">
        <v>40</v>
      </c>
      <c r="B39" s="75"/>
      <c r="C39" s="53" t="n">
        <v>0</v>
      </c>
      <c r="D39" s="53" t="n">
        <v>38376</v>
      </c>
      <c r="E39" s="40" t="n">
        <f aca="false">+C39-D39</f>
        <v>-38376</v>
      </c>
      <c r="F39" s="34"/>
      <c r="G39" s="53" t="n">
        <v>0</v>
      </c>
      <c r="H39" s="53" t="n">
        <v>0</v>
      </c>
      <c r="I39" s="72" t="n">
        <v>0</v>
      </c>
      <c r="J39" s="40" t="n">
        <f aca="false">(H39-G39)-I39</f>
        <v>0</v>
      </c>
      <c r="K39" s="34"/>
      <c r="L39" s="42" t="n">
        <f aca="false">+C39-G39</f>
        <v>0</v>
      </c>
      <c r="M39" s="43" t="n">
        <f aca="false">+D39-H39</f>
        <v>38376</v>
      </c>
      <c r="N39" s="40" t="n">
        <f aca="false">+L39-M39</f>
        <v>-38376</v>
      </c>
    </row>
    <row r="40" customFormat="false" ht="12" hidden="false" customHeight="true" outlineLevel="0" collapsed="false">
      <c r="A40" s="45" t="s">
        <v>41</v>
      </c>
      <c r="B40" s="74"/>
      <c r="C40" s="47" t="n">
        <f aca="false">C39+C38+C37+C35+C30+C25+C17</f>
        <v>388590</v>
      </c>
      <c r="D40" s="47" t="n">
        <f aca="false">D39+D38+D37+D35+D30+D25+D17</f>
        <v>339366</v>
      </c>
      <c r="E40" s="54" t="n">
        <f aca="false">E39+E38+E37+E35+E30+E25+E17</f>
        <v>49224</v>
      </c>
      <c r="F40" s="49"/>
      <c r="G40" s="47" t="n">
        <f aca="false">G39+G38+G37+G35+G30+G25+G17</f>
        <v>186158</v>
      </c>
      <c r="H40" s="47" t="n">
        <f aca="false">H39+H38+H37+H35+H30+H25+H17</f>
        <v>195443</v>
      </c>
      <c r="I40" s="47" t="n">
        <f aca="false">I39+I38+I37+I35+I30+I25+I17</f>
        <v>7133</v>
      </c>
      <c r="J40" s="54" t="n">
        <f aca="false">J39+J38+J37+J35+J30+J25+J17</f>
        <v>2152</v>
      </c>
      <c r="K40" s="49"/>
      <c r="L40" s="47" t="n">
        <f aca="false">L39+L38+L37+L35+L30+L25+L17</f>
        <v>202432</v>
      </c>
      <c r="M40" s="47" t="n">
        <f aca="false">M39+M38+M37+M35+M30+M25+M17</f>
        <v>143923</v>
      </c>
      <c r="N40" s="54" t="n">
        <f aca="false">N39+N38+N37+N35+N30+N25+N17</f>
        <v>58509</v>
      </c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52"/>
      <c r="HJ40" s="52"/>
      <c r="HK40" s="52"/>
      <c r="HL40" s="52"/>
      <c r="HM40" s="52"/>
      <c r="HN40" s="52"/>
      <c r="HO40" s="52"/>
      <c r="HP40" s="52"/>
      <c r="HQ40" s="52"/>
      <c r="HR40" s="52"/>
      <c r="HS40" s="52"/>
      <c r="HT40" s="52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52"/>
      <c r="IF40" s="52"/>
      <c r="IG40" s="52"/>
      <c r="IH40" s="52"/>
      <c r="II40" s="52"/>
      <c r="IJ40" s="52"/>
      <c r="IK40" s="52"/>
      <c r="IL40" s="52"/>
      <c r="IM40" s="52"/>
      <c r="IN40" s="52"/>
      <c r="IO40" s="52"/>
      <c r="IP40" s="52"/>
      <c r="IQ40" s="52"/>
      <c r="IR40" s="52"/>
      <c r="IS40" s="52"/>
      <c r="IT40" s="52"/>
      <c r="IU40" s="52"/>
      <c r="IV40" s="52"/>
      <c r="IW40" s="52"/>
    </row>
    <row r="41" customFormat="false" ht="12" hidden="false" customHeight="true" outlineLevel="0" collapsed="false">
      <c r="A41" s="56"/>
      <c r="B41" s="75"/>
      <c r="C41" s="53"/>
      <c r="D41" s="53"/>
      <c r="E41" s="40"/>
      <c r="F41" s="34"/>
      <c r="G41" s="53"/>
      <c r="H41" s="53"/>
      <c r="I41" s="43"/>
      <c r="J41" s="40"/>
      <c r="K41" s="34"/>
      <c r="L41" s="42"/>
      <c r="M41" s="43"/>
      <c r="N41" s="40"/>
    </row>
    <row r="42" customFormat="false" ht="12" hidden="false" customHeight="true" outlineLevel="0" collapsed="false">
      <c r="A42" s="56" t="s">
        <v>42</v>
      </c>
      <c r="B42" s="75"/>
      <c r="C42" s="53"/>
      <c r="D42" s="53"/>
      <c r="E42" s="40" t="n">
        <f aca="false">+C42-D42</f>
        <v>0</v>
      </c>
      <c r="F42" s="34"/>
      <c r="G42" s="53" t="n">
        <v>79168</v>
      </c>
      <c r="H42" s="53" t="n">
        <v>63376</v>
      </c>
      <c r="I42" s="72"/>
      <c r="J42" s="40" t="n">
        <f aca="false">(H42-G42)-I42</f>
        <v>-15792</v>
      </c>
      <c r="K42" s="34"/>
      <c r="L42" s="42" t="n">
        <f aca="false">+C42-G42</f>
        <v>-79168</v>
      </c>
      <c r="M42" s="43" t="n">
        <f aca="false">+D42-H42</f>
        <v>-63376</v>
      </c>
      <c r="N42" s="40" t="n">
        <f aca="false">+L42-M42</f>
        <v>-15792</v>
      </c>
    </row>
    <row r="43" customFormat="false" ht="12" hidden="false" customHeight="true" outlineLevel="0" collapsed="false">
      <c r="A43" s="56" t="s">
        <v>43</v>
      </c>
      <c r="B43" s="75"/>
      <c r="C43" s="53" t="n">
        <v>0</v>
      </c>
      <c r="D43" s="53"/>
      <c r="E43" s="40" t="n">
        <f aca="false">+C43-D43</f>
        <v>0</v>
      </c>
      <c r="F43" s="34"/>
      <c r="G43" s="53" t="n">
        <v>-48800</v>
      </c>
      <c r="H43" s="53" t="n">
        <v>-56377</v>
      </c>
      <c r="I43" s="72" t="n">
        <v>0</v>
      </c>
      <c r="J43" s="40" t="n">
        <f aca="false">(H43-G43)-I43</f>
        <v>-7577</v>
      </c>
      <c r="K43" s="34"/>
      <c r="L43" s="42" t="n">
        <f aca="false">+C43-G43</f>
        <v>48800</v>
      </c>
      <c r="M43" s="43" t="n">
        <f aca="false">+D43-H43</f>
        <v>56377</v>
      </c>
      <c r="N43" s="40" t="n">
        <f aca="false">+L43-M43</f>
        <v>-7577</v>
      </c>
    </row>
    <row r="44" customFormat="false" ht="12" hidden="false" customHeight="true" outlineLevel="0" collapsed="false">
      <c r="A44" s="56" t="s">
        <v>44</v>
      </c>
      <c r="B44" s="75"/>
      <c r="C44" s="53" t="n">
        <v>-22158</v>
      </c>
      <c r="D44" s="53" t="n">
        <v>-10795</v>
      </c>
      <c r="E44" s="40" t="n">
        <f aca="false">+C44-D44</f>
        <v>-11363</v>
      </c>
      <c r="F44" s="57"/>
      <c r="G44" s="53" t="n">
        <v>14727</v>
      </c>
      <c r="H44" s="53" t="n">
        <v>22603</v>
      </c>
      <c r="I44" s="72" t="n">
        <v>0</v>
      </c>
      <c r="J44" s="40" t="n">
        <f aca="false">(H44-G44)-I44</f>
        <v>7876</v>
      </c>
      <c r="K44" s="34"/>
      <c r="L44" s="42" t="n">
        <f aca="false">+C44-G44</f>
        <v>-36885</v>
      </c>
      <c r="M44" s="43" t="n">
        <f aca="false">+D44-H44</f>
        <v>-33398</v>
      </c>
      <c r="N44" s="40" t="n">
        <f aca="false">+L44-M44</f>
        <v>-3487</v>
      </c>
    </row>
    <row r="45" customFormat="false" ht="12" hidden="false" customHeight="true" outlineLevel="0" collapsed="false">
      <c r="A45" s="56" t="s">
        <v>45</v>
      </c>
      <c r="B45" s="75"/>
      <c r="C45" s="53" t="n">
        <f aca="false">SUM(C41)</f>
        <v>0</v>
      </c>
      <c r="D45" s="53" t="n">
        <f aca="false">SUM(D41)</f>
        <v>0</v>
      </c>
      <c r="E45" s="40" t="n">
        <f aca="false">+C45-D45</f>
        <v>0</v>
      </c>
      <c r="F45" s="34"/>
      <c r="G45" s="53" t="n">
        <v>-32741</v>
      </c>
      <c r="H45" s="53" t="n">
        <v>-39874</v>
      </c>
      <c r="I45" s="72" t="n">
        <v>-7133</v>
      </c>
      <c r="J45" s="40" t="n">
        <f aca="false">(H45-G45)-I45</f>
        <v>0</v>
      </c>
      <c r="K45" s="34"/>
      <c r="L45" s="42" t="n">
        <f aca="false">+C45-G45</f>
        <v>32741</v>
      </c>
      <c r="M45" s="43" t="n">
        <f aca="false">+D45-H45</f>
        <v>39874</v>
      </c>
      <c r="N45" s="40" t="n">
        <f aca="false">+L45-M45</f>
        <v>-7133</v>
      </c>
    </row>
    <row r="46" customFormat="false" ht="12" hidden="false" customHeight="true" outlineLevel="0" collapsed="false">
      <c r="A46" s="45" t="s">
        <v>46</v>
      </c>
      <c r="B46" s="74"/>
      <c r="C46" s="47" t="n">
        <f aca="false">SUM(C40:C45)</f>
        <v>366432</v>
      </c>
      <c r="D46" s="47" t="n">
        <f aca="false">SUM(D40:D45)</f>
        <v>328571</v>
      </c>
      <c r="E46" s="58" t="n">
        <f aca="false">SUM(E40:E45)</f>
        <v>37861</v>
      </c>
      <c r="F46" s="49"/>
      <c r="G46" s="47" t="n">
        <f aca="false">SUM(G40:G45)</f>
        <v>198512</v>
      </c>
      <c r="H46" s="47" t="n">
        <f aca="false">SUM(H40:H45)</f>
        <v>185171</v>
      </c>
      <c r="I46" s="47" t="n">
        <f aca="false">SUM(I40:I45)</f>
        <v>0</v>
      </c>
      <c r="J46" s="58" t="n">
        <f aca="false">SUM(J40:J45)</f>
        <v>-13341</v>
      </c>
      <c r="K46" s="49"/>
      <c r="L46" s="47" t="n">
        <f aca="false">SUM(L40:L45)</f>
        <v>167920</v>
      </c>
      <c r="M46" s="47" t="n">
        <f aca="false">SUM(M40:M45)</f>
        <v>143400</v>
      </c>
      <c r="N46" s="58" t="n">
        <f aca="false">SUM(N40:N45)</f>
        <v>24520</v>
      </c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  <c r="DJ46" s="52"/>
      <c r="DK46" s="52"/>
      <c r="DL46" s="52"/>
      <c r="DM46" s="52"/>
      <c r="DN46" s="52"/>
      <c r="DO46" s="52"/>
      <c r="DP46" s="52"/>
      <c r="DQ46" s="52"/>
      <c r="DR46" s="52"/>
      <c r="DS46" s="52"/>
      <c r="DT46" s="52"/>
      <c r="DU46" s="52"/>
      <c r="DV46" s="52"/>
      <c r="DW46" s="52"/>
      <c r="DX46" s="52"/>
      <c r="DY46" s="52"/>
      <c r="DZ46" s="52"/>
      <c r="EA46" s="52"/>
      <c r="EB46" s="52"/>
      <c r="EC46" s="52"/>
      <c r="ED46" s="52"/>
      <c r="EE46" s="52"/>
      <c r="EF46" s="52"/>
      <c r="EG46" s="52"/>
      <c r="EH46" s="52"/>
      <c r="EI46" s="52"/>
      <c r="EJ46" s="52"/>
      <c r="EK46" s="52"/>
      <c r="EL46" s="52"/>
      <c r="EM46" s="52"/>
      <c r="EN46" s="52"/>
      <c r="EO46" s="52"/>
      <c r="EP46" s="52"/>
      <c r="EQ46" s="52"/>
      <c r="ER46" s="52"/>
      <c r="ES46" s="52"/>
      <c r="ET46" s="52"/>
      <c r="EU46" s="52"/>
      <c r="EV46" s="52"/>
      <c r="EW46" s="52"/>
      <c r="EX46" s="52"/>
      <c r="EY46" s="52"/>
      <c r="EZ46" s="52"/>
      <c r="FA46" s="52"/>
      <c r="FB46" s="52"/>
      <c r="FC46" s="52"/>
      <c r="FD46" s="52"/>
      <c r="FE46" s="52"/>
      <c r="FF46" s="52"/>
      <c r="FG46" s="52"/>
      <c r="FH46" s="52"/>
      <c r="FI46" s="52"/>
      <c r="FJ46" s="52"/>
      <c r="FK46" s="52"/>
      <c r="FL46" s="52"/>
      <c r="FM46" s="52"/>
      <c r="FN46" s="52"/>
      <c r="FO46" s="52"/>
      <c r="FP46" s="52"/>
      <c r="FQ46" s="52"/>
      <c r="FR46" s="52"/>
      <c r="FS46" s="52"/>
      <c r="FT46" s="52"/>
      <c r="FU46" s="52"/>
      <c r="FV46" s="52"/>
      <c r="FW46" s="52"/>
      <c r="FX46" s="52"/>
      <c r="FY46" s="52"/>
      <c r="FZ46" s="52"/>
      <c r="GA46" s="52"/>
      <c r="GB46" s="52"/>
      <c r="GC46" s="52"/>
      <c r="GD46" s="52"/>
      <c r="GE46" s="52"/>
      <c r="GF46" s="52"/>
      <c r="GG46" s="52"/>
      <c r="GH46" s="52"/>
      <c r="GI46" s="52"/>
      <c r="GJ46" s="52"/>
      <c r="GK46" s="52"/>
      <c r="GL46" s="52"/>
      <c r="GM46" s="52"/>
      <c r="GN46" s="52"/>
      <c r="GO46" s="52"/>
      <c r="GP46" s="52"/>
      <c r="GQ46" s="52"/>
      <c r="GR46" s="52"/>
      <c r="GS46" s="52"/>
      <c r="GT46" s="52"/>
      <c r="GU46" s="52"/>
      <c r="GV46" s="52"/>
      <c r="GW46" s="52"/>
      <c r="GX46" s="52"/>
      <c r="GY46" s="52"/>
      <c r="GZ46" s="52"/>
      <c r="HA46" s="52"/>
      <c r="HB46" s="52"/>
      <c r="HC46" s="52"/>
      <c r="HD46" s="52"/>
      <c r="HE46" s="52"/>
      <c r="HF46" s="52"/>
      <c r="HG46" s="52"/>
      <c r="HH46" s="52"/>
      <c r="HI46" s="52"/>
      <c r="HJ46" s="52"/>
      <c r="HK46" s="52"/>
      <c r="HL46" s="52"/>
      <c r="HM46" s="52"/>
      <c r="HN46" s="52"/>
      <c r="HO46" s="52"/>
      <c r="HP46" s="52"/>
      <c r="HQ46" s="52"/>
      <c r="HR46" s="52"/>
      <c r="HS46" s="52"/>
      <c r="HT46" s="52"/>
      <c r="HU46" s="52"/>
      <c r="HV46" s="52"/>
      <c r="HW46" s="52"/>
      <c r="HX46" s="52"/>
      <c r="HY46" s="52"/>
      <c r="HZ46" s="52"/>
      <c r="IA46" s="52"/>
      <c r="IB46" s="52"/>
      <c r="IC46" s="52"/>
      <c r="ID46" s="52"/>
      <c r="IE46" s="52"/>
      <c r="IF46" s="52"/>
      <c r="IG46" s="52"/>
      <c r="IH46" s="52"/>
      <c r="II46" s="52"/>
      <c r="IJ46" s="52"/>
      <c r="IK46" s="52"/>
      <c r="IL46" s="52"/>
      <c r="IM46" s="52"/>
      <c r="IN46" s="52"/>
      <c r="IO46" s="52"/>
      <c r="IP46" s="52"/>
      <c r="IQ46" s="52"/>
      <c r="IR46" s="52"/>
      <c r="IS46" s="52"/>
      <c r="IT46" s="52"/>
      <c r="IU46" s="52"/>
      <c r="IV46" s="52"/>
      <c r="IW46" s="52"/>
    </row>
    <row r="47" customFormat="false" ht="12" hidden="false" customHeight="true" outlineLevel="0" collapsed="false">
      <c r="A47" s="56" t="s">
        <v>47</v>
      </c>
      <c r="B47" s="75"/>
      <c r="C47" s="53"/>
      <c r="D47" s="53"/>
      <c r="E47" s="40" t="n">
        <f aca="false">+C47-D47</f>
        <v>0</v>
      </c>
      <c r="F47" s="34"/>
      <c r="G47" s="53" t="n">
        <v>1223</v>
      </c>
      <c r="H47" s="53" t="n">
        <v>12000</v>
      </c>
      <c r="I47" s="72" t="n">
        <v>0</v>
      </c>
      <c r="J47" s="40" t="n">
        <f aca="false">+H47-G47</f>
        <v>10777</v>
      </c>
      <c r="K47" s="34"/>
      <c r="L47" s="42" t="n">
        <f aca="false">+C47-G47</f>
        <v>-1223</v>
      </c>
      <c r="M47" s="42" t="n">
        <f aca="false">+D47-H47</f>
        <v>-12000</v>
      </c>
      <c r="N47" s="40" t="n">
        <f aca="false">+L47-M47</f>
        <v>10777</v>
      </c>
    </row>
    <row r="48" customFormat="false" ht="12" hidden="false" customHeight="true" outlineLevel="0" collapsed="false">
      <c r="A48" s="59" t="s">
        <v>48</v>
      </c>
      <c r="B48" s="76"/>
      <c r="C48" s="61" t="n">
        <f aca="false">SUM(C46:C47)</f>
        <v>366432</v>
      </c>
      <c r="D48" s="61" t="n">
        <f aca="false">SUM(D46:D47)</f>
        <v>328571</v>
      </c>
      <c r="E48" s="62" t="n">
        <f aca="false">SUM(E46:E47)</f>
        <v>37861</v>
      </c>
      <c r="F48" s="63"/>
      <c r="G48" s="61" t="n">
        <f aca="false">SUM(G46:G47)</f>
        <v>199735</v>
      </c>
      <c r="H48" s="61" t="n">
        <f aca="false">SUM(H46:H47)</f>
        <v>197171</v>
      </c>
      <c r="I48" s="61" t="n">
        <f aca="false">SUM(I46:I47)</f>
        <v>0</v>
      </c>
      <c r="J48" s="62" t="n">
        <f aca="false">SUM(J46:J47)</f>
        <v>-2564</v>
      </c>
      <c r="K48" s="63"/>
      <c r="L48" s="61" t="n">
        <f aca="false">SUM(L46:L47)</f>
        <v>166697</v>
      </c>
      <c r="M48" s="61" t="n">
        <f aca="false">SUM(M46:M47)</f>
        <v>131400</v>
      </c>
      <c r="N48" s="62" t="n">
        <f aca="false">SUM(N46:N47)</f>
        <v>35297</v>
      </c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  <c r="CK48" s="52"/>
      <c r="CL48" s="52"/>
      <c r="CM48" s="52"/>
      <c r="CN48" s="52"/>
      <c r="CO48" s="52"/>
      <c r="CP48" s="52"/>
      <c r="CQ48" s="52"/>
      <c r="CR48" s="52"/>
      <c r="CS48" s="52"/>
      <c r="CT48" s="52"/>
      <c r="CU48" s="52"/>
      <c r="CV48" s="52"/>
      <c r="CW48" s="52"/>
      <c r="CX48" s="52"/>
      <c r="CY48" s="52"/>
      <c r="CZ48" s="52"/>
      <c r="DA48" s="52"/>
      <c r="DB48" s="52"/>
      <c r="DC48" s="52"/>
      <c r="DD48" s="52"/>
      <c r="DE48" s="52"/>
      <c r="DF48" s="52"/>
      <c r="DG48" s="52"/>
      <c r="DH48" s="52"/>
      <c r="DI48" s="52"/>
      <c r="DJ48" s="52"/>
      <c r="DK48" s="52"/>
      <c r="DL48" s="52"/>
      <c r="DM48" s="52"/>
      <c r="DN48" s="52"/>
      <c r="DO48" s="52"/>
      <c r="DP48" s="52"/>
      <c r="DQ48" s="52"/>
      <c r="DR48" s="52"/>
      <c r="DS48" s="52"/>
      <c r="DT48" s="52"/>
      <c r="DU48" s="52"/>
      <c r="DV48" s="52"/>
      <c r="DW48" s="52"/>
      <c r="DX48" s="52"/>
      <c r="DY48" s="52"/>
      <c r="DZ48" s="52"/>
      <c r="EA48" s="52"/>
      <c r="EB48" s="52"/>
      <c r="EC48" s="52"/>
      <c r="ED48" s="52"/>
      <c r="EE48" s="52"/>
      <c r="EF48" s="52"/>
      <c r="EG48" s="52"/>
      <c r="EH48" s="52"/>
      <c r="EI48" s="52"/>
      <c r="EJ48" s="52"/>
      <c r="EK48" s="52"/>
      <c r="EL48" s="52"/>
      <c r="EM48" s="52"/>
      <c r="EN48" s="52"/>
      <c r="EO48" s="52"/>
      <c r="EP48" s="52"/>
      <c r="EQ48" s="52"/>
      <c r="ER48" s="52"/>
      <c r="ES48" s="52"/>
      <c r="ET48" s="52"/>
      <c r="EU48" s="52"/>
      <c r="EV48" s="52"/>
      <c r="EW48" s="52"/>
      <c r="EX48" s="52"/>
      <c r="EY48" s="52"/>
      <c r="EZ48" s="52"/>
      <c r="FA48" s="52"/>
      <c r="FB48" s="52"/>
      <c r="FC48" s="52"/>
      <c r="FD48" s="52"/>
      <c r="FE48" s="52"/>
      <c r="FF48" s="52"/>
      <c r="FG48" s="52"/>
      <c r="FH48" s="52"/>
      <c r="FI48" s="52"/>
      <c r="FJ48" s="52"/>
      <c r="FK48" s="52"/>
      <c r="FL48" s="52"/>
      <c r="FM48" s="52"/>
      <c r="FN48" s="52"/>
      <c r="FO48" s="52"/>
      <c r="FP48" s="52"/>
      <c r="FQ48" s="52"/>
      <c r="FR48" s="52"/>
      <c r="FS48" s="52"/>
      <c r="FT48" s="52"/>
      <c r="FU48" s="52"/>
      <c r="FV48" s="52"/>
      <c r="FW48" s="52"/>
      <c r="FX48" s="52"/>
      <c r="FY48" s="52"/>
      <c r="FZ48" s="52"/>
      <c r="GA48" s="52"/>
      <c r="GB48" s="52"/>
      <c r="GC48" s="52"/>
      <c r="GD48" s="52"/>
      <c r="GE48" s="52"/>
      <c r="GF48" s="52"/>
      <c r="GG48" s="52"/>
      <c r="GH48" s="52"/>
      <c r="GI48" s="52"/>
      <c r="GJ48" s="52"/>
      <c r="GK48" s="52"/>
      <c r="GL48" s="52"/>
      <c r="GM48" s="52"/>
      <c r="GN48" s="52"/>
      <c r="GO48" s="52"/>
      <c r="GP48" s="52"/>
      <c r="GQ48" s="52"/>
      <c r="GR48" s="52"/>
      <c r="GS48" s="52"/>
      <c r="GT48" s="52"/>
      <c r="GU48" s="52"/>
      <c r="GV48" s="52"/>
      <c r="GW48" s="52"/>
      <c r="GX48" s="52"/>
      <c r="GY48" s="52"/>
      <c r="GZ48" s="52"/>
      <c r="HA48" s="52"/>
      <c r="HB48" s="52"/>
      <c r="HC48" s="52"/>
      <c r="HD48" s="52"/>
      <c r="HE48" s="52"/>
      <c r="HF48" s="52"/>
      <c r="HG48" s="52"/>
      <c r="HH48" s="52"/>
      <c r="HI48" s="52"/>
      <c r="HJ48" s="52"/>
      <c r="HK48" s="52"/>
      <c r="HL48" s="52"/>
      <c r="HM48" s="52"/>
      <c r="HN48" s="52"/>
      <c r="HO48" s="52"/>
      <c r="HP48" s="52"/>
      <c r="HQ48" s="52"/>
      <c r="HR48" s="52"/>
      <c r="HS48" s="52"/>
      <c r="HT48" s="52"/>
      <c r="HU48" s="52"/>
      <c r="HV48" s="52"/>
      <c r="HW48" s="52"/>
      <c r="HX48" s="52"/>
      <c r="HY48" s="52"/>
      <c r="HZ48" s="52"/>
      <c r="IA48" s="52"/>
      <c r="IB48" s="52"/>
      <c r="IC48" s="52"/>
      <c r="ID48" s="52"/>
      <c r="IE48" s="52"/>
      <c r="IF48" s="52"/>
      <c r="IG48" s="52"/>
      <c r="IH48" s="52"/>
      <c r="II48" s="52"/>
      <c r="IJ48" s="52"/>
      <c r="IK48" s="52"/>
      <c r="IL48" s="52"/>
      <c r="IM48" s="52"/>
      <c r="IN48" s="52"/>
      <c r="IO48" s="52"/>
      <c r="IP48" s="52"/>
      <c r="IQ48" s="52"/>
      <c r="IR48" s="52"/>
      <c r="IS48" s="52"/>
      <c r="IT48" s="52"/>
      <c r="IU48" s="52"/>
      <c r="IV48" s="52"/>
      <c r="IW48" s="52"/>
    </row>
    <row r="49" customFormat="false" ht="3" hidden="false" customHeight="true" outlineLevel="0" collapsed="false">
      <c r="A49" s="64"/>
      <c r="C49" s="65"/>
      <c r="D49" s="66"/>
      <c r="E49" s="64"/>
      <c r="F49" s="66"/>
      <c r="J49" s="67"/>
    </row>
    <row r="50" customFormat="false" ht="12.75" hidden="false" customHeight="false" outlineLevel="0" collapsed="false">
      <c r="A50" s="67" t="s">
        <v>49</v>
      </c>
      <c r="C50" s="66"/>
      <c r="D50" s="66"/>
      <c r="E50" s="66"/>
      <c r="F50" s="66"/>
    </row>
  </sheetData>
  <mergeCells count="4">
    <mergeCell ref="C5:E5"/>
    <mergeCell ref="G5:J5"/>
    <mergeCell ref="L5:N5"/>
    <mergeCell ref="I6:J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1.7"/>
    <col collapsed="false" customWidth="true" hidden="false" outlineLevel="0" max="2" min="2" style="1" width="0.85"/>
    <col collapsed="false" customWidth="true" hidden="false" outlineLevel="0" max="4" min="3" style="1" width="8.7"/>
    <col collapsed="false" customWidth="true" hidden="false" outlineLevel="0" max="5" min="5" style="1" width="11.7"/>
    <col collapsed="false" customWidth="true" hidden="false" outlineLevel="0" max="6" min="6" style="1" width="0.85"/>
    <col collapsed="false" customWidth="true" hidden="false" outlineLevel="0" max="8" min="7" style="1" width="8.7"/>
    <col collapsed="false" customWidth="true" hidden="false" outlineLevel="0" max="9" min="9" style="1" width="7.28"/>
    <col collapsed="false" customWidth="true" hidden="false" outlineLevel="0" max="10" min="10" style="1" width="7.14"/>
    <col collapsed="false" customWidth="true" hidden="false" outlineLevel="0" max="11" min="11" style="1" width="0.85"/>
    <col collapsed="false" customWidth="true" hidden="false" outlineLevel="0" max="14" min="12" style="1" width="8.7"/>
    <col collapsed="false" customWidth="true" hidden="false" outlineLevel="0" max="15" min="15" style="1" width="0.85"/>
    <col collapsed="false" customWidth="true" hidden="false" outlineLevel="0" max="16" min="16" style="1" width="8.7"/>
    <col collapsed="false" customWidth="true" hidden="false" outlineLevel="0" max="20" min="17" style="1" width="7.7"/>
    <col collapsed="false" customWidth="true" hidden="false" outlineLevel="0" max="22" min="21" style="1" width="8.7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2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29.25" hidden="false" customHeight="true" outlineLevel="0" collapsed="false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 t="s">
        <v>55</v>
      </c>
      <c r="O2" s="5"/>
      <c r="P2" s="5"/>
      <c r="Q2" s="5"/>
      <c r="R2" s="5"/>
      <c r="S2" s="5"/>
      <c r="T2" s="5"/>
      <c r="U2" s="5"/>
      <c r="V2" s="7"/>
      <c r="W2" s="8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5.75" hidden="false" customHeight="tru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9" t="str">
        <f aca="false">'Old Mgmt Summary'!A3</f>
        <v>Results based on Activity through April 28, 2000</v>
      </c>
      <c r="O3" s="0"/>
      <c r="P3" s="0"/>
      <c r="Q3" s="0"/>
      <c r="R3" s="0"/>
      <c r="S3" s="0"/>
      <c r="T3" s="0"/>
      <c r="U3" s="0"/>
      <c r="V3" s="3"/>
      <c r="W3" s="8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15" hidden="false" customHeight="tru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10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8" hidden="false" customHeight="true" outlineLevel="0" collapsed="false">
      <c r="A5" s="11"/>
      <c r="B5" s="12"/>
      <c r="C5" s="13" t="s">
        <v>2</v>
      </c>
      <c r="D5" s="13"/>
      <c r="E5" s="13"/>
      <c r="F5" s="14"/>
      <c r="G5" s="13" t="s">
        <v>3</v>
      </c>
      <c r="H5" s="13"/>
      <c r="I5" s="13"/>
      <c r="J5" s="13"/>
      <c r="K5" s="15"/>
      <c r="L5" s="13" t="s">
        <v>4</v>
      </c>
      <c r="M5" s="13"/>
      <c r="N5" s="13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2" hidden="false" customHeight="true" outlineLevel="0" collapsed="false">
      <c r="A6" s="17" t="s">
        <v>5</v>
      </c>
      <c r="B6" s="18"/>
      <c r="C6" s="19" t="s">
        <v>6</v>
      </c>
      <c r="D6" s="20" t="s">
        <v>7</v>
      </c>
      <c r="E6" s="21" t="s">
        <v>8</v>
      </c>
      <c r="F6" s="22"/>
      <c r="G6" s="19" t="s">
        <v>9</v>
      </c>
      <c r="H6" s="20" t="s">
        <v>10</v>
      </c>
      <c r="I6" s="77" t="s">
        <v>8</v>
      </c>
      <c r="J6" s="77"/>
      <c r="K6" s="22"/>
      <c r="L6" s="19" t="s">
        <v>9</v>
      </c>
      <c r="M6" s="20" t="s">
        <v>7</v>
      </c>
      <c r="N6" s="21" t="s">
        <v>8</v>
      </c>
    </row>
    <row r="7" customFormat="false" ht="12" hidden="false" customHeight="true" outlineLevel="0" collapsed="false">
      <c r="A7" s="23"/>
      <c r="B7" s="18"/>
      <c r="C7" s="24"/>
      <c r="D7" s="25"/>
      <c r="E7" s="26"/>
      <c r="F7" s="27"/>
      <c r="G7" s="24"/>
      <c r="H7" s="25"/>
      <c r="I7" s="28" t="s">
        <v>11</v>
      </c>
      <c r="J7" s="29" t="s">
        <v>12</v>
      </c>
      <c r="K7" s="30"/>
      <c r="L7" s="24"/>
      <c r="M7" s="25"/>
      <c r="N7" s="26"/>
    </row>
    <row r="8" customFormat="false" ht="12" hidden="false" customHeight="true" outlineLevel="0" collapsed="false">
      <c r="A8" s="23" t="s">
        <v>13</v>
      </c>
      <c r="B8" s="18"/>
      <c r="C8" s="36" t="n">
        <f aca="false">GrossMargin!J10</f>
        <v>37748</v>
      </c>
      <c r="D8" s="37" t="e">
        <f aca="false">GrossMargin!N10</f>
        <v>#NAME?</v>
      </c>
      <c r="E8" s="33" t="e">
        <f aca="false">-D8+C8</f>
        <v>#NAME?</v>
      </c>
      <c r="F8" s="34"/>
      <c r="G8" s="42" t="e">
        <f aca="false">Expenses!D9+'CapChrg-AllocExp'!D10+'CapChrg-AllocExp'!K10</f>
        <v>#NAME?</v>
      </c>
      <c r="H8" s="43" t="e">
        <f aca="false">Expenses!E9+'CapChrg-AllocExp'!E10+'CapChrg-AllocExp'!L10</f>
        <v>#NAME?</v>
      </c>
      <c r="I8" s="72" t="e">
        <f aca="false">'CapChrg-AllocExp'!F10</f>
        <v>#NAME?</v>
      </c>
      <c r="J8" s="40" t="e">
        <f aca="false">(H8-G8)-I8</f>
        <v>#NAME?</v>
      </c>
      <c r="K8" s="34"/>
      <c r="L8" s="36" t="e">
        <f aca="false">C8-G8</f>
        <v>#NAME?</v>
      </c>
      <c r="M8" s="37" t="e">
        <f aca="false">D8-H8</f>
        <v>#NAME?</v>
      </c>
      <c r="N8" s="33" t="e">
        <f aca="false">L8-M8</f>
        <v>#NAME?</v>
      </c>
    </row>
    <row r="9" customFormat="false" ht="12" hidden="false" customHeight="true" outlineLevel="0" collapsed="false">
      <c r="A9" s="23" t="s">
        <v>14</v>
      </c>
      <c r="B9" s="18"/>
      <c r="C9" s="42" t="n">
        <f aca="false">GrossMargin!J11</f>
        <v>40629</v>
      </c>
      <c r="D9" s="43" t="n">
        <f aca="false">GrossMargin!N11</f>
        <v>67236</v>
      </c>
      <c r="E9" s="40" t="n">
        <f aca="false">-D9+C9</f>
        <v>-26607</v>
      </c>
      <c r="F9" s="34"/>
      <c r="G9" s="42" t="e">
        <f aca="false">Expenses!D10+'CapChrg-AllocExp'!D11+'CapChrg-AllocExp'!K11+Expenses!D55</f>
        <v>#NAME?</v>
      </c>
      <c r="H9" s="43" t="e">
        <f aca="false">Expenses!E10+'CapChrg-AllocExp'!E11+'CapChrg-AllocExp'!L11+Expenses!E55</f>
        <v>#NAME?</v>
      </c>
      <c r="I9" s="72" t="e">
        <f aca="false">'CapChrg-AllocExp'!F11</f>
        <v>#NAME?</v>
      </c>
      <c r="J9" s="40" t="e">
        <f aca="false">(H9-G9)-I9</f>
        <v>#NAME?</v>
      </c>
      <c r="K9" s="34"/>
      <c r="L9" s="42" t="e">
        <f aca="false">C9-G9</f>
        <v>#NAME?</v>
      </c>
      <c r="M9" s="43" t="e">
        <f aca="false">D9-H9</f>
        <v>#NAME?</v>
      </c>
      <c r="N9" s="40" t="e">
        <f aca="false">L9-M9</f>
        <v>#NAME?</v>
      </c>
    </row>
    <row r="10" customFormat="false" ht="12" hidden="false" customHeight="true" outlineLevel="0" collapsed="false">
      <c r="A10" s="23" t="s">
        <v>15</v>
      </c>
      <c r="B10" s="18"/>
      <c r="C10" s="42" t="n">
        <f aca="false">GrossMargin!J12</f>
        <v>9797</v>
      </c>
      <c r="D10" s="43" t="e">
        <f aca="false">GrossMargin!N12</f>
        <v>#NAME?</v>
      </c>
      <c r="E10" s="40" t="e">
        <f aca="false">-D10+C10</f>
        <v>#NAME?</v>
      </c>
      <c r="F10" s="34"/>
      <c r="G10" s="42" t="e">
        <f aca="false">Expenses!D11+'CapChrg-AllocExp'!D12+'CapChrg-AllocExp'!K12</f>
        <v>#NAME?</v>
      </c>
      <c r="H10" s="43" t="e">
        <f aca="false">Expenses!E11+'CapChrg-AllocExp'!E12+'CapChrg-AllocExp'!L12</f>
        <v>#NAME?</v>
      </c>
      <c r="I10" s="72" t="e">
        <f aca="false">'CapChrg-AllocExp'!F12</f>
        <v>#NAME?</v>
      </c>
      <c r="J10" s="40" t="e">
        <f aca="false">(H10-G10)-I10</f>
        <v>#NAME?</v>
      </c>
      <c r="K10" s="34"/>
      <c r="L10" s="42" t="e">
        <f aca="false">C10-G10</f>
        <v>#NAME?</v>
      </c>
      <c r="M10" s="43" t="e">
        <f aca="false">D10-H10</f>
        <v>#NAME?</v>
      </c>
      <c r="N10" s="40" t="e">
        <f aca="false">L10-M10</f>
        <v>#NAME?</v>
      </c>
    </row>
    <row r="11" customFormat="false" ht="12" hidden="false" customHeight="true" outlineLevel="0" collapsed="false">
      <c r="A11" s="23" t="s">
        <v>16</v>
      </c>
      <c r="B11" s="18"/>
      <c r="C11" s="42" t="n">
        <f aca="false">GrossMargin!J13</f>
        <v>529</v>
      </c>
      <c r="D11" s="43" t="e">
        <f aca="false">GrossMargin!N13</f>
        <v>#NAME?</v>
      </c>
      <c r="E11" s="40" t="e">
        <f aca="false">-D11+C11</f>
        <v>#NAME?</v>
      </c>
      <c r="F11" s="34"/>
      <c r="G11" s="42" t="e">
        <f aca="false">Expenses!D12+'CapChrg-AllocExp'!D13+'CapChrg-AllocExp'!K13</f>
        <v>#NAME?</v>
      </c>
      <c r="H11" s="43" t="e">
        <f aca="false">Expenses!E12+'CapChrg-AllocExp'!E13+'CapChrg-AllocExp'!L13</f>
        <v>#NAME?</v>
      </c>
      <c r="I11" s="72" t="e">
        <f aca="false">'CapChrg-AllocExp'!F13</f>
        <v>#NAME?</v>
      </c>
      <c r="J11" s="40" t="e">
        <f aca="false">(H11-G11)-I11</f>
        <v>#NAME?</v>
      </c>
      <c r="K11" s="34"/>
      <c r="L11" s="42" t="e">
        <f aca="false">C11-G11</f>
        <v>#NAME?</v>
      </c>
      <c r="M11" s="43" t="e">
        <f aca="false">D11-H11</f>
        <v>#NAME?</v>
      </c>
      <c r="N11" s="40" t="e">
        <f aca="false">L11-M11</f>
        <v>#NAME?</v>
      </c>
    </row>
    <row r="12" customFormat="false" ht="12" hidden="false" customHeight="true" outlineLevel="0" collapsed="false">
      <c r="A12" s="23" t="s">
        <v>17</v>
      </c>
      <c r="B12" s="18"/>
      <c r="C12" s="42" t="n">
        <f aca="false">GrossMargin!J14</f>
        <v>4334</v>
      </c>
      <c r="D12" s="43" t="n">
        <f aca="false">(GrossMargin!N14)</f>
        <v>11556</v>
      </c>
      <c r="E12" s="40" t="n">
        <f aca="false">-D12+C12</f>
        <v>-7222</v>
      </c>
      <c r="F12" s="34"/>
      <c r="G12" s="42" t="e">
        <f aca="false">Expenses!D13+'CapChrg-AllocExp'!D14+'CapChrg-AllocExp'!K14</f>
        <v>#NAME?</v>
      </c>
      <c r="H12" s="43" t="e">
        <f aca="false">(Expenses!E13+'CapChrg-AllocExp'!E14+'CapChrg-AllocExp'!L14)</f>
        <v>#NAME?</v>
      </c>
      <c r="I12" s="72" t="n">
        <f aca="false">'CapChrg-AllocExp'!F14</f>
        <v>0</v>
      </c>
      <c r="J12" s="40" t="e">
        <f aca="false">(H12-G12)-I12</f>
        <v>#NAME?</v>
      </c>
      <c r="K12" s="34"/>
      <c r="L12" s="42" t="e">
        <f aca="false">C12-G12</f>
        <v>#NAME?</v>
      </c>
      <c r="M12" s="43" t="e">
        <f aca="false">D12-H12</f>
        <v>#NAME?</v>
      </c>
      <c r="N12" s="40" t="e">
        <f aca="false">L12-M12</f>
        <v>#NAME?</v>
      </c>
    </row>
    <row r="13" customFormat="false" ht="12" hidden="false" customHeight="true" outlineLevel="0" collapsed="false">
      <c r="A13" s="23" t="s">
        <v>18</v>
      </c>
      <c r="B13" s="18"/>
      <c r="C13" s="42" t="n">
        <f aca="false">GrossMargin!J15</f>
        <v>2482</v>
      </c>
      <c r="D13" s="43" t="e">
        <f aca="false">GrossMargin!N15</f>
        <v>#NAME?</v>
      </c>
      <c r="E13" s="40" t="e">
        <f aca="false">-D13+C13</f>
        <v>#NAME?</v>
      </c>
      <c r="F13" s="34"/>
      <c r="G13" s="42" t="e">
        <f aca="false">Expenses!D14+'CapChrg-AllocExp'!D15+'CapChrg-AllocExp'!K15</f>
        <v>#NAME?</v>
      </c>
      <c r="H13" s="43" t="e">
        <f aca="false">Expenses!E14+'CapChrg-AllocExp'!E15+'CapChrg-AllocExp'!L15</f>
        <v>#NAME?</v>
      </c>
      <c r="I13" s="72" t="e">
        <f aca="false">'CapChrg-AllocExp'!F15</f>
        <v>#NAME?</v>
      </c>
      <c r="J13" s="40" t="e">
        <f aca="false">(H13-G13)-I13</f>
        <v>#NAME?</v>
      </c>
      <c r="K13" s="34"/>
      <c r="L13" s="42" t="e">
        <f aca="false">C13-G13</f>
        <v>#NAME?</v>
      </c>
      <c r="M13" s="43" t="e">
        <f aca="false">D13-H13</f>
        <v>#NAME?</v>
      </c>
      <c r="N13" s="40" t="e">
        <f aca="false">L13-M13</f>
        <v>#NAME?</v>
      </c>
    </row>
    <row r="14" customFormat="false" ht="12" hidden="false" customHeight="true" outlineLevel="0" collapsed="false">
      <c r="A14" s="23" t="s">
        <v>19</v>
      </c>
      <c r="B14" s="18"/>
      <c r="C14" s="42" t="n">
        <f aca="false">GrossMargin!J16</f>
        <v>246</v>
      </c>
      <c r="D14" s="43" t="e">
        <f aca="false">GrossMargin!N16</f>
        <v>#NAME?</v>
      </c>
      <c r="E14" s="40" t="e">
        <f aca="false">-D14+C14</f>
        <v>#NAME?</v>
      </c>
      <c r="F14" s="34"/>
      <c r="G14" s="42" t="e">
        <f aca="false">Expenses!D15+'CapChrg-AllocExp'!D16+'CapChrg-AllocExp'!K16</f>
        <v>#NAME?</v>
      </c>
      <c r="H14" s="43" t="e">
        <f aca="false">Expenses!E15+'CapChrg-AllocExp'!E16+'CapChrg-AllocExp'!L16</f>
        <v>#NAME?</v>
      </c>
      <c r="I14" s="72" t="e">
        <f aca="false">'CapChrg-AllocExp'!F16</f>
        <v>#NAME?</v>
      </c>
      <c r="J14" s="40" t="e">
        <f aca="false">(H14-G14)-I14</f>
        <v>#NAME?</v>
      </c>
      <c r="K14" s="34"/>
      <c r="L14" s="42" t="e">
        <f aca="false">C14-G14</f>
        <v>#NAME?</v>
      </c>
      <c r="M14" s="43" t="e">
        <f aca="false">D14-H14</f>
        <v>#NAME?</v>
      </c>
      <c r="N14" s="40" t="e">
        <f aca="false">L14-M14</f>
        <v>#NAME?</v>
      </c>
    </row>
    <row r="15" customFormat="false" ht="12" hidden="false" customHeight="true" outlineLevel="0" collapsed="false">
      <c r="A15" s="23" t="s">
        <v>20</v>
      </c>
      <c r="B15" s="18"/>
      <c r="C15" s="42" t="n">
        <f aca="false">GrossMargin!J17</f>
        <v>-938</v>
      </c>
      <c r="D15" s="43" t="e">
        <f aca="false">GrossMargin!N17</f>
        <v>#NAME?</v>
      </c>
      <c r="E15" s="40" t="e">
        <f aca="false">-D15+C15</f>
        <v>#NAME?</v>
      </c>
      <c r="F15" s="34"/>
      <c r="G15" s="42" t="e">
        <f aca="false">Expenses!D16+'CapChrg-AllocExp'!D17+'CapChrg-AllocExp'!K17</f>
        <v>#NAME?</v>
      </c>
      <c r="H15" s="43" t="e">
        <f aca="false">Expenses!E16+'CapChrg-AllocExp'!E17+'CapChrg-AllocExp'!L17</f>
        <v>#NAME?</v>
      </c>
      <c r="I15" s="72" t="e">
        <f aca="false">'CapChrg-AllocExp'!F17</f>
        <v>#NAME?</v>
      </c>
      <c r="J15" s="40" t="e">
        <f aca="false">(H15-G15)-I15</f>
        <v>#NAME?</v>
      </c>
      <c r="K15" s="34"/>
      <c r="L15" s="42" t="e">
        <f aca="false">C15-G15</f>
        <v>#NAME?</v>
      </c>
      <c r="M15" s="43" t="e">
        <f aca="false">D15-H15</f>
        <v>#NAME?</v>
      </c>
      <c r="N15" s="40" t="e">
        <f aca="false">L15-M15</f>
        <v>#NAME?</v>
      </c>
    </row>
    <row r="16" customFormat="false" ht="12" hidden="false" customHeight="true" outlineLevel="0" collapsed="false">
      <c r="A16" s="23" t="s">
        <v>21</v>
      </c>
      <c r="B16" s="18"/>
      <c r="C16" s="42" t="n">
        <f aca="false">GrossMargin!J18</f>
        <v>0</v>
      </c>
      <c r="D16" s="43" t="e">
        <f aca="false">GrossMargin!N18</f>
        <v>#NAME?</v>
      </c>
      <c r="E16" s="40" t="e">
        <f aca="false">-D16+C16</f>
        <v>#NAME?</v>
      </c>
      <c r="F16" s="34"/>
      <c r="G16" s="42" t="e">
        <f aca="false">Expenses!D17+'CapChrg-AllocExp'!D18+'CapChrg-AllocExp'!K18</f>
        <v>#NAME?</v>
      </c>
      <c r="H16" s="43" t="e">
        <f aca="false">Expenses!E17+'CapChrg-AllocExp'!E18+'CapChrg-AllocExp'!L18</f>
        <v>#NAME?</v>
      </c>
      <c r="I16" s="72" t="e">
        <f aca="false">'CapChrg-AllocExp'!F18</f>
        <v>#NAME?</v>
      </c>
      <c r="J16" s="40" t="e">
        <f aca="false">(H16-G16)-I16</f>
        <v>#NAME?</v>
      </c>
      <c r="K16" s="34"/>
      <c r="L16" s="42" t="e">
        <f aca="false">C16-G16</f>
        <v>#NAME?</v>
      </c>
      <c r="M16" s="43" t="e">
        <f aca="false">D16-H16</f>
        <v>#NAME?</v>
      </c>
      <c r="N16" s="40" t="e">
        <f aca="false">L16-M16</f>
        <v>#NAME?</v>
      </c>
    </row>
    <row r="17" customFormat="false" ht="12" hidden="false" customHeight="true" outlineLevel="0" collapsed="false">
      <c r="A17" s="45" t="s">
        <v>22</v>
      </c>
      <c r="B17" s="46"/>
      <c r="C17" s="50" t="n">
        <f aca="false">SUM(C8:C16)</f>
        <v>94827</v>
      </c>
      <c r="D17" s="51" t="e">
        <f aca="false">SUM(D8:D16)</f>
        <v>#NAME?</v>
      </c>
      <c r="E17" s="54" t="e">
        <f aca="false">SUM(E8:E16)</f>
        <v>#NAME?</v>
      </c>
      <c r="F17" s="49" t="e">
        <f aca="false">SUM(D17:E17)</f>
        <v>#NAME?</v>
      </c>
      <c r="G17" s="50" t="e">
        <f aca="false">SUM(G8:G16)</f>
        <v>#NAME?</v>
      </c>
      <c r="H17" s="51" t="e">
        <f aca="false">SUM(H8:H16)</f>
        <v>#NAME?</v>
      </c>
      <c r="I17" s="51" t="e">
        <f aca="false">SUM(I8:I16)</f>
        <v>#NAME?</v>
      </c>
      <c r="J17" s="54" t="e">
        <f aca="false">SUM(J8:J16)</f>
        <v>#NAME?</v>
      </c>
      <c r="K17" s="49"/>
      <c r="L17" s="50" t="e">
        <f aca="false">SUM(L8:L16)</f>
        <v>#NAME?</v>
      </c>
      <c r="M17" s="51" t="e">
        <f aca="false">SUM(M8:M16)</f>
        <v>#NAME?</v>
      </c>
      <c r="N17" s="54" t="e">
        <f aca="false">SUM(N8:N16)</f>
        <v>#NAME?</v>
      </c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52"/>
      <c r="EH17" s="52"/>
      <c r="EI17" s="52"/>
      <c r="EJ17" s="52"/>
      <c r="EK17" s="52"/>
      <c r="EL17" s="52"/>
      <c r="EM17" s="52"/>
      <c r="EN17" s="52"/>
      <c r="EO17" s="52"/>
      <c r="EP17" s="52"/>
      <c r="EQ17" s="52"/>
      <c r="ER17" s="52"/>
      <c r="ES17" s="52"/>
      <c r="ET17" s="52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  <c r="FM17" s="52"/>
      <c r="FN17" s="52"/>
      <c r="FO17" s="52"/>
      <c r="FP17" s="52"/>
      <c r="FQ17" s="52"/>
      <c r="FR17" s="52"/>
      <c r="FS17" s="52"/>
      <c r="FT17" s="52"/>
      <c r="FU17" s="52"/>
      <c r="FV17" s="52"/>
      <c r="FW17" s="52"/>
      <c r="FX17" s="52"/>
      <c r="FY17" s="52"/>
      <c r="FZ17" s="52"/>
      <c r="GA17" s="52"/>
      <c r="GB17" s="52"/>
      <c r="GC17" s="52"/>
      <c r="GD17" s="52"/>
      <c r="GE17" s="52"/>
      <c r="GF17" s="52"/>
      <c r="GG17" s="52"/>
      <c r="GH17" s="52"/>
      <c r="GI17" s="52"/>
      <c r="GJ17" s="52"/>
      <c r="GK17" s="52"/>
      <c r="GL17" s="52"/>
      <c r="GM17" s="52"/>
      <c r="GN17" s="52"/>
      <c r="GO17" s="52"/>
      <c r="GP17" s="52"/>
      <c r="GQ17" s="52"/>
      <c r="GR17" s="52"/>
      <c r="GS17" s="52"/>
      <c r="GT17" s="52"/>
      <c r="GU17" s="52"/>
      <c r="GV17" s="52"/>
      <c r="GW17" s="52"/>
      <c r="GX17" s="52"/>
      <c r="GY17" s="52"/>
      <c r="GZ17" s="52"/>
      <c r="HA17" s="52"/>
      <c r="HB17" s="52"/>
      <c r="HC17" s="52"/>
      <c r="HD17" s="52"/>
      <c r="HE17" s="52"/>
      <c r="HF17" s="52"/>
      <c r="HG17" s="52"/>
      <c r="HH17" s="52"/>
      <c r="HI17" s="52"/>
      <c r="HJ17" s="52"/>
      <c r="HK17" s="52"/>
      <c r="HL17" s="52"/>
      <c r="HM17" s="52"/>
      <c r="HN17" s="52"/>
      <c r="HO17" s="52"/>
      <c r="HP17" s="52"/>
      <c r="HQ17" s="52"/>
      <c r="HR17" s="52"/>
      <c r="HS17" s="52"/>
      <c r="HT17" s="52"/>
      <c r="HU17" s="52"/>
      <c r="HV17" s="52"/>
      <c r="HW17" s="52"/>
      <c r="HX17" s="52"/>
      <c r="HY17" s="52"/>
      <c r="HZ17" s="52"/>
      <c r="IA17" s="52"/>
      <c r="IB17" s="52"/>
      <c r="IC17" s="52"/>
      <c r="ID17" s="52"/>
      <c r="IE17" s="52"/>
      <c r="IF17" s="52"/>
      <c r="IG17" s="52"/>
      <c r="IH17" s="52"/>
      <c r="II17" s="52"/>
      <c r="IJ17" s="52"/>
      <c r="IK17" s="52"/>
      <c r="IL17" s="52"/>
      <c r="IM17" s="52"/>
      <c r="IN17" s="52"/>
      <c r="IO17" s="52"/>
      <c r="IP17" s="52"/>
      <c r="IQ17" s="52"/>
      <c r="IR17" s="52"/>
      <c r="IS17" s="52"/>
      <c r="IT17" s="52"/>
      <c r="IU17" s="52"/>
      <c r="IV17" s="52"/>
      <c r="IW17" s="52"/>
    </row>
    <row r="18" customFormat="false" ht="12" hidden="false" customHeight="true" outlineLevel="0" collapsed="false">
      <c r="A18" s="23"/>
      <c r="B18" s="18"/>
      <c r="C18" s="42"/>
      <c r="D18" s="43"/>
      <c r="E18" s="40"/>
      <c r="F18" s="34"/>
      <c r="G18" s="78"/>
      <c r="H18" s="43"/>
      <c r="I18" s="43"/>
      <c r="J18" s="40"/>
      <c r="K18" s="34"/>
      <c r="L18" s="42"/>
      <c r="M18" s="43"/>
      <c r="N18" s="40"/>
    </row>
    <row r="19" customFormat="false" ht="12" hidden="false" customHeight="true" outlineLevel="0" collapsed="false">
      <c r="A19" s="23" t="s">
        <v>23</v>
      </c>
      <c r="B19" s="18"/>
      <c r="C19" s="42" t="n">
        <f aca="false">GrossMargin!J22</f>
        <v>0</v>
      </c>
      <c r="D19" s="43" t="e">
        <f aca="false">GrossMargin!N22</f>
        <v>#NAME?</v>
      </c>
      <c r="E19" s="40" t="e">
        <f aca="false">-D19+C19</f>
        <v>#NAME?</v>
      </c>
      <c r="F19" s="34"/>
      <c r="G19" s="42" t="e">
        <f aca="false">Expenses!D20+'CapChrg-AllocExp'!D21+'CapChrg-AllocExp'!K21</f>
        <v>#NAME?</v>
      </c>
      <c r="H19" s="43" t="e">
        <f aca="false">Expenses!E20+'CapChrg-AllocExp'!E21+'CapChrg-AllocExp'!L21</f>
        <v>#NAME?</v>
      </c>
      <c r="I19" s="72" t="e">
        <f aca="false">'CapChrg-AllocExp'!F21</f>
        <v>#NAME?</v>
      </c>
      <c r="J19" s="40" t="e">
        <f aca="false">(H19-G19)-I19</f>
        <v>#NAME?</v>
      </c>
      <c r="K19" s="34"/>
      <c r="L19" s="42" t="e">
        <f aca="false">C19-G19</f>
        <v>#NAME?</v>
      </c>
      <c r="M19" s="43" t="e">
        <f aca="false">D19-H19</f>
        <v>#NAME?</v>
      </c>
      <c r="N19" s="40" t="e">
        <f aca="false">L19-M19</f>
        <v>#NAME?</v>
      </c>
    </row>
    <row r="20" customFormat="false" ht="12" hidden="false" customHeight="true" outlineLevel="0" collapsed="false">
      <c r="A20" s="23" t="s">
        <v>24</v>
      </c>
      <c r="B20" s="18"/>
      <c r="C20" s="42" t="n">
        <f aca="false">GrossMargin!J23</f>
        <v>494</v>
      </c>
      <c r="D20" s="43" t="e">
        <f aca="false">GrossMargin!N23</f>
        <v>#NAME?</v>
      </c>
      <c r="E20" s="40" t="e">
        <f aca="false">-D20+C20</f>
        <v>#NAME?</v>
      </c>
      <c r="F20" s="34"/>
      <c r="G20" s="42" t="e">
        <f aca="false">Expenses!D21+'CapChrg-AllocExp'!D22+'CapChrg-AllocExp'!K22</f>
        <v>#NAME?</v>
      </c>
      <c r="H20" s="43" t="e">
        <f aca="false">Expenses!E21+'CapChrg-AllocExp'!E22+'CapChrg-AllocExp'!L22</f>
        <v>#NAME?</v>
      </c>
      <c r="I20" s="72" t="e">
        <f aca="false">'CapChrg-AllocExp'!F22</f>
        <v>#NAME?</v>
      </c>
      <c r="J20" s="40" t="e">
        <f aca="false">(H20-G20)-I20</f>
        <v>#NAME?</v>
      </c>
      <c r="K20" s="34"/>
      <c r="L20" s="42" t="e">
        <f aca="false">C20-G20</f>
        <v>#NAME?</v>
      </c>
      <c r="M20" s="43" t="e">
        <f aca="false">D20-H20</f>
        <v>#NAME?</v>
      </c>
      <c r="N20" s="40" t="e">
        <f aca="false">L20-M20</f>
        <v>#NAME?</v>
      </c>
    </row>
    <row r="21" customFormat="false" ht="12" hidden="false" customHeight="true" outlineLevel="0" collapsed="false">
      <c r="A21" s="23" t="s">
        <v>25</v>
      </c>
      <c r="B21" s="18"/>
      <c r="C21" s="42" t="n">
        <f aca="false">GrossMargin!J24</f>
        <v>787</v>
      </c>
      <c r="D21" s="43" t="e">
        <f aca="false">GrossMargin!N24</f>
        <v>#NAME?</v>
      </c>
      <c r="E21" s="40" t="e">
        <f aca="false">-D21+C21</f>
        <v>#NAME?</v>
      </c>
      <c r="F21" s="34"/>
      <c r="G21" s="42" t="e">
        <f aca="false">Expenses!D22+'CapChrg-AllocExp'!D23+'CapChrg-AllocExp'!K23</f>
        <v>#NAME?</v>
      </c>
      <c r="H21" s="43" t="e">
        <f aca="false">Expenses!E22+'CapChrg-AllocExp'!E23+'CapChrg-AllocExp'!L23</f>
        <v>#NAME?</v>
      </c>
      <c r="I21" s="72" t="e">
        <f aca="false">'CapChrg-AllocExp'!F23</f>
        <v>#NAME?</v>
      </c>
      <c r="J21" s="40" t="e">
        <f aca="false">(H21-G21)-I21</f>
        <v>#NAME?</v>
      </c>
      <c r="K21" s="34"/>
      <c r="L21" s="42" t="e">
        <f aca="false">C21-G21</f>
        <v>#NAME?</v>
      </c>
      <c r="M21" s="43" t="e">
        <f aca="false">D21-H21</f>
        <v>#NAME?</v>
      </c>
      <c r="N21" s="40" t="e">
        <f aca="false">L21-M21</f>
        <v>#NAME?</v>
      </c>
    </row>
    <row r="22" customFormat="false" ht="12" hidden="false" customHeight="true" outlineLevel="0" collapsed="false">
      <c r="A22" s="23" t="s">
        <v>26</v>
      </c>
      <c r="B22" s="18"/>
      <c r="C22" s="42" t="n">
        <f aca="false">GrossMargin!J25</f>
        <v>0</v>
      </c>
      <c r="D22" s="43" t="e">
        <f aca="false">GrossMargin!N25</f>
        <v>#NAME?</v>
      </c>
      <c r="E22" s="40" t="e">
        <f aca="false">-D22+C22</f>
        <v>#NAME?</v>
      </c>
      <c r="F22" s="34"/>
      <c r="G22" s="42" t="e">
        <f aca="false">Expenses!D23+'CapChrg-AllocExp'!D24+'CapChrg-AllocExp'!K24</f>
        <v>#NAME?</v>
      </c>
      <c r="H22" s="43" t="e">
        <f aca="false">Expenses!E23+'CapChrg-AllocExp'!E24+'CapChrg-AllocExp'!L24</f>
        <v>#NAME?</v>
      </c>
      <c r="I22" s="72" t="e">
        <f aca="false">'CapChrg-AllocExp'!F24</f>
        <v>#NAME?</v>
      </c>
      <c r="J22" s="40" t="e">
        <f aca="false">(H22-G22)-I22</f>
        <v>#NAME?</v>
      </c>
      <c r="K22" s="34"/>
      <c r="L22" s="42" t="e">
        <f aca="false">C22-G22</f>
        <v>#NAME?</v>
      </c>
      <c r="M22" s="43" t="e">
        <f aca="false">D22-H22</f>
        <v>#NAME?</v>
      </c>
      <c r="N22" s="40" t="e">
        <f aca="false">L22-M22</f>
        <v>#NAME?</v>
      </c>
    </row>
    <row r="23" customFormat="false" ht="12" hidden="false" customHeight="true" outlineLevel="0" collapsed="false">
      <c r="A23" s="23" t="s">
        <v>27</v>
      </c>
      <c r="B23" s="18"/>
      <c r="C23" s="42" t="n">
        <f aca="false">GrossMargin!J26</f>
        <v>1768</v>
      </c>
      <c r="D23" s="43" t="n">
        <f aca="false">GrossMargin!N26</f>
        <v>11556</v>
      </c>
      <c r="E23" s="40" t="n">
        <f aca="false">-D23+C23</f>
        <v>-9788</v>
      </c>
      <c r="F23" s="34"/>
      <c r="G23" s="42" t="e">
        <f aca="false">Expenses!D24+'CapChrg-AllocExp'!D25+'CapChrg-AllocExp'!K25</f>
        <v>#NAME?</v>
      </c>
      <c r="H23" s="43" t="e">
        <f aca="false">Expenses!E24+'CapChrg-AllocExp'!E25+'CapChrg-AllocExp'!L25</f>
        <v>#NAME?</v>
      </c>
      <c r="I23" s="72" t="n">
        <f aca="false">'CapChrg-AllocExp'!F25</f>
        <v>209</v>
      </c>
      <c r="J23" s="40" t="e">
        <f aca="false">(H23-G23)-I23</f>
        <v>#NAME?</v>
      </c>
      <c r="K23" s="34"/>
      <c r="L23" s="42" t="e">
        <f aca="false">C23-G23</f>
        <v>#NAME?</v>
      </c>
      <c r="M23" s="43" t="e">
        <f aca="false">D23-H23</f>
        <v>#NAME?</v>
      </c>
      <c r="N23" s="40" t="e">
        <f aca="false">L23-M23</f>
        <v>#NAME?</v>
      </c>
    </row>
    <row r="24" customFormat="false" ht="12" hidden="false" customHeight="true" outlineLevel="0" collapsed="false">
      <c r="A24" s="23" t="s">
        <v>28</v>
      </c>
      <c r="B24" s="18"/>
      <c r="C24" s="42" t="n">
        <f aca="false">GrossMargin!J27</f>
        <v>0</v>
      </c>
      <c r="D24" s="43" t="e">
        <f aca="false">GrossMargin!N27</f>
        <v>#NAME?</v>
      </c>
      <c r="E24" s="40" t="e">
        <f aca="false">-D24+C24</f>
        <v>#NAME?</v>
      </c>
      <c r="F24" s="34"/>
      <c r="G24" s="42" t="e">
        <f aca="false">Expenses!D25+'CapChrg-AllocExp'!D26+'CapChrg-AllocExp'!K26</f>
        <v>#NAME?</v>
      </c>
      <c r="H24" s="43" t="e">
        <f aca="false">Expenses!E25+'CapChrg-AllocExp'!E26+'CapChrg-AllocExp'!L26</f>
        <v>#NAME?</v>
      </c>
      <c r="I24" s="72" t="e">
        <f aca="false">'CapChrg-AllocExp'!F26</f>
        <v>#NAME?</v>
      </c>
      <c r="J24" s="40" t="e">
        <f aca="false">(H24-G24)-I24</f>
        <v>#NAME?</v>
      </c>
      <c r="K24" s="34"/>
      <c r="L24" s="42" t="e">
        <f aca="false">C24-G24</f>
        <v>#NAME?</v>
      </c>
      <c r="M24" s="43" t="e">
        <f aca="false">D24-H24</f>
        <v>#NAME?</v>
      </c>
      <c r="N24" s="40" t="e">
        <f aca="false">L24-M24</f>
        <v>#NAME?</v>
      </c>
    </row>
    <row r="25" customFormat="false" ht="12" hidden="false" customHeight="true" outlineLevel="0" collapsed="false">
      <c r="A25" s="45" t="s">
        <v>29</v>
      </c>
      <c r="B25" s="46"/>
      <c r="C25" s="50" t="n">
        <f aca="false">SUM(C19:C24)</f>
        <v>3049</v>
      </c>
      <c r="D25" s="51" t="e">
        <f aca="false">SUM(D19:D24)</f>
        <v>#NAME?</v>
      </c>
      <c r="E25" s="54" t="e">
        <f aca="false">SUM(E19:E24)</f>
        <v>#NAME?</v>
      </c>
      <c r="F25" s="49" t="n">
        <f aca="false">SUM(F19:F24)</f>
        <v>0</v>
      </c>
      <c r="G25" s="50" t="e">
        <f aca="false">SUM(G19:G24)</f>
        <v>#NAME?</v>
      </c>
      <c r="H25" s="51" t="e">
        <f aca="false">SUM(H19:H24)</f>
        <v>#NAME?</v>
      </c>
      <c r="I25" s="51" t="e">
        <f aca="false">SUM(I19:I24)</f>
        <v>#NAME?</v>
      </c>
      <c r="J25" s="54" t="e">
        <f aca="false">SUM(J19:J24)</f>
        <v>#NAME?</v>
      </c>
      <c r="K25" s="49"/>
      <c r="L25" s="50" t="e">
        <f aca="false">SUM(L19:L24)</f>
        <v>#NAME?</v>
      </c>
      <c r="M25" s="51" t="e">
        <f aca="false">SUM(M19:M24)</f>
        <v>#NAME?</v>
      </c>
      <c r="N25" s="54" t="e">
        <f aca="false">SUM(N19:N24)</f>
        <v>#NAME?</v>
      </c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52"/>
      <c r="HJ25" s="52"/>
      <c r="HK25" s="52"/>
      <c r="HL25" s="52"/>
      <c r="HM25" s="52"/>
      <c r="HN25" s="52"/>
      <c r="HO25" s="52"/>
      <c r="HP25" s="52"/>
      <c r="HQ25" s="52"/>
      <c r="HR25" s="52"/>
      <c r="HS25" s="52"/>
      <c r="HT25" s="52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52"/>
      <c r="IF25" s="52"/>
      <c r="IG25" s="52"/>
      <c r="IH25" s="52"/>
      <c r="II25" s="52"/>
      <c r="IJ25" s="52"/>
      <c r="IK25" s="52"/>
      <c r="IL25" s="52"/>
      <c r="IM25" s="52"/>
      <c r="IN25" s="52"/>
      <c r="IO25" s="52"/>
      <c r="IP25" s="52"/>
      <c r="IQ25" s="52"/>
      <c r="IR25" s="52"/>
      <c r="IS25" s="52"/>
      <c r="IT25" s="52"/>
      <c r="IU25" s="52"/>
      <c r="IV25" s="52"/>
      <c r="IW25" s="52"/>
    </row>
    <row r="26" customFormat="false" ht="12" hidden="false" customHeight="true" outlineLevel="0" collapsed="false">
      <c r="A26" s="23"/>
      <c r="B26" s="18"/>
      <c r="C26" s="42"/>
      <c r="D26" s="43"/>
      <c r="E26" s="40"/>
      <c r="F26" s="34"/>
      <c r="G26" s="78"/>
      <c r="H26" s="43"/>
      <c r="I26" s="43"/>
      <c r="J26" s="40"/>
      <c r="K26" s="34"/>
      <c r="L26" s="42"/>
      <c r="M26" s="43"/>
      <c r="N26" s="40"/>
    </row>
    <row r="27" customFormat="false" ht="12" hidden="false" customHeight="true" outlineLevel="0" collapsed="false">
      <c r="A27" s="23" t="s">
        <v>30</v>
      </c>
      <c r="B27" s="18"/>
      <c r="C27" s="42" t="n">
        <f aca="false">GrossMargin!J31</f>
        <v>16153</v>
      </c>
      <c r="D27" s="43" t="n">
        <f aca="false">GrossMargin!N31</f>
        <v>12234</v>
      </c>
      <c r="E27" s="40" t="n">
        <f aca="false">-D27+C27</f>
        <v>3919</v>
      </c>
      <c r="F27" s="34"/>
      <c r="G27" s="42" t="e">
        <f aca="false">Expenses!D28+'CapChrg-AllocExp'!D29+'CapChrg-AllocExp'!K29</f>
        <v>#NAME?</v>
      </c>
      <c r="H27" s="43" t="e">
        <f aca="false">Expenses!E28+'CapChrg-AllocExp'!E29+'CapChrg-AllocExp'!L29</f>
        <v>#NAME?</v>
      </c>
      <c r="I27" s="72" t="e">
        <f aca="false">'CapChrg-AllocExp'!F29</f>
        <v>#NAME?</v>
      </c>
      <c r="J27" s="40" t="e">
        <f aca="false">(H27-G27)-I27</f>
        <v>#NAME?</v>
      </c>
      <c r="K27" s="34"/>
      <c r="L27" s="42" t="e">
        <f aca="false">C27-G27</f>
        <v>#NAME?</v>
      </c>
      <c r="M27" s="43" t="e">
        <f aca="false">D27-H27</f>
        <v>#NAME?</v>
      </c>
      <c r="N27" s="40" t="e">
        <f aca="false">L27-M27</f>
        <v>#NAME?</v>
      </c>
    </row>
    <row r="28" customFormat="false" ht="12" hidden="false" customHeight="true" outlineLevel="0" collapsed="false">
      <c r="A28" s="23" t="s">
        <v>31</v>
      </c>
      <c r="B28" s="79"/>
      <c r="C28" s="42" t="n">
        <f aca="false">GrossMargin!J32</f>
        <v>16975</v>
      </c>
      <c r="D28" s="43" t="n">
        <f aca="false">GrossMargin!N32</f>
        <v>30508</v>
      </c>
      <c r="E28" s="40" t="n">
        <f aca="false">-D28+C28</f>
        <v>-13533</v>
      </c>
      <c r="F28" s="34"/>
      <c r="G28" s="42" t="e">
        <f aca="false">Expenses!D29+'CapChrg-AllocExp'!D30+'CapChrg-AllocExp'!K30+Expenses!D56</f>
        <v>#NAME?</v>
      </c>
      <c r="H28" s="43" t="e">
        <f aca="false">Expenses!E29+'CapChrg-AllocExp'!E30+'CapChrg-AllocExp'!L30+Expenses!E56</f>
        <v>#NAME?</v>
      </c>
      <c r="I28" s="72" t="e">
        <f aca="false">'CapChrg-AllocExp'!F30</f>
        <v>#NAME?</v>
      </c>
      <c r="J28" s="40" t="e">
        <f aca="false">(H28-G28)-I28</f>
        <v>#NAME?</v>
      </c>
      <c r="K28" s="34"/>
      <c r="L28" s="42" t="e">
        <f aca="false">C28-G28</f>
        <v>#NAME?</v>
      </c>
      <c r="M28" s="43" t="e">
        <f aca="false">D28-H28</f>
        <v>#NAME?</v>
      </c>
      <c r="N28" s="40" t="e">
        <f aca="false">L28-M28</f>
        <v>#NAME?</v>
      </c>
    </row>
    <row r="29" customFormat="false" ht="12" hidden="false" customHeight="true" outlineLevel="0" collapsed="false">
      <c r="A29" s="80" t="s">
        <v>32</v>
      </c>
      <c r="B29" s="79"/>
      <c r="C29" s="42" t="n">
        <f aca="false">GrossMargin!J33</f>
        <v>9811</v>
      </c>
      <c r="D29" s="43" t="e">
        <f aca="false">GrossMargin!N33</f>
        <v>#NAME?</v>
      </c>
      <c r="E29" s="40" t="e">
        <f aca="false">-D29+C29</f>
        <v>#NAME?</v>
      </c>
      <c r="F29" s="34"/>
      <c r="G29" s="42" t="e">
        <f aca="false">Expenses!D30+'CapChrg-AllocExp'!D31+'CapChrg-AllocExp'!K31</f>
        <v>#NAME?</v>
      </c>
      <c r="H29" s="43" t="e">
        <f aca="false">Expenses!E30+'CapChrg-AllocExp'!E31+'CapChrg-AllocExp'!L31</f>
        <v>#NAME?</v>
      </c>
      <c r="I29" s="72" t="e">
        <f aca="false">'CapChrg-AllocExp'!F31</f>
        <v>#NAME?</v>
      </c>
      <c r="J29" s="40" t="e">
        <f aca="false">(H29-G29)-I29</f>
        <v>#NAME?</v>
      </c>
      <c r="K29" s="34"/>
      <c r="L29" s="42" t="e">
        <f aca="false">C29-G29</f>
        <v>#NAME?</v>
      </c>
      <c r="M29" s="43" t="e">
        <f aca="false">D29-H29</f>
        <v>#NAME?</v>
      </c>
      <c r="N29" s="40" t="e">
        <f aca="false">L29-M29</f>
        <v>#NAME?</v>
      </c>
    </row>
    <row r="30" customFormat="false" ht="12" hidden="false" customHeight="true" outlineLevel="0" collapsed="false">
      <c r="A30" s="45" t="s">
        <v>33</v>
      </c>
      <c r="B30" s="46"/>
      <c r="C30" s="50" t="n">
        <f aca="false">SUM(C27:C29)</f>
        <v>42939</v>
      </c>
      <c r="D30" s="51" t="e">
        <f aca="false">SUM(D27:D29)</f>
        <v>#NAME?</v>
      </c>
      <c r="E30" s="54" t="e">
        <f aca="false">SUM(E27:E29)</f>
        <v>#NAME?</v>
      </c>
      <c r="F30" s="49"/>
      <c r="G30" s="50" t="e">
        <f aca="false">SUM(G27:G29)</f>
        <v>#NAME?</v>
      </c>
      <c r="H30" s="51" t="e">
        <f aca="false">SUM(H27:H29)</f>
        <v>#NAME?</v>
      </c>
      <c r="I30" s="51" t="e">
        <f aca="false">SUM(I27:I29)</f>
        <v>#NAME?</v>
      </c>
      <c r="J30" s="54" t="e">
        <f aca="false">SUM(J27:J29)</f>
        <v>#NAME?</v>
      </c>
      <c r="K30" s="49"/>
      <c r="L30" s="50" t="e">
        <f aca="false">SUM(L27:L29)</f>
        <v>#NAME?</v>
      </c>
      <c r="M30" s="51" t="e">
        <f aca="false">SUM(M27:M29)</f>
        <v>#NAME?</v>
      </c>
      <c r="N30" s="54" t="e">
        <f aca="false">SUM(N27:N29)</f>
        <v>#NAME?</v>
      </c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52"/>
      <c r="HJ30" s="52"/>
      <c r="HK30" s="52"/>
      <c r="HL30" s="52"/>
      <c r="HM30" s="52"/>
      <c r="HN30" s="52"/>
      <c r="HO30" s="52"/>
      <c r="HP30" s="52"/>
      <c r="HQ30" s="52"/>
      <c r="HR30" s="52"/>
      <c r="HS30" s="52"/>
      <c r="HT30" s="52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52"/>
      <c r="IF30" s="52"/>
      <c r="IG30" s="52"/>
      <c r="IH30" s="52"/>
      <c r="II30" s="52"/>
      <c r="IJ30" s="52"/>
      <c r="IK30" s="52"/>
      <c r="IL30" s="52"/>
      <c r="IM30" s="52"/>
      <c r="IN30" s="52"/>
      <c r="IO30" s="52"/>
      <c r="IP30" s="52"/>
      <c r="IQ30" s="52"/>
      <c r="IR30" s="52"/>
      <c r="IS30" s="52"/>
      <c r="IT30" s="52"/>
      <c r="IU30" s="52"/>
      <c r="IV30" s="52"/>
      <c r="IW30" s="52"/>
    </row>
    <row r="31" customFormat="false" ht="12" hidden="false" customHeight="true" outlineLevel="0" collapsed="false">
      <c r="A31" s="23"/>
      <c r="B31" s="18"/>
      <c r="C31" s="42"/>
      <c r="D31" s="43"/>
      <c r="E31" s="40"/>
      <c r="F31" s="34"/>
      <c r="G31" s="78"/>
      <c r="H31" s="43"/>
      <c r="I31" s="43"/>
      <c r="J31" s="40"/>
      <c r="K31" s="34"/>
      <c r="L31" s="42"/>
      <c r="M31" s="43"/>
      <c r="N31" s="40"/>
    </row>
    <row r="32" customFormat="false" ht="12" hidden="false" customHeight="true" outlineLevel="0" collapsed="false">
      <c r="A32" s="23" t="s">
        <v>34</v>
      </c>
      <c r="B32" s="18"/>
      <c r="C32" s="42" t="n">
        <f aca="false">GrossMargin!J37</f>
        <v>-23517</v>
      </c>
      <c r="D32" s="43" t="e">
        <f aca="false">GrossMargin!N37</f>
        <v>#NAME?</v>
      </c>
      <c r="E32" s="40" t="e">
        <f aca="false">-D32+C32</f>
        <v>#NAME?</v>
      </c>
      <c r="F32" s="34"/>
      <c r="G32" s="42" t="e">
        <f aca="false">Expenses!D33+'CapChrg-AllocExp'!D34+'CapChrg-AllocExp'!K34</f>
        <v>#NAME?</v>
      </c>
      <c r="H32" s="43" t="e">
        <f aca="false">Expenses!E33+'CapChrg-AllocExp'!E34+'CapChrg-AllocExp'!L34</f>
        <v>#NAME?</v>
      </c>
      <c r="I32" s="72" t="e">
        <f aca="false">'CapChrg-AllocExp'!F34</f>
        <v>#NAME?</v>
      </c>
      <c r="J32" s="40" t="e">
        <f aca="false">(H32-G32)-I32</f>
        <v>#NAME?</v>
      </c>
      <c r="K32" s="34"/>
      <c r="L32" s="42" t="e">
        <f aca="false">C32-G32</f>
        <v>#NAME?</v>
      </c>
      <c r="M32" s="43" t="e">
        <f aca="false">D32-H32</f>
        <v>#NAME?</v>
      </c>
      <c r="N32" s="40" t="e">
        <f aca="false">L32-M32</f>
        <v>#NAME?</v>
      </c>
    </row>
    <row r="33" customFormat="false" ht="12" hidden="false" customHeight="true" outlineLevel="0" collapsed="false">
      <c r="A33" s="23" t="s">
        <v>35</v>
      </c>
      <c r="B33" s="18"/>
      <c r="C33" s="42" t="n">
        <f aca="false">GrossMargin!J38</f>
        <v>293</v>
      </c>
      <c r="D33" s="43" t="e">
        <f aca="false">GrossMargin!N38</f>
        <v>#NAME?</v>
      </c>
      <c r="E33" s="40" t="e">
        <f aca="false">-D33+C33</f>
        <v>#NAME?</v>
      </c>
      <c r="F33" s="34"/>
      <c r="G33" s="42" t="e">
        <f aca="false">Expenses!D34+'CapChrg-AllocExp'!D35+'CapChrg-AllocExp'!K35</f>
        <v>#NAME?</v>
      </c>
      <c r="H33" s="43" t="e">
        <f aca="false">Expenses!E34+'CapChrg-AllocExp'!E35+'CapChrg-AllocExp'!L35</f>
        <v>#NAME?</v>
      </c>
      <c r="I33" s="72" t="e">
        <f aca="false">'CapChrg-AllocExp'!F35</f>
        <v>#NAME?</v>
      </c>
      <c r="J33" s="40" t="e">
        <f aca="false">(H33-G33)-I33</f>
        <v>#NAME?</v>
      </c>
      <c r="K33" s="34"/>
      <c r="L33" s="42" t="e">
        <f aca="false">C33-G33</f>
        <v>#NAME?</v>
      </c>
      <c r="M33" s="43" t="e">
        <f aca="false">D33-H33</f>
        <v>#NAME?</v>
      </c>
      <c r="N33" s="40" t="e">
        <f aca="false">L33-M33</f>
        <v>#NAME?</v>
      </c>
    </row>
    <row r="34" customFormat="false" ht="12.75" hidden="false" customHeight="false" outlineLevel="0" collapsed="false">
      <c r="A34" s="23" t="s">
        <v>36</v>
      </c>
      <c r="B34" s="18"/>
      <c r="C34" s="42" t="n">
        <f aca="false">GrossMargin!J41</f>
        <v>-8959</v>
      </c>
      <c r="D34" s="43" t="e">
        <f aca="false">GrossMargin!N41</f>
        <v>#NAME?</v>
      </c>
      <c r="E34" s="40" t="e">
        <f aca="false">-D34+C34</f>
        <v>#NAME?</v>
      </c>
      <c r="F34" s="30"/>
      <c r="G34" s="42" t="e">
        <f aca="false">Expenses!D37+'CapChrg-AllocExp'!D38+'CapChrg-AllocExp'!K38</f>
        <v>#NAME?</v>
      </c>
      <c r="H34" s="43" t="e">
        <f aca="false">Expenses!E37+'CapChrg-AllocExp'!E38+'CapChrg-AllocExp'!L38</f>
        <v>#NAME?</v>
      </c>
      <c r="I34" s="72" t="e">
        <f aca="false">'CapChrg-AllocExp'!F38</f>
        <v>#NAME?</v>
      </c>
      <c r="J34" s="40" t="e">
        <f aca="false">(H34-G34)-I34</f>
        <v>#NAME?</v>
      </c>
      <c r="K34" s="30"/>
      <c r="L34" s="42" t="e">
        <f aca="false">C34-G34</f>
        <v>#NAME?</v>
      </c>
      <c r="M34" s="43" t="e">
        <f aca="false">D34-H34</f>
        <v>#NAME?</v>
      </c>
      <c r="N34" s="40" t="e">
        <f aca="false">L34-M34</f>
        <v>#NAME?</v>
      </c>
    </row>
    <row r="35" customFormat="false" ht="12" hidden="false" customHeight="true" outlineLevel="0" collapsed="false">
      <c r="A35" s="45" t="s">
        <v>37</v>
      </c>
      <c r="B35" s="46"/>
      <c r="C35" s="50" t="n">
        <f aca="false">C32+C33+C34</f>
        <v>-32183</v>
      </c>
      <c r="D35" s="51" t="e">
        <f aca="false">D32+D33+D34</f>
        <v>#NAME?</v>
      </c>
      <c r="E35" s="54" t="e">
        <f aca="false">SUM(E32:E34)</f>
        <v>#NAME?</v>
      </c>
      <c r="F35" s="49"/>
      <c r="G35" s="50" t="e">
        <f aca="false">G32+G33+G34</f>
        <v>#NAME?</v>
      </c>
      <c r="H35" s="51" t="e">
        <f aca="false">H32+H33+H34</f>
        <v>#NAME?</v>
      </c>
      <c r="I35" s="51" t="e">
        <f aca="false">I32+I33+I34</f>
        <v>#NAME?</v>
      </c>
      <c r="J35" s="54" t="e">
        <f aca="false">SUM(J32:J34)</f>
        <v>#NAME?</v>
      </c>
      <c r="K35" s="49"/>
      <c r="L35" s="50" t="e">
        <f aca="false">L32+L33+L34</f>
        <v>#NAME?</v>
      </c>
      <c r="M35" s="51" t="e">
        <f aca="false">M32+M33+M34</f>
        <v>#NAME?</v>
      </c>
      <c r="N35" s="54" t="e">
        <f aca="false">SUM(N32:N34)</f>
        <v>#NAME?</v>
      </c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/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52"/>
      <c r="IF35" s="52"/>
      <c r="IG35" s="52"/>
      <c r="IH35" s="52"/>
      <c r="II35" s="52"/>
      <c r="IJ35" s="52"/>
      <c r="IK35" s="52"/>
      <c r="IL35" s="52"/>
      <c r="IM35" s="52"/>
      <c r="IN35" s="52"/>
      <c r="IO35" s="52"/>
      <c r="IP35" s="52"/>
      <c r="IQ35" s="52"/>
      <c r="IR35" s="52"/>
      <c r="IS35" s="52"/>
      <c r="IT35" s="52"/>
      <c r="IU35" s="52"/>
      <c r="IV35" s="52"/>
      <c r="IW35" s="52"/>
    </row>
    <row r="36" customFormat="false" ht="12" hidden="false" customHeight="true" outlineLevel="0" collapsed="false">
      <c r="A36" s="56"/>
      <c r="B36" s="18"/>
      <c r="C36" s="42"/>
      <c r="D36" s="43"/>
      <c r="E36" s="40"/>
      <c r="F36" s="34"/>
      <c r="G36" s="78"/>
      <c r="H36" s="43"/>
      <c r="I36" s="43"/>
      <c r="J36" s="40"/>
      <c r="K36" s="34"/>
      <c r="L36" s="42"/>
      <c r="M36" s="43"/>
      <c r="N36" s="40"/>
    </row>
    <row r="37" customFormat="false" ht="12" hidden="false" customHeight="true" outlineLevel="0" collapsed="false">
      <c r="A37" s="56" t="s">
        <v>38</v>
      </c>
      <c r="B37" s="18"/>
      <c r="C37" s="42" t="n">
        <f aca="false">GrossMargin!J45</f>
        <v>0</v>
      </c>
      <c r="D37" s="43" t="e">
        <f aca="false">GrossMargin!N45</f>
        <v>#NAME?</v>
      </c>
      <c r="E37" s="40" t="e">
        <f aca="false">-D37+C37</f>
        <v>#NAME?</v>
      </c>
      <c r="F37" s="34"/>
      <c r="G37" s="42" t="e">
        <f aca="false">Expenses!D40+'CapChrg-AllocExp'!D41+'CapChrg-AllocExp'!K41</f>
        <v>#NAME?</v>
      </c>
      <c r="H37" s="43" t="e">
        <f aca="false">Expenses!E40+'CapChrg-AllocExp'!E41+'CapChrg-AllocExp'!L41</f>
        <v>#NAME?</v>
      </c>
      <c r="I37" s="72" t="e">
        <f aca="false">'CapChrg-AllocExp'!F41</f>
        <v>#NAME?</v>
      </c>
      <c r="J37" s="40" t="e">
        <f aca="false">(H37-G37)-I37</f>
        <v>#NAME?</v>
      </c>
      <c r="K37" s="34"/>
      <c r="L37" s="42" t="e">
        <f aca="false">C37-G37</f>
        <v>#NAME?</v>
      </c>
      <c r="M37" s="43" t="e">
        <f aca="false">D37-H37</f>
        <v>#NAME?</v>
      </c>
      <c r="N37" s="40" t="e">
        <f aca="false">L37-M37</f>
        <v>#NAME?</v>
      </c>
    </row>
    <row r="38" customFormat="false" ht="12" hidden="false" customHeight="true" outlineLevel="0" collapsed="false">
      <c r="A38" s="56" t="s">
        <v>39</v>
      </c>
      <c r="B38" s="18"/>
      <c r="C38" s="42" t="n">
        <f aca="false">GrossMargin!J47</f>
        <v>0</v>
      </c>
      <c r="D38" s="43" t="n">
        <f aca="false">GrossMargin!N47</f>
        <v>0</v>
      </c>
      <c r="E38" s="40" t="n">
        <f aca="false">-D38+C38</f>
        <v>0</v>
      </c>
      <c r="F38" s="34"/>
      <c r="G38" s="42" t="e">
        <f aca="false">Expenses!D42+'CapChrg-AllocExp'!D43+'CapChrg-AllocExp'!K43</f>
        <v>#NAME?</v>
      </c>
      <c r="H38" s="43" t="e">
        <f aca="false">Expenses!E42+'CapChrg-AllocExp'!E43+'CapChrg-AllocExp'!L43</f>
        <v>#NAME?</v>
      </c>
      <c r="I38" s="72" t="e">
        <f aca="false">'CapChrg-AllocExp'!F43</f>
        <v>#NAME?</v>
      </c>
      <c r="J38" s="40" t="e">
        <f aca="false">(H38-G38)-I38</f>
        <v>#NAME?</v>
      </c>
      <c r="K38" s="34"/>
      <c r="L38" s="42" t="e">
        <f aca="false">C38-G38</f>
        <v>#NAME?</v>
      </c>
      <c r="M38" s="43" t="e">
        <f aca="false">D38-H38</f>
        <v>#NAME?</v>
      </c>
      <c r="N38" s="40" t="e">
        <f aca="false">L38-M38</f>
        <v>#NAME?</v>
      </c>
    </row>
    <row r="39" customFormat="false" ht="12" hidden="false" customHeight="true" outlineLevel="0" collapsed="false">
      <c r="A39" s="56" t="s">
        <v>40</v>
      </c>
      <c r="B39" s="18"/>
      <c r="C39" s="42" t="n">
        <f aca="false">GrossMargin!J51</f>
        <v>0</v>
      </c>
      <c r="D39" s="43" t="n">
        <f aca="false">GrossMargin!N51</f>
        <v>43138</v>
      </c>
      <c r="E39" s="40" t="n">
        <f aca="false">-D39+C39</f>
        <v>-43138</v>
      </c>
      <c r="F39" s="34"/>
      <c r="G39" s="42" t="n">
        <f aca="false">Expenses!D52+'CapChrg-AllocExp'!D53+'CapChrg-AllocExp'!K53</f>
        <v>0</v>
      </c>
      <c r="H39" s="43" t="n">
        <f aca="false">Expenses!E52+'CapChrg-AllocExp'!E53+'CapChrg-AllocExp'!L53</f>
        <v>0</v>
      </c>
      <c r="I39" s="72" t="n">
        <v>0</v>
      </c>
      <c r="J39" s="40" t="n">
        <f aca="false">(H39-G39)-I39</f>
        <v>0</v>
      </c>
      <c r="K39" s="34"/>
      <c r="L39" s="42" t="n">
        <f aca="false">C39-G39</f>
        <v>0</v>
      </c>
      <c r="M39" s="43" t="n">
        <f aca="false">D39-H39</f>
        <v>43138</v>
      </c>
      <c r="N39" s="40" t="n">
        <f aca="false">L39-M39</f>
        <v>-43138</v>
      </c>
    </row>
    <row r="40" customFormat="false" ht="12" hidden="false" customHeight="true" outlineLevel="0" collapsed="false">
      <c r="A40" s="45" t="s">
        <v>41</v>
      </c>
      <c r="B40" s="46"/>
      <c r="C40" s="50" t="n">
        <f aca="false">SUM(C35:C39)+C17+C25+C30</f>
        <v>108632</v>
      </c>
      <c r="D40" s="51" t="e">
        <f aca="false">SUM(D35:D39)+D17+D25+D30</f>
        <v>#NAME?</v>
      </c>
      <c r="E40" s="54" t="e">
        <f aca="false">SUM(E35:E39)+E17+E25+E30</f>
        <v>#NAME?</v>
      </c>
      <c r="F40" s="49"/>
      <c r="G40" s="50" t="e">
        <f aca="false">SUM(G35:G39)+G17+G25+G30</f>
        <v>#NAME?</v>
      </c>
      <c r="H40" s="51" t="e">
        <f aca="false">SUM(H35:H39)+H17+H25+H30</f>
        <v>#NAME?</v>
      </c>
      <c r="I40" s="51" t="e">
        <f aca="false">SUM(I35:I39)+I17+I25+I30</f>
        <v>#NAME?</v>
      </c>
      <c r="J40" s="54" t="e">
        <f aca="false">SUM(J35:J39)+J17+J25+J30</f>
        <v>#NAME?</v>
      </c>
      <c r="K40" s="49"/>
      <c r="L40" s="50" t="e">
        <f aca="false">SUM(L35:L39)+L17+L25+L30</f>
        <v>#NAME?</v>
      </c>
      <c r="M40" s="51" t="e">
        <f aca="false">SUM(M35:M39)+M17+M25+M30</f>
        <v>#NAME?</v>
      </c>
      <c r="N40" s="54" t="e">
        <f aca="false">SUM(N35:N39)+N17+N25+N30</f>
        <v>#NAME?</v>
      </c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52"/>
      <c r="HJ40" s="52"/>
      <c r="HK40" s="52"/>
      <c r="HL40" s="52"/>
      <c r="HM40" s="52"/>
      <c r="HN40" s="52"/>
      <c r="HO40" s="52"/>
      <c r="HP40" s="52"/>
      <c r="HQ40" s="52"/>
      <c r="HR40" s="52"/>
      <c r="HS40" s="52"/>
      <c r="HT40" s="52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52"/>
      <c r="IF40" s="52"/>
      <c r="IG40" s="52"/>
      <c r="IH40" s="52"/>
      <c r="II40" s="52"/>
      <c r="IJ40" s="52"/>
      <c r="IK40" s="52"/>
      <c r="IL40" s="52"/>
      <c r="IM40" s="52"/>
      <c r="IN40" s="52"/>
      <c r="IO40" s="52"/>
      <c r="IP40" s="52"/>
      <c r="IQ40" s="52"/>
      <c r="IR40" s="52"/>
      <c r="IS40" s="52"/>
      <c r="IT40" s="52"/>
      <c r="IU40" s="52"/>
      <c r="IV40" s="52"/>
      <c r="IW40" s="52"/>
    </row>
    <row r="41" customFormat="false" ht="12" hidden="false" customHeight="true" outlineLevel="0" collapsed="false">
      <c r="A41" s="56"/>
      <c r="B41" s="18"/>
      <c r="C41" s="42"/>
      <c r="D41" s="43"/>
      <c r="E41" s="40"/>
      <c r="F41" s="34"/>
      <c r="G41" s="78"/>
      <c r="H41" s="43"/>
      <c r="I41" s="43"/>
      <c r="J41" s="40"/>
      <c r="K41" s="34"/>
      <c r="L41" s="42"/>
      <c r="M41" s="43"/>
      <c r="N41" s="40"/>
    </row>
    <row r="42" customFormat="false" ht="12" hidden="false" customHeight="true" outlineLevel="0" collapsed="false">
      <c r="A42" s="56" t="s">
        <v>42</v>
      </c>
      <c r="B42" s="18"/>
      <c r="C42" s="42" t="n">
        <v>0</v>
      </c>
      <c r="D42" s="43" t="n">
        <v>0</v>
      </c>
      <c r="E42" s="40" t="n">
        <f aca="false">-D42+C42</f>
        <v>0</v>
      </c>
      <c r="F42" s="34"/>
      <c r="G42" s="42" t="n">
        <f aca="false">Expenses!D46</f>
        <v>73510</v>
      </c>
      <c r="H42" s="43" t="e">
        <f aca="false">Expenses!E46</f>
        <v>#NAME?</v>
      </c>
      <c r="I42" s="43" t="n">
        <v>0</v>
      </c>
      <c r="J42" s="40" t="e">
        <f aca="false">(H42-G42)-I42</f>
        <v>#NAME?</v>
      </c>
      <c r="K42" s="34"/>
      <c r="L42" s="42" t="n">
        <f aca="false">C42-G42</f>
        <v>-73510</v>
      </c>
      <c r="M42" s="43" t="e">
        <f aca="false">D42-H42</f>
        <v>#NAME?</v>
      </c>
      <c r="N42" s="40" t="e">
        <f aca="false">L42-M42</f>
        <v>#NAME?</v>
      </c>
    </row>
    <row r="43" customFormat="false" ht="12" hidden="false" customHeight="true" outlineLevel="0" collapsed="false">
      <c r="A43" s="56" t="s">
        <v>43</v>
      </c>
      <c r="B43" s="18"/>
      <c r="C43" s="42" t="n">
        <v>0</v>
      </c>
      <c r="D43" s="43" t="n">
        <v>0</v>
      </c>
      <c r="E43" s="40" t="n">
        <f aca="false">-D43+C43</f>
        <v>0</v>
      </c>
      <c r="F43" s="34"/>
      <c r="G43" s="42" t="e">
        <f aca="false">'CapChrg-AllocExp'!K49</f>
        <v>#NAME?</v>
      </c>
      <c r="H43" s="43" t="e">
        <f aca="false">'CapChrg-AllocExp'!L49</f>
        <v>#NAME?</v>
      </c>
      <c r="I43" s="43" t="n">
        <v>0</v>
      </c>
      <c r="J43" s="40" t="e">
        <f aca="false">(H43-G43)-I43</f>
        <v>#NAME?</v>
      </c>
      <c r="K43" s="34"/>
      <c r="L43" s="42" t="e">
        <f aca="false">C43-G43</f>
        <v>#NAME?</v>
      </c>
      <c r="M43" s="43" t="e">
        <f aca="false">D43-H43</f>
        <v>#NAME?</v>
      </c>
      <c r="N43" s="40" t="e">
        <f aca="false">L43-M43</f>
        <v>#NAME?</v>
      </c>
    </row>
    <row r="44" customFormat="false" ht="12" hidden="false" customHeight="true" outlineLevel="0" collapsed="false">
      <c r="A44" s="56" t="s">
        <v>44</v>
      </c>
      <c r="B44" s="18"/>
      <c r="C44" s="42" t="n">
        <f aca="false">GrossMargin!J49</f>
        <v>-19368</v>
      </c>
      <c r="D44" s="43" t="e">
        <f aca="false">GrossMargin!N49</f>
        <v>#NAME?</v>
      </c>
      <c r="E44" s="40" t="e">
        <f aca="false">-D44+C44</f>
        <v>#NAME?</v>
      </c>
      <c r="F44" s="57"/>
      <c r="G44" s="42" t="e">
        <f aca="false">Expenses!D48</f>
        <v>#NAME?</v>
      </c>
      <c r="H44" s="43" t="e">
        <f aca="false">Expenses!E48</f>
        <v>#NAME?</v>
      </c>
      <c r="I44" s="43" t="n">
        <v>0</v>
      </c>
      <c r="J44" s="40" t="e">
        <f aca="false">(H44-G44)-I44</f>
        <v>#NAME?</v>
      </c>
      <c r="K44" s="34"/>
      <c r="L44" s="42" t="e">
        <f aca="false">C44-G44</f>
        <v>#NAME?</v>
      </c>
      <c r="M44" s="43" t="e">
        <f aca="false">D44-H44</f>
        <v>#NAME?</v>
      </c>
      <c r="N44" s="40" t="e">
        <f aca="false">L44-M44</f>
        <v>#NAME?</v>
      </c>
    </row>
    <row r="45" customFormat="false" ht="12" hidden="false" customHeight="true" outlineLevel="0" collapsed="false">
      <c r="A45" s="56" t="s">
        <v>45</v>
      </c>
      <c r="B45" s="18"/>
      <c r="C45" s="42" t="n">
        <v>0</v>
      </c>
      <c r="D45" s="43" t="n">
        <v>0</v>
      </c>
      <c r="E45" s="40" t="n">
        <f aca="false">-D45+C45</f>
        <v>0</v>
      </c>
      <c r="F45" s="34"/>
      <c r="G45" s="42" t="e">
        <f aca="false">'CapChrg-AllocExp'!D45</f>
        <v>#NAME?</v>
      </c>
      <c r="H45" s="43" t="e">
        <f aca="false">'CapChrg-AllocExp'!E45</f>
        <v>#NAME?</v>
      </c>
      <c r="I45" s="43" t="e">
        <f aca="false">'CapChrg-AllocExp'!F45</f>
        <v>#NAME?</v>
      </c>
      <c r="J45" s="40" t="e">
        <f aca="false">(H45-G45)-I45</f>
        <v>#NAME?</v>
      </c>
      <c r="K45" s="34"/>
      <c r="L45" s="42" t="e">
        <f aca="false">C45-G45</f>
        <v>#NAME?</v>
      </c>
      <c r="M45" s="43" t="e">
        <f aca="false">D45-H45</f>
        <v>#NAME?</v>
      </c>
      <c r="N45" s="40" t="e">
        <f aca="false">L45-M45</f>
        <v>#NAME?</v>
      </c>
    </row>
    <row r="46" customFormat="false" ht="12" hidden="false" customHeight="true" outlineLevel="0" collapsed="false">
      <c r="A46" s="45" t="s">
        <v>46</v>
      </c>
      <c r="B46" s="46"/>
      <c r="C46" s="50" t="n">
        <f aca="false">SUM(C40:C45)</f>
        <v>89264</v>
      </c>
      <c r="D46" s="51" t="e">
        <f aca="false">SUM(D40:D45)</f>
        <v>#NAME?</v>
      </c>
      <c r="E46" s="58" t="e">
        <f aca="false">SUM(E40:E45)</f>
        <v>#NAME?</v>
      </c>
      <c r="F46" s="49"/>
      <c r="G46" s="50" t="e">
        <f aca="false">SUM(G40:G45)</f>
        <v>#NAME?</v>
      </c>
      <c r="H46" s="51" t="e">
        <f aca="false">SUM(H40:H45)</f>
        <v>#NAME?</v>
      </c>
      <c r="I46" s="51" t="e">
        <f aca="false">SUM(I40:I45)</f>
        <v>#NAME?</v>
      </c>
      <c r="J46" s="58" t="e">
        <f aca="false">SUM(J40:J45)</f>
        <v>#NAME?</v>
      </c>
      <c r="K46" s="49"/>
      <c r="L46" s="50" t="e">
        <f aca="false">SUM(L40:L45)</f>
        <v>#NAME?</v>
      </c>
      <c r="M46" s="51" t="e">
        <f aca="false">SUM(M40:M45)</f>
        <v>#NAME?</v>
      </c>
      <c r="N46" s="58" t="e">
        <f aca="false">SUM(N40:N45)</f>
        <v>#NAME?</v>
      </c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  <c r="DJ46" s="52"/>
      <c r="DK46" s="52"/>
      <c r="DL46" s="52"/>
      <c r="DM46" s="52"/>
      <c r="DN46" s="52"/>
      <c r="DO46" s="52"/>
      <c r="DP46" s="52"/>
      <c r="DQ46" s="52"/>
      <c r="DR46" s="52"/>
      <c r="DS46" s="52"/>
      <c r="DT46" s="52"/>
      <c r="DU46" s="52"/>
      <c r="DV46" s="52"/>
      <c r="DW46" s="52"/>
      <c r="DX46" s="52"/>
      <c r="DY46" s="52"/>
      <c r="DZ46" s="52"/>
      <c r="EA46" s="52"/>
      <c r="EB46" s="52"/>
      <c r="EC46" s="52"/>
      <c r="ED46" s="52"/>
      <c r="EE46" s="52"/>
      <c r="EF46" s="52"/>
      <c r="EG46" s="52"/>
      <c r="EH46" s="52"/>
      <c r="EI46" s="52"/>
      <c r="EJ46" s="52"/>
      <c r="EK46" s="52"/>
      <c r="EL46" s="52"/>
      <c r="EM46" s="52"/>
      <c r="EN46" s="52"/>
      <c r="EO46" s="52"/>
      <c r="EP46" s="52"/>
      <c r="EQ46" s="52"/>
      <c r="ER46" s="52"/>
      <c r="ES46" s="52"/>
      <c r="ET46" s="52"/>
      <c r="EU46" s="52"/>
      <c r="EV46" s="52"/>
      <c r="EW46" s="52"/>
      <c r="EX46" s="52"/>
      <c r="EY46" s="52"/>
      <c r="EZ46" s="52"/>
      <c r="FA46" s="52"/>
      <c r="FB46" s="52"/>
      <c r="FC46" s="52"/>
      <c r="FD46" s="52"/>
      <c r="FE46" s="52"/>
      <c r="FF46" s="52"/>
      <c r="FG46" s="52"/>
      <c r="FH46" s="52"/>
      <c r="FI46" s="52"/>
      <c r="FJ46" s="52"/>
      <c r="FK46" s="52"/>
      <c r="FL46" s="52"/>
      <c r="FM46" s="52"/>
      <c r="FN46" s="52"/>
      <c r="FO46" s="52"/>
      <c r="FP46" s="52"/>
      <c r="FQ46" s="52"/>
      <c r="FR46" s="52"/>
      <c r="FS46" s="52"/>
      <c r="FT46" s="52"/>
      <c r="FU46" s="52"/>
      <c r="FV46" s="52"/>
      <c r="FW46" s="52"/>
      <c r="FX46" s="52"/>
      <c r="FY46" s="52"/>
      <c r="FZ46" s="52"/>
      <c r="GA46" s="52"/>
      <c r="GB46" s="52"/>
      <c r="GC46" s="52"/>
      <c r="GD46" s="52"/>
      <c r="GE46" s="52"/>
      <c r="GF46" s="52"/>
      <c r="GG46" s="52"/>
      <c r="GH46" s="52"/>
      <c r="GI46" s="52"/>
      <c r="GJ46" s="52"/>
      <c r="GK46" s="52"/>
      <c r="GL46" s="52"/>
      <c r="GM46" s="52"/>
      <c r="GN46" s="52"/>
      <c r="GO46" s="52"/>
      <c r="GP46" s="52"/>
      <c r="GQ46" s="52"/>
      <c r="GR46" s="52"/>
      <c r="GS46" s="52"/>
      <c r="GT46" s="52"/>
      <c r="GU46" s="52"/>
      <c r="GV46" s="52"/>
      <c r="GW46" s="52"/>
      <c r="GX46" s="52"/>
      <c r="GY46" s="52"/>
      <c r="GZ46" s="52"/>
      <c r="HA46" s="52"/>
      <c r="HB46" s="52"/>
      <c r="HC46" s="52"/>
      <c r="HD46" s="52"/>
      <c r="HE46" s="52"/>
      <c r="HF46" s="52"/>
      <c r="HG46" s="52"/>
      <c r="HH46" s="52"/>
      <c r="HI46" s="52"/>
      <c r="HJ46" s="52"/>
      <c r="HK46" s="52"/>
      <c r="HL46" s="52"/>
      <c r="HM46" s="52"/>
      <c r="HN46" s="52"/>
      <c r="HO46" s="52"/>
      <c r="HP46" s="52"/>
      <c r="HQ46" s="52"/>
      <c r="HR46" s="52"/>
      <c r="HS46" s="52"/>
      <c r="HT46" s="52"/>
      <c r="HU46" s="52"/>
      <c r="HV46" s="52"/>
      <c r="HW46" s="52"/>
      <c r="HX46" s="52"/>
      <c r="HY46" s="52"/>
      <c r="HZ46" s="52"/>
      <c r="IA46" s="52"/>
      <c r="IB46" s="52"/>
      <c r="IC46" s="52"/>
      <c r="ID46" s="52"/>
      <c r="IE46" s="52"/>
      <c r="IF46" s="52"/>
      <c r="IG46" s="52"/>
      <c r="IH46" s="52"/>
      <c r="II46" s="52"/>
      <c r="IJ46" s="52"/>
      <c r="IK46" s="52"/>
      <c r="IL46" s="52"/>
      <c r="IM46" s="52"/>
      <c r="IN46" s="52"/>
      <c r="IO46" s="52"/>
      <c r="IP46" s="52"/>
      <c r="IQ46" s="52"/>
      <c r="IR46" s="52"/>
      <c r="IS46" s="52"/>
      <c r="IT46" s="52"/>
      <c r="IU46" s="52"/>
      <c r="IV46" s="52"/>
      <c r="IW46" s="52"/>
    </row>
    <row r="47" customFormat="false" ht="12" hidden="false" customHeight="true" outlineLevel="0" collapsed="false">
      <c r="A47" s="56" t="s">
        <v>47</v>
      </c>
      <c r="B47" s="18"/>
      <c r="C47" s="42" t="n">
        <v>0</v>
      </c>
      <c r="D47" s="43" t="n">
        <v>0</v>
      </c>
      <c r="E47" s="40" t="n">
        <f aca="false">D47-C47</f>
        <v>0</v>
      </c>
      <c r="F47" s="34"/>
      <c r="G47" s="42" t="n">
        <f aca="false">'Old Mgmt Summary'!M56</f>
        <v>8600</v>
      </c>
      <c r="H47" s="43" t="n">
        <f aca="false">'Old Mgmt Summary'!D56</f>
        <v>8600</v>
      </c>
      <c r="I47" s="43"/>
      <c r="J47" s="40" t="n">
        <f aca="false">H47-G47</f>
        <v>0</v>
      </c>
      <c r="K47" s="34"/>
      <c r="L47" s="42" t="n">
        <f aca="false">C47-G47</f>
        <v>-8600</v>
      </c>
      <c r="M47" s="43" t="n">
        <f aca="false">D47-H47</f>
        <v>-8600</v>
      </c>
      <c r="N47" s="40" t="n">
        <f aca="false">L47-M47</f>
        <v>0</v>
      </c>
    </row>
    <row r="48" customFormat="false" ht="12" hidden="false" customHeight="true" outlineLevel="0" collapsed="false">
      <c r="A48" s="59" t="s">
        <v>48</v>
      </c>
      <c r="B48" s="60"/>
      <c r="C48" s="81" t="n">
        <f aca="false">SUM(C46:C47)</f>
        <v>89264</v>
      </c>
      <c r="D48" s="82" t="e">
        <f aca="false">SUM(D46:D47)</f>
        <v>#NAME?</v>
      </c>
      <c r="E48" s="62" t="e">
        <f aca="false">SUM(E46:E47)</f>
        <v>#NAME?</v>
      </c>
      <c r="F48" s="63"/>
      <c r="G48" s="81" t="e">
        <f aca="false">SUM(G46:G47)</f>
        <v>#NAME?</v>
      </c>
      <c r="H48" s="82" t="e">
        <f aca="false">SUM(H46:H47)</f>
        <v>#NAME?</v>
      </c>
      <c r="I48" s="82" t="e">
        <f aca="false">SUM(I46:I47)</f>
        <v>#NAME?</v>
      </c>
      <c r="J48" s="62" t="e">
        <f aca="false">SUM(J46:J47)</f>
        <v>#NAME?</v>
      </c>
      <c r="K48" s="63"/>
      <c r="L48" s="81" t="e">
        <f aca="false">SUM(L46:L47)</f>
        <v>#NAME?</v>
      </c>
      <c r="M48" s="82" t="e">
        <f aca="false">SUM(M46:M47)</f>
        <v>#NAME?</v>
      </c>
      <c r="N48" s="62" t="e">
        <f aca="false">SUM(N46:N47)</f>
        <v>#NAME?</v>
      </c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  <c r="CK48" s="52"/>
      <c r="CL48" s="52"/>
      <c r="CM48" s="52"/>
      <c r="CN48" s="52"/>
      <c r="CO48" s="52"/>
      <c r="CP48" s="52"/>
      <c r="CQ48" s="52"/>
      <c r="CR48" s="52"/>
      <c r="CS48" s="52"/>
      <c r="CT48" s="52"/>
      <c r="CU48" s="52"/>
      <c r="CV48" s="52"/>
      <c r="CW48" s="52"/>
      <c r="CX48" s="52"/>
      <c r="CY48" s="52"/>
      <c r="CZ48" s="52"/>
      <c r="DA48" s="52"/>
      <c r="DB48" s="52"/>
      <c r="DC48" s="52"/>
      <c r="DD48" s="52"/>
      <c r="DE48" s="52"/>
      <c r="DF48" s="52"/>
      <c r="DG48" s="52"/>
      <c r="DH48" s="52"/>
      <c r="DI48" s="52"/>
      <c r="DJ48" s="52"/>
      <c r="DK48" s="52"/>
      <c r="DL48" s="52"/>
      <c r="DM48" s="52"/>
      <c r="DN48" s="52"/>
      <c r="DO48" s="52"/>
      <c r="DP48" s="52"/>
      <c r="DQ48" s="52"/>
      <c r="DR48" s="52"/>
      <c r="DS48" s="52"/>
      <c r="DT48" s="52"/>
      <c r="DU48" s="52"/>
      <c r="DV48" s="52"/>
      <c r="DW48" s="52"/>
      <c r="DX48" s="52"/>
      <c r="DY48" s="52"/>
      <c r="DZ48" s="52"/>
      <c r="EA48" s="52"/>
      <c r="EB48" s="52"/>
      <c r="EC48" s="52"/>
      <c r="ED48" s="52"/>
      <c r="EE48" s="52"/>
      <c r="EF48" s="52"/>
      <c r="EG48" s="52"/>
      <c r="EH48" s="52"/>
      <c r="EI48" s="52"/>
      <c r="EJ48" s="52"/>
      <c r="EK48" s="52"/>
      <c r="EL48" s="52"/>
      <c r="EM48" s="52"/>
      <c r="EN48" s="52"/>
      <c r="EO48" s="52"/>
      <c r="EP48" s="52"/>
      <c r="EQ48" s="52"/>
      <c r="ER48" s="52"/>
      <c r="ES48" s="52"/>
      <c r="ET48" s="52"/>
      <c r="EU48" s="52"/>
      <c r="EV48" s="52"/>
      <c r="EW48" s="52"/>
      <c r="EX48" s="52"/>
      <c r="EY48" s="52"/>
      <c r="EZ48" s="52"/>
      <c r="FA48" s="52"/>
      <c r="FB48" s="52"/>
      <c r="FC48" s="52"/>
      <c r="FD48" s="52"/>
      <c r="FE48" s="52"/>
      <c r="FF48" s="52"/>
      <c r="FG48" s="52"/>
      <c r="FH48" s="52"/>
      <c r="FI48" s="52"/>
      <c r="FJ48" s="52"/>
      <c r="FK48" s="52"/>
      <c r="FL48" s="52"/>
      <c r="FM48" s="52"/>
      <c r="FN48" s="52"/>
      <c r="FO48" s="52"/>
      <c r="FP48" s="52"/>
      <c r="FQ48" s="52"/>
      <c r="FR48" s="52"/>
      <c r="FS48" s="52"/>
      <c r="FT48" s="52"/>
      <c r="FU48" s="52"/>
      <c r="FV48" s="52"/>
      <c r="FW48" s="52"/>
      <c r="FX48" s="52"/>
      <c r="FY48" s="52"/>
      <c r="FZ48" s="52"/>
      <c r="GA48" s="52"/>
      <c r="GB48" s="52"/>
      <c r="GC48" s="52"/>
      <c r="GD48" s="52"/>
      <c r="GE48" s="52"/>
      <c r="GF48" s="52"/>
      <c r="GG48" s="52"/>
      <c r="GH48" s="52"/>
      <c r="GI48" s="52"/>
      <c r="GJ48" s="52"/>
      <c r="GK48" s="52"/>
      <c r="GL48" s="52"/>
      <c r="GM48" s="52"/>
      <c r="GN48" s="52"/>
      <c r="GO48" s="52"/>
      <c r="GP48" s="52"/>
      <c r="GQ48" s="52"/>
      <c r="GR48" s="52"/>
      <c r="GS48" s="52"/>
      <c r="GT48" s="52"/>
      <c r="GU48" s="52"/>
      <c r="GV48" s="52"/>
      <c r="GW48" s="52"/>
      <c r="GX48" s="52"/>
      <c r="GY48" s="52"/>
      <c r="GZ48" s="52"/>
      <c r="HA48" s="52"/>
      <c r="HB48" s="52"/>
      <c r="HC48" s="52"/>
      <c r="HD48" s="52"/>
      <c r="HE48" s="52"/>
      <c r="HF48" s="52"/>
      <c r="HG48" s="52"/>
      <c r="HH48" s="52"/>
      <c r="HI48" s="52"/>
      <c r="HJ48" s="52"/>
      <c r="HK48" s="52"/>
      <c r="HL48" s="52"/>
      <c r="HM48" s="52"/>
      <c r="HN48" s="52"/>
      <c r="HO48" s="52"/>
      <c r="HP48" s="52"/>
      <c r="HQ48" s="52"/>
      <c r="HR48" s="52"/>
      <c r="HS48" s="52"/>
      <c r="HT48" s="52"/>
      <c r="HU48" s="52"/>
      <c r="HV48" s="52"/>
      <c r="HW48" s="52"/>
      <c r="HX48" s="52"/>
      <c r="HY48" s="52"/>
      <c r="HZ48" s="52"/>
      <c r="IA48" s="52"/>
      <c r="IB48" s="52"/>
      <c r="IC48" s="52"/>
      <c r="ID48" s="52"/>
      <c r="IE48" s="52"/>
      <c r="IF48" s="52"/>
      <c r="IG48" s="52"/>
      <c r="IH48" s="52"/>
      <c r="II48" s="52"/>
      <c r="IJ48" s="52"/>
      <c r="IK48" s="52"/>
      <c r="IL48" s="52"/>
      <c r="IM48" s="52"/>
      <c r="IN48" s="52"/>
      <c r="IO48" s="52"/>
      <c r="IP48" s="52"/>
      <c r="IQ48" s="52"/>
      <c r="IR48" s="52"/>
      <c r="IS48" s="52"/>
      <c r="IT48" s="52"/>
      <c r="IU48" s="52"/>
      <c r="IV48" s="52"/>
      <c r="IW48" s="52"/>
    </row>
    <row r="49" customFormat="false" ht="3" hidden="false" customHeight="true" outlineLevel="0" collapsed="false">
      <c r="A49" s="64"/>
      <c r="C49" s="65"/>
      <c r="D49" s="66"/>
      <c r="E49" s="64"/>
      <c r="F49" s="66"/>
      <c r="J49" s="67"/>
    </row>
    <row r="50" customFormat="false" ht="12.75" hidden="false" customHeight="false" outlineLevel="0" collapsed="false">
      <c r="A50" s="67" t="s">
        <v>49</v>
      </c>
      <c r="C50" s="66"/>
      <c r="D50" s="66"/>
      <c r="E50" s="66"/>
      <c r="F50" s="66"/>
    </row>
    <row r="51" customFormat="false" ht="13.5" hidden="false" customHeight="true" outlineLevel="0" collapsed="false">
      <c r="D51" s="68"/>
      <c r="E51" s="68"/>
      <c r="F51" s="68"/>
      <c r="G51" s="68"/>
      <c r="H51" s="68"/>
      <c r="I51" s="68"/>
    </row>
    <row r="52" customFormat="false" ht="13.5" hidden="false" customHeight="false" outlineLevel="0" collapsed="false">
      <c r="C52" s="83" t="s">
        <v>56</v>
      </c>
      <c r="D52" s="83"/>
      <c r="E52" s="83"/>
      <c r="G52" s="83" t="s">
        <v>57</v>
      </c>
      <c r="H52" s="83"/>
      <c r="I52" s="83"/>
      <c r="J52" s="83"/>
    </row>
    <row r="53" customFormat="false" ht="12.75" hidden="false" customHeight="false" outlineLevel="0" collapsed="false">
      <c r="C53" s="84" t="s">
        <v>58</v>
      </c>
      <c r="D53" s="85"/>
      <c r="E53" s="86" t="n">
        <f aca="false">'GM-WklyChnge'!C52</f>
        <v>48743</v>
      </c>
      <c r="G53" s="84" t="s">
        <v>59</v>
      </c>
      <c r="H53" s="85"/>
      <c r="I53" s="87" t="n">
        <f aca="false">'Expense Weekly Change'!D55+'Expense Weekly Change'!D56</f>
        <v>351</v>
      </c>
      <c r="J53" s="87"/>
    </row>
    <row r="54" customFormat="false" ht="12.75" hidden="false" customHeight="false" outlineLevel="0" collapsed="false">
      <c r="C54" s="84" t="s">
        <v>60</v>
      </c>
      <c r="D54" s="85"/>
      <c r="E54" s="86" t="n">
        <f aca="false">'GM-WklyChnge'!D52</f>
        <v>2214</v>
      </c>
      <c r="G54" s="84" t="s">
        <v>61</v>
      </c>
      <c r="H54" s="85"/>
      <c r="I54" s="87" t="e">
        <f aca="false">'Expense Weekly Change'!D44</f>
        <v>#NAME?</v>
      </c>
      <c r="J54" s="87"/>
    </row>
    <row r="55" customFormat="false" ht="12.75" hidden="false" customHeight="false" outlineLevel="0" collapsed="false">
      <c r="C55" s="84" t="s">
        <v>62</v>
      </c>
      <c r="D55" s="85"/>
      <c r="E55" s="86" t="n">
        <f aca="false">'GM-WklyChnge'!E52+'GM-WklyChnge'!F52+'GM-WklyChnge'!G52</f>
        <v>13750</v>
      </c>
      <c r="G55" s="84" t="s">
        <v>63</v>
      </c>
      <c r="H55" s="85"/>
      <c r="I55" s="87" t="e">
        <f aca="false">'Expense Weekly Change'!D46+'Expense Weekly Change'!D48</f>
        <v>#NAME?</v>
      </c>
      <c r="J55" s="87"/>
    </row>
    <row r="56" customFormat="false" ht="12.75" hidden="false" customHeight="false" outlineLevel="0" collapsed="false">
      <c r="C56" s="88"/>
      <c r="D56" s="89"/>
      <c r="E56" s="90"/>
      <c r="G56" s="88"/>
      <c r="H56" s="89"/>
      <c r="I56" s="91"/>
      <c r="J56" s="92"/>
    </row>
    <row r="57" customFormat="false" ht="13.5" hidden="false" customHeight="false" outlineLevel="0" collapsed="false">
      <c r="C57" s="93" t="s">
        <v>64</v>
      </c>
      <c r="D57" s="94"/>
      <c r="E57" s="95" t="n">
        <f aca="false">SUM(E53:E56)</f>
        <v>64707</v>
      </c>
      <c r="G57" s="93" t="s">
        <v>64</v>
      </c>
      <c r="H57" s="94"/>
      <c r="I57" s="96" t="e">
        <f aca="false">SUM(I53:I55)</f>
        <v>#NAME?</v>
      </c>
      <c r="J57" s="96"/>
    </row>
    <row r="60" customFormat="false" ht="13.5" hidden="false" customHeight="false" outlineLevel="0" collapsed="false">
      <c r="C60" s="97" t="s">
        <v>65</v>
      </c>
      <c r="D60" s="98"/>
      <c r="E60" s="99" t="n">
        <f aca="false">'[2]QTD Mgmt Summary'!$C$48</f>
        <v>24557</v>
      </c>
      <c r="G60" s="97" t="s">
        <v>65</v>
      </c>
      <c r="H60" s="98"/>
      <c r="I60" s="100" t="n">
        <f aca="false">'[2]QTD Mgmt Summary'!$G$46</f>
        <v>196961</v>
      </c>
      <c r="J60" s="100"/>
    </row>
    <row r="61" customFormat="false" ht="13.5" hidden="false" customHeight="false" outlineLevel="0" collapsed="false">
      <c r="C61" s="97" t="s">
        <v>66</v>
      </c>
      <c r="D61" s="97"/>
      <c r="E61" s="101" t="n">
        <f aca="false">C48</f>
        <v>89264</v>
      </c>
      <c r="F61" s="102"/>
      <c r="G61" s="97" t="s">
        <v>66</v>
      </c>
      <c r="H61" s="97"/>
      <c r="I61" s="103" t="e">
        <f aca="false">G46</f>
        <v>#NAME?</v>
      </c>
      <c r="J61" s="103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2"/>
      <c r="AI61" s="102"/>
      <c r="AJ61" s="102"/>
      <c r="AK61" s="102"/>
      <c r="AL61" s="102"/>
      <c r="AM61" s="102"/>
      <c r="AN61" s="102"/>
      <c r="AO61" s="102"/>
      <c r="AP61" s="102"/>
      <c r="AQ61" s="102"/>
      <c r="AR61" s="102"/>
      <c r="AS61" s="102"/>
      <c r="AT61" s="102"/>
      <c r="AU61" s="102"/>
      <c r="AV61" s="102"/>
      <c r="AW61" s="102"/>
      <c r="AX61" s="102"/>
      <c r="AY61" s="102"/>
      <c r="AZ61" s="102"/>
      <c r="BA61" s="102"/>
      <c r="BB61" s="102"/>
      <c r="BC61" s="102"/>
      <c r="BD61" s="102"/>
      <c r="BE61" s="102"/>
      <c r="BF61" s="102"/>
      <c r="BG61" s="102"/>
      <c r="BH61" s="102"/>
      <c r="BI61" s="102"/>
      <c r="BJ61" s="102"/>
      <c r="BK61" s="102"/>
      <c r="BL61" s="102"/>
      <c r="BM61" s="102"/>
      <c r="BN61" s="102"/>
      <c r="BO61" s="102"/>
      <c r="BP61" s="102"/>
      <c r="BQ61" s="102"/>
      <c r="BR61" s="102"/>
      <c r="BS61" s="102"/>
      <c r="BT61" s="102"/>
      <c r="BU61" s="102"/>
      <c r="BV61" s="102"/>
      <c r="BW61" s="102"/>
      <c r="BX61" s="102"/>
      <c r="BY61" s="102"/>
      <c r="BZ61" s="102"/>
      <c r="CA61" s="102"/>
      <c r="CB61" s="102"/>
      <c r="CC61" s="102"/>
      <c r="CD61" s="102"/>
      <c r="CE61" s="102"/>
      <c r="CF61" s="102"/>
      <c r="CG61" s="102"/>
      <c r="CH61" s="102"/>
      <c r="CI61" s="102"/>
      <c r="CJ61" s="102"/>
      <c r="CK61" s="102"/>
      <c r="CL61" s="102"/>
      <c r="CM61" s="102"/>
      <c r="CN61" s="102"/>
      <c r="CO61" s="102"/>
      <c r="CP61" s="102"/>
      <c r="CQ61" s="102"/>
      <c r="CR61" s="102"/>
      <c r="CS61" s="102"/>
      <c r="CT61" s="102"/>
      <c r="CU61" s="102"/>
      <c r="CV61" s="102"/>
      <c r="CW61" s="102"/>
      <c r="CX61" s="102"/>
      <c r="CY61" s="102"/>
      <c r="CZ61" s="102"/>
      <c r="DA61" s="102"/>
      <c r="DB61" s="102"/>
      <c r="DC61" s="102"/>
      <c r="DD61" s="102"/>
      <c r="DE61" s="102"/>
      <c r="DF61" s="102"/>
      <c r="DG61" s="102"/>
      <c r="DH61" s="102"/>
      <c r="DI61" s="102"/>
      <c r="DJ61" s="102"/>
      <c r="DK61" s="102"/>
      <c r="DL61" s="102"/>
      <c r="DM61" s="102"/>
      <c r="DN61" s="102"/>
      <c r="DO61" s="102"/>
      <c r="DP61" s="102"/>
      <c r="DQ61" s="102"/>
      <c r="DR61" s="102"/>
      <c r="DS61" s="102"/>
      <c r="DT61" s="102"/>
      <c r="DU61" s="102"/>
      <c r="DV61" s="102"/>
      <c r="DW61" s="102"/>
      <c r="DX61" s="102"/>
      <c r="DY61" s="102"/>
      <c r="DZ61" s="102"/>
      <c r="EA61" s="102"/>
      <c r="EB61" s="102"/>
      <c r="EC61" s="102"/>
      <c r="ED61" s="102"/>
      <c r="EE61" s="102"/>
      <c r="EF61" s="102"/>
      <c r="EG61" s="102"/>
      <c r="EH61" s="102"/>
      <c r="EI61" s="102"/>
      <c r="EJ61" s="102"/>
      <c r="EK61" s="102"/>
      <c r="EL61" s="102"/>
      <c r="EM61" s="102"/>
      <c r="EN61" s="102"/>
      <c r="EO61" s="102"/>
      <c r="EP61" s="102"/>
      <c r="EQ61" s="102"/>
      <c r="ER61" s="102"/>
      <c r="ES61" s="102"/>
      <c r="ET61" s="102"/>
      <c r="EU61" s="102"/>
      <c r="EV61" s="102"/>
      <c r="EW61" s="102"/>
      <c r="EX61" s="102"/>
      <c r="EY61" s="102"/>
      <c r="EZ61" s="102"/>
      <c r="FA61" s="102"/>
      <c r="FB61" s="102"/>
      <c r="FC61" s="102"/>
      <c r="FD61" s="102"/>
      <c r="FE61" s="102"/>
      <c r="FF61" s="102"/>
      <c r="FG61" s="102"/>
      <c r="FH61" s="102"/>
      <c r="FI61" s="102"/>
      <c r="FJ61" s="102"/>
      <c r="FK61" s="102"/>
      <c r="FL61" s="102"/>
      <c r="FM61" s="102"/>
      <c r="FN61" s="102"/>
      <c r="FO61" s="102"/>
      <c r="FP61" s="102"/>
      <c r="FQ61" s="102"/>
      <c r="FR61" s="102"/>
      <c r="FS61" s="102"/>
      <c r="FT61" s="102"/>
      <c r="FU61" s="102"/>
      <c r="FV61" s="102"/>
      <c r="FW61" s="102"/>
      <c r="FX61" s="102"/>
      <c r="FY61" s="102"/>
      <c r="FZ61" s="102"/>
      <c r="GA61" s="102"/>
      <c r="GB61" s="102"/>
      <c r="GC61" s="102"/>
      <c r="GD61" s="102"/>
      <c r="GE61" s="102"/>
      <c r="GF61" s="102"/>
      <c r="GG61" s="102"/>
      <c r="GH61" s="102"/>
      <c r="GI61" s="102"/>
      <c r="GJ61" s="102"/>
      <c r="GK61" s="102"/>
      <c r="GL61" s="102"/>
      <c r="GM61" s="102"/>
      <c r="GN61" s="102"/>
      <c r="GO61" s="102"/>
      <c r="GP61" s="102"/>
      <c r="GQ61" s="102"/>
      <c r="GR61" s="102"/>
      <c r="GS61" s="102"/>
      <c r="GT61" s="102"/>
      <c r="GU61" s="102"/>
      <c r="GV61" s="102"/>
      <c r="GW61" s="102"/>
      <c r="GX61" s="102"/>
      <c r="GY61" s="102"/>
      <c r="GZ61" s="102"/>
      <c r="HA61" s="102"/>
      <c r="HB61" s="102"/>
      <c r="HC61" s="102"/>
      <c r="HD61" s="102"/>
      <c r="HE61" s="102"/>
      <c r="HF61" s="102"/>
      <c r="HG61" s="102"/>
      <c r="HH61" s="102"/>
      <c r="HI61" s="102"/>
      <c r="HJ61" s="102"/>
      <c r="HK61" s="102"/>
      <c r="HL61" s="102"/>
      <c r="HM61" s="102"/>
      <c r="HN61" s="102"/>
      <c r="HO61" s="102"/>
      <c r="HP61" s="102"/>
      <c r="HQ61" s="102"/>
      <c r="HR61" s="102"/>
      <c r="HS61" s="102"/>
      <c r="HT61" s="102"/>
      <c r="HU61" s="102"/>
      <c r="HV61" s="102"/>
      <c r="HW61" s="102"/>
      <c r="HX61" s="102"/>
      <c r="HY61" s="102"/>
      <c r="HZ61" s="102"/>
      <c r="IA61" s="102"/>
      <c r="IB61" s="102"/>
      <c r="IC61" s="102"/>
      <c r="ID61" s="102"/>
      <c r="IE61" s="102"/>
      <c r="IF61" s="102"/>
      <c r="IG61" s="102"/>
      <c r="IH61" s="102"/>
      <c r="II61" s="102"/>
      <c r="IJ61" s="102"/>
      <c r="IK61" s="102"/>
      <c r="IL61" s="102"/>
      <c r="IM61" s="102"/>
      <c r="IN61" s="102"/>
      <c r="IO61" s="102"/>
      <c r="IP61" s="102"/>
      <c r="IQ61" s="102"/>
      <c r="IR61" s="102"/>
      <c r="IS61" s="102"/>
      <c r="IT61" s="102"/>
      <c r="IU61" s="102"/>
      <c r="IV61" s="102"/>
      <c r="IW61" s="102"/>
    </row>
    <row r="62" customFormat="false" ht="6" hidden="false" customHeight="true" outlineLevel="0" collapsed="false">
      <c r="C62" s="97"/>
      <c r="D62" s="97"/>
      <c r="E62" s="104"/>
      <c r="F62" s="102"/>
      <c r="G62" s="97"/>
      <c r="H62" s="97"/>
      <c r="I62" s="104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/>
      <c r="AI62" s="102"/>
      <c r="AJ62" s="102"/>
      <c r="AK62" s="102"/>
      <c r="AL62" s="102"/>
      <c r="AM62" s="102"/>
      <c r="AN62" s="102"/>
      <c r="AO62" s="102"/>
      <c r="AP62" s="102"/>
      <c r="AQ62" s="102"/>
      <c r="AR62" s="102"/>
      <c r="AS62" s="102"/>
      <c r="AT62" s="102"/>
      <c r="AU62" s="102"/>
      <c r="AV62" s="102"/>
      <c r="AW62" s="102"/>
      <c r="AX62" s="102"/>
      <c r="AY62" s="102"/>
      <c r="AZ62" s="102"/>
      <c r="BA62" s="102"/>
      <c r="BB62" s="102"/>
      <c r="BC62" s="102"/>
      <c r="BD62" s="102"/>
      <c r="BE62" s="102"/>
      <c r="BF62" s="102"/>
      <c r="BG62" s="102"/>
      <c r="BH62" s="102"/>
      <c r="BI62" s="102"/>
      <c r="BJ62" s="102"/>
      <c r="BK62" s="102"/>
      <c r="BL62" s="102"/>
      <c r="BM62" s="102"/>
      <c r="BN62" s="102"/>
      <c r="BO62" s="102"/>
      <c r="BP62" s="102"/>
      <c r="BQ62" s="102"/>
      <c r="BR62" s="102"/>
      <c r="BS62" s="102"/>
      <c r="BT62" s="102"/>
      <c r="BU62" s="102"/>
      <c r="BV62" s="102"/>
      <c r="BW62" s="102"/>
      <c r="BX62" s="102"/>
      <c r="BY62" s="102"/>
      <c r="BZ62" s="102"/>
      <c r="CA62" s="102"/>
      <c r="CB62" s="102"/>
      <c r="CC62" s="102"/>
      <c r="CD62" s="102"/>
      <c r="CE62" s="102"/>
      <c r="CF62" s="102"/>
      <c r="CG62" s="102"/>
      <c r="CH62" s="102"/>
      <c r="CI62" s="102"/>
      <c r="CJ62" s="102"/>
      <c r="CK62" s="102"/>
      <c r="CL62" s="102"/>
      <c r="CM62" s="102"/>
      <c r="CN62" s="102"/>
      <c r="CO62" s="102"/>
      <c r="CP62" s="102"/>
      <c r="CQ62" s="102"/>
      <c r="CR62" s="102"/>
      <c r="CS62" s="102"/>
      <c r="CT62" s="102"/>
      <c r="CU62" s="102"/>
      <c r="CV62" s="102"/>
      <c r="CW62" s="102"/>
      <c r="CX62" s="102"/>
      <c r="CY62" s="102"/>
      <c r="CZ62" s="102"/>
      <c r="DA62" s="102"/>
      <c r="DB62" s="102"/>
      <c r="DC62" s="102"/>
      <c r="DD62" s="102"/>
      <c r="DE62" s="102"/>
      <c r="DF62" s="102"/>
      <c r="DG62" s="102"/>
      <c r="DH62" s="102"/>
      <c r="DI62" s="102"/>
      <c r="DJ62" s="102"/>
      <c r="DK62" s="102"/>
      <c r="DL62" s="102"/>
      <c r="DM62" s="102"/>
      <c r="DN62" s="102"/>
      <c r="DO62" s="102"/>
      <c r="DP62" s="102"/>
      <c r="DQ62" s="102"/>
      <c r="DR62" s="102"/>
      <c r="DS62" s="102"/>
      <c r="DT62" s="102"/>
      <c r="DU62" s="102"/>
      <c r="DV62" s="102"/>
      <c r="DW62" s="102"/>
      <c r="DX62" s="102"/>
      <c r="DY62" s="102"/>
      <c r="DZ62" s="102"/>
      <c r="EA62" s="102"/>
      <c r="EB62" s="102"/>
      <c r="EC62" s="102"/>
      <c r="ED62" s="102"/>
      <c r="EE62" s="102"/>
      <c r="EF62" s="102"/>
      <c r="EG62" s="102"/>
      <c r="EH62" s="102"/>
      <c r="EI62" s="102"/>
      <c r="EJ62" s="102"/>
      <c r="EK62" s="102"/>
      <c r="EL62" s="102"/>
      <c r="EM62" s="102"/>
      <c r="EN62" s="102"/>
      <c r="EO62" s="102"/>
      <c r="EP62" s="102"/>
      <c r="EQ62" s="102"/>
      <c r="ER62" s="102"/>
      <c r="ES62" s="102"/>
      <c r="ET62" s="102"/>
      <c r="EU62" s="102"/>
      <c r="EV62" s="102"/>
      <c r="EW62" s="102"/>
      <c r="EX62" s="102"/>
      <c r="EY62" s="102"/>
      <c r="EZ62" s="102"/>
      <c r="FA62" s="102"/>
      <c r="FB62" s="102"/>
      <c r="FC62" s="102"/>
      <c r="FD62" s="102"/>
      <c r="FE62" s="102"/>
      <c r="FF62" s="102"/>
      <c r="FG62" s="102"/>
      <c r="FH62" s="102"/>
      <c r="FI62" s="102"/>
      <c r="FJ62" s="102"/>
      <c r="FK62" s="102"/>
      <c r="FL62" s="102"/>
      <c r="FM62" s="102"/>
      <c r="FN62" s="102"/>
      <c r="FO62" s="102"/>
      <c r="FP62" s="102"/>
      <c r="FQ62" s="102"/>
      <c r="FR62" s="102"/>
      <c r="FS62" s="102"/>
      <c r="FT62" s="102"/>
      <c r="FU62" s="102"/>
      <c r="FV62" s="102"/>
      <c r="FW62" s="102"/>
      <c r="FX62" s="102"/>
      <c r="FY62" s="102"/>
      <c r="FZ62" s="102"/>
      <c r="GA62" s="102"/>
      <c r="GB62" s="102"/>
      <c r="GC62" s="102"/>
      <c r="GD62" s="102"/>
      <c r="GE62" s="102"/>
      <c r="GF62" s="102"/>
      <c r="GG62" s="102"/>
      <c r="GH62" s="102"/>
      <c r="GI62" s="102"/>
      <c r="GJ62" s="102"/>
      <c r="GK62" s="102"/>
      <c r="GL62" s="102"/>
      <c r="GM62" s="102"/>
      <c r="GN62" s="102"/>
      <c r="GO62" s="102"/>
      <c r="GP62" s="102"/>
      <c r="GQ62" s="102"/>
      <c r="GR62" s="102"/>
      <c r="GS62" s="102"/>
      <c r="GT62" s="102"/>
      <c r="GU62" s="102"/>
      <c r="GV62" s="102"/>
      <c r="GW62" s="102"/>
      <c r="GX62" s="102"/>
      <c r="GY62" s="102"/>
      <c r="GZ62" s="102"/>
      <c r="HA62" s="102"/>
      <c r="HB62" s="102"/>
      <c r="HC62" s="102"/>
      <c r="HD62" s="102"/>
      <c r="HE62" s="102"/>
      <c r="HF62" s="102"/>
      <c r="HG62" s="102"/>
      <c r="HH62" s="102"/>
      <c r="HI62" s="102"/>
      <c r="HJ62" s="102"/>
      <c r="HK62" s="102"/>
      <c r="HL62" s="102"/>
      <c r="HM62" s="102"/>
      <c r="HN62" s="102"/>
      <c r="HO62" s="102"/>
      <c r="HP62" s="102"/>
      <c r="HQ62" s="102"/>
      <c r="HR62" s="102"/>
      <c r="HS62" s="102"/>
      <c r="HT62" s="102"/>
      <c r="HU62" s="102"/>
      <c r="HV62" s="102"/>
      <c r="HW62" s="102"/>
      <c r="HX62" s="102"/>
      <c r="HY62" s="102"/>
      <c r="HZ62" s="102"/>
      <c r="IA62" s="102"/>
      <c r="IB62" s="102"/>
      <c r="IC62" s="102"/>
      <c r="ID62" s="102"/>
      <c r="IE62" s="102"/>
      <c r="IF62" s="102"/>
      <c r="IG62" s="102"/>
      <c r="IH62" s="102"/>
      <c r="II62" s="102"/>
      <c r="IJ62" s="102"/>
      <c r="IK62" s="102"/>
      <c r="IL62" s="102"/>
      <c r="IM62" s="102"/>
      <c r="IN62" s="102"/>
      <c r="IO62" s="102"/>
      <c r="IP62" s="102"/>
      <c r="IQ62" s="102"/>
      <c r="IR62" s="102"/>
      <c r="IS62" s="102"/>
      <c r="IT62" s="102"/>
      <c r="IU62" s="102"/>
      <c r="IV62" s="102"/>
      <c r="IW62" s="102"/>
    </row>
    <row r="63" customFormat="false" ht="12.75" hidden="false" customHeight="true" outlineLevel="0" collapsed="false">
      <c r="C63" s="105" t="s">
        <v>67</v>
      </c>
      <c r="D63" s="106"/>
      <c r="E63" s="107" t="n">
        <f aca="false">+E61-E60</f>
        <v>64707</v>
      </c>
      <c r="F63" s="102"/>
      <c r="G63" s="105" t="s">
        <v>67</v>
      </c>
      <c r="H63" s="106"/>
      <c r="I63" s="108" t="e">
        <f aca="false">+I61-I60</f>
        <v>#NAME?</v>
      </c>
      <c r="J63" s="108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  <c r="AI63" s="102"/>
      <c r="AJ63" s="102"/>
      <c r="AK63" s="102"/>
      <c r="AL63" s="102"/>
      <c r="AM63" s="102"/>
      <c r="AN63" s="102"/>
      <c r="AO63" s="102"/>
      <c r="AP63" s="102"/>
      <c r="AQ63" s="102"/>
      <c r="AR63" s="102"/>
      <c r="AS63" s="102"/>
      <c r="AT63" s="102"/>
      <c r="AU63" s="102"/>
      <c r="AV63" s="102"/>
      <c r="AW63" s="102"/>
      <c r="AX63" s="102"/>
      <c r="AY63" s="102"/>
      <c r="AZ63" s="102"/>
      <c r="BA63" s="102"/>
      <c r="BB63" s="102"/>
      <c r="BC63" s="102"/>
      <c r="BD63" s="102"/>
      <c r="BE63" s="102"/>
      <c r="BF63" s="102"/>
      <c r="BG63" s="102"/>
      <c r="BH63" s="102"/>
      <c r="BI63" s="102"/>
      <c r="BJ63" s="102"/>
      <c r="BK63" s="102"/>
      <c r="BL63" s="102"/>
      <c r="BM63" s="102"/>
      <c r="BN63" s="102"/>
      <c r="BO63" s="102"/>
      <c r="BP63" s="102"/>
      <c r="BQ63" s="102"/>
      <c r="BR63" s="102"/>
      <c r="BS63" s="102"/>
      <c r="BT63" s="102"/>
      <c r="BU63" s="102"/>
      <c r="BV63" s="102"/>
      <c r="BW63" s="102"/>
      <c r="BX63" s="102"/>
      <c r="BY63" s="102"/>
      <c r="BZ63" s="102"/>
      <c r="CA63" s="102"/>
      <c r="CB63" s="102"/>
      <c r="CC63" s="102"/>
      <c r="CD63" s="102"/>
      <c r="CE63" s="102"/>
      <c r="CF63" s="102"/>
      <c r="CG63" s="102"/>
      <c r="CH63" s="102"/>
      <c r="CI63" s="102"/>
      <c r="CJ63" s="102"/>
      <c r="CK63" s="102"/>
      <c r="CL63" s="102"/>
      <c r="CM63" s="102"/>
      <c r="CN63" s="102"/>
      <c r="CO63" s="102"/>
      <c r="CP63" s="102"/>
      <c r="CQ63" s="102"/>
      <c r="CR63" s="102"/>
      <c r="CS63" s="102"/>
      <c r="CT63" s="102"/>
      <c r="CU63" s="102"/>
      <c r="CV63" s="102"/>
      <c r="CW63" s="102"/>
      <c r="CX63" s="102"/>
      <c r="CY63" s="102"/>
      <c r="CZ63" s="102"/>
      <c r="DA63" s="102"/>
      <c r="DB63" s="102"/>
      <c r="DC63" s="102"/>
      <c r="DD63" s="102"/>
      <c r="DE63" s="102"/>
      <c r="DF63" s="102"/>
      <c r="DG63" s="102"/>
      <c r="DH63" s="102"/>
      <c r="DI63" s="102"/>
      <c r="DJ63" s="102"/>
      <c r="DK63" s="102"/>
      <c r="DL63" s="102"/>
      <c r="DM63" s="102"/>
      <c r="DN63" s="102"/>
      <c r="DO63" s="102"/>
      <c r="DP63" s="102"/>
      <c r="DQ63" s="102"/>
      <c r="DR63" s="102"/>
      <c r="DS63" s="102"/>
      <c r="DT63" s="102"/>
      <c r="DU63" s="102"/>
      <c r="DV63" s="102"/>
      <c r="DW63" s="102"/>
      <c r="DX63" s="102"/>
      <c r="DY63" s="102"/>
      <c r="DZ63" s="102"/>
      <c r="EA63" s="102"/>
      <c r="EB63" s="102"/>
      <c r="EC63" s="102"/>
      <c r="ED63" s="102"/>
      <c r="EE63" s="102"/>
      <c r="EF63" s="102"/>
      <c r="EG63" s="102"/>
      <c r="EH63" s="102"/>
      <c r="EI63" s="102"/>
      <c r="EJ63" s="102"/>
      <c r="EK63" s="102"/>
      <c r="EL63" s="102"/>
      <c r="EM63" s="102"/>
      <c r="EN63" s="102"/>
      <c r="EO63" s="102"/>
      <c r="EP63" s="102"/>
      <c r="EQ63" s="102"/>
      <c r="ER63" s="102"/>
      <c r="ES63" s="102"/>
      <c r="ET63" s="102"/>
      <c r="EU63" s="102"/>
      <c r="EV63" s="102"/>
      <c r="EW63" s="102"/>
      <c r="EX63" s="102"/>
      <c r="EY63" s="102"/>
      <c r="EZ63" s="102"/>
      <c r="FA63" s="102"/>
      <c r="FB63" s="102"/>
      <c r="FC63" s="102"/>
      <c r="FD63" s="102"/>
      <c r="FE63" s="102"/>
      <c r="FF63" s="102"/>
      <c r="FG63" s="102"/>
      <c r="FH63" s="102"/>
      <c r="FI63" s="102"/>
      <c r="FJ63" s="102"/>
      <c r="FK63" s="102"/>
      <c r="FL63" s="102"/>
      <c r="FM63" s="102"/>
      <c r="FN63" s="102"/>
      <c r="FO63" s="102"/>
      <c r="FP63" s="102"/>
      <c r="FQ63" s="102"/>
      <c r="FR63" s="102"/>
      <c r="FS63" s="102"/>
      <c r="FT63" s="102"/>
      <c r="FU63" s="102"/>
      <c r="FV63" s="102"/>
      <c r="FW63" s="102"/>
      <c r="FX63" s="102"/>
      <c r="FY63" s="102"/>
      <c r="FZ63" s="102"/>
      <c r="GA63" s="102"/>
      <c r="GB63" s="102"/>
      <c r="GC63" s="102"/>
      <c r="GD63" s="102"/>
      <c r="GE63" s="102"/>
      <c r="GF63" s="102"/>
      <c r="GG63" s="102"/>
      <c r="GH63" s="102"/>
      <c r="GI63" s="102"/>
      <c r="GJ63" s="102"/>
      <c r="GK63" s="102"/>
      <c r="GL63" s="102"/>
      <c r="GM63" s="102"/>
      <c r="GN63" s="102"/>
      <c r="GO63" s="102"/>
      <c r="GP63" s="102"/>
      <c r="GQ63" s="102"/>
      <c r="GR63" s="102"/>
      <c r="GS63" s="102"/>
      <c r="GT63" s="102"/>
      <c r="GU63" s="102"/>
      <c r="GV63" s="102"/>
      <c r="GW63" s="102"/>
      <c r="GX63" s="102"/>
      <c r="GY63" s="102"/>
      <c r="GZ63" s="102"/>
      <c r="HA63" s="102"/>
      <c r="HB63" s="102"/>
      <c r="HC63" s="102"/>
      <c r="HD63" s="102"/>
      <c r="HE63" s="102"/>
      <c r="HF63" s="102"/>
      <c r="HG63" s="102"/>
      <c r="HH63" s="102"/>
      <c r="HI63" s="102"/>
      <c r="HJ63" s="102"/>
      <c r="HK63" s="102"/>
      <c r="HL63" s="102"/>
      <c r="HM63" s="102"/>
      <c r="HN63" s="102"/>
      <c r="HO63" s="102"/>
      <c r="HP63" s="102"/>
      <c r="HQ63" s="102"/>
      <c r="HR63" s="102"/>
      <c r="HS63" s="102"/>
      <c r="HT63" s="102"/>
      <c r="HU63" s="102"/>
      <c r="HV63" s="102"/>
      <c r="HW63" s="102"/>
      <c r="HX63" s="102"/>
      <c r="HY63" s="102"/>
      <c r="HZ63" s="102"/>
      <c r="IA63" s="102"/>
      <c r="IB63" s="102"/>
      <c r="IC63" s="102"/>
      <c r="ID63" s="102"/>
      <c r="IE63" s="102"/>
      <c r="IF63" s="102"/>
      <c r="IG63" s="102"/>
      <c r="IH63" s="102"/>
      <c r="II63" s="102"/>
      <c r="IJ63" s="102"/>
      <c r="IK63" s="102"/>
      <c r="IL63" s="102"/>
      <c r="IM63" s="102"/>
      <c r="IN63" s="102"/>
      <c r="IO63" s="102"/>
      <c r="IP63" s="102"/>
      <c r="IQ63" s="102"/>
      <c r="IR63" s="102"/>
      <c r="IS63" s="102"/>
      <c r="IT63" s="102"/>
      <c r="IU63" s="102"/>
      <c r="IV63" s="102"/>
      <c r="IW63" s="102"/>
    </row>
    <row r="64" customFormat="false" ht="13.5" hidden="false" customHeight="false" outlineLevel="0" collapsed="false"/>
  </sheetData>
  <mergeCells count="13">
    <mergeCell ref="C5:E5"/>
    <mergeCell ref="G5:J5"/>
    <mergeCell ref="L5:N5"/>
    <mergeCell ref="I6:J6"/>
    <mergeCell ref="C52:E52"/>
    <mergeCell ref="G52:J52"/>
    <mergeCell ref="I53:J53"/>
    <mergeCell ref="I54:J54"/>
    <mergeCell ref="I55:J55"/>
    <mergeCell ref="I57:J57"/>
    <mergeCell ref="I60:J60"/>
    <mergeCell ref="I61:J61"/>
    <mergeCell ref="I63:J63"/>
  </mergeCells>
  <printOptions headings="false" gridLines="false" gridLinesSet="true" horizontalCentered="true" verticalCentered="true"/>
  <pageMargins left="0.170138888888889" right="0.25" top="0.170138888888889" bottom="0.2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6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1" width="2.7"/>
    <col collapsed="false" customWidth="true" hidden="false" outlineLevel="0" max="3" min="3" style="1" width="16.7"/>
    <col collapsed="false" customWidth="true" hidden="false" outlineLevel="0" max="4" min="4" style="1" width="7.7"/>
    <col collapsed="false" customWidth="true" hidden="false" outlineLevel="0" max="5" min="5" style="1" width="5.71"/>
    <col collapsed="false" customWidth="true" hidden="false" outlineLevel="0" max="6" min="6" style="1" width="16.28"/>
    <col collapsed="false" customWidth="true" hidden="false" outlineLevel="0" max="7" min="7" style="1" width="7.7"/>
    <col collapsed="false" customWidth="true" hidden="false" outlineLevel="0" max="8" min="8" style="1" width="5.71"/>
    <col collapsed="false" customWidth="true" hidden="false" outlineLevel="0" max="9" min="9" style="1" width="16.28"/>
    <col collapsed="false" customWidth="true" hidden="false" outlineLevel="0" max="10" min="10" style="1" width="7.7"/>
    <col collapsed="false" customWidth="true" hidden="false" outlineLevel="0" max="11" min="11" style="1" width="5.71"/>
    <col collapsed="false" customWidth="true" hidden="false" outlineLevel="0" max="12" min="12" style="1" width="13.7"/>
    <col collapsed="false" customWidth="true" hidden="false" outlineLevel="0" max="13" min="13" style="1" width="7.7"/>
    <col collapsed="false" customWidth="true" hidden="false" outlineLevel="0" max="14" min="14" style="1" width="6.41"/>
    <col collapsed="false" customWidth="true" hidden="false" outlineLevel="0" max="16" min="15" style="1" width="7.7"/>
    <col collapsed="false" customWidth="true" hidden="false" outlineLevel="0" max="17" min="17" style="1" width="6.41"/>
    <col collapsed="false" customWidth="true" hidden="false" outlineLevel="0" max="18" min="18" style="1" width="13.7"/>
    <col collapsed="false" customWidth="true" hidden="false" outlineLevel="0" max="20" min="19" style="1" width="7.7"/>
    <col collapsed="false" customWidth="true" hidden="false" outlineLevel="0" max="21" min="21" style="1" width="13.7"/>
    <col collapsed="false" customWidth="true" hidden="false" outlineLevel="0" max="23" min="22" style="1" width="7.7"/>
    <col collapsed="false" customWidth="false" hidden="false" outlineLevel="0" max="257" min="24" style="1" width="9.14"/>
  </cols>
  <sheetData>
    <row r="1" customFormat="false" ht="9.75" hidden="false" customHeight="true" outlineLevel="0" collapsed="false">
      <c r="B1" s="3"/>
      <c r="C1" s="3"/>
      <c r="D1" s="3"/>
      <c r="E1" s="102"/>
    </row>
    <row r="2" customFormat="false" ht="27" hidden="false" customHeight="true" outlineLevel="0" collapsed="false">
      <c r="A2" s="4" t="s">
        <v>68</v>
      </c>
      <c r="B2" s="4"/>
      <c r="C2" s="109"/>
      <c r="D2" s="109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1" t="s">
        <v>69</v>
      </c>
      <c r="R2" s="110"/>
      <c r="S2" s="110"/>
      <c r="T2" s="6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112"/>
      <c r="BN2" s="112"/>
      <c r="BO2" s="112"/>
      <c r="BP2" s="112"/>
      <c r="BQ2" s="112"/>
      <c r="BR2" s="112"/>
      <c r="BS2" s="112"/>
      <c r="BT2" s="112"/>
      <c r="BU2" s="112"/>
      <c r="BV2" s="112"/>
      <c r="BW2" s="112"/>
      <c r="BX2" s="112"/>
      <c r="BY2" s="112"/>
      <c r="BZ2" s="112"/>
      <c r="CA2" s="112"/>
      <c r="CB2" s="112"/>
      <c r="CC2" s="112"/>
      <c r="CD2" s="112"/>
      <c r="CE2" s="112"/>
      <c r="CF2" s="112"/>
      <c r="CG2" s="112"/>
      <c r="CH2" s="112"/>
      <c r="CI2" s="112"/>
      <c r="CJ2" s="112"/>
      <c r="CK2" s="112"/>
      <c r="CL2" s="112"/>
      <c r="CM2" s="112"/>
      <c r="CN2" s="112"/>
      <c r="CO2" s="112"/>
      <c r="CP2" s="112"/>
      <c r="CQ2" s="112"/>
      <c r="CR2" s="112"/>
      <c r="CS2" s="112"/>
      <c r="CT2" s="112"/>
      <c r="CU2" s="112"/>
      <c r="CV2" s="112"/>
      <c r="CW2" s="112"/>
      <c r="CX2" s="112"/>
      <c r="CY2" s="112"/>
      <c r="CZ2" s="112"/>
      <c r="DA2" s="112"/>
      <c r="DB2" s="112"/>
      <c r="DC2" s="112"/>
      <c r="DD2" s="112"/>
      <c r="DE2" s="112"/>
      <c r="DF2" s="112"/>
      <c r="DG2" s="112"/>
      <c r="DH2" s="112"/>
      <c r="DI2" s="112"/>
      <c r="DJ2" s="112"/>
      <c r="DK2" s="112"/>
      <c r="DL2" s="112"/>
      <c r="DM2" s="112"/>
      <c r="DN2" s="112"/>
      <c r="DO2" s="112"/>
      <c r="DP2" s="112"/>
      <c r="DQ2" s="112"/>
      <c r="DR2" s="112"/>
      <c r="DS2" s="112"/>
      <c r="DT2" s="112"/>
      <c r="DU2" s="112"/>
      <c r="DV2" s="112"/>
      <c r="DW2" s="112"/>
      <c r="DX2" s="112"/>
      <c r="DY2" s="112"/>
      <c r="DZ2" s="112"/>
      <c r="EA2" s="112"/>
      <c r="EB2" s="112"/>
      <c r="EC2" s="112"/>
      <c r="ED2" s="112"/>
      <c r="EE2" s="112"/>
      <c r="EF2" s="112"/>
      <c r="EG2" s="112"/>
      <c r="EH2" s="112"/>
      <c r="EI2" s="112"/>
      <c r="EJ2" s="112"/>
      <c r="EK2" s="112"/>
      <c r="EL2" s="112"/>
      <c r="EM2" s="112"/>
      <c r="EN2" s="112"/>
      <c r="EO2" s="112"/>
      <c r="EP2" s="112"/>
      <c r="EQ2" s="112"/>
      <c r="ER2" s="112"/>
      <c r="ES2" s="112"/>
      <c r="ET2" s="112"/>
      <c r="EU2" s="112"/>
      <c r="EV2" s="112"/>
      <c r="EW2" s="112"/>
      <c r="EX2" s="112"/>
      <c r="EY2" s="112"/>
      <c r="EZ2" s="112"/>
      <c r="FA2" s="112"/>
      <c r="FB2" s="112"/>
      <c r="FC2" s="112"/>
      <c r="FD2" s="112"/>
      <c r="FE2" s="112"/>
      <c r="FF2" s="112"/>
      <c r="FG2" s="112"/>
      <c r="FH2" s="112"/>
      <c r="FI2" s="112"/>
      <c r="FJ2" s="112"/>
      <c r="FK2" s="112"/>
      <c r="FL2" s="112"/>
      <c r="FM2" s="112"/>
      <c r="FN2" s="112"/>
      <c r="FO2" s="112"/>
      <c r="FP2" s="112"/>
      <c r="FQ2" s="112"/>
      <c r="FR2" s="112"/>
      <c r="FS2" s="112"/>
      <c r="FT2" s="112"/>
      <c r="FU2" s="112"/>
      <c r="FV2" s="112"/>
      <c r="FW2" s="112"/>
      <c r="FX2" s="112"/>
      <c r="FY2" s="112"/>
      <c r="FZ2" s="112"/>
      <c r="GA2" s="112"/>
      <c r="GB2" s="112"/>
      <c r="GC2" s="112"/>
      <c r="GD2" s="112"/>
      <c r="GE2" s="112"/>
      <c r="GF2" s="112"/>
      <c r="GG2" s="112"/>
      <c r="GH2" s="112"/>
      <c r="GI2" s="112"/>
      <c r="GJ2" s="112"/>
      <c r="GK2" s="112"/>
      <c r="GL2" s="112"/>
      <c r="GM2" s="112"/>
      <c r="GN2" s="112"/>
      <c r="GO2" s="112"/>
      <c r="GP2" s="112"/>
      <c r="GQ2" s="112"/>
      <c r="GR2" s="112"/>
      <c r="GS2" s="112"/>
      <c r="GT2" s="112"/>
      <c r="GU2" s="112"/>
      <c r="GV2" s="112"/>
      <c r="GW2" s="112"/>
      <c r="GX2" s="112"/>
      <c r="GY2" s="112"/>
      <c r="GZ2" s="112"/>
      <c r="HA2" s="112"/>
      <c r="HB2" s="112"/>
      <c r="HC2" s="112"/>
      <c r="HD2" s="112"/>
      <c r="HE2" s="112"/>
      <c r="HF2" s="112"/>
      <c r="HG2" s="112"/>
      <c r="HH2" s="112"/>
      <c r="HI2" s="112"/>
      <c r="HJ2" s="112"/>
      <c r="HK2" s="112"/>
      <c r="HL2" s="112"/>
      <c r="HM2" s="112"/>
      <c r="HN2" s="112"/>
      <c r="HO2" s="112"/>
      <c r="HP2" s="112"/>
      <c r="HQ2" s="112"/>
      <c r="HR2" s="112"/>
      <c r="HS2" s="112"/>
      <c r="HT2" s="112"/>
      <c r="HU2" s="112"/>
      <c r="HV2" s="112"/>
      <c r="HW2" s="112"/>
      <c r="HX2" s="112"/>
      <c r="HY2" s="112"/>
      <c r="HZ2" s="112"/>
      <c r="IA2" s="112"/>
      <c r="IB2" s="112"/>
      <c r="IC2" s="112"/>
      <c r="ID2" s="112"/>
      <c r="IE2" s="112"/>
      <c r="IF2" s="112"/>
      <c r="IG2" s="112"/>
      <c r="IH2" s="112"/>
      <c r="II2" s="112"/>
      <c r="IJ2" s="112"/>
      <c r="IK2" s="112"/>
      <c r="IL2" s="112"/>
      <c r="IM2" s="112"/>
      <c r="IN2" s="112"/>
      <c r="IO2" s="112"/>
      <c r="IP2" s="112"/>
      <c r="IQ2" s="112"/>
      <c r="IR2" s="112"/>
      <c r="IS2" s="112"/>
      <c r="IT2" s="112"/>
      <c r="IU2" s="112"/>
      <c r="IV2" s="112"/>
      <c r="IW2" s="112"/>
    </row>
    <row r="3" customFormat="false" ht="13.5" hidden="false" customHeight="true" outlineLevel="0" collapsed="false">
      <c r="A3" s="113"/>
      <c r="B3" s="114"/>
      <c r="C3" s="113"/>
      <c r="D3" s="115"/>
      <c r="E3" s="116"/>
      <c r="F3" s="116"/>
      <c r="G3" s="116"/>
      <c r="H3" s="116"/>
      <c r="I3" s="116"/>
      <c r="J3" s="116"/>
      <c r="K3" s="116"/>
      <c r="L3" s="117" t="str">
        <f aca="false">'Old Mgmt Summary'!A3</f>
        <v>Results based on Activity through April 28, 2000</v>
      </c>
      <c r="M3" s="117"/>
      <c r="N3" s="117"/>
      <c r="O3" s="117"/>
      <c r="P3" s="117"/>
      <c r="Q3" s="117"/>
      <c r="R3" s="116"/>
      <c r="S3" s="116"/>
      <c r="T3" s="118"/>
      <c r="U3" s="113"/>
      <c r="V3" s="113"/>
      <c r="W3" s="119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113"/>
      <c r="BQ3" s="113"/>
      <c r="BR3" s="113"/>
      <c r="BS3" s="113"/>
      <c r="BT3" s="113"/>
      <c r="BU3" s="113"/>
      <c r="BV3" s="113"/>
      <c r="BW3" s="113"/>
      <c r="BX3" s="113"/>
      <c r="BY3" s="113"/>
      <c r="BZ3" s="113"/>
      <c r="CA3" s="113"/>
      <c r="CB3" s="113"/>
      <c r="CC3" s="113"/>
      <c r="CD3" s="113"/>
      <c r="CE3" s="113"/>
      <c r="CF3" s="113"/>
      <c r="CG3" s="113"/>
      <c r="CH3" s="113"/>
      <c r="CI3" s="113"/>
      <c r="CJ3" s="113"/>
      <c r="CK3" s="113"/>
      <c r="CL3" s="113"/>
      <c r="CM3" s="113"/>
      <c r="CN3" s="113"/>
      <c r="CO3" s="113"/>
      <c r="CP3" s="113"/>
      <c r="CQ3" s="113"/>
      <c r="CR3" s="113"/>
      <c r="CS3" s="113"/>
      <c r="CT3" s="113"/>
      <c r="CU3" s="113"/>
      <c r="CV3" s="113"/>
      <c r="CW3" s="113"/>
      <c r="CX3" s="113"/>
      <c r="CY3" s="113"/>
      <c r="CZ3" s="113"/>
      <c r="DA3" s="113"/>
      <c r="DB3" s="113"/>
      <c r="DC3" s="113"/>
      <c r="DD3" s="113"/>
      <c r="DE3" s="113"/>
      <c r="DF3" s="113"/>
      <c r="DG3" s="113"/>
      <c r="DH3" s="113"/>
      <c r="DI3" s="113"/>
      <c r="DJ3" s="113"/>
      <c r="DK3" s="113"/>
      <c r="DL3" s="113"/>
      <c r="DM3" s="113"/>
      <c r="DN3" s="113"/>
      <c r="DO3" s="113"/>
      <c r="DP3" s="113"/>
      <c r="DQ3" s="113"/>
      <c r="DR3" s="113"/>
      <c r="DS3" s="113"/>
      <c r="DT3" s="113"/>
      <c r="DU3" s="113"/>
      <c r="DV3" s="113"/>
      <c r="DW3" s="113"/>
      <c r="DX3" s="113"/>
      <c r="DY3" s="113"/>
      <c r="DZ3" s="113"/>
      <c r="EA3" s="113"/>
      <c r="EB3" s="113"/>
      <c r="EC3" s="113"/>
      <c r="ED3" s="113"/>
      <c r="EE3" s="113"/>
      <c r="EF3" s="113"/>
      <c r="EG3" s="113"/>
      <c r="EH3" s="113"/>
      <c r="EI3" s="113"/>
      <c r="EJ3" s="113"/>
      <c r="EK3" s="113"/>
      <c r="EL3" s="113"/>
      <c r="EM3" s="113"/>
      <c r="EN3" s="113"/>
      <c r="EO3" s="113"/>
      <c r="EP3" s="113"/>
      <c r="EQ3" s="113"/>
      <c r="ER3" s="113"/>
      <c r="ES3" s="113"/>
      <c r="ET3" s="113"/>
      <c r="EU3" s="113"/>
      <c r="EV3" s="113"/>
      <c r="EW3" s="113"/>
      <c r="EX3" s="113"/>
      <c r="EY3" s="113"/>
      <c r="EZ3" s="113"/>
      <c r="FA3" s="113"/>
      <c r="FB3" s="113"/>
      <c r="FC3" s="113"/>
      <c r="FD3" s="113"/>
      <c r="FE3" s="113"/>
      <c r="FF3" s="113"/>
      <c r="FG3" s="113"/>
      <c r="FH3" s="113"/>
      <c r="FI3" s="113"/>
      <c r="FJ3" s="113"/>
      <c r="FK3" s="113"/>
      <c r="FL3" s="113"/>
      <c r="FM3" s="113"/>
      <c r="FN3" s="113"/>
      <c r="FO3" s="113"/>
      <c r="FP3" s="113"/>
      <c r="FQ3" s="113"/>
      <c r="FR3" s="113"/>
      <c r="FS3" s="113"/>
      <c r="FT3" s="113"/>
      <c r="FU3" s="113"/>
      <c r="FV3" s="113"/>
      <c r="FW3" s="113"/>
      <c r="FX3" s="113"/>
      <c r="FY3" s="113"/>
      <c r="FZ3" s="113"/>
      <c r="GA3" s="113"/>
      <c r="GB3" s="113"/>
      <c r="GC3" s="113"/>
      <c r="GD3" s="113"/>
      <c r="GE3" s="113"/>
      <c r="GF3" s="113"/>
      <c r="GG3" s="113"/>
      <c r="GH3" s="113"/>
      <c r="GI3" s="113"/>
      <c r="GJ3" s="113"/>
      <c r="GK3" s="113"/>
      <c r="GL3" s="113"/>
      <c r="GM3" s="113"/>
      <c r="GN3" s="113"/>
      <c r="GO3" s="113"/>
      <c r="GP3" s="113"/>
      <c r="GQ3" s="113"/>
      <c r="GR3" s="113"/>
      <c r="GS3" s="113"/>
      <c r="GT3" s="113"/>
      <c r="GU3" s="113"/>
      <c r="GV3" s="113"/>
      <c r="GW3" s="113"/>
      <c r="GX3" s="113"/>
      <c r="GY3" s="113"/>
      <c r="GZ3" s="113"/>
      <c r="HA3" s="113"/>
      <c r="HB3" s="113"/>
      <c r="HC3" s="113"/>
      <c r="HD3" s="113"/>
      <c r="HE3" s="113"/>
      <c r="HF3" s="113"/>
      <c r="HG3" s="113"/>
      <c r="HH3" s="113"/>
      <c r="HI3" s="113"/>
      <c r="HJ3" s="113"/>
      <c r="HK3" s="113"/>
      <c r="HL3" s="113"/>
      <c r="HM3" s="113"/>
      <c r="HN3" s="113"/>
      <c r="HO3" s="113"/>
      <c r="HP3" s="113"/>
      <c r="HQ3" s="113"/>
      <c r="HR3" s="113"/>
      <c r="HS3" s="113"/>
      <c r="HT3" s="113"/>
      <c r="HU3" s="113"/>
      <c r="HV3" s="113"/>
      <c r="HW3" s="113"/>
      <c r="HX3" s="113"/>
      <c r="HY3" s="113"/>
      <c r="HZ3" s="113"/>
      <c r="IA3" s="113"/>
      <c r="IB3" s="113"/>
      <c r="IC3" s="113"/>
      <c r="ID3" s="113"/>
      <c r="IE3" s="113"/>
      <c r="IF3" s="113"/>
      <c r="IG3" s="113"/>
      <c r="IH3" s="113"/>
      <c r="II3" s="113"/>
      <c r="IJ3" s="113"/>
      <c r="IK3" s="113"/>
      <c r="IL3" s="113"/>
      <c r="IM3" s="113"/>
      <c r="IN3" s="113"/>
      <c r="IO3" s="113"/>
      <c r="IP3" s="113"/>
      <c r="IQ3" s="113"/>
      <c r="IR3" s="113"/>
      <c r="IS3" s="113"/>
      <c r="IT3" s="113"/>
      <c r="IU3" s="113"/>
      <c r="IV3" s="113"/>
      <c r="IW3" s="113"/>
    </row>
    <row r="4" customFormat="false" ht="15" hidden="false" customHeight="true" outlineLevel="0" collapsed="false">
      <c r="A4" s="113"/>
      <c r="B4" s="114"/>
      <c r="C4" s="115"/>
      <c r="D4" s="115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3"/>
      <c r="HZ4" s="113"/>
      <c r="IA4" s="113"/>
      <c r="IB4" s="113"/>
      <c r="IC4" s="113"/>
      <c r="ID4" s="113"/>
      <c r="IE4" s="113"/>
      <c r="IF4" s="113"/>
      <c r="IG4" s="113"/>
      <c r="IH4" s="113"/>
      <c r="II4" s="113"/>
      <c r="IJ4" s="113"/>
      <c r="IK4" s="113"/>
      <c r="IL4" s="113"/>
      <c r="IM4" s="113"/>
      <c r="IN4" s="113"/>
      <c r="IO4" s="113"/>
      <c r="IP4" s="113"/>
      <c r="IQ4" s="113"/>
      <c r="IR4" s="113"/>
      <c r="IS4" s="113"/>
      <c r="IT4" s="113"/>
      <c r="IU4" s="113"/>
      <c r="IV4" s="113"/>
      <c r="IW4" s="113"/>
    </row>
    <row r="5" customFormat="false" ht="16.5" hidden="false" customHeight="false" outlineLevel="0" collapsed="false">
      <c r="C5" s="120" t="s">
        <v>70</v>
      </c>
      <c r="D5" s="120"/>
      <c r="E5" s="120"/>
      <c r="F5" s="120" t="s">
        <v>71</v>
      </c>
      <c r="G5" s="120"/>
      <c r="H5" s="120"/>
      <c r="I5" s="120" t="s">
        <v>72</v>
      </c>
      <c r="J5" s="120"/>
      <c r="K5" s="120"/>
      <c r="L5" s="120" t="s">
        <v>73</v>
      </c>
      <c r="M5" s="120"/>
      <c r="N5" s="120"/>
      <c r="O5" s="120" t="s">
        <v>74</v>
      </c>
      <c r="P5" s="120"/>
      <c r="Q5" s="120"/>
      <c r="U5" s="68"/>
    </row>
    <row r="6" customFormat="false" ht="15" hidden="false" customHeight="false" outlineLevel="0" collapsed="false">
      <c r="A6" s="121" t="s">
        <v>75</v>
      </c>
      <c r="B6" s="122" t="s">
        <v>76</v>
      </c>
      <c r="C6" s="123" t="s">
        <v>77</v>
      </c>
      <c r="D6" s="124" t="s">
        <v>78</v>
      </c>
      <c r="E6" s="125"/>
      <c r="F6" s="123" t="s">
        <v>77</v>
      </c>
      <c r="G6" s="124" t="s">
        <v>78</v>
      </c>
      <c r="H6" s="125"/>
      <c r="I6" s="123" t="s">
        <v>77</v>
      </c>
      <c r="J6" s="124" t="s">
        <v>78</v>
      </c>
      <c r="K6" s="125"/>
      <c r="L6" s="123" t="s">
        <v>77</v>
      </c>
      <c r="M6" s="124" t="s">
        <v>78</v>
      </c>
      <c r="N6" s="125"/>
      <c r="O6" s="123"/>
      <c r="P6" s="124"/>
      <c r="Q6" s="125"/>
      <c r="U6" s="68"/>
    </row>
    <row r="7" customFormat="false" ht="12.75" hidden="false" customHeight="false" outlineLevel="0" collapsed="false">
      <c r="A7" s="121"/>
      <c r="B7" s="122"/>
      <c r="C7" s="43" t="s">
        <v>79</v>
      </c>
      <c r="D7" s="66" t="n">
        <v>5000</v>
      </c>
      <c r="E7" s="39"/>
      <c r="F7" s="43" t="s">
        <v>80</v>
      </c>
      <c r="G7" s="66" t="n">
        <v>5000</v>
      </c>
      <c r="H7" s="39"/>
      <c r="I7" s="43" t="s">
        <v>81</v>
      </c>
      <c r="J7" s="66" t="n">
        <v>10000</v>
      </c>
      <c r="K7" s="39"/>
      <c r="L7" s="43" t="s">
        <v>82</v>
      </c>
      <c r="M7" s="66" t="n">
        <v>10000</v>
      </c>
      <c r="N7" s="39"/>
      <c r="O7" s="43"/>
      <c r="P7" s="66"/>
      <c r="Q7" s="39"/>
      <c r="U7" s="68"/>
    </row>
    <row r="8" customFormat="false" ht="12.75" hidden="false" customHeight="false" outlineLevel="0" collapsed="false">
      <c r="A8" s="121"/>
      <c r="B8" s="122"/>
      <c r="C8" s="43" t="s">
        <v>83</v>
      </c>
      <c r="D8" s="66" t="n">
        <v>5000</v>
      </c>
      <c r="E8" s="39"/>
      <c r="F8" s="43" t="s">
        <v>84</v>
      </c>
      <c r="G8" s="66" t="n">
        <v>3000</v>
      </c>
      <c r="H8" s="39"/>
      <c r="I8" s="43" t="s">
        <v>85</v>
      </c>
      <c r="J8" s="66" t="n">
        <v>10000</v>
      </c>
      <c r="K8" s="39"/>
      <c r="L8" s="43"/>
      <c r="M8" s="66"/>
      <c r="N8" s="39"/>
      <c r="O8" s="43"/>
      <c r="P8" s="66"/>
      <c r="Q8" s="39"/>
      <c r="U8" s="68"/>
    </row>
    <row r="9" customFormat="false" ht="12.75" hidden="false" customHeight="false" outlineLevel="0" collapsed="false">
      <c r="A9" s="121"/>
      <c r="B9" s="122"/>
      <c r="C9" s="43" t="s">
        <v>86</v>
      </c>
      <c r="D9" s="66" t="n">
        <v>4000</v>
      </c>
      <c r="E9" s="39"/>
      <c r="F9" s="43" t="s">
        <v>87</v>
      </c>
      <c r="G9" s="66" t="n">
        <v>2000</v>
      </c>
      <c r="H9" s="39"/>
      <c r="I9" s="43" t="s">
        <v>88</v>
      </c>
      <c r="J9" s="66" t="n">
        <v>10000</v>
      </c>
      <c r="K9" s="39"/>
      <c r="L9" s="43"/>
      <c r="M9" s="66"/>
      <c r="N9" s="39"/>
      <c r="O9" s="43"/>
      <c r="P9" s="66"/>
      <c r="Q9" s="39"/>
      <c r="U9" s="68"/>
    </row>
    <row r="10" customFormat="false" ht="12.75" hidden="false" customHeight="false" outlineLevel="0" collapsed="false">
      <c r="A10" s="121"/>
      <c r="B10" s="122"/>
      <c r="C10" s="43" t="s">
        <v>89</v>
      </c>
      <c r="D10" s="66" t="n">
        <v>4000</v>
      </c>
      <c r="E10" s="39"/>
      <c r="F10" s="43" t="s">
        <v>90</v>
      </c>
      <c r="G10" s="66" t="n">
        <v>2000</v>
      </c>
      <c r="H10" s="39"/>
      <c r="I10" s="43" t="s">
        <v>91</v>
      </c>
      <c r="J10" s="66" t="n">
        <v>8000</v>
      </c>
      <c r="K10" s="39"/>
      <c r="L10" s="43"/>
      <c r="M10" s="66"/>
      <c r="N10" s="39"/>
      <c r="O10" s="43"/>
      <c r="P10" s="66"/>
      <c r="Q10" s="39"/>
      <c r="U10" s="68"/>
    </row>
    <row r="11" customFormat="false" ht="12.75" hidden="false" customHeight="false" outlineLevel="0" collapsed="false">
      <c r="A11" s="121"/>
      <c r="B11" s="122"/>
      <c r="C11" s="43" t="s">
        <v>92</v>
      </c>
      <c r="D11" s="66" t="n">
        <v>3000</v>
      </c>
      <c r="E11" s="39"/>
      <c r="F11" s="43" t="s">
        <v>93</v>
      </c>
      <c r="G11" s="66" t="n">
        <v>750</v>
      </c>
      <c r="H11" s="39"/>
      <c r="I11" s="43" t="s">
        <v>94</v>
      </c>
      <c r="J11" s="66" t="n">
        <v>7000</v>
      </c>
      <c r="K11" s="39"/>
      <c r="L11" s="43"/>
      <c r="M11" s="66"/>
      <c r="N11" s="39"/>
      <c r="O11" s="43"/>
      <c r="P11" s="66"/>
      <c r="Q11" s="39"/>
      <c r="U11" s="68"/>
    </row>
    <row r="12" customFormat="false" ht="12.75" hidden="false" customHeight="false" outlineLevel="0" collapsed="false">
      <c r="A12" s="121"/>
      <c r="B12" s="122"/>
      <c r="C12" s="43" t="s">
        <v>95</v>
      </c>
      <c r="D12" s="66" t="n">
        <v>3000</v>
      </c>
      <c r="E12" s="39"/>
      <c r="F12" s="66" t="s">
        <v>96</v>
      </c>
      <c r="G12" s="66" t="n">
        <v>0</v>
      </c>
      <c r="H12" s="39"/>
      <c r="I12" s="43" t="s">
        <v>97</v>
      </c>
      <c r="J12" s="66" t="n">
        <v>6000</v>
      </c>
      <c r="K12" s="39"/>
      <c r="L12" s="43"/>
      <c r="M12" s="66"/>
      <c r="N12" s="39"/>
      <c r="O12" s="43"/>
      <c r="P12" s="66"/>
      <c r="Q12" s="39"/>
      <c r="U12" s="68"/>
    </row>
    <row r="13" customFormat="false" ht="12.75" hidden="false" customHeight="false" outlineLevel="0" collapsed="false">
      <c r="A13" s="121"/>
      <c r="B13" s="122"/>
      <c r="C13" s="43" t="s">
        <v>98</v>
      </c>
      <c r="D13" s="66" t="n">
        <v>2000</v>
      </c>
      <c r="E13" s="39"/>
      <c r="H13" s="39"/>
      <c r="I13" s="43" t="s">
        <v>99</v>
      </c>
      <c r="J13" s="66" t="n">
        <v>2000</v>
      </c>
      <c r="K13" s="39"/>
      <c r="L13" s="43"/>
      <c r="M13" s="66"/>
      <c r="N13" s="39"/>
      <c r="O13" s="43"/>
      <c r="P13" s="66"/>
      <c r="Q13" s="39"/>
    </row>
    <row r="14" customFormat="false" ht="12.75" hidden="false" customHeight="false" outlineLevel="0" collapsed="false">
      <c r="A14" s="121"/>
      <c r="B14" s="122"/>
      <c r="C14" s="43" t="s">
        <v>100</v>
      </c>
      <c r="D14" s="66" t="n">
        <v>1000</v>
      </c>
      <c r="E14" s="39"/>
      <c r="H14" s="39"/>
      <c r="I14" s="66"/>
      <c r="J14" s="66"/>
      <c r="K14" s="39"/>
      <c r="L14" s="43"/>
      <c r="M14" s="66"/>
      <c r="N14" s="39"/>
      <c r="O14" s="43"/>
      <c r="P14" s="66"/>
      <c r="Q14" s="39"/>
    </row>
    <row r="15" customFormat="false" ht="12.75" hidden="false" customHeight="false" outlineLevel="0" collapsed="false">
      <c r="A15" s="121"/>
      <c r="B15" s="122"/>
      <c r="C15" s="43" t="s">
        <v>101</v>
      </c>
      <c r="D15" s="66" t="n">
        <v>0</v>
      </c>
      <c r="E15" s="39"/>
      <c r="H15" s="39"/>
      <c r="K15" s="39"/>
      <c r="L15" s="43"/>
      <c r="M15" s="66"/>
      <c r="N15" s="39"/>
      <c r="O15" s="43"/>
      <c r="P15" s="66"/>
      <c r="Q15" s="39"/>
    </row>
    <row r="16" customFormat="false" ht="12.75" hidden="false" customHeight="false" outlineLevel="0" collapsed="false">
      <c r="A16" s="121"/>
      <c r="B16" s="122"/>
      <c r="C16" s="43" t="s">
        <v>102</v>
      </c>
      <c r="D16" s="66" t="n">
        <v>0</v>
      </c>
      <c r="E16" s="39"/>
      <c r="H16" s="39"/>
      <c r="K16" s="39"/>
      <c r="L16" s="43"/>
      <c r="M16" s="66"/>
      <c r="N16" s="39"/>
      <c r="O16" s="43"/>
      <c r="P16" s="66"/>
      <c r="Q16" s="39"/>
    </row>
    <row r="17" customFormat="false" ht="12.75" hidden="false" customHeight="false" outlineLevel="0" collapsed="false">
      <c r="A17" s="121"/>
      <c r="B17" s="122"/>
      <c r="C17" s="43"/>
      <c r="D17" s="66"/>
      <c r="E17" s="87" t="s">
        <v>103</v>
      </c>
      <c r="F17" s="43"/>
      <c r="G17" s="66"/>
      <c r="H17" s="87" t="s">
        <v>103</v>
      </c>
      <c r="K17" s="87" t="s">
        <v>103</v>
      </c>
      <c r="L17" s="43"/>
      <c r="M17" s="66"/>
      <c r="N17" s="87" t="s">
        <v>103</v>
      </c>
      <c r="O17" s="126"/>
      <c r="P17" s="127"/>
      <c r="Q17" s="87" t="s">
        <v>103</v>
      </c>
    </row>
    <row r="18" customFormat="false" ht="15" hidden="false" customHeight="false" outlineLevel="0" collapsed="false">
      <c r="A18" s="121"/>
      <c r="B18" s="122"/>
      <c r="C18" s="128" t="s">
        <v>104</v>
      </c>
      <c r="D18" s="129"/>
      <c r="E18" s="130" t="s">
        <v>105</v>
      </c>
      <c r="F18" s="128" t="s">
        <v>104</v>
      </c>
      <c r="G18" s="129"/>
      <c r="H18" s="130" t="s">
        <v>105</v>
      </c>
      <c r="I18" s="128" t="s">
        <v>104</v>
      </c>
      <c r="J18" s="129"/>
      <c r="K18" s="130" t="s">
        <v>105</v>
      </c>
      <c r="L18" s="128" t="s">
        <v>104</v>
      </c>
      <c r="M18" s="129"/>
      <c r="N18" s="130" t="s">
        <v>105</v>
      </c>
      <c r="O18" s="128" t="s">
        <v>104</v>
      </c>
      <c r="P18" s="131" t="s">
        <v>78</v>
      </c>
      <c r="Q18" s="130" t="s">
        <v>105</v>
      </c>
    </row>
    <row r="19" customFormat="false" ht="12.75" hidden="false" customHeight="false" outlineLevel="0" collapsed="false">
      <c r="A19" s="121"/>
      <c r="B19" s="122"/>
      <c r="C19" s="132" t="n">
        <v>20493</v>
      </c>
      <c r="D19" s="132" t="n">
        <f aca="false">SUM(D7:D18)</f>
        <v>27000</v>
      </c>
      <c r="E19" s="133" t="n">
        <f aca="false">+D19-C19</f>
        <v>6507</v>
      </c>
      <c r="F19" s="132" t="n">
        <v>21493</v>
      </c>
      <c r="G19" s="132" t="n">
        <f aca="false">SUM(G7:G18)</f>
        <v>12750</v>
      </c>
      <c r="H19" s="133" t="n">
        <f aca="false">+G19-F19</f>
        <v>-8743</v>
      </c>
      <c r="I19" s="132" t="n">
        <v>22344</v>
      </c>
      <c r="J19" s="132" t="n">
        <f aca="false">SUM(J7:J18)</f>
        <v>53000</v>
      </c>
      <c r="K19" s="133" t="n">
        <f aca="false">+J19-I19</f>
        <v>30656</v>
      </c>
      <c r="L19" s="132" t="n">
        <f aca="false">14243*1.35</f>
        <v>19228.05</v>
      </c>
      <c r="M19" s="132" t="n">
        <f aca="false">SUM(M7:M18)</f>
        <v>10000</v>
      </c>
      <c r="N19" s="133" t="n">
        <f aca="false">+M19-L19</f>
        <v>-9228.05</v>
      </c>
      <c r="O19" s="132" t="n">
        <f aca="false">L19+I19+F19+C19</f>
        <v>83558.05</v>
      </c>
      <c r="P19" s="132" t="n">
        <f aca="false">M19+J19+G19+D19</f>
        <v>102750</v>
      </c>
      <c r="Q19" s="133" t="n">
        <f aca="false">+P19-O19</f>
        <v>19191.95</v>
      </c>
    </row>
    <row r="20" customFormat="false" ht="15" hidden="false" customHeight="false" outlineLevel="0" collapsed="false">
      <c r="A20" s="121" t="s">
        <v>106</v>
      </c>
      <c r="B20" s="122" t="s">
        <v>76</v>
      </c>
      <c r="C20" s="123" t="s">
        <v>77</v>
      </c>
      <c r="D20" s="124" t="s">
        <v>78</v>
      </c>
      <c r="E20" s="125"/>
      <c r="F20" s="123" t="s">
        <v>77</v>
      </c>
      <c r="G20" s="124" t="s">
        <v>78</v>
      </c>
      <c r="H20" s="125"/>
      <c r="I20" s="123" t="s">
        <v>77</v>
      </c>
      <c r="J20" s="124" t="s">
        <v>78</v>
      </c>
      <c r="K20" s="125"/>
      <c r="L20" s="123" t="s">
        <v>77</v>
      </c>
      <c r="M20" s="124" t="s">
        <v>78</v>
      </c>
      <c r="N20" s="125"/>
      <c r="O20" s="123"/>
      <c r="P20" s="124"/>
      <c r="Q20" s="125"/>
    </row>
    <row r="21" customFormat="false" ht="12.75" hidden="false" customHeight="false" outlineLevel="0" collapsed="false">
      <c r="A21" s="121"/>
      <c r="B21" s="122"/>
      <c r="C21" s="43" t="s">
        <v>107</v>
      </c>
      <c r="D21" s="66" t="n">
        <v>7000</v>
      </c>
      <c r="E21" s="39"/>
      <c r="F21" s="43" t="s">
        <v>108</v>
      </c>
      <c r="G21" s="66" t="n">
        <v>10000</v>
      </c>
      <c r="H21" s="39"/>
      <c r="I21" s="43" t="s">
        <v>109</v>
      </c>
      <c r="J21" s="66" t="n">
        <v>30000</v>
      </c>
      <c r="K21" s="39"/>
      <c r="L21" s="43" t="s">
        <v>110</v>
      </c>
      <c r="M21" s="66" t="n">
        <v>5000</v>
      </c>
      <c r="N21" s="39"/>
      <c r="O21" s="43"/>
      <c r="P21" s="66"/>
      <c r="Q21" s="39"/>
    </row>
    <row r="22" customFormat="false" ht="12.75" hidden="false" customHeight="false" outlineLevel="0" collapsed="false">
      <c r="A22" s="121"/>
      <c r="B22" s="122"/>
      <c r="C22" s="43" t="s">
        <v>111</v>
      </c>
      <c r="D22" s="66" t="n">
        <v>5000</v>
      </c>
      <c r="E22" s="39"/>
      <c r="F22" s="43" t="s">
        <v>112</v>
      </c>
      <c r="G22" s="66" t="n">
        <v>5000</v>
      </c>
      <c r="H22" s="39"/>
      <c r="I22" s="43" t="s">
        <v>113</v>
      </c>
      <c r="J22" s="66" t="n">
        <v>10000</v>
      </c>
      <c r="K22" s="39"/>
      <c r="L22" s="43"/>
      <c r="M22" s="66"/>
      <c r="N22" s="39"/>
      <c r="O22" s="43"/>
      <c r="P22" s="66"/>
      <c r="Q22" s="39"/>
    </row>
    <row r="23" customFormat="false" ht="12.75" hidden="false" customHeight="false" outlineLevel="0" collapsed="false">
      <c r="A23" s="121"/>
      <c r="B23" s="122"/>
      <c r="C23" s="43" t="s">
        <v>114</v>
      </c>
      <c r="D23" s="66" t="n">
        <v>500</v>
      </c>
      <c r="E23" s="39"/>
      <c r="F23" s="43" t="s">
        <v>115</v>
      </c>
      <c r="G23" s="66" t="n">
        <v>5000</v>
      </c>
      <c r="H23" s="39"/>
      <c r="I23" s="43" t="s">
        <v>116</v>
      </c>
      <c r="J23" s="66" t="n">
        <v>6000</v>
      </c>
      <c r="K23" s="39"/>
      <c r="L23" s="43"/>
      <c r="M23" s="66"/>
      <c r="N23" s="39"/>
      <c r="O23" s="43"/>
      <c r="P23" s="66"/>
      <c r="Q23" s="39"/>
    </row>
    <row r="24" customFormat="false" ht="12.75" hidden="false" customHeight="false" outlineLevel="0" collapsed="false">
      <c r="A24" s="121"/>
      <c r="B24" s="122"/>
      <c r="C24" s="43"/>
      <c r="D24" s="66"/>
      <c r="E24" s="39"/>
      <c r="F24" s="43" t="s">
        <v>117</v>
      </c>
      <c r="G24" s="66" t="n">
        <v>4000</v>
      </c>
      <c r="H24" s="39"/>
      <c r="I24" s="43" t="s">
        <v>118</v>
      </c>
      <c r="J24" s="66" t="n">
        <v>5000</v>
      </c>
      <c r="K24" s="39"/>
      <c r="L24" s="43"/>
      <c r="M24" s="66"/>
      <c r="N24" s="39"/>
      <c r="O24" s="43"/>
      <c r="P24" s="66"/>
      <c r="Q24" s="39"/>
    </row>
    <row r="25" customFormat="false" ht="12.75" hidden="false" customHeight="false" outlineLevel="0" collapsed="false">
      <c r="A25" s="121"/>
      <c r="B25" s="122"/>
      <c r="E25" s="39"/>
      <c r="F25" s="43" t="s">
        <v>119</v>
      </c>
      <c r="G25" s="66" t="n">
        <v>2000</v>
      </c>
      <c r="H25" s="39"/>
      <c r="I25" s="43" t="s">
        <v>120</v>
      </c>
      <c r="J25" s="66" t="n">
        <v>5000</v>
      </c>
      <c r="K25" s="39"/>
      <c r="L25" s="43"/>
      <c r="M25" s="66"/>
      <c r="N25" s="39"/>
      <c r="O25" s="43"/>
      <c r="P25" s="66"/>
      <c r="Q25" s="39"/>
    </row>
    <row r="26" customFormat="false" ht="12.75" hidden="false" customHeight="false" outlineLevel="0" collapsed="false">
      <c r="A26" s="121"/>
      <c r="B26" s="122"/>
      <c r="E26" s="39"/>
      <c r="F26" s="43" t="s">
        <v>121</v>
      </c>
      <c r="G26" s="66" t="n">
        <v>2000</v>
      </c>
      <c r="H26" s="39"/>
      <c r="I26" s="43" t="s">
        <v>122</v>
      </c>
      <c r="J26" s="66" t="n">
        <v>5000</v>
      </c>
      <c r="K26" s="39"/>
      <c r="L26" s="43"/>
      <c r="M26" s="66"/>
      <c r="N26" s="39"/>
      <c r="O26" s="43"/>
      <c r="P26" s="66"/>
      <c r="Q26" s="39"/>
    </row>
    <row r="27" customFormat="false" ht="12.75" hidden="false" customHeight="false" outlineLevel="0" collapsed="false">
      <c r="A27" s="121"/>
      <c r="B27" s="122"/>
      <c r="E27" s="39"/>
      <c r="H27" s="39"/>
      <c r="I27" s="43" t="s">
        <v>123</v>
      </c>
      <c r="J27" s="66" t="n">
        <v>5000</v>
      </c>
      <c r="K27" s="39"/>
      <c r="L27" s="43"/>
      <c r="M27" s="66"/>
      <c r="N27" s="39"/>
      <c r="O27" s="126"/>
      <c r="P27" s="127"/>
      <c r="Q27" s="87"/>
    </row>
    <row r="28" customFormat="false" ht="12.75" hidden="false" customHeight="false" outlineLevel="0" collapsed="false">
      <c r="A28" s="121"/>
      <c r="B28" s="122"/>
      <c r="C28" s="43"/>
      <c r="D28" s="66"/>
      <c r="E28" s="87" t="s">
        <v>103</v>
      </c>
      <c r="F28" s="43"/>
      <c r="G28" s="66"/>
      <c r="H28" s="87" t="s">
        <v>103</v>
      </c>
      <c r="K28" s="87" t="s">
        <v>103</v>
      </c>
      <c r="L28" s="43"/>
      <c r="M28" s="66"/>
      <c r="N28" s="87" t="s">
        <v>103</v>
      </c>
      <c r="O28" s="126"/>
      <c r="P28" s="127"/>
      <c r="Q28" s="87" t="s">
        <v>103</v>
      </c>
    </row>
    <row r="29" customFormat="false" ht="15" hidden="false" customHeight="false" outlineLevel="0" collapsed="false">
      <c r="A29" s="121"/>
      <c r="B29" s="122"/>
      <c r="C29" s="128" t="s">
        <v>104</v>
      </c>
      <c r="D29" s="129"/>
      <c r="E29" s="130" t="s">
        <v>105</v>
      </c>
      <c r="F29" s="128" t="s">
        <v>104</v>
      </c>
      <c r="G29" s="129"/>
      <c r="H29" s="130" t="s">
        <v>105</v>
      </c>
      <c r="I29" s="128" t="s">
        <v>104</v>
      </c>
      <c r="J29" s="129"/>
      <c r="K29" s="130" t="s">
        <v>105</v>
      </c>
      <c r="L29" s="128" t="s">
        <v>104</v>
      </c>
      <c r="M29" s="129"/>
      <c r="N29" s="130" t="s">
        <v>105</v>
      </c>
      <c r="O29" s="128" t="s">
        <v>104</v>
      </c>
      <c r="P29" s="131" t="s">
        <v>78</v>
      </c>
      <c r="Q29" s="130" t="s">
        <v>105</v>
      </c>
    </row>
    <row r="30" customFormat="false" ht="12.75" hidden="false" customHeight="false" outlineLevel="0" collapsed="false">
      <c r="A30" s="121"/>
      <c r="B30" s="122"/>
      <c r="C30" s="132" t="n">
        <v>13235</v>
      </c>
      <c r="D30" s="132" t="n">
        <f aca="false">SUM(D21:D29)</f>
        <v>12500</v>
      </c>
      <c r="E30" s="133" t="n">
        <f aca="false">+D30-C30</f>
        <v>-735</v>
      </c>
      <c r="F30" s="132" t="n">
        <v>17163</v>
      </c>
      <c r="G30" s="132" t="n">
        <f aca="false">SUM(G21:G29)</f>
        <v>28000</v>
      </c>
      <c r="H30" s="133" t="n">
        <f aca="false">+G30-F30</f>
        <v>10837</v>
      </c>
      <c r="I30" s="132" t="n">
        <v>43231</v>
      </c>
      <c r="J30" s="132" t="n">
        <f aca="false">SUM(J21:J29)</f>
        <v>66000</v>
      </c>
      <c r="K30" s="133" t="n">
        <f aca="false">+J30-I30</f>
        <v>22769</v>
      </c>
      <c r="L30" s="132" t="n">
        <f aca="false">13235*1.35</f>
        <v>17867.25</v>
      </c>
      <c r="M30" s="132" t="n">
        <f aca="false">SUM(M21:M29)</f>
        <v>5000</v>
      </c>
      <c r="N30" s="133" t="n">
        <f aca="false">+M30-L30</f>
        <v>-12867.25</v>
      </c>
      <c r="O30" s="132" t="n">
        <f aca="false">L30+I30+F30+C30</f>
        <v>91496.25</v>
      </c>
      <c r="P30" s="132" t="n">
        <f aca="false">M30+J30+G30+D30</f>
        <v>111500</v>
      </c>
      <c r="Q30" s="133" t="n">
        <f aca="false">+P30-O30</f>
        <v>20003.75</v>
      </c>
    </row>
    <row r="31" customFormat="false" ht="15" hidden="false" customHeight="false" outlineLevel="0" collapsed="false">
      <c r="A31" s="121" t="s">
        <v>124</v>
      </c>
      <c r="B31" s="122" t="s">
        <v>125</v>
      </c>
      <c r="C31" s="123" t="s">
        <v>77</v>
      </c>
      <c r="D31" s="124" t="s">
        <v>78</v>
      </c>
      <c r="E31" s="125"/>
      <c r="F31" s="123" t="s">
        <v>77</v>
      </c>
      <c r="G31" s="124" t="s">
        <v>78</v>
      </c>
      <c r="H31" s="125"/>
      <c r="I31" s="123" t="s">
        <v>77</v>
      </c>
      <c r="J31" s="124" t="s">
        <v>78</v>
      </c>
      <c r="K31" s="125"/>
      <c r="L31" s="123" t="s">
        <v>77</v>
      </c>
      <c r="M31" s="124" t="s">
        <v>78</v>
      </c>
      <c r="N31" s="125"/>
      <c r="O31" s="123"/>
      <c r="P31" s="124"/>
      <c r="Q31" s="125"/>
    </row>
    <row r="32" customFormat="false" ht="12.75" hidden="false" customHeight="false" outlineLevel="0" collapsed="false">
      <c r="A32" s="121"/>
      <c r="B32" s="122"/>
      <c r="C32" s="43" t="s">
        <v>126</v>
      </c>
      <c r="D32" s="66" t="n">
        <v>10000</v>
      </c>
      <c r="E32" s="39"/>
      <c r="F32" s="43" t="s">
        <v>127</v>
      </c>
      <c r="G32" s="66" t="n">
        <v>45000</v>
      </c>
      <c r="H32" s="39"/>
      <c r="I32" s="43" t="s">
        <v>128</v>
      </c>
      <c r="J32" s="66" t="n">
        <v>10000</v>
      </c>
      <c r="K32" s="39"/>
      <c r="L32" s="43" t="s">
        <v>129</v>
      </c>
      <c r="M32" s="66" t="n">
        <v>8000</v>
      </c>
      <c r="N32" s="39"/>
      <c r="O32" s="43"/>
      <c r="P32" s="66"/>
      <c r="Q32" s="39"/>
    </row>
    <row r="33" customFormat="false" ht="12.75" hidden="false" customHeight="false" outlineLevel="0" collapsed="false">
      <c r="A33" s="121"/>
      <c r="B33" s="122"/>
      <c r="C33" s="66" t="s">
        <v>130</v>
      </c>
      <c r="D33" s="66" t="n">
        <v>3000</v>
      </c>
      <c r="E33" s="39"/>
      <c r="F33" s="43" t="s">
        <v>131</v>
      </c>
      <c r="G33" s="66" t="n">
        <v>12000</v>
      </c>
      <c r="H33" s="39"/>
      <c r="I33" s="43" t="s">
        <v>132</v>
      </c>
      <c r="J33" s="66" t="n">
        <v>5000</v>
      </c>
      <c r="K33" s="39"/>
      <c r="L33" s="43" t="s">
        <v>133</v>
      </c>
      <c r="M33" s="66" t="n">
        <v>8000</v>
      </c>
      <c r="N33" s="39"/>
      <c r="O33" s="43"/>
      <c r="P33" s="66"/>
      <c r="Q33" s="39"/>
    </row>
    <row r="34" customFormat="false" ht="12.75" hidden="false" customHeight="false" outlineLevel="0" collapsed="false">
      <c r="A34" s="121"/>
      <c r="B34" s="122"/>
      <c r="C34" s="43" t="s">
        <v>134</v>
      </c>
      <c r="D34" s="66" t="n">
        <v>3000</v>
      </c>
      <c r="E34" s="39"/>
      <c r="F34" s="43" t="s">
        <v>135</v>
      </c>
      <c r="G34" s="66" t="n">
        <v>5000</v>
      </c>
      <c r="H34" s="39"/>
      <c r="I34" s="43" t="s">
        <v>136</v>
      </c>
      <c r="J34" s="66" t="n">
        <v>5000</v>
      </c>
      <c r="K34" s="39"/>
      <c r="L34" s="43" t="s">
        <v>137</v>
      </c>
      <c r="M34" s="66" t="n">
        <v>5000</v>
      </c>
      <c r="N34" s="39"/>
      <c r="O34" s="43"/>
      <c r="P34" s="66"/>
      <c r="Q34" s="39"/>
    </row>
    <row r="35" customFormat="false" ht="12.75" hidden="false" customHeight="false" outlineLevel="0" collapsed="false">
      <c r="A35" s="121"/>
      <c r="B35" s="122"/>
      <c r="C35" s="43" t="s">
        <v>137</v>
      </c>
      <c r="D35" s="66" t="n">
        <v>5000</v>
      </c>
      <c r="E35" s="39"/>
      <c r="F35" s="43" t="s">
        <v>138</v>
      </c>
      <c r="G35" s="66" t="n">
        <v>5000</v>
      </c>
      <c r="H35" s="39"/>
      <c r="I35" s="43" t="s">
        <v>139</v>
      </c>
      <c r="J35" s="66" t="n">
        <v>5000</v>
      </c>
      <c r="K35" s="39"/>
      <c r="L35" s="43"/>
      <c r="M35" s="66"/>
      <c r="N35" s="39"/>
      <c r="O35" s="43"/>
      <c r="P35" s="66"/>
      <c r="Q35" s="39"/>
    </row>
    <row r="36" customFormat="false" ht="12.75" hidden="false" customHeight="false" outlineLevel="0" collapsed="false">
      <c r="A36" s="121"/>
      <c r="B36" s="122"/>
      <c r="C36" s="43"/>
      <c r="D36" s="66"/>
      <c r="E36" s="39"/>
      <c r="F36" s="43" t="s">
        <v>80</v>
      </c>
      <c r="G36" s="66" t="n">
        <v>5000</v>
      </c>
      <c r="H36" s="39"/>
      <c r="I36" s="43" t="s">
        <v>140</v>
      </c>
      <c r="J36" s="66" t="n">
        <v>5000</v>
      </c>
      <c r="K36" s="39"/>
      <c r="L36" s="43"/>
      <c r="M36" s="66"/>
      <c r="N36" s="39"/>
      <c r="O36" s="43"/>
      <c r="P36" s="66"/>
      <c r="Q36" s="39"/>
    </row>
    <row r="37" customFormat="false" ht="12.75" hidden="false" customHeight="false" outlineLevel="0" collapsed="false">
      <c r="A37" s="121"/>
      <c r="B37" s="122"/>
      <c r="C37" s="43"/>
      <c r="D37" s="66"/>
      <c r="E37" s="39"/>
      <c r="F37" s="43" t="s">
        <v>141</v>
      </c>
      <c r="G37" s="66" t="n">
        <v>5000</v>
      </c>
      <c r="H37" s="39"/>
      <c r="I37" s="43" t="s">
        <v>142</v>
      </c>
      <c r="J37" s="66" t="n">
        <v>5000</v>
      </c>
      <c r="K37" s="39"/>
      <c r="L37" s="43"/>
      <c r="M37" s="66"/>
      <c r="N37" s="39"/>
      <c r="O37" s="43"/>
      <c r="P37" s="66"/>
      <c r="Q37" s="39"/>
    </row>
    <row r="38" customFormat="false" ht="12.75" hidden="false" customHeight="false" outlineLevel="0" collapsed="false">
      <c r="A38" s="121"/>
      <c r="B38" s="122"/>
      <c r="C38" s="43"/>
      <c r="D38" s="66"/>
      <c r="E38" s="39"/>
      <c r="F38" s="43" t="s">
        <v>143</v>
      </c>
      <c r="G38" s="66" t="n">
        <v>5000</v>
      </c>
      <c r="H38" s="39"/>
      <c r="I38" s="43" t="s">
        <v>144</v>
      </c>
      <c r="J38" s="66" t="n">
        <v>5000</v>
      </c>
      <c r="K38" s="39"/>
      <c r="L38" s="43"/>
      <c r="M38" s="66"/>
      <c r="N38" s="39"/>
      <c r="O38" s="43"/>
      <c r="P38" s="66"/>
      <c r="Q38" s="39"/>
    </row>
    <row r="39" customFormat="false" ht="12.75" hidden="false" customHeight="false" outlineLevel="0" collapsed="false">
      <c r="A39" s="121"/>
      <c r="B39" s="122"/>
      <c r="C39" s="43"/>
      <c r="D39" s="66"/>
      <c r="E39" s="39"/>
      <c r="F39" s="43" t="s">
        <v>145</v>
      </c>
      <c r="G39" s="66" t="n">
        <v>3000</v>
      </c>
      <c r="H39" s="39"/>
      <c r="I39" s="43" t="s">
        <v>146</v>
      </c>
      <c r="J39" s="66" t="n">
        <v>2000</v>
      </c>
      <c r="K39" s="39"/>
      <c r="L39" s="43"/>
      <c r="M39" s="66"/>
      <c r="N39" s="39"/>
      <c r="O39" s="43"/>
      <c r="P39" s="66"/>
      <c r="Q39" s="39"/>
    </row>
    <row r="40" customFormat="false" ht="12.75" hidden="false" customHeight="false" outlineLevel="0" collapsed="false">
      <c r="A40" s="121"/>
      <c r="B40" s="122"/>
      <c r="C40" s="43"/>
      <c r="D40" s="66"/>
      <c r="E40" s="39"/>
      <c r="F40" s="43" t="s">
        <v>147</v>
      </c>
      <c r="G40" s="66" t="n">
        <v>3000</v>
      </c>
      <c r="H40" s="39"/>
      <c r="I40" s="43" t="s">
        <v>137</v>
      </c>
      <c r="J40" s="66" t="n">
        <v>5000</v>
      </c>
      <c r="K40" s="39"/>
      <c r="L40" s="43"/>
      <c r="M40" s="66"/>
      <c r="N40" s="39"/>
      <c r="O40" s="43"/>
      <c r="P40" s="66"/>
      <c r="Q40" s="39"/>
    </row>
    <row r="41" customFormat="false" ht="12.75" hidden="false" customHeight="false" outlineLevel="0" collapsed="false">
      <c r="A41" s="121"/>
      <c r="B41" s="122"/>
      <c r="C41" s="43"/>
      <c r="D41" s="66"/>
      <c r="E41" s="39"/>
      <c r="F41" s="43" t="s">
        <v>148</v>
      </c>
      <c r="G41" s="66" t="n">
        <v>0</v>
      </c>
      <c r="H41" s="39"/>
      <c r="I41" s="43"/>
      <c r="J41" s="66"/>
      <c r="K41" s="39"/>
      <c r="L41" s="43"/>
      <c r="M41" s="66"/>
      <c r="N41" s="39"/>
      <c r="O41" s="43"/>
      <c r="P41" s="66"/>
      <c r="Q41" s="39"/>
    </row>
    <row r="42" customFormat="false" ht="12.75" hidden="false" customHeight="false" outlineLevel="0" collapsed="false">
      <c r="A42" s="121"/>
      <c r="B42" s="122"/>
      <c r="C42" s="43"/>
      <c r="D42" s="66"/>
      <c r="E42" s="39"/>
      <c r="F42" s="43" t="s">
        <v>137</v>
      </c>
      <c r="G42" s="66" t="n">
        <v>5000</v>
      </c>
      <c r="H42" s="39"/>
      <c r="I42" s="43"/>
      <c r="J42" s="66"/>
      <c r="K42" s="39"/>
      <c r="L42" s="43"/>
      <c r="M42" s="66"/>
      <c r="N42" s="39"/>
      <c r="O42" s="43"/>
      <c r="P42" s="66"/>
      <c r="Q42" s="39"/>
    </row>
    <row r="43" customFormat="false" ht="12.75" hidden="false" customHeight="false" outlineLevel="0" collapsed="false">
      <c r="A43" s="121"/>
      <c r="B43" s="122"/>
      <c r="C43" s="43"/>
      <c r="D43" s="66"/>
      <c r="E43" s="87" t="s">
        <v>103</v>
      </c>
      <c r="F43" s="43"/>
      <c r="G43" s="66"/>
      <c r="H43" s="87" t="s">
        <v>103</v>
      </c>
      <c r="K43" s="87" t="s">
        <v>103</v>
      </c>
      <c r="L43" s="43"/>
      <c r="M43" s="66"/>
      <c r="N43" s="87" t="s">
        <v>103</v>
      </c>
      <c r="O43" s="126"/>
      <c r="P43" s="127"/>
      <c r="Q43" s="87" t="s">
        <v>103</v>
      </c>
    </row>
    <row r="44" customFormat="false" ht="15" hidden="false" customHeight="false" outlineLevel="0" collapsed="false">
      <c r="A44" s="121"/>
      <c r="B44" s="122"/>
      <c r="C44" s="128" t="s">
        <v>104</v>
      </c>
      <c r="D44" s="129"/>
      <c r="E44" s="130" t="s">
        <v>105</v>
      </c>
      <c r="F44" s="128" t="s">
        <v>104</v>
      </c>
      <c r="G44" s="129"/>
      <c r="H44" s="130" t="s">
        <v>105</v>
      </c>
      <c r="I44" s="128" t="s">
        <v>104</v>
      </c>
      <c r="J44" s="129"/>
      <c r="K44" s="130" t="s">
        <v>105</v>
      </c>
      <c r="L44" s="128" t="s">
        <v>104</v>
      </c>
      <c r="M44" s="129"/>
      <c r="N44" s="130" t="s">
        <v>105</v>
      </c>
      <c r="O44" s="128" t="s">
        <v>104</v>
      </c>
      <c r="P44" s="131" t="s">
        <v>78</v>
      </c>
      <c r="Q44" s="130" t="s">
        <v>105</v>
      </c>
    </row>
    <row r="45" customFormat="false" ht="12.75" hidden="false" customHeight="false" outlineLevel="0" collapsed="false">
      <c r="A45" s="121"/>
      <c r="B45" s="122"/>
      <c r="C45" s="132" t="n">
        <f aca="false">14164+8697</f>
        <v>22861</v>
      </c>
      <c r="D45" s="132" t="n">
        <f aca="false">SUM(D32:D44)</f>
        <v>21000</v>
      </c>
      <c r="E45" s="133" t="n">
        <f aca="false">+D45-C45</f>
        <v>-1861</v>
      </c>
      <c r="F45" s="132" t="n">
        <f aca="false">18664+9697</f>
        <v>28361</v>
      </c>
      <c r="G45" s="132" t="n">
        <f aca="false">SUM(G32:G44)</f>
        <v>93000</v>
      </c>
      <c r="H45" s="133" t="n">
        <f aca="false">+G45-F45</f>
        <v>64639</v>
      </c>
      <c r="I45" s="132" t="n">
        <f aca="false">18664+9697</f>
        <v>28361</v>
      </c>
      <c r="J45" s="132" t="n">
        <f aca="false">SUM(J32:J44)</f>
        <v>47000</v>
      </c>
      <c r="K45" s="133" t="n">
        <f aca="false">+J45-I45</f>
        <v>18639</v>
      </c>
      <c r="L45" s="132" t="n">
        <f aca="false">(14164*1.35)+(2697*1.35)</f>
        <v>22762.35</v>
      </c>
      <c r="M45" s="132" t="n">
        <f aca="false">SUM(M32:M44)</f>
        <v>21000</v>
      </c>
      <c r="N45" s="133" t="n">
        <f aca="false">+M45-L45</f>
        <v>-1762.35</v>
      </c>
      <c r="O45" s="132" t="n">
        <f aca="false">L45+I45+F45+C45</f>
        <v>102345.35</v>
      </c>
      <c r="P45" s="132" t="n">
        <f aca="false">M45+J45+G45+D45</f>
        <v>182000</v>
      </c>
      <c r="Q45" s="133" t="n">
        <f aca="false">+P45-O45</f>
        <v>79654.65</v>
      </c>
    </row>
    <row r="46" customFormat="false" ht="15" hidden="false" customHeight="false" outlineLevel="0" collapsed="false">
      <c r="A46" s="121" t="s">
        <v>76</v>
      </c>
      <c r="B46" s="122" t="s">
        <v>149</v>
      </c>
      <c r="C46" s="123" t="s">
        <v>77</v>
      </c>
      <c r="D46" s="124" t="s">
        <v>78</v>
      </c>
      <c r="E46" s="125"/>
      <c r="F46" s="123" t="s">
        <v>77</v>
      </c>
      <c r="G46" s="124" t="s">
        <v>78</v>
      </c>
      <c r="H46" s="125"/>
      <c r="I46" s="123" t="s">
        <v>77</v>
      </c>
      <c r="J46" s="124" t="s">
        <v>78</v>
      </c>
      <c r="K46" s="125"/>
      <c r="L46" s="123" t="s">
        <v>77</v>
      </c>
      <c r="M46" s="124" t="s">
        <v>78</v>
      </c>
      <c r="N46" s="125"/>
      <c r="O46" s="123"/>
      <c r="P46" s="124"/>
      <c r="Q46" s="125"/>
    </row>
    <row r="47" customFormat="false" ht="15" hidden="false" customHeight="false" outlineLevel="0" collapsed="false">
      <c r="A47" s="121"/>
      <c r="B47" s="122"/>
      <c r="C47" s="43" t="s">
        <v>150</v>
      </c>
      <c r="D47" s="66" t="n">
        <v>5000</v>
      </c>
      <c r="E47" s="130"/>
      <c r="F47" s="66"/>
      <c r="G47" s="66"/>
      <c r="H47" s="130"/>
      <c r="I47" s="43" t="s">
        <v>151</v>
      </c>
      <c r="J47" s="66" t="n">
        <v>5000</v>
      </c>
      <c r="K47" s="130"/>
      <c r="L47" s="43"/>
      <c r="M47" s="66"/>
      <c r="N47" s="39"/>
      <c r="O47" s="128"/>
      <c r="P47" s="129"/>
      <c r="Q47" s="130"/>
    </row>
    <row r="48" customFormat="false" ht="15" hidden="false" customHeight="false" outlineLevel="0" collapsed="false">
      <c r="A48" s="121"/>
      <c r="B48" s="122"/>
      <c r="C48" s="43" t="s">
        <v>152</v>
      </c>
      <c r="D48" s="66" t="n">
        <v>0</v>
      </c>
      <c r="E48" s="130"/>
      <c r="F48" s="43"/>
      <c r="G48" s="66"/>
      <c r="H48" s="130"/>
      <c r="I48" s="43" t="s">
        <v>153</v>
      </c>
      <c r="J48" s="66" t="n">
        <v>0</v>
      </c>
      <c r="K48" s="130"/>
      <c r="L48" s="43"/>
      <c r="M48" s="66"/>
      <c r="N48" s="39"/>
      <c r="O48" s="128"/>
      <c r="P48" s="129"/>
      <c r="Q48" s="130"/>
    </row>
    <row r="49" customFormat="false" ht="15" hidden="false" customHeight="false" outlineLevel="0" collapsed="false">
      <c r="A49" s="121"/>
      <c r="B49" s="122"/>
      <c r="C49" s="43"/>
      <c r="D49" s="66"/>
      <c r="E49" s="130"/>
      <c r="F49" s="43"/>
      <c r="G49" s="66"/>
      <c r="H49" s="130"/>
      <c r="I49" s="43" t="s">
        <v>154</v>
      </c>
      <c r="J49" s="66" t="n">
        <v>0</v>
      </c>
      <c r="K49" s="130"/>
      <c r="L49" s="43"/>
      <c r="M49" s="66"/>
      <c r="N49" s="39"/>
      <c r="O49" s="128"/>
      <c r="P49" s="129"/>
      <c r="Q49" s="130"/>
    </row>
    <row r="50" customFormat="false" ht="15" hidden="false" customHeight="false" outlineLevel="0" collapsed="false">
      <c r="A50" s="121"/>
      <c r="B50" s="122"/>
      <c r="C50" s="43"/>
      <c r="D50" s="134"/>
      <c r="E50" s="130"/>
      <c r="F50" s="43"/>
      <c r="G50" s="66"/>
      <c r="H50" s="130"/>
      <c r="I50" s="43" t="s">
        <v>155</v>
      </c>
      <c r="J50" s="66" t="n">
        <v>0</v>
      </c>
      <c r="K50" s="130"/>
      <c r="L50" s="43"/>
      <c r="M50" s="66"/>
      <c r="N50" s="39"/>
      <c r="O50" s="128"/>
      <c r="P50" s="129"/>
      <c r="Q50" s="130"/>
    </row>
    <row r="51" customFormat="false" ht="12.75" hidden="false" customHeight="false" outlineLevel="0" collapsed="false">
      <c r="A51" s="121"/>
      <c r="B51" s="122"/>
      <c r="C51" s="43"/>
      <c r="D51" s="66"/>
      <c r="E51" s="39"/>
      <c r="F51" s="43"/>
      <c r="G51" s="66"/>
      <c r="H51" s="39"/>
      <c r="I51" s="43" t="s">
        <v>156</v>
      </c>
      <c r="J51" s="66" t="n">
        <v>0</v>
      </c>
      <c r="K51" s="39"/>
      <c r="L51" s="43"/>
      <c r="M51" s="66"/>
      <c r="N51" s="39"/>
      <c r="O51" s="43"/>
      <c r="P51" s="66"/>
      <c r="Q51" s="39"/>
    </row>
    <row r="52" customFormat="false" ht="12.75" hidden="false" customHeight="false" outlineLevel="0" collapsed="false">
      <c r="A52" s="121"/>
      <c r="B52" s="122"/>
      <c r="C52" s="43"/>
      <c r="D52" s="66"/>
      <c r="E52" s="39"/>
      <c r="F52" s="43"/>
      <c r="G52" s="134"/>
      <c r="H52" s="39"/>
      <c r="I52" s="43" t="s">
        <v>157</v>
      </c>
      <c r="J52" s="66" t="n">
        <v>0</v>
      </c>
      <c r="K52" s="39"/>
      <c r="L52" s="43"/>
      <c r="M52" s="66"/>
      <c r="N52" s="39"/>
      <c r="O52" s="43"/>
      <c r="P52" s="66"/>
      <c r="Q52" s="39"/>
    </row>
    <row r="53" customFormat="false" ht="12.75" hidden="false" customHeight="false" outlineLevel="0" collapsed="false">
      <c r="A53" s="121"/>
      <c r="B53" s="122"/>
      <c r="C53" s="66"/>
      <c r="D53" s="66"/>
      <c r="E53" s="39"/>
      <c r="F53" s="43"/>
      <c r="G53" s="134"/>
      <c r="H53" s="39"/>
      <c r="I53" s="43" t="s">
        <v>158</v>
      </c>
      <c r="J53" s="66" t="n">
        <v>0</v>
      </c>
      <c r="K53" s="39"/>
      <c r="L53" s="43"/>
      <c r="M53" s="66"/>
      <c r="N53" s="39"/>
      <c r="O53" s="43"/>
      <c r="P53" s="66"/>
      <c r="Q53" s="39"/>
    </row>
    <row r="54" customFormat="false" ht="12.75" hidden="false" customHeight="false" outlineLevel="0" collapsed="false">
      <c r="A54" s="121"/>
      <c r="B54" s="122"/>
      <c r="C54" s="66"/>
      <c r="D54" s="66"/>
      <c r="E54" s="39"/>
      <c r="F54" s="43"/>
      <c r="G54" s="134"/>
      <c r="H54" s="39"/>
      <c r="I54" s="43" t="s">
        <v>159</v>
      </c>
      <c r="J54" s="66" t="n">
        <v>0</v>
      </c>
      <c r="K54" s="39"/>
      <c r="L54" s="43"/>
      <c r="M54" s="66"/>
      <c r="N54" s="39"/>
      <c r="O54" s="43"/>
      <c r="P54" s="66"/>
      <c r="Q54" s="39"/>
    </row>
    <row r="55" customFormat="false" ht="12.75" hidden="false" customHeight="false" outlineLevel="0" collapsed="false">
      <c r="A55" s="121"/>
      <c r="B55" s="122"/>
      <c r="E55" s="39"/>
      <c r="F55" s="43"/>
      <c r="G55" s="134"/>
      <c r="H55" s="39"/>
      <c r="I55" s="43" t="s">
        <v>160</v>
      </c>
      <c r="J55" s="66" t="n">
        <v>0</v>
      </c>
      <c r="K55" s="39"/>
      <c r="L55" s="43"/>
      <c r="M55" s="66"/>
      <c r="N55" s="39"/>
      <c r="O55" s="43"/>
      <c r="P55" s="66"/>
      <c r="Q55" s="39"/>
    </row>
    <row r="56" customFormat="false" ht="12.75" hidden="false" customHeight="false" outlineLevel="0" collapsed="false">
      <c r="A56" s="121"/>
      <c r="B56" s="122"/>
      <c r="C56" s="43"/>
      <c r="D56" s="66"/>
      <c r="E56" s="87" t="s">
        <v>103</v>
      </c>
      <c r="F56" s="43"/>
      <c r="G56" s="66"/>
      <c r="H56" s="87" t="s">
        <v>103</v>
      </c>
      <c r="K56" s="87" t="s">
        <v>103</v>
      </c>
      <c r="L56" s="43"/>
      <c r="M56" s="66"/>
      <c r="N56" s="87" t="s">
        <v>103</v>
      </c>
      <c r="O56" s="126"/>
      <c r="P56" s="127"/>
      <c r="Q56" s="87" t="s">
        <v>103</v>
      </c>
    </row>
    <row r="57" customFormat="false" ht="15" hidden="false" customHeight="false" outlineLevel="0" collapsed="false">
      <c r="A57" s="121"/>
      <c r="B57" s="122"/>
      <c r="C57" s="128" t="s">
        <v>104</v>
      </c>
      <c r="D57" s="129"/>
      <c r="E57" s="130" t="s">
        <v>105</v>
      </c>
      <c r="F57" s="128" t="s">
        <v>104</v>
      </c>
      <c r="G57" s="129"/>
      <c r="H57" s="130" t="s">
        <v>105</v>
      </c>
      <c r="I57" s="128" t="s">
        <v>104</v>
      </c>
      <c r="J57" s="129"/>
      <c r="K57" s="130" t="s">
        <v>105</v>
      </c>
      <c r="L57" s="128" t="s">
        <v>104</v>
      </c>
      <c r="M57" s="129"/>
      <c r="N57" s="130" t="s">
        <v>105</v>
      </c>
      <c r="O57" s="128" t="s">
        <v>104</v>
      </c>
      <c r="P57" s="131" t="s">
        <v>78</v>
      </c>
      <c r="Q57" s="130" t="s">
        <v>105</v>
      </c>
    </row>
    <row r="58" customFormat="false" ht="12.75" hidden="false" customHeight="false" outlineLevel="0" collapsed="false">
      <c r="A58" s="121"/>
      <c r="B58" s="122"/>
      <c r="C58" s="132" t="n">
        <v>6477</v>
      </c>
      <c r="D58" s="132" t="n">
        <f aca="false">SUM(D47:D57)</f>
        <v>5000</v>
      </c>
      <c r="E58" s="133" t="n">
        <f aca="false">+D58-C58</f>
        <v>-1477</v>
      </c>
      <c r="F58" s="132" t="n">
        <v>6477</v>
      </c>
      <c r="G58" s="132" t="n">
        <f aca="false">SUM(G47:G57)</f>
        <v>0</v>
      </c>
      <c r="H58" s="133" t="n">
        <f aca="false">+G58-F58</f>
        <v>-6477</v>
      </c>
      <c r="I58" s="132" t="n">
        <v>6477</v>
      </c>
      <c r="J58" s="132" t="n">
        <f aca="false">SUM(J47:J57)</f>
        <v>5000</v>
      </c>
      <c r="K58" s="133" t="n">
        <f aca="false">+J58-I58</f>
        <v>-1477</v>
      </c>
      <c r="L58" s="132" t="n">
        <f aca="false">6477*1.35</f>
        <v>8743.95</v>
      </c>
      <c r="M58" s="132" t="n">
        <f aca="false">SUM(M47:M57)</f>
        <v>0</v>
      </c>
      <c r="N58" s="133" t="n">
        <f aca="false">+M58-L58</f>
        <v>-8743.95</v>
      </c>
      <c r="O58" s="132" t="n">
        <f aca="false">L58+I58+F58+C58</f>
        <v>28174.95</v>
      </c>
      <c r="P58" s="132" t="n">
        <f aca="false">M58+J58+G58+D58</f>
        <v>10000</v>
      </c>
      <c r="Q58" s="133" t="n">
        <f aca="false">+P58-O58</f>
        <v>-18174.95</v>
      </c>
    </row>
    <row r="59" customFormat="false" ht="15" hidden="false" customHeight="false" outlineLevel="0" collapsed="false">
      <c r="A59" s="121" t="s">
        <v>161</v>
      </c>
      <c r="B59" s="122" t="s">
        <v>162</v>
      </c>
      <c r="C59" s="123" t="s">
        <v>77</v>
      </c>
      <c r="D59" s="124" t="s">
        <v>78</v>
      </c>
      <c r="E59" s="125"/>
      <c r="F59" s="123" t="s">
        <v>77</v>
      </c>
      <c r="G59" s="124" t="s">
        <v>78</v>
      </c>
      <c r="H59" s="125"/>
      <c r="I59" s="123" t="s">
        <v>77</v>
      </c>
      <c r="J59" s="124" t="s">
        <v>78</v>
      </c>
      <c r="K59" s="125"/>
      <c r="L59" s="123" t="s">
        <v>77</v>
      </c>
      <c r="M59" s="124" t="s">
        <v>78</v>
      </c>
      <c r="N59" s="125"/>
      <c r="O59" s="123"/>
      <c r="P59" s="124"/>
      <c r="Q59" s="125"/>
    </row>
    <row r="60" customFormat="false" ht="12.75" hidden="false" customHeight="false" outlineLevel="0" collapsed="false">
      <c r="A60" s="121"/>
      <c r="B60" s="122"/>
      <c r="C60" s="43" t="s">
        <v>163</v>
      </c>
      <c r="D60" s="66" t="n">
        <v>1000</v>
      </c>
      <c r="E60" s="39"/>
      <c r="F60" s="43"/>
      <c r="G60" s="66"/>
      <c r="H60" s="39"/>
      <c r="I60" s="43"/>
      <c r="J60" s="66"/>
      <c r="K60" s="39"/>
      <c r="L60" s="43"/>
      <c r="M60" s="66"/>
      <c r="N60" s="39"/>
      <c r="O60" s="43"/>
      <c r="P60" s="66"/>
      <c r="Q60" s="39"/>
    </row>
    <row r="61" customFormat="false" ht="12.75" hidden="false" customHeight="false" outlineLevel="0" collapsed="false">
      <c r="A61" s="121"/>
      <c r="B61" s="122"/>
      <c r="C61" s="43" t="s">
        <v>164</v>
      </c>
      <c r="D61" s="134" t="n">
        <v>0</v>
      </c>
      <c r="E61" s="39"/>
      <c r="F61" s="43"/>
      <c r="G61" s="66"/>
      <c r="H61" s="39"/>
      <c r="I61" s="43"/>
      <c r="J61" s="66"/>
      <c r="K61" s="39"/>
      <c r="L61" s="43"/>
      <c r="M61" s="66"/>
      <c r="N61" s="39"/>
      <c r="O61" s="43"/>
      <c r="P61" s="66"/>
      <c r="Q61" s="39"/>
    </row>
    <row r="62" customFormat="false" ht="12.75" hidden="false" customHeight="false" outlineLevel="0" collapsed="false">
      <c r="A62" s="121"/>
      <c r="B62" s="122"/>
      <c r="C62" s="43" t="s">
        <v>165</v>
      </c>
      <c r="D62" s="134" t="n">
        <v>0</v>
      </c>
      <c r="E62" s="39"/>
      <c r="F62" s="43"/>
      <c r="G62" s="66"/>
      <c r="H62" s="39"/>
      <c r="I62" s="43"/>
      <c r="J62" s="66"/>
      <c r="K62" s="39"/>
      <c r="L62" s="43"/>
      <c r="M62" s="66"/>
      <c r="N62" s="39"/>
      <c r="O62" s="43"/>
      <c r="P62" s="66"/>
      <c r="Q62" s="39"/>
    </row>
    <row r="63" customFormat="false" ht="12.75" hidden="false" customHeight="false" outlineLevel="0" collapsed="false">
      <c r="A63" s="121"/>
      <c r="B63" s="122"/>
      <c r="C63" s="43" t="s">
        <v>166</v>
      </c>
      <c r="D63" s="134" t="n">
        <v>0</v>
      </c>
      <c r="E63" s="39"/>
      <c r="F63" s="43"/>
      <c r="G63" s="66"/>
      <c r="H63" s="39"/>
      <c r="I63" s="43"/>
      <c r="J63" s="66"/>
      <c r="K63" s="39"/>
      <c r="L63" s="43"/>
      <c r="M63" s="66"/>
      <c r="N63" s="39"/>
      <c r="O63" s="43"/>
      <c r="P63" s="66"/>
      <c r="Q63" s="39"/>
    </row>
    <row r="64" customFormat="false" ht="12.75" hidden="false" customHeight="false" outlineLevel="0" collapsed="false">
      <c r="A64" s="121"/>
      <c r="B64" s="122"/>
      <c r="C64" s="43" t="s">
        <v>167</v>
      </c>
      <c r="D64" s="134" t="n">
        <v>0</v>
      </c>
      <c r="E64" s="39"/>
      <c r="F64" s="43"/>
      <c r="G64" s="66"/>
      <c r="H64" s="39"/>
      <c r="I64" s="43"/>
      <c r="J64" s="66"/>
      <c r="K64" s="39"/>
      <c r="L64" s="43"/>
      <c r="M64" s="66"/>
      <c r="N64" s="39"/>
      <c r="O64" s="126"/>
      <c r="P64" s="127"/>
      <c r="Q64" s="87"/>
    </row>
    <row r="65" customFormat="false" ht="12.75" hidden="false" customHeight="false" outlineLevel="0" collapsed="false">
      <c r="A65" s="121"/>
      <c r="B65" s="122"/>
      <c r="C65" s="43"/>
      <c r="D65" s="66"/>
      <c r="E65" s="87" t="s">
        <v>103</v>
      </c>
      <c r="F65" s="43"/>
      <c r="G65" s="66"/>
      <c r="H65" s="87" t="s">
        <v>103</v>
      </c>
      <c r="K65" s="87" t="s">
        <v>103</v>
      </c>
      <c r="L65" s="43"/>
      <c r="M65" s="66"/>
      <c r="N65" s="87" t="s">
        <v>103</v>
      </c>
      <c r="O65" s="126"/>
      <c r="P65" s="127"/>
      <c r="Q65" s="87" t="s">
        <v>103</v>
      </c>
    </row>
    <row r="66" customFormat="false" ht="15" hidden="false" customHeight="false" outlineLevel="0" collapsed="false">
      <c r="A66" s="121"/>
      <c r="B66" s="122"/>
      <c r="C66" s="128" t="s">
        <v>104</v>
      </c>
      <c r="D66" s="129"/>
      <c r="E66" s="130" t="s">
        <v>105</v>
      </c>
      <c r="F66" s="128" t="s">
        <v>104</v>
      </c>
      <c r="G66" s="129"/>
      <c r="H66" s="130" t="s">
        <v>105</v>
      </c>
      <c r="I66" s="128" t="s">
        <v>104</v>
      </c>
      <c r="J66" s="129"/>
      <c r="K66" s="130" t="s">
        <v>105</v>
      </c>
      <c r="L66" s="128" t="s">
        <v>104</v>
      </c>
      <c r="M66" s="129"/>
      <c r="N66" s="130" t="s">
        <v>105</v>
      </c>
      <c r="O66" s="128" t="s">
        <v>104</v>
      </c>
      <c r="P66" s="131" t="s">
        <v>78</v>
      </c>
      <c r="Q66" s="130" t="s">
        <v>105</v>
      </c>
    </row>
    <row r="67" customFormat="false" ht="12.75" hidden="false" customHeight="false" outlineLevel="0" collapsed="false">
      <c r="A67" s="121"/>
      <c r="B67" s="122"/>
      <c r="C67" s="132" t="n">
        <v>7712</v>
      </c>
      <c r="D67" s="132" t="n">
        <f aca="false">SUM(D60:D66)</f>
        <v>1000</v>
      </c>
      <c r="E67" s="133" t="n">
        <f aca="false">+D67-C67</f>
        <v>-6712</v>
      </c>
      <c r="F67" s="132" t="n">
        <v>7712</v>
      </c>
      <c r="G67" s="132" t="n">
        <f aca="false">SUM(G60:G66)</f>
        <v>0</v>
      </c>
      <c r="H67" s="133" t="n">
        <f aca="false">+G67-F67</f>
        <v>-7712</v>
      </c>
      <c r="I67" s="132" t="n">
        <v>7712</v>
      </c>
      <c r="J67" s="132" t="n">
        <f aca="false">SUM(J60:J66)</f>
        <v>0</v>
      </c>
      <c r="K67" s="133" t="n">
        <f aca="false">+J67-I67</f>
        <v>-7712</v>
      </c>
      <c r="L67" s="132" t="n">
        <f aca="false">7712*1.35</f>
        <v>10411.2</v>
      </c>
      <c r="M67" s="132" t="n">
        <f aca="false">SUM(M60:M66)</f>
        <v>0</v>
      </c>
      <c r="N67" s="133" t="n">
        <f aca="false">+M67-L67</f>
        <v>-10411.2</v>
      </c>
      <c r="O67" s="132" t="n">
        <f aca="false">L67+I67+F67+C67</f>
        <v>33547.2</v>
      </c>
      <c r="P67" s="132" t="n">
        <f aca="false">M67+J67+G67+D67</f>
        <v>1000</v>
      </c>
      <c r="Q67" s="133" t="n">
        <f aca="false">+P67-O67</f>
        <v>-32547.2</v>
      </c>
    </row>
    <row r="68" customFormat="false" ht="15" hidden="false" customHeight="false" outlineLevel="0" collapsed="false">
      <c r="A68" s="121"/>
      <c r="B68" s="122" t="s">
        <v>28</v>
      </c>
      <c r="C68" s="123" t="s">
        <v>77</v>
      </c>
      <c r="D68" s="124" t="s">
        <v>78</v>
      </c>
      <c r="E68" s="125"/>
      <c r="F68" s="123" t="s">
        <v>77</v>
      </c>
      <c r="G68" s="124" t="s">
        <v>78</v>
      </c>
      <c r="H68" s="125"/>
      <c r="I68" s="123" t="s">
        <v>77</v>
      </c>
      <c r="J68" s="124" t="s">
        <v>78</v>
      </c>
      <c r="K68" s="125"/>
      <c r="L68" s="123" t="s">
        <v>77</v>
      </c>
      <c r="M68" s="124" t="s">
        <v>78</v>
      </c>
      <c r="N68" s="125"/>
      <c r="O68" s="123"/>
      <c r="P68" s="124"/>
      <c r="Q68" s="125"/>
    </row>
    <row r="69" customFormat="false" ht="12.75" hidden="false" customHeight="false" outlineLevel="0" collapsed="false">
      <c r="A69" s="121"/>
      <c r="B69" s="122"/>
      <c r="C69" s="43" t="s">
        <v>168</v>
      </c>
      <c r="D69" s="66" t="n">
        <v>850</v>
      </c>
      <c r="E69" s="39"/>
      <c r="F69" s="43"/>
      <c r="G69" s="66"/>
      <c r="H69" s="39"/>
      <c r="I69" s="43" t="s">
        <v>169</v>
      </c>
      <c r="J69" s="66" t="n">
        <v>30000</v>
      </c>
      <c r="K69" s="39"/>
      <c r="L69" s="43"/>
      <c r="M69" s="66"/>
      <c r="N69" s="39"/>
      <c r="O69" s="43"/>
      <c r="P69" s="66"/>
      <c r="Q69" s="39"/>
    </row>
    <row r="70" customFormat="false" ht="12.75" hidden="false" customHeight="false" outlineLevel="0" collapsed="false">
      <c r="A70" s="121"/>
      <c r="B70" s="122"/>
      <c r="C70" s="43"/>
      <c r="D70" s="66"/>
      <c r="E70" s="39"/>
      <c r="F70" s="43"/>
      <c r="G70" s="66"/>
      <c r="H70" s="39"/>
      <c r="I70" s="43" t="s">
        <v>170</v>
      </c>
      <c r="J70" s="66" t="n">
        <v>0</v>
      </c>
      <c r="K70" s="39"/>
      <c r="L70" s="43"/>
      <c r="M70" s="66"/>
      <c r="N70" s="39"/>
      <c r="O70" s="43"/>
      <c r="P70" s="66"/>
      <c r="Q70" s="39"/>
    </row>
    <row r="71" customFormat="false" ht="12.75" hidden="false" customHeight="false" outlineLevel="0" collapsed="false">
      <c r="A71" s="121"/>
      <c r="B71" s="122"/>
      <c r="C71" s="43"/>
      <c r="D71" s="66"/>
      <c r="E71" s="39"/>
      <c r="F71" s="43"/>
      <c r="G71" s="66"/>
      <c r="H71" s="39"/>
      <c r="I71" s="43" t="s">
        <v>171</v>
      </c>
      <c r="J71" s="66" t="n">
        <v>0</v>
      </c>
      <c r="K71" s="39"/>
      <c r="L71" s="43"/>
      <c r="M71" s="66"/>
      <c r="N71" s="39"/>
      <c r="O71" s="43"/>
      <c r="P71" s="66"/>
      <c r="Q71" s="39"/>
    </row>
    <row r="72" customFormat="false" ht="12.75" hidden="false" customHeight="false" outlineLevel="0" collapsed="false">
      <c r="A72" s="121"/>
      <c r="B72" s="122"/>
      <c r="C72" s="43"/>
      <c r="D72" s="66"/>
      <c r="E72" s="87" t="s">
        <v>103</v>
      </c>
      <c r="F72" s="43"/>
      <c r="G72" s="66"/>
      <c r="H72" s="87" t="s">
        <v>103</v>
      </c>
      <c r="K72" s="87" t="s">
        <v>103</v>
      </c>
      <c r="L72" s="43"/>
      <c r="M72" s="66"/>
      <c r="N72" s="87" t="s">
        <v>103</v>
      </c>
      <c r="O72" s="126"/>
      <c r="P72" s="127"/>
      <c r="Q72" s="87" t="s">
        <v>103</v>
      </c>
    </row>
    <row r="73" customFormat="false" ht="15" hidden="false" customHeight="false" outlineLevel="0" collapsed="false">
      <c r="A73" s="121"/>
      <c r="B73" s="122"/>
      <c r="C73" s="128" t="s">
        <v>104</v>
      </c>
      <c r="D73" s="129"/>
      <c r="E73" s="130" t="s">
        <v>105</v>
      </c>
      <c r="F73" s="128" t="s">
        <v>104</v>
      </c>
      <c r="G73" s="129"/>
      <c r="H73" s="130" t="s">
        <v>105</v>
      </c>
      <c r="I73" s="128" t="s">
        <v>104</v>
      </c>
      <c r="J73" s="129"/>
      <c r="K73" s="130" t="s">
        <v>105</v>
      </c>
      <c r="L73" s="128" t="s">
        <v>104</v>
      </c>
      <c r="M73" s="129"/>
      <c r="N73" s="130" t="s">
        <v>105</v>
      </c>
      <c r="O73" s="128" t="s">
        <v>104</v>
      </c>
      <c r="P73" s="131" t="s">
        <v>78</v>
      </c>
      <c r="Q73" s="130" t="s">
        <v>105</v>
      </c>
    </row>
    <row r="74" customFormat="false" ht="12.75" hidden="false" customHeight="false" outlineLevel="0" collapsed="false">
      <c r="A74" s="121"/>
      <c r="B74" s="122"/>
      <c r="C74" s="132" t="n">
        <v>4656</v>
      </c>
      <c r="D74" s="132" t="n">
        <f aca="false">SUM(D69:D73)</f>
        <v>850</v>
      </c>
      <c r="E74" s="133" t="n">
        <f aca="false">+D74-C74</f>
        <v>-3806</v>
      </c>
      <c r="F74" s="132" t="n">
        <v>4656</v>
      </c>
      <c r="G74" s="132" t="n">
        <f aca="false">SUM(G69:G73)</f>
        <v>0</v>
      </c>
      <c r="H74" s="133" t="n">
        <f aca="false">+G74-F74</f>
        <v>-4656</v>
      </c>
      <c r="I74" s="132" t="n">
        <v>4656</v>
      </c>
      <c r="J74" s="132" t="n">
        <f aca="false">SUM(J69:J73)</f>
        <v>30000</v>
      </c>
      <c r="K74" s="133" t="n">
        <f aca="false">+J74-I74</f>
        <v>25344</v>
      </c>
      <c r="L74" s="132" t="n">
        <f aca="false">4656*1.35</f>
        <v>6285.6</v>
      </c>
      <c r="M74" s="132" t="n">
        <f aca="false">SUM(M69:M73)</f>
        <v>0</v>
      </c>
      <c r="N74" s="133" t="n">
        <f aca="false">+M74-L74</f>
        <v>-6285.6</v>
      </c>
      <c r="O74" s="132" t="n">
        <f aca="false">L74+I74+F74+C74</f>
        <v>20253.6</v>
      </c>
      <c r="P74" s="132" t="n">
        <f aca="false">M74+J74+G74+D74</f>
        <v>30850</v>
      </c>
      <c r="Q74" s="133" t="n">
        <f aca="false">+P74-O74</f>
        <v>10596.4</v>
      </c>
    </row>
    <row r="75" customFormat="false" ht="15" hidden="false" customHeight="false" outlineLevel="0" collapsed="false">
      <c r="A75" s="121" t="s">
        <v>172</v>
      </c>
      <c r="B75" s="122" t="s">
        <v>173</v>
      </c>
      <c r="C75" s="123" t="s">
        <v>77</v>
      </c>
      <c r="D75" s="124" t="s">
        <v>78</v>
      </c>
      <c r="E75" s="125"/>
      <c r="F75" s="123" t="s">
        <v>77</v>
      </c>
      <c r="G75" s="124" t="s">
        <v>78</v>
      </c>
      <c r="H75" s="125"/>
      <c r="I75" s="123" t="s">
        <v>77</v>
      </c>
      <c r="J75" s="124" t="s">
        <v>78</v>
      </c>
      <c r="K75" s="125"/>
      <c r="L75" s="123" t="s">
        <v>77</v>
      </c>
      <c r="M75" s="124" t="s">
        <v>78</v>
      </c>
      <c r="N75" s="125"/>
      <c r="O75" s="123"/>
      <c r="P75" s="124"/>
      <c r="Q75" s="125"/>
    </row>
    <row r="76" customFormat="false" ht="12.75" hidden="false" customHeight="false" outlineLevel="0" collapsed="false">
      <c r="A76" s="121"/>
      <c r="B76" s="122"/>
      <c r="C76" s="43" t="s">
        <v>174</v>
      </c>
      <c r="D76" s="66" t="n">
        <v>20000</v>
      </c>
      <c r="E76" s="39"/>
      <c r="F76" s="43" t="s">
        <v>175</v>
      </c>
      <c r="G76" s="66" t="n">
        <v>10000</v>
      </c>
      <c r="H76" s="39"/>
      <c r="I76" s="43" t="s">
        <v>176</v>
      </c>
      <c r="J76" s="66" t="n">
        <v>30000</v>
      </c>
      <c r="K76" s="39"/>
      <c r="L76" s="43" t="s">
        <v>177</v>
      </c>
      <c r="M76" s="66" t="n">
        <v>10000</v>
      </c>
      <c r="N76" s="39"/>
      <c r="O76" s="43"/>
      <c r="P76" s="66"/>
      <c r="Q76" s="39"/>
    </row>
    <row r="77" customFormat="false" ht="12.75" hidden="false" customHeight="false" outlineLevel="0" collapsed="false">
      <c r="A77" s="121"/>
      <c r="B77" s="122"/>
      <c r="C77" s="43" t="s">
        <v>178</v>
      </c>
      <c r="D77" s="66" t="n">
        <v>2500</v>
      </c>
      <c r="E77" s="39"/>
      <c r="F77" s="43" t="s">
        <v>179</v>
      </c>
      <c r="G77" s="66" t="n">
        <v>9000</v>
      </c>
      <c r="H77" s="39"/>
      <c r="I77" s="43" t="s">
        <v>180</v>
      </c>
      <c r="J77" s="66" t="n">
        <v>20000</v>
      </c>
      <c r="K77" s="39"/>
      <c r="L77" s="43" t="s">
        <v>181</v>
      </c>
      <c r="M77" s="66" t="n">
        <v>7500</v>
      </c>
      <c r="N77" s="39"/>
      <c r="O77" s="43"/>
      <c r="P77" s="66"/>
      <c r="Q77" s="39"/>
    </row>
    <row r="78" customFormat="false" ht="12.75" hidden="false" customHeight="false" outlineLevel="0" collapsed="false">
      <c r="A78" s="121"/>
      <c r="B78" s="122"/>
      <c r="C78" s="43"/>
      <c r="D78" s="66"/>
      <c r="E78" s="39"/>
      <c r="F78" s="43" t="s">
        <v>182</v>
      </c>
      <c r="G78" s="66" t="n">
        <v>5000</v>
      </c>
      <c r="H78" s="39"/>
      <c r="I78" s="43" t="s">
        <v>150</v>
      </c>
      <c r="J78" s="66" t="n">
        <v>15000</v>
      </c>
      <c r="K78" s="39"/>
      <c r="L78" s="43" t="s">
        <v>183</v>
      </c>
      <c r="M78" s="66" t="n">
        <v>5000</v>
      </c>
      <c r="N78" s="39"/>
      <c r="O78" s="43"/>
      <c r="P78" s="66"/>
      <c r="Q78" s="39"/>
    </row>
    <row r="79" customFormat="false" ht="12.75" hidden="false" customHeight="false" outlineLevel="0" collapsed="false">
      <c r="A79" s="121"/>
      <c r="B79" s="122"/>
      <c r="C79" s="43"/>
      <c r="D79" s="66"/>
      <c r="E79" s="39"/>
      <c r="F79" s="43" t="s">
        <v>184</v>
      </c>
      <c r="G79" s="134" t="n">
        <v>0</v>
      </c>
      <c r="H79" s="39"/>
      <c r="I79" s="43" t="s">
        <v>185</v>
      </c>
      <c r="J79" s="66" t="n">
        <v>7500</v>
      </c>
      <c r="K79" s="39"/>
      <c r="L79" s="43"/>
      <c r="M79" s="66"/>
      <c r="N79" s="39"/>
      <c r="O79" s="43"/>
      <c r="P79" s="66"/>
      <c r="Q79" s="39"/>
    </row>
    <row r="80" customFormat="false" ht="12.75" hidden="false" customHeight="false" outlineLevel="0" collapsed="false">
      <c r="A80" s="121"/>
      <c r="B80" s="122"/>
      <c r="C80" s="43"/>
      <c r="D80" s="66"/>
      <c r="E80" s="39"/>
      <c r="F80" s="43"/>
      <c r="G80" s="134"/>
      <c r="H80" s="39"/>
      <c r="I80" s="43" t="s">
        <v>186</v>
      </c>
      <c r="J80" s="66" t="n">
        <v>5000</v>
      </c>
      <c r="K80" s="39"/>
      <c r="L80" s="43"/>
      <c r="M80" s="66"/>
      <c r="N80" s="39"/>
      <c r="O80" s="43"/>
      <c r="P80" s="66"/>
      <c r="Q80" s="39"/>
    </row>
    <row r="81" customFormat="false" ht="12.75" hidden="false" customHeight="false" outlineLevel="0" collapsed="false">
      <c r="A81" s="121"/>
      <c r="B81" s="122"/>
      <c r="C81" s="43"/>
      <c r="D81" s="66"/>
      <c r="E81" s="87" t="s">
        <v>103</v>
      </c>
      <c r="F81" s="43"/>
      <c r="G81" s="66"/>
      <c r="H81" s="87" t="s">
        <v>103</v>
      </c>
      <c r="K81" s="87" t="s">
        <v>103</v>
      </c>
      <c r="L81" s="43"/>
      <c r="M81" s="66"/>
      <c r="N81" s="87" t="s">
        <v>103</v>
      </c>
      <c r="O81" s="126"/>
      <c r="P81" s="127"/>
      <c r="Q81" s="87" t="s">
        <v>103</v>
      </c>
    </row>
    <row r="82" customFormat="false" ht="15" hidden="false" customHeight="false" outlineLevel="0" collapsed="false">
      <c r="A82" s="121"/>
      <c r="B82" s="122"/>
      <c r="C82" s="128" t="s">
        <v>104</v>
      </c>
      <c r="D82" s="129"/>
      <c r="E82" s="130" t="s">
        <v>105</v>
      </c>
      <c r="F82" s="128" t="s">
        <v>104</v>
      </c>
      <c r="G82" s="129"/>
      <c r="H82" s="130" t="s">
        <v>105</v>
      </c>
      <c r="I82" s="128" t="s">
        <v>104</v>
      </c>
      <c r="J82" s="129"/>
      <c r="K82" s="130" t="s">
        <v>105</v>
      </c>
      <c r="L82" s="128" t="s">
        <v>104</v>
      </c>
      <c r="M82" s="129"/>
      <c r="N82" s="130" t="s">
        <v>105</v>
      </c>
      <c r="O82" s="128" t="s">
        <v>104</v>
      </c>
      <c r="P82" s="131" t="s">
        <v>78</v>
      </c>
      <c r="Q82" s="130" t="s">
        <v>105</v>
      </c>
    </row>
    <row r="83" customFormat="false" ht="12" hidden="false" customHeight="true" outlineLevel="0" collapsed="false">
      <c r="A83" s="121"/>
      <c r="B83" s="122"/>
      <c r="C83" s="132" t="n">
        <v>12234</v>
      </c>
      <c r="D83" s="132" t="n">
        <f aca="false">SUM(D76:D82)</f>
        <v>22500</v>
      </c>
      <c r="E83" s="133" t="n">
        <f aca="false">+D83-C83</f>
        <v>10266</v>
      </c>
      <c r="F83" s="132" t="n">
        <v>12235</v>
      </c>
      <c r="G83" s="132" t="n">
        <f aca="false">SUM(G76:G81)</f>
        <v>24000</v>
      </c>
      <c r="H83" s="133" t="n">
        <f aca="false">+G83-F83</f>
        <v>11765</v>
      </c>
      <c r="I83" s="132" t="n">
        <v>12236</v>
      </c>
      <c r="J83" s="132" t="n">
        <f aca="false">SUM(J76:J81)</f>
        <v>77500</v>
      </c>
      <c r="K83" s="133" t="n">
        <f aca="false">+J83-I83</f>
        <v>65264</v>
      </c>
      <c r="L83" s="132" t="n">
        <f aca="false">12234*1.35</f>
        <v>16515.9</v>
      </c>
      <c r="M83" s="132" t="n">
        <f aca="false">SUM(M76:M82)</f>
        <v>22500</v>
      </c>
      <c r="N83" s="133" t="n">
        <f aca="false">+M83-L83</f>
        <v>5984.1</v>
      </c>
      <c r="O83" s="132" t="n">
        <f aca="false">C83+F83+I83+L83</f>
        <v>53220.9</v>
      </c>
      <c r="P83" s="132" t="n">
        <f aca="false">D83+G83+J83+M83</f>
        <v>146500</v>
      </c>
      <c r="Q83" s="133" t="n">
        <f aca="false">+P83-O83</f>
        <v>93279.1</v>
      </c>
    </row>
    <row r="84" customFormat="false" ht="12" hidden="false" customHeight="true" outlineLevel="0" collapsed="false">
      <c r="A84" s="135" t="s">
        <v>187</v>
      </c>
      <c r="B84" s="136" t="s">
        <v>188</v>
      </c>
      <c r="C84" s="123" t="s">
        <v>77</v>
      </c>
      <c r="D84" s="124" t="s">
        <v>78</v>
      </c>
      <c r="E84" s="125"/>
      <c r="F84" s="123" t="s">
        <v>77</v>
      </c>
      <c r="G84" s="124" t="s">
        <v>78</v>
      </c>
      <c r="H84" s="125"/>
      <c r="I84" s="123" t="s">
        <v>77</v>
      </c>
      <c r="J84" s="124" t="s">
        <v>78</v>
      </c>
      <c r="K84" s="125"/>
      <c r="L84" s="123" t="s">
        <v>77</v>
      </c>
      <c r="M84" s="124" t="s">
        <v>78</v>
      </c>
      <c r="N84" s="125"/>
      <c r="O84" s="123"/>
      <c r="P84" s="124"/>
      <c r="Q84" s="125"/>
      <c r="R84" s="102"/>
      <c r="S84" s="102"/>
      <c r="T84" s="102"/>
      <c r="U84" s="102"/>
      <c r="V84" s="102"/>
      <c r="W84" s="102"/>
      <c r="X84" s="102"/>
      <c r="Y84" s="102"/>
      <c r="Z84" s="102"/>
      <c r="AA84" s="102"/>
      <c r="AB84" s="102"/>
      <c r="AC84" s="102"/>
      <c r="AD84" s="102"/>
      <c r="AE84" s="102"/>
      <c r="AF84" s="102"/>
      <c r="AG84" s="102"/>
      <c r="AH84" s="102"/>
      <c r="AI84" s="102"/>
      <c r="AJ84" s="102"/>
      <c r="AK84" s="102"/>
      <c r="AL84" s="102"/>
      <c r="AM84" s="102"/>
      <c r="AN84" s="102"/>
      <c r="AO84" s="102"/>
      <c r="AP84" s="102"/>
      <c r="AQ84" s="102"/>
      <c r="AR84" s="102"/>
      <c r="AS84" s="102"/>
      <c r="AT84" s="102"/>
      <c r="AU84" s="102"/>
      <c r="AV84" s="102"/>
      <c r="AW84" s="102"/>
      <c r="AX84" s="102"/>
      <c r="AY84" s="102"/>
      <c r="AZ84" s="102"/>
      <c r="BA84" s="102"/>
      <c r="BB84" s="102"/>
      <c r="BC84" s="102"/>
      <c r="BD84" s="102"/>
      <c r="BE84" s="102"/>
      <c r="BF84" s="102"/>
      <c r="BG84" s="102"/>
      <c r="BH84" s="102"/>
      <c r="BI84" s="102"/>
      <c r="BJ84" s="102"/>
      <c r="BK84" s="102"/>
      <c r="BL84" s="102"/>
      <c r="BM84" s="102"/>
      <c r="BN84" s="102"/>
      <c r="BO84" s="102"/>
      <c r="BP84" s="102"/>
      <c r="BQ84" s="102"/>
      <c r="BR84" s="102"/>
      <c r="BS84" s="102"/>
      <c r="BT84" s="102"/>
      <c r="BU84" s="102"/>
      <c r="BV84" s="102"/>
      <c r="BW84" s="102"/>
      <c r="BX84" s="102"/>
      <c r="BY84" s="102"/>
      <c r="BZ84" s="102"/>
      <c r="CA84" s="102"/>
      <c r="CB84" s="102"/>
      <c r="CC84" s="102"/>
      <c r="CD84" s="102"/>
      <c r="CE84" s="102"/>
      <c r="CF84" s="102"/>
      <c r="CG84" s="102"/>
      <c r="CH84" s="102"/>
      <c r="CI84" s="102"/>
      <c r="CJ84" s="102"/>
      <c r="CK84" s="102"/>
      <c r="CL84" s="102"/>
      <c r="CM84" s="102"/>
      <c r="CN84" s="102"/>
      <c r="CO84" s="102"/>
      <c r="CP84" s="102"/>
      <c r="CQ84" s="102"/>
      <c r="CR84" s="102"/>
      <c r="CS84" s="102"/>
      <c r="CT84" s="102"/>
      <c r="CU84" s="102"/>
      <c r="CV84" s="102"/>
      <c r="CW84" s="102"/>
      <c r="CX84" s="102"/>
      <c r="CY84" s="102"/>
      <c r="CZ84" s="102"/>
      <c r="DA84" s="102"/>
      <c r="DB84" s="102"/>
      <c r="DC84" s="102"/>
      <c r="DD84" s="102"/>
      <c r="DE84" s="102"/>
      <c r="DF84" s="102"/>
      <c r="DG84" s="102"/>
      <c r="DH84" s="102"/>
      <c r="DI84" s="102"/>
      <c r="DJ84" s="102"/>
      <c r="DK84" s="102"/>
      <c r="DL84" s="102"/>
      <c r="DM84" s="102"/>
      <c r="DN84" s="102"/>
      <c r="DO84" s="102"/>
      <c r="DP84" s="102"/>
      <c r="DQ84" s="102"/>
      <c r="DR84" s="102"/>
      <c r="DS84" s="102"/>
      <c r="DT84" s="102"/>
      <c r="DU84" s="102"/>
      <c r="DV84" s="102"/>
      <c r="DW84" s="102"/>
      <c r="DX84" s="102"/>
      <c r="DY84" s="102"/>
      <c r="DZ84" s="102"/>
      <c r="EA84" s="102"/>
      <c r="EB84" s="102"/>
      <c r="EC84" s="102"/>
      <c r="ED84" s="102"/>
      <c r="EE84" s="102"/>
      <c r="EF84" s="102"/>
      <c r="EG84" s="102"/>
      <c r="EH84" s="102"/>
      <c r="EI84" s="102"/>
      <c r="EJ84" s="102"/>
      <c r="EK84" s="102"/>
      <c r="EL84" s="102"/>
      <c r="EM84" s="102"/>
      <c r="EN84" s="102"/>
      <c r="EO84" s="102"/>
      <c r="EP84" s="102"/>
      <c r="EQ84" s="102"/>
      <c r="ER84" s="102"/>
      <c r="ES84" s="102"/>
      <c r="ET84" s="102"/>
      <c r="EU84" s="102"/>
      <c r="EV84" s="102"/>
      <c r="EW84" s="102"/>
      <c r="EX84" s="102"/>
      <c r="EY84" s="102"/>
      <c r="EZ84" s="102"/>
      <c r="FA84" s="102"/>
      <c r="FB84" s="102"/>
      <c r="FC84" s="102"/>
      <c r="FD84" s="102"/>
      <c r="FE84" s="102"/>
      <c r="FF84" s="102"/>
      <c r="FG84" s="102"/>
      <c r="FH84" s="102"/>
      <c r="FI84" s="102"/>
      <c r="FJ84" s="102"/>
      <c r="FK84" s="102"/>
      <c r="FL84" s="102"/>
      <c r="FM84" s="102"/>
      <c r="FN84" s="102"/>
      <c r="FO84" s="102"/>
      <c r="FP84" s="102"/>
      <c r="FQ84" s="102"/>
      <c r="FR84" s="102"/>
      <c r="FS84" s="102"/>
      <c r="FT84" s="102"/>
      <c r="FU84" s="102"/>
      <c r="FV84" s="102"/>
      <c r="FW84" s="102"/>
      <c r="FX84" s="102"/>
      <c r="FY84" s="102"/>
      <c r="FZ84" s="102"/>
      <c r="GA84" s="102"/>
      <c r="GB84" s="102"/>
      <c r="GC84" s="102"/>
      <c r="GD84" s="102"/>
      <c r="GE84" s="102"/>
      <c r="GF84" s="102"/>
      <c r="GG84" s="102"/>
      <c r="GH84" s="102"/>
      <c r="GI84" s="102"/>
      <c r="GJ84" s="102"/>
      <c r="GK84" s="102"/>
      <c r="GL84" s="102"/>
      <c r="GM84" s="102"/>
      <c r="GN84" s="102"/>
      <c r="GO84" s="102"/>
      <c r="GP84" s="102"/>
      <c r="GQ84" s="102"/>
      <c r="GR84" s="102"/>
      <c r="GS84" s="102"/>
      <c r="GT84" s="102"/>
      <c r="GU84" s="102"/>
      <c r="GV84" s="102"/>
      <c r="GW84" s="102"/>
      <c r="GX84" s="102"/>
      <c r="GY84" s="102"/>
      <c r="GZ84" s="102"/>
      <c r="HA84" s="102"/>
      <c r="HB84" s="102"/>
      <c r="HC84" s="102"/>
      <c r="HD84" s="102"/>
      <c r="HE84" s="102"/>
      <c r="HF84" s="102"/>
      <c r="HG84" s="102"/>
      <c r="HH84" s="102"/>
      <c r="HI84" s="102"/>
      <c r="HJ84" s="102"/>
      <c r="HK84" s="102"/>
      <c r="HL84" s="102"/>
      <c r="HM84" s="102"/>
      <c r="HN84" s="102"/>
      <c r="HO84" s="102"/>
      <c r="HP84" s="102"/>
      <c r="HQ84" s="102"/>
      <c r="HR84" s="102"/>
      <c r="HS84" s="102"/>
      <c r="HT84" s="102"/>
      <c r="HU84" s="102"/>
      <c r="HV84" s="102"/>
      <c r="HW84" s="102"/>
      <c r="HX84" s="102"/>
      <c r="HY84" s="102"/>
      <c r="HZ84" s="102"/>
      <c r="IA84" s="102"/>
      <c r="IB84" s="102"/>
      <c r="IC84" s="102"/>
      <c r="ID84" s="102"/>
      <c r="IE84" s="102"/>
      <c r="IF84" s="102"/>
      <c r="IG84" s="102"/>
      <c r="IH84" s="102"/>
      <c r="II84" s="102"/>
      <c r="IJ84" s="102"/>
      <c r="IK84" s="102"/>
      <c r="IL84" s="102"/>
      <c r="IM84" s="102"/>
      <c r="IN84" s="102"/>
      <c r="IO84" s="102"/>
      <c r="IP84" s="102"/>
      <c r="IQ84" s="102"/>
      <c r="IR84" s="102"/>
      <c r="IS84" s="102"/>
      <c r="IT84" s="102"/>
      <c r="IU84" s="102"/>
      <c r="IV84" s="102"/>
      <c r="IW84" s="102"/>
    </row>
    <row r="85" customFormat="false" ht="12" hidden="false" customHeight="true" outlineLevel="0" collapsed="false">
      <c r="A85" s="135"/>
      <c r="B85" s="136"/>
      <c r="C85" s="43"/>
      <c r="D85" s="66"/>
      <c r="E85" s="39"/>
      <c r="F85" s="43"/>
      <c r="G85" s="66"/>
      <c r="H85" s="39"/>
      <c r="I85" s="43"/>
      <c r="J85" s="66"/>
      <c r="K85" s="39"/>
      <c r="L85" s="43"/>
      <c r="M85" s="66"/>
      <c r="N85" s="39"/>
      <c r="O85" s="43"/>
      <c r="P85" s="66"/>
      <c r="Q85" s="39"/>
      <c r="R85" s="102"/>
      <c r="S85" s="102"/>
      <c r="T85" s="102"/>
      <c r="U85" s="102"/>
      <c r="V85" s="102"/>
      <c r="W85" s="102"/>
      <c r="X85" s="102"/>
      <c r="Y85" s="102"/>
      <c r="Z85" s="102"/>
      <c r="AA85" s="102"/>
      <c r="AB85" s="102"/>
      <c r="AC85" s="102"/>
      <c r="AD85" s="102"/>
      <c r="AE85" s="102"/>
      <c r="AF85" s="102"/>
      <c r="AG85" s="102"/>
      <c r="AH85" s="102"/>
      <c r="AI85" s="102"/>
      <c r="AJ85" s="102"/>
      <c r="AK85" s="102"/>
      <c r="AL85" s="102"/>
      <c r="AM85" s="102"/>
      <c r="AN85" s="102"/>
      <c r="AO85" s="102"/>
      <c r="AP85" s="102"/>
      <c r="AQ85" s="102"/>
      <c r="AR85" s="102"/>
      <c r="AS85" s="102"/>
      <c r="AT85" s="102"/>
      <c r="AU85" s="102"/>
      <c r="AV85" s="102"/>
      <c r="AW85" s="102"/>
      <c r="AX85" s="102"/>
      <c r="AY85" s="102"/>
      <c r="AZ85" s="102"/>
      <c r="BA85" s="102"/>
      <c r="BB85" s="102"/>
      <c r="BC85" s="102"/>
      <c r="BD85" s="102"/>
      <c r="BE85" s="102"/>
      <c r="BF85" s="102"/>
      <c r="BG85" s="102"/>
      <c r="BH85" s="102"/>
      <c r="BI85" s="102"/>
      <c r="BJ85" s="102"/>
      <c r="BK85" s="102"/>
      <c r="BL85" s="102"/>
      <c r="BM85" s="102"/>
      <c r="BN85" s="102"/>
      <c r="BO85" s="102"/>
      <c r="BP85" s="102"/>
      <c r="BQ85" s="102"/>
      <c r="BR85" s="102"/>
      <c r="BS85" s="102"/>
      <c r="BT85" s="102"/>
      <c r="BU85" s="102"/>
      <c r="BV85" s="102"/>
      <c r="BW85" s="102"/>
      <c r="BX85" s="102"/>
      <c r="BY85" s="102"/>
      <c r="BZ85" s="102"/>
      <c r="CA85" s="102"/>
      <c r="CB85" s="102"/>
      <c r="CC85" s="102"/>
      <c r="CD85" s="102"/>
      <c r="CE85" s="102"/>
      <c r="CF85" s="102"/>
      <c r="CG85" s="102"/>
      <c r="CH85" s="102"/>
      <c r="CI85" s="102"/>
      <c r="CJ85" s="102"/>
      <c r="CK85" s="102"/>
      <c r="CL85" s="102"/>
      <c r="CM85" s="102"/>
      <c r="CN85" s="102"/>
      <c r="CO85" s="102"/>
      <c r="CP85" s="102"/>
      <c r="CQ85" s="102"/>
      <c r="CR85" s="102"/>
      <c r="CS85" s="102"/>
      <c r="CT85" s="102"/>
      <c r="CU85" s="102"/>
      <c r="CV85" s="102"/>
      <c r="CW85" s="102"/>
      <c r="CX85" s="102"/>
      <c r="CY85" s="102"/>
      <c r="CZ85" s="102"/>
      <c r="DA85" s="102"/>
      <c r="DB85" s="102"/>
      <c r="DC85" s="102"/>
      <c r="DD85" s="102"/>
      <c r="DE85" s="102"/>
      <c r="DF85" s="102"/>
      <c r="DG85" s="102"/>
      <c r="DH85" s="102"/>
      <c r="DI85" s="102"/>
      <c r="DJ85" s="102"/>
      <c r="DK85" s="102"/>
      <c r="DL85" s="102"/>
      <c r="DM85" s="102"/>
      <c r="DN85" s="102"/>
      <c r="DO85" s="102"/>
      <c r="DP85" s="102"/>
      <c r="DQ85" s="102"/>
      <c r="DR85" s="102"/>
      <c r="DS85" s="102"/>
      <c r="DT85" s="102"/>
      <c r="DU85" s="102"/>
      <c r="DV85" s="102"/>
      <c r="DW85" s="102"/>
      <c r="DX85" s="102"/>
      <c r="DY85" s="102"/>
      <c r="DZ85" s="102"/>
      <c r="EA85" s="102"/>
      <c r="EB85" s="102"/>
      <c r="EC85" s="102"/>
      <c r="ED85" s="102"/>
      <c r="EE85" s="102"/>
      <c r="EF85" s="102"/>
      <c r="EG85" s="102"/>
      <c r="EH85" s="102"/>
      <c r="EI85" s="102"/>
      <c r="EJ85" s="102"/>
      <c r="EK85" s="102"/>
      <c r="EL85" s="102"/>
      <c r="EM85" s="102"/>
      <c r="EN85" s="102"/>
      <c r="EO85" s="102"/>
      <c r="EP85" s="102"/>
      <c r="EQ85" s="102"/>
      <c r="ER85" s="102"/>
      <c r="ES85" s="102"/>
      <c r="ET85" s="102"/>
      <c r="EU85" s="102"/>
      <c r="EV85" s="102"/>
      <c r="EW85" s="102"/>
      <c r="EX85" s="102"/>
      <c r="EY85" s="102"/>
      <c r="EZ85" s="102"/>
      <c r="FA85" s="102"/>
      <c r="FB85" s="102"/>
      <c r="FC85" s="102"/>
      <c r="FD85" s="102"/>
      <c r="FE85" s="102"/>
      <c r="FF85" s="102"/>
      <c r="FG85" s="102"/>
      <c r="FH85" s="102"/>
      <c r="FI85" s="102"/>
      <c r="FJ85" s="102"/>
      <c r="FK85" s="102"/>
      <c r="FL85" s="102"/>
      <c r="FM85" s="102"/>
      <c r="FN85" s="102"/>
      <c r="FO85" s="102"/>
      <c r="FP85" s="102"/>
      <c r="FQ85" s="102"/>
      <c r="FR85" s="102"/>
      <c r="FS85" s="102"/>
      <c r="FT85" s="102"/>
      <c r="FU85" s="102"/>
      <c r="FV85" s="102"/>
      <c r="FW85" s="102"/>
      <c r="FX85" s="102"/>
      <c r="FY85" s="102"/>
      <c r="FZ85" s="102"/>
      <c r="GA85" s="102"/>
      <c r="GB85" s="102"/>
      <c r="GC85" s="102"/>
      <c r="GD85" s="102"/>
      <c r="GE85" s="102"/>
      <c r="GF85" s="102"/>
      <c r="GG85" s="102"/>
      <c r="GH85" s="102"/>
      <c r="GI85" s="102"/>
      <c r="GJ85" s="102"/>
      <c r="GK85" s="102"/>
      <c r="GL85" s="102"/>
      <c r="GM85" s="102"/>
      <c r="GN85" s="102"/>
      <c r="GO85" s="102"/>
      <c r="GP85" s="102"/>
      <c r="GQ85" s="102"/>
      <c r="GR85" s="102"/>
      <c r="GS85" s="102"/>
      <c r="GT85" s="102"/>
      <c r="GU85" s="102"/>
      <c r="GV85" s="102"/>
      <c r="GW85" s="102"/>
      <c r="GX85" s="102"/>
      <c r="GY85" s="102"/>
      <c r="GZ85" s="102"/>
      <c r="HA85" s="102"/>
      <c r="HB85" s="102"/>
      <c r="HC85" s="102"/>
      <c r="HD85" s="102"/>
      <c r="HE85" s="102"/>
      <c r="HF85" s="102"/>
      <c r="HG85" s="102"/>
      <c r="HH85" s="102"/>
      <c r="HI85" s="102"/>
      <c r="HJ85" s="102"/>
      <c r="HK85" s="102"/>
      <c r="HL85" s="102"/>
      <c r="HM85" s="102"/>
      <c r="HN85" s="102"/>
      <c r="HO85" s="102"/>
      <c r="HP85" s="102"/>
      <c r="HQ85" s="102"/>
      <c r="HR85" s="102"/>
      <c r="HS85" s="102"/>
      <c r="HT85" s="102"/>
      <c r="HU85" s="102"/>
      <c r="HV85" s="102"/>
      <c r="HW85" s="102"/>
      <c r="HX85" s="102"/>
      <c r="HY85" s="102"/>
      <c r="HZ85" s="102"/>
      <c r="IA85" s="102"/>
      <c r="IB85" s="102"/>
      <c r="IC85" s="102"/>
      <c r="ID85" s="102"/>
      <c r="IE85" s="102"/>
      <c r="IF85" s="102"/>
      <c r="IG85" s="102"/>
      <c r="IH85" s="102"/>
      <c r="II85" s="102"/>
      <c r="IJ85" s="102"/>
      <c r="IK85" s="102"/>
      <c r="IL85" s="102"/>
      <c r="IM85" s="102"/>
      <c r="IN85" s="102"/>
      <c r="IO85" s="102"/>
      <c r="IP85" s="102"/>
      <c r="IQ85" s="102"/>
      <c r="IR85" s="102"/>
      <c r="IS85" s="102"/>
      <c r="IT85" s="102"/>
      <c r="IU85" s="102"/>
      <c r="IV85" s="102"/>
      <c r="IW85" s="102"/>
    </row>
    <row r="86" customFormat="false" ht="12" hidden="false" customHeight="true" outlineLevel="0" collapsed="false">
      <c r="A86" s="135"/>
      <c r="B86" s="136"/>
      <c r="C86" s="43"/>
      <c r="D86" s="66"/>
      <c r="E86" s="39"/>
      <c r="F86" s="43"/>
      <c r="G86" s="66"/>
      <c r="H86" s="39"/>
      <c r="I86" s="43"/>
      <c r="J86" s="66"/>
      <c r="K86" s="39"/>
      <c r="L86" s="43"/>
      <c r="M86" s="66"/>
      <c r="N86" s="39"/>
      <c r="O86" s="43"/>
      <c r="P86" s="66"/>
      <c r="Q86" s="39"/>
      <c r="R86" s="102"/>
      <c r="S86" s="102"/>
      <c r="T86" s="102"/>
      <c r="U86" s="102"/>
      <c r="V86" s="102"/>
      <c r="W86" s="102"/>
      <c r="X86" s="102"/>
      <c r="Y86" s="102"/>
      <c r="Z86" s="102"/>
      <c r="AA86" s="102"/>
      <c r="AB86" s="102"/>
      <c r="AC86" s="102"/>
      <c r="AD86" s="102"/>
      <c r="AE86" s="102"/>
      <c r="AF86" s="102"/>
      <c r="AG86" s="102"/>
      <c r="AH86" s="102"/>
      <c r="AI86" s="102"/>
      <c r="AJ86" s="102"/>
      <c r="AK86" s="102"/>
      <c r="AL86" s="102"/>
      <c r="AM86" s="102"/>
      <c r="AN86" s="102"/>
      <c r="AO86" s="102"/>
      <c r="AP86" s="102"/>
      <c r="AQ86" s="102"/>
      <c r="AR86" s="102"/>
      <c r="AS86" s="102"/>
      <c r="AT86" s="102"/>
      <c r="AU86" s="102"/>
      <c r="AV86" s="102"/>
      <c r="AW86" s="102"/>
      <c r="AX86" s="102"/>
      <c r="AY86" s="102"/>
      <c r="AZ86" s="102"/>
      <c r="BA86" s="102"/>
      <c r="BB86" s="102"/>
      <c r="BC86" s="102"/>
      <c r="BD86" s="102"/>
      <c r="BE86" s="102"/>
      <c r="BF86" s="102"/>
      <c r="BG86" s="102"/>
      <c r="BH86" s="102"/>
      <c r="BI86" s="102"/>
      <c r="BJ86" s="102"/>
      <c r="BK86" s="102"/>
      <c r="BL86" s="102"/>
      <c r="BM86" s="102"/>
      <c r="BN86" s="102"/>
      <c r="BO86" s="102"/>
      <c r="BP86" s="102"/>
      <c r="BQ86" s="102"/>
      <c r="BR86" s="102"/>
      <c r="BS86" s="102"/>
      <c r="BT86" s="102"/>
      <c r="BU86" s="102"/>
      <c r="BV86" s="102"/>
      <c r="BW86" s="102"/>
      <c r="BX86" s="102"/>
      <c r="BY86" s="102"/>
      <c r="BZ86" s="102"/>
      <c r="CA86" s="102"/>
      <c r="CB86" s="102"/>
      <c r="CC86" s="102"/>
      <c r="CD86" s="102"/>
      <c r="CE86" s="102"/>
      <c r="CF86" s="102"/>
      <c r="CG86" s="102"/>
      <c r="CH86" s="102"/>
      <c r="CI86" s="102"/>
      <c r="CJ86" s="102"/>
      <c r="CK86" s="102"/>
      <c r="CL86" s="102"/>
      <c r="CM86" s="102"/>
      <c r="CN86" s="102"/>
      <c r="CO86" s="102"/>
      <c r="CP86" s="102"/>
      <c r="CQ86" s="102"/>
      <c r="CR86" s="102"/>
      <c r="CS86" s="102"/>
      <c r="CT86" s="102"/>
      <c r="CU86" s="102"/>
      <c r="CV86" s="102"/>
      <c r="CW86" s="102"/>
      <c r="CX86" s="102"/>
      <c r="CY86" s="102"/>
      <c r="CZ86" s="102"/>
      <c r="DA86" s="102"/>
      <c r="DB86" s="102"/>
      <c r="DC86" s="102"/>
      <c r="DD86" s="102"/>
      <c r="DE86" s="102"/>
      <c r="DF86" s="102"/>
      <c r="DG86" s="102"/>
      <c r="DH86" s="102"/>
      <c r="DI86" s="102"/>
      <c r="DJ86" s="102"/>
      <c r="DK86" s="102"/>
      <c r="DL86" s="102"/>
      <c r="DM86" s="102"/>
      <c r="DN86" s="102"/>
      <c r="DO86" s="102"/>
      <c r="DP86" s="102"/>
      <c r="DQ86" s="102"/>
      <c r="DR86" s="102"/>
      <c r="DS86" s="102"/>
      <c r="DT86" s="102"/>
      <c r="DU86" s="102"/>
      <c r="DV86" s="102"/>
      <c r="DW86" s="102"/>
      <c r="DX86" s="102"/>
      <c r="DY86" s="102"/>
      <c r="DZ86" s="102"/>
      <c r="EA86" s="102"/>
      <c r="EB86" s="102"/>
      <c r="EC86" s="102"/>
      <c r="ED86" s="102"/>
      <c r="EE86" s="102"/>
      <c r="EF86" s="102"/>
      <c r="EG86" s="102"/>
      <c r="EH86" s="102"/>
      <c r="EI86" s="102"/>
      <c r="EJ86" s="102"/>
      <c r="EK86" s="102"/>
      <c r="EL86" s="102"/>
      <c r="EM86" s="102"/>
      <c r="EN86" s="102"/>
      <c r="EO86" s="102"/>
      <c r="EP86" s="102"/>
      <c r="EQ86" s="102"/>
      <c r="ER86" s="102"/>
      <c r="ES86" s="102"/>
      <c r="ET86" s="102"/>
      <c r="EU86" s="102"/>
      <c r="EV86" s="102"/>
      <c r="EW86" s="102"/>
      <c r="EX86" s="102"/>
      <c r="EY86" s="102"/>
      <c r="EZ86" s="102"/>
      <c r="FA86" s="102"/>
      <c r="FB86" s="102"/>
      <c r="FC86" s="102"/>
      <c r="FD86" s="102"/>
      <c r="FE86" s="102"/>
      <c r="FF86" s="102"/>
      <c r="FG86" s="102"/>
      <c r="FH86" s="102"/>
      <c r="FI86" s="102"/>
      <c r="FJ86" s="102"/>
      <c r="FK86" s="102"/>
      <c r="FL86" s="102"/>
      <c r="FM86" s="102"/>
      <c r="FN86" s="102"/>
      <c r="FO86" s="102"/>
      <c r="FP86" s="102"/>
      <c r="FQ86" s="102"/>
      <c r="FR86" s="102"/>
      <c r="FS86" s="102"/>
      <c r="FT86" s="102"/>
      <c r="FU86" s="102"/>
      <c r="FV86" s="102"/>
      <c r="FW86" s="102"/>
      <c r="FX86" s="102"/>
      <c r="FY86" s="102"/>
      <c r="FZ86" s="102"/>
      <c r="GA86" s="102"/>
      <c r="GB86" s="102"/>
      <c r="GC86" s="102"/>
      <c r="GD86" s="102"/>
      <c r="GE86" s="102"/>
      <c r="GF86" s="102"/>
      <c r="GG86" s="102"/>
      <c r="GH86" s="102"/>
      <c r="GI86" s="102"/>
      <c r="GJ86" s="102"/>
      <c r="GK86" s="102"/>
      <c r="GL86" s="102"/>
      <c r="GM86" s="102"/>
      <c r="GN86" s="102"/>
      <c r="GO86" s="102"/>
      <c r="GP86" s="102"/>
      <c r="GQ86" s="102"/>
      <c r="GR86" s="102"/>
      <c r="GS86" s="102"/>
      <c r="GT86" s="102"/>
      <c r="GU86" s="102"/>
      <c r="GV86" s="102"/>
      <c r="GW86" s="102"/>
      <c r="GX86" s="102"/>
      <c r="GY86" s="102"/>
      <c r="GZ86" s="102"/>
      <c r="HA86" s="102"/>
      <c r="HB86" s="102"/>
      <c r="HC86" s="102"/>
      <c r="HD86" s="102"/>
      <c r="HE86" s="102"/>
      <c r="HF86" s="102"/>
      <c r="HG86" s="102"/>
      <c r="HH86" s="102"/>
      <c r="HI86" s="102"/>
      <c r="HJ86" s="102"/>
      <c r="HK86" s="102"/>
      <c r="HL86" s="102"/>
      <c r="HM86" s="102"/>
      <c r="HN86" s="102"/>
      <c r="HO86" s="102"/>
      <c r="HP86" s="102"/>
      <c r="HQ86" s="102"/>
      <c r="HR86" s="102"/>
      <c r="HS86" s="102"/>
      <c r="HT86" s="102"/>
      <c r="HU86" s="102"/>
      <c r="HV86" s="102"/>
      <c r="HW86" s="102"/>
      <c r="HX86" s="102"/>
      <c r="HY86" s="102"/>
      <c r="HZ86" s="102"/>
      <c r="IA86" s="102"/>
      <c r="IB86" s="102"/>
      <c r="IC86" s="102"/>
      <c r="ID86" s="102"/>
      <c r="IE86" s="102"/>
      <c r="IF86" s="102"/>
      <c r="IG86" s="102"/>
      <c r="IH86" s="102"/>
      <c r="II86" s="102"/>
      <c r="IJ86" s="102"/>
      <c r="IK86" s="102"/>
      <c r="IL86" s="102"/>
      <c r="IM86" s="102"/>
      <c r="IN86" s="102"/>
      <c r="IO86" s="102"/>
      <c r="IP86" s="102"/>
      <c r="IQ86" s="102"/>
      <c r="IR86" s="102"/>
      <c r="IS86" s="102"/>
      <c r="IT86" s="102"/>
      <c r="IU86" s="102"/>
      <c r="IV86" s="102"/>
      <c r="IW86" s="102"/>
    </row>
    <row r="87" customFormat="false" ht="12" hidden="false" customHeight="true" outlineLevel="0" collapsed="false">
      <c r="A87" s="135"/>
      <c r="B87" s="136"/>
      <c r="C87" s="43"/>
      <c r="D87" s="66"/>
      <c r="E87" s="39"/>
      <c r="F87" s="43"/>
      <c r="G87" s="66"/>
      <c r="H87" s="39"/>
      <c r="I87" s="43"/>
      <c r="J87" s="66"/>
      <c r="K87" s="39"/>
      <c r="L87" s="43"/>
      <c r="M87" s="66"/>
      <c r="N87" s="39"/>
      <c r="O87" s="43"/>
      <c r="P87" s="66"/>
      <c r="Q87" s="39"/>
      <c r="R87" s="102"/>
      <c r="S87" s="102"/>
      <c r="T87" s="102"/>
      <c r="U87" s="102"/>
      <c r="V87" s="102"/>
      <c r="W87" s="102"/>
      <c r="X87" s="102"/>
      <c r="Y87" s="102"/>
      <c r="Z87" s="102"/>
      <c r="AA87" s="102"/>
      <c r="AB87" s="102"/>
      <c r="AC87" s="102"/>
      <c r="AD87" s="102"/>
      <c r="AE87" s="102"/>
      <c r="AF87" s="102"/>
      <c r="AG87" s="102"/>
      <c r="AH87" s="102"/>
      <c r="AI87" s="102"/>
      <c r="AJ87" s="102"/>
      <c r="AK87" s="102"/>
      <c r="AL87" s="102"/>
      <c r="AM87" s="102"/>
      <c r="AN87" s="102"/>
      <c r="AO87" s="102"/>
      <c r="AP87" s="102"/>
      <c r="AQ87" s="102"/>
      <c r="AR87" s="102"/>
      <c r="AS87" s="102"/>
      <c r="AT87" s="102"/>
      <c r="AU87" s="102"/>
      <c r="AV87" s="102"/>
      <c r="AW87" s="102"/>
      <c r="AX87" s="102"/>
      <c r="AY87" s="102"/>
      <c r="AZ87" s="102"/>
      <c r="BA87" s="102"/>
      <c r="BB87" s="102"/>
      <c r="BC87" s="102"/>
      <c r="BD87" s="102"/>
      <c r="BE87" s="102"/>
      <c r="BF87" s="102"/>
      <c r="BG87" s="102"/>
      <c r="BH87" s="102"/>
      <c r="BI87" s="102"/>
      <c r="BJ87" s="102"/>
      <c r="BK87" s="102"/>
      <c r="BL87" s="102"/>
      <c r="BM87" s="102"/>
      <c r="BN87" s="102"/>
      <c r="BO87" s="102"/>
      <c r="BP87" s="102"/>
      <c r="BQ87" s="102"/>
      <c r="BR87" s="102"/>
      <c r="BS87" s="102"/>
      <c r="BT87" s="102"/>
      <c r="BU87" s="102"/>
      <c r="BV87" s="102"/>
      <c r="BW87" s="102"/>
      <c r="BX87" s="102"/>
      <c r="BY87" s="102"/>
      <c r="BZ87" s="102"/>
      <c r="CA87" s="102"/>
      <c r="CB87" s="102"/>
      <c r="CC87" s="102"/>
      <c r="CD87" s="102"/>
      <c r="CE87" s="102"/>
      <c r="CF87" s="102"/>
      <c r="CG87" s="102"/>
      <c r="CH87" s="102"/>
      <c r="CI87" s="102"/>
      <c r="CJ87" s="102"/>
      <c r="CK87" s="102"/>
      <c r="CL87" s="102"/>
      <c r="CM87" s="102"/>
      <c r="CN87" s="102"/>
      <c r="CO87" s="102"/>
      <c r="CP87" s="102"/>
      <c r="CQ87" s="102"/>
      <c r="CR87" s="102"/>
      <c r="CS87" s="102"/>
      <c r="CT87" s="102"/>
      <c r="CU87" s="102"/>
      <c r="CV87" s="102"/>
      <c r="CW87" s="102"/>
      <c r="CX87" s="102"/>
      <c r="CY87" s="102"/>
      <c r="CZ87" s="102"/>
      <c r="DA87" s="102"/>
      <c r="DB87" s="102"/>
      <c r="DC87" s="102"/>
      <c r="DD87" s="102"/>
      <c r="DE87" s="102"/>
      <c r="DF87" s="102"/>
      <c r="DG87" s="102"/>
      <c r="DH87" s="102"/>
      <c r="DI87" s="102"/>
      <c r="DJ87" s="102"/>
      <c r="DK87" s="102"/>
      <c r="DL87" s="102"/>
      <c r="DM87" s="102"/>
      <c r="DN87" s="102"/>
      <c r="DO87" s="102"/>
      <c r="DP87" s="102"/>
      <c r="DQ87" s="102"/>
      <c r="DR87" s="102"/>
      <c r="DS87" s="102"/>
      <c r="DT87" s="102"/>
      <c r="DU87" s="102"/>
      <c r="DV87" s="102"/>
      <c r="DW87" s="102"/>
      <c r="DX87" s="102"/>
      <c r="DY87" s="102"/>
      <c r="DZ87" s="102"/>
      <c r="EA87" s="102"/>
      <c r="EB87" s="102"/>
      <c r="EC87" s="102"/>
      <c r="ED87" s="102"/>
      <c r="EE87" s="102"/>
      <c r="EF87" s="102"/>
      <c r="EG87" s="102"/>
      <c r="EH87" s="102"/>
      <c r="EI87" s="102"/>
      <c r="EJ87" s="102"/>
      <c r="EK87" s="102"/>
      <c r="EL87" s="102"/>
      <c r="EM87" s="102"/>
      <c r="EN87" s="102"/>
      <c r="EO87" s="102"/>
      <c r="EP87" s="102"/>
      <c r="EQ87" s="102"/>
      <c r="ER87" s="102"/>
      <c r="ES87" s="102"/>
      <c r="ET87" s="102"/>
      <c r="EU87" s="102"/>
      <c r="EV87" s="102"/>
      <c r="EW87" s="102"/>
      <c r="EX87" s="102"/>
      <c r="EY87" s="102"/>
      <c r="EZ87" s="102"/>
      <c r="FA87" s="102"/>
      <c r="FB87" s="102"/>
      <c r="FC87" s="102"/>
      <c r="FD87" s="102"/>
      <c r="FE87" s="102"/>
      <c r="FF87" s="102"/>
      <c r="FG87" s="102"/>
      <c r="FH87" s="102"/>
      <c r="FI87" s="102"/>
      <c r="FJ87" s="102"/>
      <c r="FK87" s="102"/>
      <c r="FL87" s="102"/>
      <c r="FM87" s="102"/>
      <c r="FN87" s="102"/>
      <c r="FO87" s="102"/>
      <c r="FP87" s="102"/>
      <c r="FQ87" s="102"/>
      <c r="FR87" s="102"/>
      <c r="FS87" s="102"/>
      <c r="FT87" s="102"/>
      <c r="FU87" s="102"/>
      <c r="FV87" s="102"/>
      <c r="FW87" s="102"/>
      <c r="FX87" s="102"/>
      <c r="FY87" s="102"/>
      <c r="FZ87" s="102"/>
      <c r="GA87" s="102"/>
      <c r="GB87" s="102"/>
      <c r="GC87" s="102"/>
      <c r="GD87" s="102"/>
      <c r="GE87" s="102"/>
      <c r="GF87" s="102"/>
      <c r="GG87" s="102"/>
      <c r="GH87" s="102"/>
      <c r="GI87" s="102"/>
      <c r="GJ87" s="102"/>
      <c r="GK87" s="102"/>
      <c r="GL87" s="102"/>
      <c r="GM87" s="102"/>
      <c r="GN87" s="102"/>
      <c r="GO87" s="102"/>
      <c r="GP87" s="102"/>
      <c r="GQ87" s="102"/>
      <c r="GR87" s="102"/>
      <c r="GS87" s="102"/>
      <c r="GT87" s="102"/>
      <c r="GU87" s="102"/>
      <c r="GV87" s="102"/>
      <c r="GW87" s="102"/>
      <c r="GX87" s="102"/>
      <c r="GY87" s="102"/>
      <c r="GZ87" s="102"/>
      <c r="HA87" s="102"/>
      <c r="HB87" s="102"/>
      <c r="HC87" s="102"/>
      <c r="HD87" s="102"/>
      <c r="HE87" s="102"/>
      <c r="HF87" s="102"/>
      <c r="HG87" s="102"/>
      <c r="HH87" s="102"/>
      <c r="HI87" s="102"/>
      <c r="HJ87" s="102"/>
      <c r="HK87" s="102"/>
      <c r="HL87" s="102"/>
      <c r="HM87" s="102"/>
      <c r="HN87" s="102"/>
      <c r="HO87" s="102"/>
      <c r="HP87" s="102"/>
      <c r="HQ87" s="102"/>
      <c r="HR87" s="102"/>
      <c r="HS87" s="102"/>
      <c r="HT87" s="102"/>
      <c r="HU87" s="102"/>
      <c r="HV87" s="102"/>
      <c r="HW87" s="102"/>
      <c r="HX87" s="102"/>
      <c r="HY87" s="102"/>
      <c r="HZ87" s="102"/>
      <c r="IA87" s="102"/>
      <c r="IB87" s="102"/>
      <c r="IC87" s="102"/>
      <c r="ID87" s="102"/>
      <c r="IE87" s="102"/>
      <c r="IF87" s="102"/>
      <c r="IG87" s="102"/>
      <c r="IH87" s="102"/>
      <c r="II87" s="102"/>
      <c r="IJ87" s="102"/>
      <c r="IK87" s="102"/>
      <c r="IL87" s="102"/>
      <c r="IM87" s="102"/>
      <c r="IN87" s="102"/>
      <c r="IO87" s="102"/>
      <c r="IP87" s="102"/>
      <c r="IQ87" s="102"/>
      <c r="IR87" s="102"/>
      <c r="IS87" s="102"/>
      <c r="IT87" s="102"/>
      <c r="IU87" s="102"/>
      <c r="IV87" s="102"/>
      <c r="IW87" s="102"/>
    </row>
    <row r="88" customFormat="false" ht="12" hidden="false" customHeight="true" outlineLevel="0" collapsed="false">
      <c r="A88" s="135"/>
      <c r="B88" s="136"/>
      <c r="C88" s="43"/>
      <c r="D88" s="66"/>
      <c r="E88" s="39"/>
      <c r="F88" s="43"/>
      <c r="G88" s="66"/>
      <c r="H88" s="39"/>
      <c r="I88" s="43"/>
      <c r="J88" s="66"/>
      <c r="K88" s="39"/>
      <c r="L88" s="43"/>
      <c r="M88" s="66"/>
      <c r="N88" s="39"/>
      <c r="O88" s="43"/>
      <c r="P88" s="66"/>
      <c r="Q88" s="39"/>
      <c r="R88" s="102"/>
      <c r="S88" s="102"/>
      <c r="T88" s="102"/>
      <c r="U88" s="102"/>
      <c r="V88" s="102"/>
      <c r="W88" s="102"/>
      <c r="X88" s="102"/>
      <c r="Y88" s="102"/>
      <c r="Z88" s="102"/>
      <c r="AA88" s="102"/>
      <c r="AB88" s="102"/>
      <c r="AC88" s="102"/>
      <c r="AD88" s="102"/>
      <c r="AE88" s="102"/>
      <c r="AF88" s="102"/>
      <c r="AG88" s="102"/>
      <c r="AH88" s="102"/>
      <c r="AI88" s="102"/>
      <c r="AJ88" s="102"/>
      <c r="AK88" s="102"/>
      <c r="AL88" s="102"/>
      <c r="AM88" s="102"/>
      <c r="AN88" s="102"/>
      <c r="AO88" s="102"/>
      <c r="AP88" s="102"/>
      <c r="AQ88" s="102"/>
      <c r="AR88" s="102"/>
      <c r="AS88" s="102"/>
      <c r="AT88" s="102"/>
      <c r="AU88" s="102"/>
      <c r="AV88" s="102"/>
      <c r="AW88" s="102"/>
      <c r="AX88" s="102"/>
      <c r="AY88" s="102"/>
      <c r="AZ88" s="102"/>
      <c r="BA88" s="102"/>
      <c r="BB88" s="102"/>
      <c r="BC88" s="102"/>
      <c r="BD88" s="102"/>
      <c r="BE88" s="102"/>
      <c r="BF88" s="102"/>
      <c r="BG88" s="102"/>
      <c r="BH88" s="102"/>
      <c r="BI88" s="102"/>
      <c r="BJ88" s="102"/>
      <c r="BK88" s="102"/>
      <c r="BL88" s="102"/>
      <c r="BM88" s="102"/>
      <c r="BN88" s="102"/>
      <c r="BO88" s="102"/>
      <c r="BP88" s="102"/>
      <c r="BQ88" s="102"/>
      <c r="BR88" s="102"/>
      <c r="BS88" s="102"/>
      <c r="BT88" s="102"/>
      <c r="BU88" s="102"/>
      <c r="BV88" s="102"/>
      <c r="BW88" s="102"/>
      <c r="BX88" s="102"/>
      <c r="BY88" s="102"/>
      <c r="BZ88" s="102"/>
      <c r="CA88" s="102"/>
      <c r="CB88" s="102"/>
      <c r="CC88" s="102"/>
      <c r="CD88" s="102"/>
      <c r="CE88" s="102"/>
      <c r="CF88" s="102"/>
      <c r="CG88" s="102"/>
      <c r="CH88" s="102"/>
      <c r="CI88" s="102"/>
      <c r="CJ88" s="102"/>
      <c r="CK88" s="102"/>
      <c r="CL88" s="102"/>
      <c r="CM88" s="102"/>
      <c r="CN88" s="102"/>
      <c r="CO88" s="102"/>
      <c r="CP88" s="102"/>
      <c r="CQ88" s="102"/>
      <c r="CR88" s="102"/>
      <c r="CS88" s="102"/>
      <c r="CT88" s="102"/>
      <c r="CU88" s="102"/>
      <c r="CV88" s="102"/>
      <c r="CW88" s="102"/>
      <c r="CX88" s="102"/>
      <c r="CY88" s="102"/>
      <c r="CZ88" s="102"/>
      <c r="DA88" s="102"/>
      <c r="DB88" s="102"/>
      <c r="DC88" s="102"/>
      <c r="DD88" s="102"/>
      <c r="DE88" s="102"/>
      <c r="DF88" s="102"/>
      <c r="DG88" s="102"/>
      <c r="DH88" s="102"/>
      <c r="DI88" s="102"/>
      <c r="DJ88" s="102"/>
      <c r="DK88" s="102"/>
      <c r="DL88" s="102"/>
      <c r="DM88" s="102"/>
      <c r="DN88" s="102"/>
      <c r="DO88" s="102"/>
      <c r="DP88" s="102"/>
      <c r="DQ88" s="102"/>
      <c r="DR88" s="102"/>
      <c r="DS88" s="102"/>
      <c r="DT88" s="102"/>
      <c r="DU88" s="102"/>
      <c r="DV88" s="102"/>
      <c r="DW88" s="102"/>
      <c r="DX88" s="102"/>
      <c r="DY88" s="102"/>
      <c r="DZ88" s="102"/>
      <c r="EA88" s="102"/>
      <c r="EB88" s="102"/>
      <c r="EC88" s="102"/>
      <c r="ED88" s="102"/>
      <c r="EE88" s="102"/>
      <c r="EF88" s="102"/>
      <c r="EG88" s="102"/>
      <c r="EH88" s="102"/>
      <c r="EI88" s="102"/>
      <c r="EJ88" s="102"/>
      <c r="EK88" s="102"/>
      <c r="EL88" s="102"/>
      <c r="EM88" s="102"/>
      <c r="EN88" s="102"/>
      <c r="EO88" s="102"/>
      <c r="EP88" s="102"/>
      <c r="EQ88" s="102"/>
      <c r="ER88" s="102"/>
      <c r="ES88" s="102"/>
      <c r="ET88" s="102"/>
      <c r="EU88" s="102"/>
      <c r="EV88" s="102"/>
      <c r="EW88" s="102"/>
      <c r="EX88" s="102"/>
      <c r="EY88" s="102"/>
      <c r="EZ88" s="102"/>
      <c r="FA88" s="102"/>
      <c r="FB88" s="102"/>
      <c r="FC88" s="102"/>
      <c r="FD88" s="102"/>
      <c r="FE88" s="102"/>
      <c r="FF88" s="102"/>
      <c r="FG88" s="102"/>
      <c r="FH88" s="102"/>
      <c r="FI88" s="102"/>
      <c r="FJ88" s="102"/>
      <c r="FK88" s="102"/>
      <c r="FL88" s="102"/>
      <c r="FM88" s="102"/>
      <c r="FN88" s="102"/>
      <c r="FO88" s="102"/>
      <c r="FP88" s="102"/>
      <c r="FQ88" s="102"/>
      <c r="FR88" s="102"/>
      <c r="FS88" s="102"/>
      <c r="FT88" s="102"/>
      <c r="FU88" s="102"/>
      <c r="FV88" s="102"/>
      <c r="FW88" s="102"/>
      <c r="FX88" s="102"/>
      <c r="FY88" s="102"/>
      <c r="FZ88" s="102"/>
      <c r="GA88" s="102"/>
      <c r="GB88" s="102"/>
      <c r="GC88" s="102"/>
      <c r="GD88" s="102"/>
      <c r="GE88" s="102"/>
      <c r="GF88" s="102"/>
      <c r="GG88" s="102"/>
      <c r="GH88" s="102"/>
      <c r="GI88" s="102"/>
      <c r="GJ88" s="102"/>
      <c r="GK88" s="102"/>
      <c r="GL88" s="102"/>
      <c r="GM88" s="102"/>
      <c r="GN88" s="102"/>
      <c r="GO88" s="102"/>
      <c r="GP88" s="102"/>
      <c r="GQ88" s="102"/>
      <c r="GR88" s="102"/>
      <c r="GS88" s="102"/>
      <c r="GT88" s="102"/>
      <c r="GU88" s="102"/>
      <c r="GV88" s="102"/>
      <c r="GW88" s="102"/>
      <c r="GX88" s="102"/>
      <c r="GY88" s="102"/>
      <c r="GZ88" s="102"/>
      <c r="HA88" s="102"/>
      <c r="HB88" s="102"/>
      <c r="HC88" s="102"/>
      <c r="HD88" s="102"/>
      <c r="HE88" s="102"/>
      <c r="HF88" s="102"/>
      <c r="HG88" s="102"/>
      <c r="HH88" s="102"/>
      <c r="HI88" s="102"/>
      <c r="HJ88" s="102"/>
      <c r="HK88" s="102"/>
      <c r="HL88" s="102"/>
      <c r="HM88" s="102"/>
      <c r="HN88" s="102"/>
      <c r="HO88" s="102"/>
      <c r="HP88" s="102"/>
      <c r="HQ88" s="102"/>
      <c r="HR88" s="102"/>
      <c r="HS88" s="102"/>
      <c r="HT88" s="102"/>
      <c r="HU88" s="102"/>
      <c r="HV88" s="102"/>
      <c r="HW88" s="102"/>
      <c r="HX88" s="102"/>
      <c r="HY88" s="102"/>
      <c r="HZ88" s="102"/>
      <c r="IA88" s="102"/>
      <c r="IB88" s="102"/>
      <c r="IC88" s="102"/>
      <c r="ID88" s="102"/>
      <c r="IE88" s="102"/>
      <c r="IF88" s="102"/>
      <c r="IG88" s="102"/>
      <c r="IH88" s="102"/>
      <c r="II88" s="102"/>
      <c r="IJ88" s="102"/>
      <c r="IK88" s="102"/>
      <c r="IL88" s="102"/>
      <c r="IM88" s="102"/>
      <c r="IN88" s="102"/>
      <c r="IO88" s="102"/>
      <c r="IP88" s="102"/>
      <c r="IQ88" s="102"/>
      <c r="IR88" s="102"/>
      <c r="IS88" s="102"/>
      <c r="IT88" s="102"/>
      <c r="IU88" s="102"/>
      <c r="IV88" s="102"/>
      <c r="IW88" s="102"/>
    </row>
    <row r="89" customFormat="false" ht="12" hidden="false" customHeight="true" outlineLevel="0" collapsed="false">
      <c r="A89" s="135"/>
      <c r="B89" s="136"/>
      <c r="C89" s="43"/>
      <c r="D89" s="66"/>
      <c r="E89" s="39"/>
      <c r="F89" s="43"/>
      <c r="G89" s="66"/>
      <c r="H89" s="39"/>
      <c r="I89" s="43"/>
      <c r="J89" s="66"/>
      <c r="K89" s="39"/>
      <c r="L89" s="43"/>
      <c r="M89" s="66"/>
      <c r="N89" s="39"/>
      <c r="O89" s="43"/>
      <c r="P89" s="66"/>
      <c r="Q89" s="39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102"/>
      <c r="AJ89" s="102"/>
      <c r="AK89" s="102"/>
      <c r="AL89" s="102"/>
      <c r="AM89" s="102"/>
      <c r="AN89" s="102"/>
      <c r="AO89" s="102"/>
      <c r="AP89" s="102"/>
      <c r="AQ89" s="102"/>
      <c r="AR89" s="102"/>
      <c r="AS89" s="102"/>
      <c r="AT89" s="102"/>
      <c r="AU89" s="102"/>
      <c r="AV89" s="102"/>
      <c r="AW89" s="102"/>
      <c r="AX89" s="102"/>
      <c r="AY89" s="102"/>
      <c r="AZ89" s="102"/>
      <c r="BA89" s="102"/>
      <c r="BB89" s="102"/>
      <c r="BC89" s="102"/>
      <c r="BD89" s="102"/>
      <c r="BE89" s="102"/>
      <c r="BF89" s="102"/>
      <c r="BG89" s="102"/>
      <c r="BH89" s="102"/>
      <c r="BI89" s="102"/>
      <c r="BJ89" s="102"/>
      <c r="BK89" s="102"/>
      <c r="BL89" s="102"/>
      <c r="BM89" s="102"/>
      <c r="BN89" s="102"/>
      <c r="BO89" s="102"/>
      <c r="BP89" s="102"/>
      <c r="BQ89" s="102"/>
      <c r="BR89" s="102"/>
      <c r="BS89" s="102"/>
      <c r="BT89" s="102"/>
      <c r="BU89" s="102"/>
      <c r="BV89" s="102"/>
      <c r="BW89" s="102"/>
      <c r="BX89" s="102"/>
      <c r="BY89" s="102"/>
      <c r="BZ89" s="102"/>
      <c r="CA89" s="102"/>
      <c r="CB89" s="102"/>
      <c r="CC89" s="102"/>
      <c r="CD89" s="102"/>
      <c r="CE89" s="102"/>
      <c r="CF89" s="102"/>
      <c r="CG89" s="102"/>
      <c r="CH89" s="102"/>
      <c r="CI89" s="102"/>
      <c r="CJ89" s="102"/>
      <c r="CK89" s="102"/>
      <c r="CL89" s="102"/>
      <c r="CM89" s="102"/>
      <c r="CN89" s="102"/>
      <c r="CO89" s="102"/>
      <c r="CP89" s="102"/>
      <c r="CQ89" s="102"/>
      <c r="CR89" s="102"/>
      <c r="CS89" s="102"/>
      <c r="CT89" s="102"/>
      <c r="CU89" s="102"/>
      <c r="CV89" s="102"/>
      <c r="CW89" s="102"/>
      <c r="CX89" s="102"/>
      <c r="CY89" s="102"/>
      <c r="CZ89" s="102"/>
      <c r="DA89" s="102"/>
      <c r="DB89" s="102"/>
      <c r="DC89" s="102"/>
      <c r="DD89" s="102"/>
      <c r="DE89" s="102"/>
      <c r="DF89" s="102"/>
      <c r="DG89" s="102"/>
      <c r="DH89" s="102"/>
      <c r="DI89" s="102"/>
      <c r="DJ89" s="102"/>
      <c r="DK89" s="102"/>
      <c r="DL89" s="102"/>
      <c r="DM89" s="102"/>
      <c r="DN89" s="102"/>
      <c r="DO89" s="102"/>
      <c r="DP89" s="102"/>
      <c r="DQ89" s="102"/>
      <c r="DR89" s="102"/>
      <c r="DS89" s="102"/>
      <c r="DT89" s="102"/>
      <c r="DU89" s="102"/>
      <c r="DV89" s="102"/>
      <c r="DW89" s="102"/>
      <c r="DX89" s="102"/>
      <c r="DY89" s="102"/>
      <c r="DZ89" s="102"/>
      <c r="EA89" s="102"/>
      <c r="EB89" s="102"/>
      <c r="EC89" s="102"/>
      <c r="ED89" s="102"/>
      <c r="EE89" s="102"/>
      <c r="EF89" s="102"/>
      <c r="EG89" s="102"/>
      <c r="EH89" s="102"/>
      <c r="EI89" s="102"/>
      <c r="EJ89" s="102"/>
      <c r="EK89" s="102"/>
      <c r="EL89" s="102"/>
      <c r="EM89" s="102"/>
      <c r="EN89" s="102"/>
      <c r="EO89" s="102"/>
      <c r="EP89" s="102"/>
      <c r="EQ89" s="102"/>
      <c r="ER89" s="102"/>
      <c r="ES89" s="102"/>
      <c r="ET89" s="102"/>
      <c r="EU89" s="102"/>
      <c r="EV89" s="102"/>
      <c r="EW89" s="102"/>
      <c r="EX89" s="102"/>
      <c r="EY89" s="102"/>
      <c r="EZ89" s="102"/>
      <c r="FA89" s="102"/>
      <c r="FB89" s="102"/>
      <c r="FC89" s="102"/>
      <c r="FD89" s="102"/>
      <c r="FE89" s="102"/>
      <c r="FF89" s="102"/>
      <c r="FG89" s="102"/>
      <c r="FH89" s="102"/>
      <c r="FI89" s="102"/>
      <c r="FJ89" s="102"/>
      <c r="FK89" s="102"/>
      <c r="FL89" s="102"/>
      <c r="FM89" s="102"/>
      <c r="FN89" s="102"/>
      <c r="FO89" s="102"/>
      <c r="FP89" s="102"/>
      <c r="FQ89" s="102"/>
      <c r="FR89" s="102"/>
      <c r="FS89" s="102"/>
      <c r="FT89" s="102"/>
      <c r="FU89" s="102"/>
      <c r="FV89" s="102"/>
      <c r="FW89" s="102"/>
      <c r="FX89" s="102"/>
      <c r="FY89" s="102"/>
      <c r="FZ89" s="102"/>
      <c r="GA89" s="102"/>
      <c r="GB89" s="102"/>
      <c r="GC89" s="102"/>
      <c r="GD89" s="102"/>
      <c r="GE89" s="102"/>
      <c r="GF89" s="102"/>
      <c r="GG89" s="102"/>
      <c r="GH89" s="102"/>
      <c r="GI89" s="102"/>
      <c r="GJ89" s="102"/>
      <c r="GK89" s="102"/>
      <c r="GL89" s="102"/>
      <c r="GM89" s="102"/>
      <c r="GN89" s="102"/>
      <c r="GO89" s="102"/>
      <c r="GP89" s="102"/>
      <c r="GQ89" s="102"/>
      <c r="GR89" s="102"/>
      <c r="GS89" s="102"/>
      <c r="GT89" s="102"/>
      <c r="GU89" s="102"/>
      <c r="GV89" s="102"/>
      <c r="GW89" s="102"/>
      <c r="GX89" s="102"/>
      <c r="GY89" s="102"/>
      <c r="GZ89" s="102"/>
      <c r="HA89" s="102"/>
      <c r="HB89" s="102"/>
      <c r="HC89" s="102"/>
      <c r="HD89" s="102"/>
      <c r="HE89" s="102"/>
      <c r="HF89" s="102"/>
      <c r="HG89" s="102"/>
      <c r="HH89" s="102"/>
      <c r="HI89" s="102"/>
      <c r="HJ89" s="102"/>
      <c r="HK89" s="102"/>
      <c r="HL89" s="102"/>
      <c r="HM89" s="102"/>
      <c r="HN89" s="102"/>
      <c r="HO89" s="102"/>
      <c r="HP89" s="102"/>
      <c r="HQ89" s="102"/>
      <c r="HR89" s="102"/>
      <c r="HS89" s="102"/>
      <c r="HT89" s="102"/>
      <c r="HU89" s="102"/>
      <c r="HV89" s="102"/>
      <c r="HW89" s="102"/>
      <c r="HX89" s="102"/>
      <c r="HY89" s="102"/>
      <c r="HZ89" s="102"/>
      <c r="IA89" s="102"/>
      <c r="IB89" s="102"/>
      <c r="IC89" s="102"/>
      <c r="ID89" s="102"/>
      <c r="IE89" s="102"/>
      <c r="IF89" s="102"/>
      <c r="IG89" s="102"/>
      <c r="IH89" s="102"/>
      <c r="II89" s="102"/>
      <c r="IJ89" s="102"/>
      <c r="IK89" s="102"/>
      <c r="IL89" s="102"/>
      <c r="IM89" s="102"/>
      <c r="IN89" s="102"/>
      <c r="IO89" s="102"/>
      <c r="IP89" s="102"/>
      <c r="IQ89" s="102"/>
      <c r="IR89" s="102"/>
      <c r="IS89" s="102"/>
      <c r="IT89" s="102"/>
      <c r="IU89" s="102"/>
      <c r="IV89" s="102"/>
      <c r="IW89" s="102"/>
    </row>
    <row r="90" customFormat="false" ht="12" hidden="false" customHeight="true" outlineLevel="0" collapsed="false">
      <c r="A90" s="135"/>
      <c r="B90" s="136"/>
      <c r="C90" s="43"/>
      <c r="D90" s="66"/>
      <c r="E90" s="87" t="s">
        <v>103</v>
      </c>
      <c r="F90" s="43"/>
      <c r="G90" s="66"/>
      <c r="H90" s="87" t="s">
        <v>103</v>
      </c>
      <c r="K90" s="87" t="s">
        <v>103</v>
      </c>
      <c r="L90" s="43"/>
      <c r="M90" s="66"/>
      <c r="N90" s="87" t="s">
        <v>103</v>
      </c>
      <c r="O90" s="126"/>
      <c r="P90" s="127"/>
      <c r="Q90" s="87" t="s">
        <v>103</v>
      </c>
      <c r="R90" s="102"/>
      <c r="S90" s="102"/>
      <c r="T90" s="102"/>
      <c r="U90" s="102"/>
      <c r="V90" s="102"/>
      <c r="W90" s="102"/>
      <c r="X90" s="102"/>
      <c r="Y90" s="102"/>
      <c r="Z90" s="102"/>
      <c r="AA90" s="102"/>
      <c r="AB90" s="102"/>
      <c r="AC90" s="102"/>
      <c r="AD90" s="102"/>
      <c r="AE90" s="102"/>
      <c r="AF90" s="102"/>
      <c r="AG90" s="102"/>
      <c r="AH90" s="102"/>
      <c r="AI90" s="102"/>
      <c r="AJ90" s="102"/>
      <c r="AK90" s="102"/>
      <c r="AL90" s="102"/>
      <c r="AM90" s="102"/>
      <c r="AN90" s="102"/>
      <c r="AO90" s="102"/>
      <c r="AP90" s="102"/>
      <c r="AQ90" s="102"/>
      <c r="AR90" s="102"/>
      <c r="AS90" s="102"/>
      <c r="AT90" s="102"/>
      <c r="AU90" s="102"/>
      <c r="AV90" s="102"/>
      <c r="AW90" s="102"/>
      <c r="AX90" s="102"/>
      <c r="AY90" s="102"/>
      <c r="AZ90" s="102"/>
      <c r="BA90" s="102"/>
      <c r="BB90" s="102"/>
      <c r="BC90" s="102"/>
      <c r="BD90" s="102"/>
      <c r="BE90" s="102"/>
      <c r="BF90" s="102"/>
      <c r="BG90" s="102"/>
      <c r="BH90" s="102"/>
      <c r="BI90" s="102"/>
      <c r="BJ90" s="102"/>
      <c r="BK90" s="102"/>
      <c r="BL90" s="102"/>
      <c r="BM90" s="102"/>
      <c r="BN90" s="102"/>
      <c r="BO90" s="102"/>
      <c r="BP90" s="102"/>
      <c r="BQ90" s="102"/>
      <c r="BR90" s="102"/>
      <c r="BS90" s="102"/>
      <c r="BT90" s="102"/>
      <c r="BU90" s="102"/>
      <c r="BV90" s="102"/>
      <c r="BW90" s="102"/>
      <c r="BX90" s="102"/>
      <c r="BY90" s="102"/>
      <c r="BZ90" s="102"/>
      <c r="CA90" s="102"/>
      <c r="CB90" s="102"/>
      <c r="CC90" s="102"/>
      <c r="CD90" s="102"/>
      <c r="CE90" s="102"/>
      <c r="CF90" s="102"/>
      <c r="CG90" s="102"/>
      <c r="CH90" s="102"/>
      <c r="CI90" s="102"/>
      <c r="CJ90" s="102"/>
      <c r="CK90" s="102"/>
      <c r="CL90" s="102"/>
      <c r="CM90" s="102"/>
      <c r="CN90" s="102"/>
      <c r="CO90" s="102"/>
      <c r="CP90" s="102"/>
      <c r="CQ90" s="102"/>
      <c r="CR90" s="102"/>
      <c r="CS90" s="102"/>
      <c r="CT90" s="102"/>
      <c r="CU90" s="102"/>
      <c r="CV90" s="102"/>
      <c r="CW90" s="102"/>
      <c r="CX90" s="102"/>
      <c r="CY90" s="102"/>
      <c r="CZ90" s="102"/>
      <c r="DA90" s="102"/>
      <c r="DB90" s="102"/>
      <c r="DC90" s="102"/>
      <c r="DD90" s="102"/>
      <c r="DE90" s="102"/>
      <c r="DF90" s="102"/>
      <c r="DG90" s="102"/>
      <c r="DH90" s="102"/>
      <c r="DI90" s="102"/>
      <c r="DJ90" s="102"/>
      <c r="DK90" s="102"/>
      <c r="DL90" s="102"/>
      <c r="DM90" s="102"/>
      <c r="DN90" s="102"/>
      <c r="DO90" s="102"/>
      <c r="DP90" s="102"/>
      <c r="DQ90" s="102"/>
      <c r="DR90" s="102"/>
      <c r="DS90" s="102"/>
      <c r="DT90" s="102"/>
      <c r="DU90" s="102"/>
      <c r="DV90" s="102"/>
      <c r="DW90" s="102"/>
      <c r="DX90" s="102"/>
      <c r="DY90" s="102"/>
      <c r="DZ90" s="102"/>
      <c r="EA90" s="102"/>
      <c r="EB90" s="102"/>
      <c r="EC90" s="102"/>
      <c r="ED90" s="102"/>
      <c r="EE90" s="102"/>
      <c r="EF90" s="102"/>
      <c r="EG90" s="102"/>
      <c r="EH90" s="102"/>
      <c r="EI90" s="102"/>
      <c r="EJ90" s="102"/>
      <c r="EK90" s="102"/>
      <c r="EL90" s="102"/>
      <c r="EM90" s="102"/>
      <c r="EN90" s="102"/>
      <c r="EO90" s="102"/>
      <c r="EP90" s="102"/>
      <c r="EQ90" s="102"/>
      <c r="ER90" s="102"/>
      <c r="ES90" s="102"/>
      <c r="ET90" s="102"/>
      <c r="EU90" s="102"/>
      <c r="EV90" s="102"/>
      <c r="EW90" s="102"/>
      <c r="EX90" s="102"/>
      <c r="EY90" s="102"/>
      <c r="EZ90" s="102"/>
      <c r="FA90" s="102"/>
      <c r="FB90" s="102"/>
      <c r="FC90" s="102"/>
      <c r="FD90" s="102"/>
      <c r="FE90" s="102"/>
      <c r="FF90" s="102"/>
      <c r="FG90" s="102"/>
      <c r="FH90" s="102"/>
      <c r="FI90" s="102"/>
      <c r="FJ90" s="102"/>
      <c r="FK90" s="102"/>
      <c r="FL90" s="102"/>
      <c r="FM90" s="102"/>
      <c r="FN90" s="102"/>
      <c r="FO90" s="102"/>
      <c r="FP90" s="102"/>
      <c r="FQ90" s="102"/>
      <c r="FR90" s="102"/>
      <c r="FS90" s="102"/>
      <c r="FT90" s="102"/>
      <c r="FU90" s="102"/>
      <c r="FV90" s="102"/>
      <c r="FW90" s="102"/>
      <c r="FX90" s="102"/>
      <c r="FY90" s="102"/>
      <c r="FZ90" s="102"/>
      <c r="GA90" s="102"/>
      <c r="GB90" s="102"/>
      <c r="GC90" s="102"/>
      <c r="GD90" s="102"/>
      <c r="GE90" s="102"/>
      <c r="GF90" s="102"/>
      <c r="GG90" s="102"/>
      <c r="GH90" s="102"/>
      <c r="GI90" s="102"/>
      <c r="GJ90" s="102"/>
      <c r="GK90" s="102"/>
      <c r="GL90" s="102"/>
      <c r="GM90" s="102"/>
      <c r="GN90" s="102"/>
      <c r="GO90" s="102"/>
      <c r="GP90" s="102"/>
      <c r="GQ90" s="102"/>
      <c r="GR90" s="102"/>
      <c r="GS90" s="102"/>
      <c r="GT90" s="102"/>
      <c r="GU90" s="102"/>
      <c r="GV90" s="102"/>
      <c r="GW90" s="102"/>
      <c r="GX90" s="102"/>
      <c r="GY90" s="102"/>
      <c r="GZ90" s="102"/>
      <c r="HA90" s="102"/>
      <c r="HB90" s="102"/>
      <c r="HC90" s="102"/>
      <c r="HD90" s="102"/>
      <c r="HE90" s="102"/>
      <c r="HF90" s="102"/>
      <c r="HG90" s="102"/>
      <c r="HH90" s="102"/>
      <c r="HI90" s="102"/>
      <c r="HJ90" s="102"/>
      <c r="HK90" s="102"/>
      <c r="HL90" s="102"/>
      <c r="HM90" s="102"/>
      <c r="HN90" s="102"/>
      <c r="HO90" s="102"/>
      <c r="HP90" s="102"/>
      <c r="HQ90" s="102"/>
      <c r="HR90" s="102"/>
      <c r="HS90" s="102"/>
      <c r="HT90" s="102"/>
      <c r="HU90" s="102"/>
      <c r="HV90" s="102"/>
      <c r="HW90" s="102"/>
      <c r="HX90" s="102"/>
      <c r="HY90" s="102"/>
      <c r="HZ90" s="102"/>
      <c r="IA90" s="102"/>
      <c r="IB90" s="102"/>
      <c r="IC90" s="102"/>
      <c r="ID90" s="102"/>
      <c r="IE90" s="102"/>
      <c r="IF90" s="102"/>
      <c r="IG90" s="102"/>
      <c r="IH90" s="102"/>
      <c r="II90" s="102"/>
      <c r="IJ90" s="102"/>
      <c r="IK90" s="102"/>
      <c r="IL90" s="102"/>
      <c r="IM90" s="102"/>
      <c r="IN90" s="102"/>
      <c r="IO90" s="102"/>
      <c r="IP90" s="102"/>
      <c r="IQ90" s="102"/>
      <c r="IR90" s="102"/>
      <c r="IS90" s="102"/>
      <c r="IT90" s="102"/>
      <c r="IU90" s="102"/>
      <c r="IV90" s="102"/>
      <c r="IW90" s="102"/>
    </row>
    <row r="91" customFormat="false" ht="12" hidden="false" customHeight="true" outlineLevel="0" collapsed="false">
      <c r="A91" s="135"/>
      <c r="B91" s="136"/>
      <c r="C91" s="128" t="s">
        <v>104</v>
      </c>
      <c r="D91" s="129"/>
      <c r="E91" s="130" t="s">
        <v>105</v>
      </c>
      <c r="F91" s="128" t="s">
        <v>104</v>
      </c>
      <c r="G91" s="129"/>
      <c r="H91" s="130" t="s">
        <v>105</v>
      </c>
      <c r="I91" s="128" t="s">
        <v>104</v>
      </c>
      <c r="J91" s="129"/>
      <c r="K91" s="130" t="s">
        <v>105</v>
      </c>
      <c r="L91" s="128" t="s">
        <v>104</v>
      </c>
      <c r="M91" s="129"/>
      <c r="N91" s="130" t="s">
        <v>105</v>
      </c>
      <c r="O91" s="128" t="s">
        <v>104</v>
      </c>
      <c r="P91" s="131" t="s">
        <v>78</v>
      </c>
      <c r="Q91" s="130" t="s">
        <v>105</v>
      </c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  <c r="AJ91" s="102"/>
      <c r="AK91" s="102"/>
      <c r="AL91" s="102"/>
      <c r="AM91" s="102"/>
      <c r="AN91" s="102"/>
      <c r="AO91" s="102"/>
      <c r="AP91" s="102"/>
      <c r="AQ91" s="102"/>
      <c r="AR91" s="102"/>
      <c r="AS91" s="102"/>
      <c r="AT91" s="102"/>
      <c r="AU91" s="102"/>
      <c r="AV91" s="102"/>
      <c r="AW91" s="102"/>
      <c r="AX91" s="102"/>
      <c r="AY91" s="102"/>
      <c r="AZ91" s="102"/>
      <c r="BA91" s="102"/>
      <c r="BB91" s="102"/>
      <c r="BC91" s="102"/>
      <c r="BD91" s="102"/>
      <c r="BE91" s="102"/>
      <c r="BF91" s="102"/>
      <c r="BG91" s="102"/>
      <c r="BH91" s="102"/>
      <c r="BI91" s="102"/>
      <c r="BJ91" s="102"/>
      <c r="BK91" s="102"/>
      <c r="BL91" s="102"/>
      <c r="BM91" s="102"/>
      <c r="BN91" s="102"/>
      <c r="BO91" s="102"/>
      <c r="BP91" s="102"/>
      <c r="BQ91" s="102"/>
      <c r="BR91" s="102"/>
      <c r="BS91" s="102"/>
      <c r="BT91" s="102"/>
      <c r="BU91" s="102"/>
      <c r="BV91" s="102"/>
      <c r="BW91" s="102"/>
      <c r="BX91" s="102"/>
      <c r="BY91" s="102"/>
      <c r="BZ91" s="102"/>
      <c r="CA91" s="102"/>
      <c r="CB91" s="102"/>
      <c r="CC91" s="102"/>
      <c r="CD91" s="102"/>
      <c r="CE91" s="102"/>
      <c r="CF91" s="102"/>
      <c r="CG91" s="102"/>
      <c r="CH91" s="102"/>
      <c r="CI91" s="102"/>
      <c r="CJ91" s="102"/>
      <c r="CK91" s="102"/>
      <c r="CL91" s="102"/>
      <c r="CM91" s="102"/>
      <c r="CN91" s="102"/>
      <c r="CO91" s="102"/>
      <c r="CP91" s="102"/>
      <c r="CQ91" s="102"/>
      <c r="CR91" s="102"/>
      <c r="CS91" s="102"/>
      <c r="CT91" s="102"/>
      <c r="CU91" s="102"/>
      <c r="CV91" s="102"/>
      <c r="CW91" s="102"/>
      <c r="CX91" s="102"/>
      <c r="CY91" s="102"/>
      <c r="CZ91" s="102"/>
      <c r="DA91" s="102"/>
      <c r="DB91" s="102"/>
      <c r="DC91" s="102"/>
      <c r="DD91" s="102"/>
      <c r="DE91" s="102"/>
      <c r="DF91" s="102"/>
      <c r="DG91" s="102"/>
      <c r="DH91" s="102"/>
      <c r="DI91" s="102"/>
      <c r="DJ91" s="102"/>
      <c r="DK91" s="102"/>
      <c r="DL91" s="102"/>
      <c r="DM91" s="102"/>
      <c r="DN91" s="102"/>
      <c r="DO91" s="102"/>
      <c r="DP91" s="102"/>
      <c r="DQ91" s="102"/>
      <c r="DR91" s="102"/>
      <c r="DS91" s="102"/>
      <c r="DT91" s="102"/>
      <c r="DU91" s="102"/>
      <c r="DV91" s="102"/>
      <c r="DW91" s="102"/>
      <c r="DX91" s="102"/>
      <c r="DY91" s="102"/>
      <c r="DZ91" s="102"/>
      <c r="EA91" s="102"/>
      <c r="EB91" s="102"/>
      <c r="EC91" s="102"/>
      <c r="ED91" s="102"/>
      <c r="EE91" s="102"/>
      <c r="EF91" s="102"/>
      <c r="EG91" s="102"/>
      <c r="EH91" s="102"/>
      <c r="EI91" s="102"/>
      <c r="EJ91" s="102"/>
      <c r="EK91" s="102"/>
      <c r="EL91" s="102"/>
      <c r="EM91" s="102"/>
      <c r="EN91" s="102"/>
      <c r="EO91" s="102"/>
      <c r="EP91" s="102"/>
      <c r="EQ91" s="102"/>
      <c r="ER91" s="102"/>
      <c r="ES91" s="102"/>
      <c r="ET91" s="102"/>
      <c r="EU91" s="102"/>
      <c r="EV91" s="102"/>
      <c r="EW91" s="102"/>
      <c r="EX91" s="102"/>
      <c r="EY91" s="102"/>
      <c r="EZ91" s="102"/>
      <c r="FA91" s="102"/>
      <c r="FB91" s="102"/>
      <c r="FC91" s="102"/>
      <c r="FD91" s="102"/>
      <c r="FE91" s="102"/>
      <c r="FF91" s="102"/>
      <c r="FG91" s="102"/>
      <c r="FH91" s="102"/>
      <c r="FI91" s="102"/>
      <c r="FJ91" s="102"/>
      <c r="FK91" s="102"/>
      <c r="FL91" s="102"/>
      <c r="FM91" s="102"/>
      <c r="FN91" s="102"/>
      <c r="FO91" s="102"/>
      <c r="FP91" s="102"/>
      <c r="FQ91" s="102"/>
      <c r="FR91" s="102"/>
      <c r="FS91" s="102"/>
      <c r="FT91" s="102"/>
      <c r="FU91" s="102"/>
      <c r="FV91" s="102"/>
      <c r="FW91" s="102"/>
      <c r="FX91" s="102"/>
      <c r="FY91" s="102"/>
      <c r="FZ91" s="102"/>
      <c r="GA91" s="102"/>
      <c r="GB91" s="102"/>
      <c r="GC91" s="102"/>
      <c r="GD91" s="102"/>
      <c r="GE91" s="102"/>
      <c r="GF91" s="102"/>
      <c r="GG91" s="102"/>
      <c r="GH91" s="102"/>
      <c r="GI91" s="102"/>
      <c r="GJ91" s="102"/>
      <c r="GK91" s="102"/>
      <c r="GL91" s="102"/>
      <c r="GM91" s="102"/>
      <c r="GN91" s="102"/>
      <c r="GO91" s="102"/>
      <c r="GP91" s="102"/>
      <c r="GQ91" s="102"/>
      <c r="GR91" s="102"/>
      <c r="GS91" s="102"/>
      <c r="GT91" s="102"/>
      <c r="GU91" s="102"/>
      <c r="GV91" s="102"/>
      <c r="GW91" s="102"/>
      <c r="GX91" s="102"/>
      <c r="GY91" s="102"/>
      <c r="GZ91" s="102"/>
      <c r="HA91" s="102"/>
      <c r="HB91" s="102"/>
      <c r="HC91" s="102"/>
      <c r="HD91" s="102"/>
      <c r="HE91" s="102"/>
      <c r="HF91" s="102"/>
      <c r="HG91" s="102"/>
      <c r="HH91" s="102"/>
      <c r="HI91" s="102"/>
      <c r="HJ91" s="102"/>
      <c r="HK91" s="102"/>
      <c r="HL91" s="102"/>
      <c r="HM91" s="102"/>
      <c r="HN91" s="102"/>
      <c r="HO91" s="102"/>
      <c r="HP91" s="102"/>
      <c r="HQ91" s="102"/>
      <c r="HR91" s="102"/>
      <c r="HS91" s="102"/>
      <c r="HT91" s="102"/>
      <c r="HU91" s="102"/>
      <c r="HV91" s="102"/>
      <c r="HW91" s="102"/>
      <c r="HX91" s="102"/>
      <c r="HY91" s="102"/>
      <c r="HZ91" s="102"/>
      <c r="IA91" s="102"/>
      <c r="IB91" s="102"/>
      <c r="IC91" s="102"/>
      <c r="ID91" s="102"/>
      <c r="IE91" s="102"/>
      <c r="IF91" s="102"/>
      <c r="IG91" s="102"/>
      <c r="IH91" s="102"/>
      <c r="II91" s="102"/>
      <c r="IJ91" s="102"/>
      <c r="IK91" s="102"/>
      <c r="IL91" s="102"/>
      <c r="IM91" s="102"/>
      <c r="IN91" s="102"/>
      <c r="IO91" s="102"/>
      <c r="IP91" s="102"/>
      <c r="IQ91" s="102"/>
      <c r="IR91" s="102"/>
      <c r="IS91" s="102"/>
      <c r="IT91" s="102"/>
      <c r="IU91" s="102"/>
      <c r="IV91" s="102"/>
      <c r="IW91" s="102"/>
    </row>
    <row r="92" customFormat="false" ht="12" hidden="false" customHeight="true" outlineLevel="0" collapsed="false">
      <c r="A92" s="135"/>
      <c r="B92" s="136"/>
      <c r="C92" s="132" t="n">
        <v>15385</v>
      </c>
      <c r="D92" s="132" t="n">
        <f aca="false">SUM(D85:D91)</f>
        <v>0</v>
      </c>
      <c r="E92" s="133" t="n">
        <f aca="false">+D92-C92</f>
        <v>-15385</v>
      </c>
      <c r="F92" s="132" t="n">
        <v>15390</v>
      </c>
      <c r="G92" s="132" t="n">
        <f aca="false">SUM(G85:G91)</f>
        <v>0</v>
      </c>
      <c r="H92" s="133" t="n">
        <f aca="false">+G92-F92</f>
        <v>-15390</v>
      </c>
      <c r="I92" s="132" t="n">
        <v>15390</v>
      </c>
      <c r="J92" s="132" t="n">
        <f aca="false">SUM(J85:J91)</f>
        <v>0</v>
      </c>
      <c r="K92" s="133" t="n">
        <f aca="false">+J92-I92</f>
        <v>-15390</v>
      </c>
      <c r="L92" s="132" t="n">
        <f aca="false">15390*1.35</f>
        <v>20776.5</v>
      </c>
      <c r="M92" s="132" t="n">
        <f aca="false">SUM(M85:M91)</f>
        <v>0</v>
      </c>
      <c r="N92" s="133" t="n">
        <f aca="false">+M92-L92</f>
        <v>-20776.5</v>
      </c>
      <c r="O92" s="132" t="n">
        <f aca="false">L92+I92+F92+C92</f>
        <v>66941.5</v>
      </c>
      <c r="P92" s="132" t="n">
        <f aca="false">M92+J92+G92+D92</f>
        <v>0</v>
      </c>
      <c r="Q92" s="133" t="n">
        <f aca="false">+P92-O92</f>
        <v>-66941.5</v>
      </c>
      <c r="R92" s="102"/>
      <c r="S92" s="102"/>
      <c r="T92" s="102"/>
      <c r="U92" s="102"/>
      <c r="V92" s="102"/>
      <c r="W92" s="102"/>
      <c r="X92" s="102"/>
      <c r="Y92" s="102"/>
      <c r="Z92" s="102"/>
      <c r="AA92" s="102"/>
      <c r="AB92" s="102"/>
      <c r="AC92" s="102"/>
      <c r="AD92" s="102"/>
      <c r="AE92" s="102"/>
      <c r="AF92" s="102"/>
      <c r="AG92" s="102"/>
      <c r="AH92" s="102"/>
      <c r="AI92" s="102"/>
      <c r="AJ92" s="102"/>
      <c r="AK92" s="102"/>
      <c r="AL92" s="102"/>
      <c r="AM92" s="102"/>
      <c r="AN92" s="102"/>
      <c r="AO92" s="102"/>
      <c r="AP92" s="102"/>
      <c r="AQ92" s="102"/>
      <c r="AR92" s="102"/>
      <c r="AS92" s="102"/>
      <c r="AT92" s="102"/>
      <c r="AU92" s="102"/>
      <c r="AV92" s="102"/>
      <c r="AW92" s="102"/>
      <c r="AX92" s="102"/>
      <c r="AY92" s="102"/>
      <c r="AZ92" s="102"/>
      <c r="BA92" s="102"/>
      <c r="BB92" s="102"/>
      <c r="BC92" s="102"/>
      <c r="BD92" s="102"/>
      <c r="BE92" s="102"/>
      <c r="BF92" s="102"/>
      <c r="BG92" s="102"/>
      <c r="BH92" s="102"/>
      <c r="BI92" s="102"/>
      <c r="BJ92" s="102"/>
      <c r="BK92" s="102"/>
      <c r="BL92" s="102"/>
      <c r="BM92" s="102"/>
      <c r="BN92" s="102"/>
      <c r="BO92" s="102"/>
      <c r="BP92" s="102"/>
      <c r="BQ92" s="102"/>
      <c r="BR92" s="102"/>
      <c r="BS92" s="102"/>
      <c r="BT92" s="102"/>
      <c r="BU92" s="102"/>
      <c r="BV92" s="102"/>
      <c r="BW92" s="102"/>
      <c r="BX92" s="102"/>
      <c r="BY92" s="102"/>
      <c r="BZ92" s="102"/>
      <c r="CA92" s="102"/>
      <c r="CB92" s="102"/>
      <c r="CC92" s="102"/>
      <c r="CD92" s="102"/>
      <c r="CE92" s="102"/>
      <c r="CF92" s="102"/>
      <c r="CG92" s="102"/>
      <c r="CH92" s="102"/>
      <c r="CI92" s="102"/>
      <c r="CJ92" s="102"/>
      <c r="CK92" s="102"/>
      <c r="CL92" s="102"/>
      <c r="CM92" s="102"/>
      <c r="CN92" s="102"/>
      <c r="CO92" s="102"/>
      <c r="CP92" s="102"/>
      <c r="CQ92" s="102"/>
      <c r="CR92" s="102"/>
      <c r="CS92" s="102"/>
      <c r="CT92" s="102"/>
      <c r="CU92" s="102"/>
      <c r="CV92" s="102"/>
      <c r="CW92" s="102"/>
      <c r="CX92" s="102"/>
      <c r="CY92" s="102"/>
      <c r="CZ92" s="102"/>
      <c r="DA92" s="102"/>
      <c r="DB92" s="102"/>
      <c r="DC92" s="102"/>
      <c r="DD92" s="102"/>
      <c r="DE92" s="102"/>
      <c r="DF92" s="102"/>
      <c r="DG92" s="102"/>
      <c r="DH92" s="102"/>
      <c r="DI92" s="102"/>
      <c r="DJ92" s="102"/>
      <c r="DK92" s="102"/>
      <c r="DL92" s="102"/>
      <c r="DM92" s="102"/>
      <c r="DN92" s="102"/>
      <c r="DO92" s="102"/>
      <c r="DP92" s="102"/>
      <c r="DQ92" s="102"/>
      <c r="DR92" s="102"/>
      <c r="DS92" s="102"/>
      <c r="DT92" s="102"/>
      <c r="DU92" s="102"/>
      <c r="DV92" s="102"/>
      <c r="DW92" s="102"/>
      <c r="DX92" s="102"/>
      <c r="DY92" s="102"/>
      <c r="DZ92" s="102"/>
      <c r="EA92" s="102"/>
      <c r="EB92" s="102"/>
      <c r="EC92" s="102"/>
      <c r="ED92" s="102"/>
      <c r="EE92" s="102"/>
      <c r="EF92" s="102"/>
      <c r="EG92" s="102"/>
      <c r="EH92" s="102"/>
      <c r="EI92" s="102"/>
      <c r="EJ92" s="102"/>
      <c r="EK92" s="102"/>
      <c r="EL92" s="102"/>
      <c r="EM92" s="102"/>
      <c r="EN92" s="102"/>
      <c r="EO92" s="102"/>
      <c r="EP92" s="102"/>
      <c r="EQ92" s="102"/>
      <c r="ER92" s="102"/>
      <c r="ES92" s="102"/>
      <c r="ET92" s="102"/>
      <c r="EU92" s="102"/>
      <c r="EV92" s="102"/>
      <c r="EW92" s="102"/>
      <c r="EX92" s="102"/>
      <c r="EY92" s="102"/>
      <c r="EZ92" s="102"/>
      <c r="FA92" s="102"/>
      <c r="FB92" s="102"/>
      <c r="FC92" s="102"/>
      <c r="FD92" s="102"/>
      <c r="FE92" s="102"/>
      <c r="FF92" s="102"/>
      <c r="FG92" s="102"/>
      <c r="FH92" s="102"/>
      <c r="FI92" s="102"/>
      <c r="FJ92" s="102"/>
      <c r="FK92" s="102"/>
      <c r="FL92" s="102"/>
      <c r="FM92" s="102"/>
      <c r="FN92" s="102"/>
      <c r="FO92" s="102"/>
      <c r="FP92" s="102"/>
      <c r="FQ92" s="102"/>
      <c r="FR92" s="102"/>
      <c r="FS92" s="102"/>
      <c r="FT92" s="102"/>
      <c r="FU92" s="102"/>
      <c r="FV92" s="102"/>
      <c r="FW92" s="102"/>
      <c r="FX92" s="102"/>
      <c r="FY92" s="102"/>
      <c r="FZ92" s="102"/>
      <c r="GA92" s="102"/>
      <c r="GB92" s="102"/>
      <c r="GC92" s="102"/>
      <c r="GD92" s="102"/>
      <c r="GE92" s="102"/>
      <c r="GF92" s="102"/>
      <c r="GG92" s="102"/>
      <c r="GH92" s="102"/>
      <c r="GI92" s="102"/>
      <c r="GJ92" s="102"/>
      <c r="GK92" s="102"/>
      <c r="GL92" s="102"/>
      <c r="GM92" s="102"/>
      <c r="GN92" s="102"/>
      <c r="GO92" s="102"/>
      <c r="GP92" s="102"/>
      <c r="GQ92" s="102"/>
      <c r="GR92" s="102"/>
      <c r="GS92" s="102"/>
      <c r="GT92" s="102"/>
      <c r="GU92" s="102"/>
      <c r="GV92" s="102"/>
      <c r="GW92" s="102"/>
      <c r="GX92" s="102"/>
      <c r="GY92" s="102"/>
      <c r="GZ92" s="102"/>
      <c r="HA92" s="102"/>
      <c r="HB92" s="102"/>
      <c r="HC92" s="102"/>
      <c r="HD92" s="102"/>
      <c r="HE92" s="102"/>
      <c r="HF92" s="102"/>
      <c r="HG92" s="102"/>
      <c r="HH92" s="102"/>
      <c r="HI92" s="102"/>
      <c r="HJ92" s="102"/>
      <c r="HK92" s="102"/>
      <c r="HL92" s="102"/>
      <c r="HM92" s="102"/>
      <c r="HN92" s="102"/>
      <c r="HO92" s="102"/>
      <c r="HP92" s="102"/>
      <c r="HQ92" s="102"/>
      <c r="HR92" s="102"/>
      <c r="HS92" s="102"/>
      <c r="HT92" s="102"/>
      <c r="HU92" s="102"/>
      <c r="HV92" s="102"/>
      <c r="HW92" s="102"/>
      <c r="HX92" s="102"/>
      <c r="HY92" s="102"/>
      <c r="HZ92" s="102"/>
      <c r="IA92" s="102"/>
      <c r="IB92" s="102"/>
      <c r="IC92" s="102"/>
      <c r="ID92" s="102"/>
      <c r="IE92" s="102"/>
      <c r="IF92" s="102"/>
      <c r="IG92" s="102"/>
      <c r="IH92" s="102"/>
      <c r="II92" s="102"/>
      <c r="IJ92" s="102"/>
      <c r="IK92" s="102"/>
      <c r="IL92" s="102"/>
      <c r="IM92" s="102"/>
      <c r="IN92" s="102"/>
      <c r="IO92" s="102"/>
      <c r="IP92" s="102"/>
      <c r="IQ92" s="102"/>
      <c r="IR92" s="102"/>
      <c r="IS92" s="102"/>
      <c r="IT92" s="102"/>
      <c r="IU92" s="102"/>
      <c r="IV92" s="102"/>
      <c r="IW92" s="102"/>
    </row>
    <row r="93" customFormat="false" ht="12.75" hidden="false" customHeight="true" outlineLevel="0" collapsed="false">
      <c r="A93" s="135" t="s">
        <v>189</v>
      </c>
      <c r="B93" s="136" t="s">
        <v>190</v>
      </c>
      <c r="C93" s="123" t="s">
        <v>77</v>
      </c>
      <c r="D93" s="124" t="s">
        <v>78</v>
      </c>
      <c r="E93" s="125"/>
      <c r="F93" s="123" t="s">
        <v>77</v>
      </c>
      <c r="G93" s="124" t="s">
        <v>78</v>
      </c>
      <c r="H93" s="125"/>
      <c r="I93" s="123" t="s">
        <v>77</v>
      </c>
      <c r="J93" s="124" t="s">
        <v>78</v>
      </c>
      <c r="K93" s="125"/>
      <c r="L93" s="123" t="s">
        <v>77</v>
      </c>
      <c r="M93" s="124" t="s">
        <v>78</v>
      </c>
      <c r="N93" s="125"/>
      <c r="O93" s="123"/>
      <c r="P93" s="124"/>
      <c r="Q93" s="125"/>
      <c r="R93" s="102"/>
      <c r="S93" s="102"/>
      <c r="T93" s="102"/>
      <c r="U93" s="102"/>
      <c r="V93" s="102"/>
      <c r="W93" s="102"/>
      <c r="X93" s="102"/>
      <c r="Y93" s="102"/>
      <c r="Z93" s="102"/>
      <c r="AA93" s="102"/>
      <c r="AB93" s="102"/>
      <c r="AC93" s="102"/>
      <c r="AD93" s="102"/>
      <c r="AE93" s="102"/>
      <c r="AF93" s="102"/>
      <c r="AG93" s="102"/>
      <c r="AH93" s="102"/>
      <c r="AI93" s="102"/>
      <c r="AJ93" s="102"/>
      <c r="AK93" s="102"/>
      <c r="AL93" s="102"/>
      <c r="AM93" s="102"/>
      <c r="AN93" s="102"/>
      <c r="AO93" s="102"/>
      <c r="AP93" s="102"/>
      <c r="AQ93" s="102"/>
      <c r="AR93" s="102"/>
      <c r="AS93" s="102"/>
      <c r="AT93" s="102"/>
      <c r="AU93" s="102"/>
      <c r="AV93" s="102"/>
      <c r="AW93" s="102"/>
      <c r="AX93" s="102"/>
      <c r="AY93" s="102"/>
      <c r="AZ93" s="102"/>
      <c r="BA93" s="102"/>
      <c r="BB93" s="102"/>
      <c r="BC93" s="102"/>
      <c r="BD93" s="102"/>
      <c r="BE93" s="102"/>
      <c r="BF93" s="102"/>
      <c r="BG93" s="102"/>
      <c r="BH93" s="102"/>
      <c r="BI93" s="102"/>
      <c r="BJ93" s="102"/>
      <c r="BK93" s="102"/>
      <c r="BL93" s="102"/>
      <c r="BM93" s="102"/>
      <c r="BN93" s="102"/>
      <c r="BO93" s="102"/>
      <c r="BP93" s="102"/>
      <c r="BQ93" s="102"/>
      <c r="BR93" s="102"/>
      <c r="BS93" s="102"/>
      <c r="BT93" s="102"/>
      <c r="BU93" s="102"/>
      <c r="BV93" s="102"/>
      <c r="BW93" s="102"/>
      <c r="BX93" s="102"/>
      <c r="BY93" s="102"/>
      <c r="BZ93" s="102"/>
      <c r="CA93" s="102"/>
      <c r="CB93" s="102"/>
      <c r="CC93" s="102"/>
      <c r="CD93" s="102"/>
      <c r="CE93" s="102"/>
      <c r="CF93" s="102"/>
      <c r="CG93" s="102"/>
      <c r="CH93" s="102"/>
      <c r="CI93" s="102"/>
      <c r="CJ93" s="102"/>
      <c r="CK93" s="102"/>
      <c r="CL93" s="102"/>
      <c r="CM93" s="102"/>
      <c r="CN93" s="102"/>
      <c r="CO93" s="102"/>
      <c r="CP93" s="102"/>
      <c r="CQ93" s="102"/>
      <c r="CR93" s="102"/>
      <c r="CS93" s="102"/>
      <c r="CT93" s="102"/>
      <c r="CU93" s="102"/>
      <c r="CV93" s="102"/>
      <c r="CW93" s="102"/>
      <c r="CX93" s="102"/>
      <c r="CY93" s="102"/>
      <c r="CZ93" s="102"/>
      <c r="DA93" s="102"/>
      <c r="DB93" s="102"/>
      <c r="DC93" s="102"/>
      <c r="DD93" s="102"/>
      <c r="DE93" s="102"/>
      <c r="DF93" s="102"/>
      <c r="DG93" s="102"/>
      <c r="DH93" s="102"/>
      <c r="DI93" s="102"/>
      <c r="DJ93" s="102"/>
      <c r="DK93" s="102"/>
      <c r="DL93" s="102"/>
      <c r="DM93" s="102"/>
      <c r="DN93" s="102"/>
      <c r="DO93" s="102"/>
      <c r="DP93" s="102"/>
      <c r="DQ93" s="102"/>
      <c r="DR93" s="102"/>
      <c r="DS93" s="102"/>
      <c r="DT93" s="102"/>
      <c r="DU93" s="102"/>
      <c r="DV93" s="102"/>
      <c r="DW93" s="102"/>
      <c r="DX93" s="102"/>
      <c r="DY93" s="102"/>
      <c r="DZ93" s="102"/>
      <c r="EA93" s="102"/>
      <c r="EB93" s="102"/>
      <c r="EC93" s="102"/>
      <c r="ED93" s="102"/>
      <c r="EE93" s="102"/>
      <c r="EF93" s="102"/>
      <c r="EG93" s="102"/>
      <c r="EH93" s="102"/>
      <c r="EI93" s="102"/>
      <c r="EJ93" s="102"/>
      <c r="EK93" s="102"/>
      <c r="EL93" s="102"/>
      <c r="EM93" s="102"/>
      <c r="EN93" s="102"/>
      <c r="EO93" s="102"/>
      <c r="EP93" s="102"/>
      <c r="EQ93" s="102"/>
      <c r="ER93" s="102"/>
      <c r="ES93" s="102"/>
      <c r="ET93" s="102"/>
      <c r="EU93" s="102"/>
      <c r="EV93" s="102"/>
      <c r="EW93" s="102"/>
      <c r="EX93" s="102"/>
      <c r="EY93" s="102"/>
      <c r="EZ93" s="102"/>
      <c r="FA93" s="102"/>
      <c r="FB93" s="102"/>
      <c r="FC93" s="102"/>
      <c r="FD93" s="102"/>
      <c r="FE93" s="102"/>
      <c r="FF93" s="102"/>
      <c r="FG93" s="102"/>
      <c r="FH93" s="102"/>
      <c r="FI93" s="102"/>
      <c r="FJ93" s="102"/>
      <c r="FK93" s="102"/>
      <c r="FL93" s="102"/>
      <c r="FM93" s="102"/>
      <c r="FN93" s="102"/>
      <c r="FO93" s="102"/>
      <c r="FP93" s="102"/>
      <c r="FQ93" s="102"/>
      <c r="FR93" s="102"/>
      <c r="FS93" s="102"/>
      <c r="FT93" s="102"/>
      <c r="FU93" s="102"/>
      <c r="FV93" s="102"/>
      <c r="FW93" s="102"/>
      <c r="FX93" s="102"/>
      <c r="FY93" s="102"/>
      <c r="FZ93" s="102"/>
      <c r="GA93" s="102"/>
      <c r="GB93" s="102"/>
      <c r="GC93" s="102"/>
      <c r="GD93" s="102"/>
      <c r="GE93" s="102"/>
      <c r="GF93" s="102"/>
      <c r="GG93" s="102"/>
      <c r="GH93" s="102"/>
      <c r="GI93" s="102"/>
      <c r="GJ93" s="102"/>
      <c r="GK93" s="102"/>
      <c r="GL93" s="102"/>
      <c r="GM93" s="102"/>
      <c r="GN93" s="102"/>
      <c r="GO93" s="102"/>
      <c r="GP93" s="102"/>
      <c r="GQ93" s="102"/>
      <c r="GR93" s="102"/>
      <c r="GS93" s="102"/>
      <c r="GT93" s="102"/>
      <c r="GU93" s="102"/>
      <c r="GV93" s="102"/>
      <c r="GW93" s="102"/>
      <c r="GX93" s="102"/>
      <c r="GY93" s="102"/>
      <c r="GZ93" s="102"/>
      <c r="HA93" s="102"/>
      <c r="HB93" s="102"/>
      <c r="HC93" s="102"/>
      <c r="HD93" s="102"/>
      <c r="HE93" s="102"/>
      <c r="HF93" s="102"/>
      <c r="HG93" s="102"/>
      <c r="HH93" s="102"/>
      <c r="HI93" s="102"/>
      <c r="HJ93" s="102"/>
      <c r="HK93" s="102"/>
      <c r="HL93" s="102"/>
      <c r="HM93" s="102"/>
      <c r="HN93" s="102"/>
      <c r="HO93" s="102"/>
      <c r="HP93" s="102"/>
      <c r="HQ93" s="102"/>
      <c r="HR93" s="102"/>
      <c r="HS93" s="102"/>
      <c r="HT93" s="102"/>
      <c r="HU93" s="102"/>
      <c r="HV93" s="102"/>
      <c r="HW93" s="102"/>
      <c r="HX93" s="102"/>
      <c r="HY93" s="102"/>
      <c r="HZ93" s="102"/>
      <c r="IA93" s="102"/>
      <c r="IB93" s="102"/>
      <c r="IC93" s="102"/>
      <c r="ID93" s="102"/>
      <c r="IE93" s="102"/>
      <c r="IF93" s="102"/>
      <c r="IG93" s="102"/>
      <c r="IH93" s="102"/>
      <c r="II93" s="102"/>
      <c r="IJ93" s="102"/>
      <c r="IK93" s="102"/>
      <c r="IL93" s="102"/>
      <c r="IM93" s="102"/>
      <c r="IN93" s="102"/>
      <c r="IO93" s="102"/>
      <c r="IP93" s="102"/>
      <c r="IQ93" s="102"/>
      <c r="IR93" s="102"/>
      <c r="IS93" s="102"/>
      <c r="IT93" s="102"/>
      <c r="IU93" s="102"/>
      <c r="IV93" s="102"/>
      <c r="IW93" s="102"/>
    </row>
    <row r="94" customFormat="false" ht="12.75" hidden="false" customHeight="true" outlineLevel="0" collapsed="false">
      <c r="A94" s="135"/>
      <c r="B94" s="136"/>
      <c r="C94" s="137" t="s">
        <v>191</v>
      </c>
      <c r="D94" s="138" t="n">
        <v>0</v>
      </c>
      <c r="E94" s="139"/>
      <c r="F94" s="137" t="s">
        <v>192</v>
      </c>
      <c r="G94" s="138" t="n">
        <v>0</v>
      </c>
      <c r="H94" s="140"/>
      <c r="I94" s="137" t="s">
        <v>193</v>
      </c>
      <c r="J94" s="138" t="n">
        <v>0</v>
      </c>
      <c r="K94" s="130"/>
      <c r="L94" s="43"/>
      <c r="M94" s="66"/>
      <c r="N94" s="39"/>
      <c r="O94" s="43"/>
      <c r="P94" s="66"/>
      <c r="Q94" s="39"/>
      <c r="R94" s="102"/>
      <c r="S94" s="102"/>
      <c r="T94" s="102"/>
      <c r="U94" s="102"/>
      <c r="V94" s="102"/>
      <c r="W94" s="102"/>
      <c r="X94" s="102"/>
      <c r="Y94" s="102"/>
      <c r="Z94" s="102"/>
      <c r="AA94" s="102"/>
      <c r="AB94" s="102"/>
      <c r="AC94" s="102"/>
      <c r="AD94" s="102"/>
      <c r="AE94" s="102"/>
      <c r="AF94" s="102"/>
      <c r="AG94" s="102"/>
      <c r="AH94" s="102"/>
      <c r="AI94" s="102"/>
      <c r="AJ94" s="102"/>
      <c r="AK94" s="102"/>
      <c r="AL94" s="102"/>
      <c r="AM94" s="102"/>
      <c r="AN94" s="102"/>
      <c r="AO94" s="102"/>
      <c r="AP94" s="102"/>
      <c r="AQ94" s="102"/>
      <c r="AR94" s="102"/>
      <c r="AS94" s="102"/>
      <c r="AT94" s="102"/>
      <c r="AU94" s="102"/>
      <c r="AV94" s="102"/>
      <c r="AW94" s="102"/>
      <c r="AX94" s="102"/>
      <c r="AY94" s="102"/>
      <c r="AZ94" s="102"/>
      <c r="BA94" s="102"/>
      <c r="BB94" s="102"/>
      <c r="BC94" s="102"/>
      <c r="BD94" s="102"/>
      <c r="BE94" s="102"/>
      <c r="BF94" s="102"/>
      <c r="BG94" s="102"/>
      <c r="BH94" s="102"/>
      <c r="BI94" s="102"/>
      <c r="BJ94" s="102"/>
      <c r="BK94" s="102"/>
      <c r="BL94" s="102"/>
      <c r="BM94" s="102"/>
      <c r="BN94" s="102"/>
      <c r="BO94" s="102"/>
      <c r="BP94" s="102"/>
      <c r="BQ94" s="102"/>
      <c r="BR94" s="102"/>
      <c r="BS94" s="102"/>
      <c r="BT94" s="102"/>
      <c r="BU94" s="102"/>
      <c r="BV94" s="102"/>
      <c r="BW94" s="102"/>
      <c r="BX94" s="102"/>
      <c r="BY94" s="102"/>
      <c r="BZ94" s="102"/>
      <c r="CA94" s="102"/>
      <c r="CB94" s="102"/>
      <c r="CC94" s="102"/>
      <c r="CD94" s="102"/>
      <c r="CE94" s="102"/>
      <c r="CF94" s="102"/>
      <c r="CG94" s="102"/>
      <c r="CH94" s="102"/>
      <c r="CI94" s="102"/>
      <c r="CJ94" s="102"/>
      <c r="CK94" s="102"/>
      <c r="CL94" s="102"/>
      <c r="CM94" s="102"/>
      <c r="CN94" s="102"/>
      <c r="CO94" s="102"/>
      <c r="CP94" s="102"/>
      <c r="CQ94" s="102"/>
      <c r="CR94" s="102"/>
      <c r="CS94" s="102"/>
      <c r="CT94" s="102"/>
      <c r="CU94" s="102"/>
      <c r="CV94" s="102"/>
      <c r="CW94" s="102"/>
      <c r="CX94" s="102"/>
      <c r="CY94" s="102"/>
      <c r="CZ94" s="102"/>
      <c r="DA94" s="102"/>
      <c r="DB94" s="102"/>
      <c r="DC94" s="102"/>
      <c r="DD94" s="102"/>
      <c r="DE94" s="102"/>
      <c r="DF94" s="102"/>
      <c r="DG94" s="102"/>
      <c r="DH94" s="102"/>
      <c r="DI94" s="102"/>
      <c r="DJ94" s="102"/>
      <c r="DK94" s="102"/>
      <c r="DL94" s="102"/>
      <c r="DM94" s="102"/>
      <c r="DN94" s="102"/>
      <c r="DO94" s="102"/>
      <c r="DP94" s="102"/>
      <c r="DQ94" s="102"/>
      <c r="DR94" s="102"/>
      <c r="DS94" s="102"/>
      <c r="DT94" s="102"/>
      <c r="DU94" s="102"/>
      <c r="DV94" s="102"/>
      <c r="DW94" s="102"/>
      <c r="DX94" s="102"/>
      <c r="DY94" s="102"/>
      <c r="DZ94" s="102"/>
      <c r="EA94" s="102"/>
      <c r="EB94" s="102"/>
      <c r="EC94" s="102"/>
      <c r="ED94" s="102"/>
      <c r="EE94" s="102"/>
      <c r="EF94" s="102"/>
      <c r="EG94" s="102"/>
      <c r="EH94" s="102"/>
      <c r="EI94" s="102"/>
      <c r="EJ94" s="102"/>
      <c r="EK94" s="102"/>
      <c r="EL94" s="102"/>
      <c r="EM94" s="102"/>
      <c r="EN94" s="102"/>
      <c r="EO94" s="102"/>
      <c r="EP94" s="102"/>
      <c r="EQ94" s="102"/>
      <c r="ER94" s="102"/>
      <c r="ES94" s="102"/>
      <c r="ET94" s="102"/>
      <c r="EU94" s="102"/>
      <c r="EV94" s="102"/>
      <c r="EW94" s="102"/>
      <c r="EX94" s="102"/>
      <c r="EY94" s="102"/>
      <c r="EZ94" s="102"/>
      <c r="FA94" s="102"/>
      <c r="FB94" s="102"/>
      <c r="FC94" s="102"/>
      <c r="FD94" s="102"/>
      <c r="FE94" s="102"/>
      <c r="FF94" s="102"/>
      <c r="FG94" s="102"/>
      <c r="FH94" s="102"/>
      <c r="FI94" s="102"/>
      <c r="FJ94" s="102"/>
      <c r="FK94" s="102"/>
      <c r="FL94" s="102"/>
      <c r="FM94" s="102"/>
      <c r="FN94" s="102"/>
      <c r="FO94" s="102"/>
      <c r="FP94" s="102"/>
      <c r="FQ94" s="102"/>
      <c r="FR94" s="102"/>
      <c r="FS94" s="102"/>
      <c r="FT94" s="102"/>
      <c r="FU94" s="102"/>
      <c r="FV94" s="102"/>
      <c r="FW94" s="102"/>
      <c r="FX94" s="102"/>
      <c r="FY94" s="102"/>
      <c r="FZ94" s="102"/>
      <c r="GA94" s="102"/>
      <c r="GB94" s="102"/>
      <c r="GC94" s="102"/>
      <c r="GD94" s="102"/>
      <c r="GE94" s="102"/>
      <c r="GF94" s="102"/>
      <c r="GG94" s="102"/>
      <c r="GH94" s="102"/>
      <c r="GI94" s="102"/>
      <c r="GJ94" s="102"/>
      <c r="GK94" s="102"/>
      <c r="GL94" s="102"/>
      <c r="GM94" s="102"/>
      <c r="GN94" s="102"/>
      <c r="GO94" s="102"/>
      <c r="GP94" s="102"/>
      <c r="GQ94" s="102"/>
      <c r="GR94" s="102"/>
      <c r="GS94" s="102"/>
      <c r="GT94" s="102"/>
      <c r="GU94" s="102"/>
      <c r="GV94" s="102"/>
      <c r="GW94" s="102"/>
      <c r="GX94" s="102"/>
      <c r="GY94" s="102"/>
      <c r="GZ94" s="102"/>
      <c r="HA94" s="102"/>
      <c r="HB94" s="102"/>
      <c r="HC94" s="102"/>
      <c r="HD94" s="102"/>
      <c r="HE94" s="102"/>
      <c r="HF94" s="102"/>
      <c r="HG94" s="102"/>
      <c r="HH94" s="102"/>
      <c r="HI94" s="102"/>
      <c r="HJ94" s="102"/>
      <c r="HK94" s="102"/>
      <c r="HL94" s="102"/>
      <c r="HM94" s="102"/>
      <c r="HN94" s="102"/>
      <c r="HO94" s="102"/>
      <c r="HP94" s="102"/>
      <c r="HQ94" s="102"/>
      <c r="HR94" s="102"/>
      <c r="HS94" s="102"/>
      <c r="HT94" s="102"/>
      <c r="HU94" s="102"/>
      <c r="HV94" s="102"/>
      <c r="HW94" s="102"/>
      <c r="HX94" s="102"/>
      <c r="HY94" s="102"/>
      <c r="HZ94" s="102"/>
      <c r="IA94" s="102"/>
      <c r="IB94" s="102"/>
      <c r="IC94" s="102"/>
      <c r="ID94" s="102"/>
      <c r="IE94" s="102"/>
      <c r="IF94" s="102"/>
      <c r="IG94" s="102"/>
      <c r="IH94" s="102"/>
      <c r="II94" s="102"/>
      <c r="IJ94" s="102"/>
      <c r="IK94" s="102"/>
      <c r="IL94" s="102"/>
      <c r="IM94" s="102"/>
      <c r="IN94" s="102"/>
      <c r="IO94" s="102"/>
      <c r="IP94" s="102"/>
      <c r="IQ94" s="102"/>
      <c r="IR94" s="102"/>
      <c r="IS94" s="102"/>
      <c r="IT94" s="102"/>
      <c r="IU94" s="102"/>
      <c r="IV94" s="102"/>
      <c r="IW94" s="102"/>
    </row>
    <row r="95" customFormat="false" ht="12.75" hidden="false" customHeight="true" outlineLevel="0" collapsed="false">
      <c r="A95" s="135"/>
      <c r="B95" s="136"/>
      <c r="C95" s="137" t="s">
        <v>194</v>
      </c>
      <c r="D95" s="138" t="n">
        <v>0</v>
      </c>
      <c r="E95" s="139"/>
      <c r="F95" s="137" t="s">
        <v>195</v>
      </c>
      <c r="G95" s="138" t="n">
        <v>0</v>
      </c>
      <c r="H95" s="140"/>
      <c r="I95" s="137" t="s">
        <v>196</v>
      </c>
      <c r="J95" s="138" t="n">
        <v>0</v>
      </c>
      <c r="K95" s="130"/>
      <c r="L95" s="43"/>
      <c r="M95" s="66"/>
      <c r="N95" s="39"/>
      <c r="O95" s="43"/>
      <c r="P95" s="66"/>
      <c r="Q95" s="39"/>
      <c r="R95" s="102"/>
      <c r="S95" s="102"/>
      <c r="T95" s="102"/>
      <c r="U95" s="102"/>
      <c r="V95" s="102"/>
      <c r="W95" s="102"/>
      <c r="X95" s="102"/>
      <c r="Y95" s="102"/>
      <c r="Z95" s="102"/>
      <c r="AA95" s="102"/>
      <c r="AB95" s="102"/>
      <c r="AC95" s="102"/>
      <c r="AD95" s="102"/>
      <c r="AE95" s="102"/>
      <c r="AF95" s="102"/>
      <c r="AG95" s="102"/>
      <c r="AH95" s="102"/>
      <c r="AI95" s="102"/>
      <c r="AJ95" s="102"/>
      <c r="AK95" s="102"/>
      <c r="AL95" s="102"/>
      <c r="AM95" s="102"/>
      <c r="AN95" s="102"/>
      <c r="AO95" s="102"/>
      <c r="AP95" s="102"/>
      <c r="AQ95" s="102"/>
      <c r="AR95" s="102"/>
      <c r="AS95" s="102"/>
      <c r="AT95" s="102"/>
      <c r="AU95" s="102"/>
      <c r="AV95" s="102"/>
      <c r="AW95" s="102"/>
      <c r="AX95" s="102"/>
      <c r="AY95" s="102"/>
      <c r="AZ95" s="102"/>
      <c r="BA95" s="102"/>
      <c r="BB95" s="102"/>
      <c r="BC95" s="102"/>
      <c r="BD95" s="102"/>
      <c r="BE95" s="102"/>
      <c r="BF95" s="102"/>
      <c r="BG95" s="102"/>
      <c r="BH95" s="102"/>
      <c r="BI95" s="102"/>
      <c r="BJ95" s="102"/>
      <c r="BK95" s="102"/>
      <c r="BL95" s="102"/>
      <c r="BM95" s="102"/>
      <c r="BN95" s="102"/>
      <c r="BO95" s="102"/>
      <c r="BP95" s="102"/>
      <c r="BQ95" s="102"/>
      <c r="BR95" s="102"/>
      <c r="BS95" s="102"/>
      <c r="BT95" s="102"/>
      <c r="BU95" s="102"/>
      <c r="BV95" s="102"/>
      <c r="BW95" s="102"/>
      <c r="BX95" s="102"/>
      <c r="BY95" s="102"/>
      <c r="BZ95" s="102"/>
      <c r="CA95" s="102"/>
      <c r="CB95" s="102"/>
      <c r="CC95" s="102"/>
      <c r="CD95" s="102"/>
      <c r="CE95" s="102"/>
      <c r="CF95" s="102"/>
      <c r="CG95" s="102"/>
      <c r="CH95" s="102"/>
      <c r="CI95" s="102"/>
      <c r="CJ95" s="102"/>
      <c r="CK95" s="102"/>
      <c r="CL95" s="102"/>
      <c r="CM95" s="102"/>
      <c r="CN95" s="102"/>
      <c r="CO95" s="102"/>
      <c r="CP95" s="102"/>
      <c r="CQ95" s="102"/>
      <c r="CR95" s="102"/>
      <c r="CS95" s="102"/>
      <c r="CT95" s="102"/>
      <c r="CU95" s="102"/>
      <c r="CV95" s="102"/>
      <c r="CW95" s="102"/>
      <c r="CX95" s="102"/>
      <c r="CY95" s="102"/>
      <c r="CZ95" s="102"/>
      <c r="DA95" s="102"/>
      <c r="DB95" s="102"/>
      <c r="DC95" s="102"/>
      <c r="DD95" s="102"/>
      <c r="DE95" s="102"/>
      <c r="DF95" s="102"/>
      <c r="DG95" s="102"/>
      <c r="DH95" s="102"/>
      <c r="DI95" s="102"/>
      <c r="DJ95" s="102"/>
      <c r="DK95" s="102"/>
      <c r="DL95" s="102"/>
      <c r="DM95" s="102"/>
      <c r="DN95" s="102"/>
      <c r="DO95" s="102"/>
      <c r="DP95" s="102"/>
      <c r="DQ95" s="102"/>
      <c r="DR95" s="102"/>
      <c r="DS95" s="102"/>
      <c r="DT95" s="102"/>
      <c r="DU95" s="102"/>
      <c r="DV95" s="102"/>
      <c r="DW95" s="102"/>
      <c r="DX95" s="102"/>
      <c r="DY95" s="102"/>
      <c r="DZ95" s="102"/>
      <c r="EA95" s="102"/>
      <c r="EB95" s="102"/>
      <c r="EC95" s="102"/>
      <c r="ED95" s="102"/>
      <c r="EE95" s="102"/>
      <c r="EF95" s="102"/>
      <c r="EG95" s="102"/>
      <c r="EH95" s="102"/>
      <c r="EI95" s="102"/>
      <c r="EJ95" s="102"/>
      <c r="EK95" s="102"/>
      <c r="EL95" s="102"/>
      <c r="EM95" s="102"/>
      <c r="EN95" s="102"/>
      <c r="EO95" s="102"/>
      <c r="EP95" s="102"/>
      <c r="EQ95" s="102"/>
      <c r="ER95" s="102"/>
      <c r="ES95" s="102"/>
      <c r="ET95" s="102"/>
      <c r="EU95" s="102"/>
      <c r="EV95" s="102"/>
      <c r="EW95" s="102"/>
      <c r="EX95" s="102"/>
      <c r="EY95" s="102"/>
      <c r="EZ95" s="102"/>
      <c r="FA95" s="102"/>
      <c r="FB95" s="102"/>
      <c r="FC95" s="102"/>
      <c r="FD95" s="102"/>
      <c r="FE95" s="102"/>
      <c r="FF95" s="102"/>
      <c r="FG95" s="102"/>
      <c r="FH95" s="102"/>
      <c r="FI95" s="102"/>
      <c r="FJ95" s="102"/>
      <c r="FK95" s="102"/>
      <c r="FL95" s="102"/>
      <c r="FM95" s="102"/>
      <c r="FN95" s="102"/>
      <c r="FO95" s="102"/>
      <c r="FP95" s="102"/>
      <c r="FQ95" s="102"/>
      <c r="FR95" s="102"/>
      <c r="FS95" s="102"/>
      <c r="FT95" s="102"/>
      <c r="FU95" s="102"/>
      <c r="FV95" s="102"/>
      <c r="FW95" s="102"/>
      <c r="FX95" s="102"/>
      <c r="FY95" s="102"/>
      <c r="FZ95" s="102"/>
      <c r="GA95" s="102"/>
      <c r="GB95" s="102"/>
      <c r="GC95" s="102"/>
      <c r="GD95" s="102"/>
      <c r="GE95" s="102"/>
      <c r="GF95" s="102"/>
      <c r="GG95" s="102"/>
      <c r="GH95" s="102"/>
      <c r="GI95" s="102"/>
      <c r="GJ95" s="102"/>
      <c r="GK95" s="102"/>
      <c r="GL95" s="102"/>
      <c r="GM95" s="102"/>
      <c r="GN95" s="102"/>
      <c r="GO95" s="102"/>
      <c r="GP95" s="102"/>
      <c r="GQ95" s="102"/>
      <c r="GR95" s="102"/>
      <c r="GS95" s="102"/>
      <c r="GT95" s="102"/>
      <c r="GU95" s="102"/>
      <c r="GV95" s="102"/>
      <c r="GW95" s="102"/>
      <c r="GX95" s="102"/>
      <c r="GY95" s="102"/>
      <c r="GZ95" s="102"/>
      <c r="HA95" s="102"/>
      <c r="HB95" s="102"/>
      <c r="HC95" s="102"/>
      <c r="HD95" s="102"/>
      <c r="HE95" s="102"/>
      <c r="HF95" s="102"/>
      <c r="HG95" s="102"/>
      <c r="HH95" s="102"/>
      <c r="HI95" s="102"/>
      <c r="HJ95" s="102"/>
      <c r="HK95" s="102"/>
      <c r="HL95" s="102"/>
      <c r="HM95" s="102"/>
      <c r="HN95" s="102"/>
      <c r="HO95" s="102"/>
      <c r="HP95" s="102"/>
      <c r="HQ95" s="102"/>
      <c r="HR95" s="102"/>
      <c r="HS95" s="102"/>
      <c r="HT95" s="102"/>
      <c r="HU95" s="102"/>
      <c r="HV95" s="102"/>
      <c r="HW95" s="102"/>
      <c r="HX95" s="102"/>
      <c r="HY95" s="102"/>
      <c r="HZ95" s="102"/>
      <c r="IA95" s="102"/>
      <c r="IB95" s="102"/>
      <c r="IC95" s="102"/>
      <c r="ID95" s="102"/>
      <c r="IE95" s="102"/>
      <c r="IF95" s="102"/>
      <c r="IG95" s="102"/>
      <c r="IH95" s="102"/>
      <c r="II95" s="102"/>
      <c r="IJ95" s="102"/>
      <c r="IK95" s="102"/>
      <c r="IL95" s="102"/>
      <c r="IM95" s="102"/>
      <c r="IN95" s="102"/>
      <c r="IO95" s="102"/>
      <c r="IP95" s="102"/>
      <c r="IQ95" s="102"/>
      <c r="IR95" s="102"/>
      <c r="IS95" s="102"/>
      <c r="IT95" s="102"/>
      <c r="IU95" s="102"/>
      <c r="IV95" s="102"/>
      <c r="IW95" s="102"/>
    </row>
    <row r="96" customFormat="false" ht="12.75" hidden="false" customHeight="true" outlineLevel="0" collapsed="false">
      <c r="A96" s="135"/>
      <c r="B96" s="136"/>
      <c r="C96" s="137"/>
      <c r="D96" s="138"/>
      <c r="E96" s="139"/>
      <c r="F96" s="137" t="s">
        <v>197</v>
      </c>
      <c r="G96" s="138" t="n">
        <v>0</v>
      </c>
      <c r="H96" s="140"/>
      <c r="I96" s="137" t="s">
        <v>198</v>
      </c>
      <c r="J96" s="138" t="n">
        <v>0</v>
      </c>
      <c r="K96" s="130"/>
      <c r="L96" s="43"/>
      <c r="M96" s="66"/>
      <c r="N96" s="39"/>
      <c r="O96" s="43"/>
      <c r="P96" s="66"/>
      <c r="Q96" s="39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02"/>
      <c r="AI96" s="102"/>
      <c r="AJ96" s="102"/>
      <c r="AK96" s="102"/>
      <c r="AL96" s="102"/>
      <c r="AM96" s="102"/>
      <c r="AN96" s="102"/>
      <c r="AO96" s="102"/>
      <c r="AP96" s="102"/>
      <c r="AQ96" s="102"/>
      <c r="AR96" s="102"/>
      <c r="AS96" s="102"/>
      <c r="AT96" s="102"/>
      <c r="AU96" s="102"/>
      <c r="AV96" s="102"/>
      <c r="AW96" s="102"/>
      <c r="AX96" s="102"/>
      <c r="AY96" s="102"/>
      <c r="AZ96" s="102"/>
      <c r="BA96" s="102"/>
      <c r="BB96" s="102"/>
      <c r="BC96" s="102"/>
      <c r="BD96" s="102"/>
      <c r="BE96" s="102"/>
      <c r="BF96" s="102"/>
      <c r="BG96" s="102"/>
      <c r="BH96" s="102"/>
      <c r="BI96" s="102"/>
      <c r="BJ96" s="102"/>
      <c r="BK96" s="102"/>
      <c r="BL96" s="102"/>
      <c r="BM96" s="102"/>
      <c r="BN96" s="102"/>
      <c r="BO96" s="102"/>
      <c r="BP96" s="102"/>
      <c r="BQ96" s="102"/>
      <c r="BR96" s="102"/>
      <c r="BS96" s="102"/>
      <c r="BT96" s="102"/>
      <c r="BU96" s="102"/>
      <c r="BV96" s="102"/>
      <c r="BW96" s="102"/>
      <c r="BX96" s="102"/>
      <c r="BY96" s="102"/>
      <c r="BZ96" s="102"/>
      <c r="CA96" s="102"/>
      <c r="CB96" s="102"/>
      <c r="CC96" s="102"/>
      <c r="CD96" s="102"/>
      <c r="CE96" s="102"/>
      <c r="CF96" s="102"/>
      <c r="CG96" s="102"/>
      <c r="CH96" s="102"/>
      <c r="CI96" s="102"/>
      <c r="CJ96" s="102"/>
      <c r="CK96" s="102"/>
      <c r="CL96" s="102"/>
      <c r="CM96" s="102"/>
      <c r="CN96" s="102"/>
      <c r="CO96" s="102"/>
      <c r="CP96" s="102"/>
      <c r="CQ96" s="102"/>
      <c r="CR96" s="102"/>
      <c r="CS96" s="102"/>
      <c r="CT96" s="102"/>
      <c r="CU96" s="102"/>
      <c r="CV96" s="102"/>
      <c r="CW96" s="102"/>
      <c r="CX96" s="102"/>
      <c r="CY96" s="102"/>
      <c r="CZ96" s="102"/>
      <c r="DA96" s="102"/>
      <c r="DB96" s="102"/>
      <c r="DC96" s="102"/>
      <c r="DD96" s="102"/>
      <c r="DE96" s="102"/>
      <c r="DF96" s="102"/>
      <c r="DG96" s="102"/>
      <c r="DH96" s="102"/>
      <c r="DI96" s="102"/>
      <c r="DJ96" s="102"/>
      <c r="DK96" s="102"/>
      <c r="DL96" s="102"/>
      <c r="DM96" s="102"/>
      <c r="DN96" s="102"/>
      <c r="DO96" s="102"/>
      <c r="DP96" s="102"/>
      <c r="DQ96" s="102"/>
      <c r="DR96" s="102"/>
      <c r="DS96" s="102"/>
      <c r="DT96" s="102"/>
      <c r="DU96" s="102"/>
      <c r="DV96" s="102"/>
      <c r="DW96" s="102"/>
      <c r="DX96" s="102"/>
      <c r="DY96" s="102"/>
      <c r="DZ96" s="102"/>
      <c r="EA96" s="102"/>
      <c r="EB96" s="102"/>
      <c r="EC96" s="102"/>
      <c r="ED96" s="102"/>
      <c r="EE96" s="102"/>
      <c r="EF96" s="102"/>
      <c r="EG96" s="102"/>
      <c r="EH96" s="102"/>
      <c r="EI96" s="102"/>
      <c r="EJ96" s="102"/>
      <c r="EK96" s="102"/>
      <c r="EL96" s="102"/>
      <c r="EM96" s="102"/>
      <c r="EN96" s="102"/>
      <c r="EO96" s="102"/>
      <c r="EP96" s="102"/>
      <c r="EQ96" s="102"/>
      <c r="ER96" s="102"/>
      <c r="ES96" s="102"/>
      <c r="ET96" s="102"/>
      <c r="EU96" s="102"/>
      <c r="EV96" s="102"/>
      <c r="EW96" s="102"/>
      <c r="EX96" s="102"/>
      <c r="EY96" s="102"/>
      <c r="EZ96" s="102"/>
      <c r="FA96" s="102"/>
      <c r="FB96" s="102"/>
      <c r="FC96" s="102"/>
      <c r="FD96" s="102"/>
      <c r="FE96" s="102"/>
      <c r="FF96" s="102"/>
      <c r="FG96" s="102"/>
      <c r="FH96" s="102"/>
      <c r="FI96" s="102"/>
      <c r="FJ96" s="102"/>
      <c r="FK96" s="102"/>
      <c r="FL96" s="102"/>
      <c r="FM96" s="102"/>
      <c r="FN96" s="102"/>
      <c r="FO96" s="102"/>
      <c r="FP96" s="102"/>
      <c r="FQ96" s="102"/>
      <c r="FR96" s="102"/>
      <c r="FS96" s="102"/>
      <c r="FT96" s="102"/>
      <c r="FU96" s="102"/>
      <c r="FV96" s="102"/>
      <c r="FW96" s="102"/>
      <c r="FX96" s="102"/>
      <c r="FY96" s="102"/>
      <c r="FZ96" s="102"/>
      <c r="GA96" s="102"/>
      <c r="GB96" s="102"/>
      <c r="GC96" s="102"/>
      <c r="GD96" s="102"/>
      <c r="GE96" s="102"/>
      <c r="GF96" s="102"/>
      <c r="GG96" s="102"/>
      <c r="GH96" s="102"/>
      <c r="GI96" s="102"/>
      <c r="GJ96" s="102"/>
      <c r="GK96" s="102"/>
      <c r="GL96" s="102"/>
      <c r="GM96" s="102"/>
      <c r="GN96" s="102"/>
      <c r="GO96" s="102"/>
      <c r="GP96" s="102"/>
      <c r="GQ96" s="102"/>
      <c r="GR96" s="102"/>
      <c r="GS96" s="102"/>
      <c r="GT96" s="102"/>
      <c r="GU96" s="102"/>
      <c r="GV96" s="102"/>
      <c r="GW96" s="102"/>
      <c r="GX96" s="102"/>
      <c r="GY96" s="102"/>
      <c r="GZ96" s="102"/>
      <c r="HA96" s="102"/>
      <c r="HB96" s="102"/>
      <c r="HC96" s="102"/>
      <c r="HD96" s="102"/>
      <c r="HE96" s="102"/>
      <c r="HF96" s="102"/>
      <c r="HG96" s="102"/>
      <c r="HH96" s="102"/>
      <c r="HI96" s="102"/>
      <c r="HJ96" s="102"/>
      <c r="HK96" s="102"/>
      <c r="HL96" s="102"/>
      <c r="HM96" s="102"/>
      <c r="HN96" s="102"/>
      <c r="HO96" s="102"/>
      <c r="HP96" s="102"/>
      <c r="HQ96" s="102"/>
      <c r="HR96" s="102"/>
      <c r="HS96" s="102"/>
      <c r="HT96" s="102"/>
      <c r="HU96" s="102"/>
      <c r="HV96" s="102"/>
      <c r="HW96" s="102"/>
      <c r="HX96" s="102"/>
      <c r="HY96" s="102"/>
      <c r="HZ96" s="102"/>
      <c r="IA96" s="102"/>
      <c r="IB96" s="102"/>
      <c r="IC96" s="102"/>
      <c r="ID96" s="102"/>
      <c r="IE96" s="102"/>
      <c r="IF96" s="102"/>
      <c r="IG96" s="102"/>
      <c r="IH96" s="102"/>
      <c r="II96" s="102"/>
      <c r="IJ96" s="102"/>
      <c r="IK96" s="102"/>
      <c r="IL96" s="102"/>
      <c r="IM96" s="102"/>
      <c r="IN96" s="102"/>
      <c r="IO96" s="102"/>
      <c r="IP96" s="102"/>
      <c r="IQ96" s="102"/>
      <c r="IR96" s="102"/>
      <c r="IS96" s="102"/>
      <c r="IT96" s="102"/>
      <c r="IU96" s="102"/>
      <c r="IV96" s="102"/>
      <c r="IW96" s="102"/>
    </row>
    <row r="97" customFormat="false" ht="12.75" hidden="false" customHeight="true" outlineLevel="0" collapsed="false">
      <c r="A97" s="135"/>
      <c r="B97" s="136"/>
      <c r="C97" s="137"/>
      <c r="D97" s="138"/>
      <c r="E97" s="139"/>
      <c r="F97" s="137" t="s">
        <v>199</v>
      </c>
      <c r="G97" s="138" t="n">
        <v>0</v>
      </c>
      <c r="H97" s="140"/>
      <c r="I97" s="137" t="s">
        <v>200</v>
      </c>
      <c r="J97" s="138" t="n">
        <v>0</v>
      </c>
      <c r="K97" s="130"/>
      <c r="L97" s="43"/>
      <c r="M97" s="66"/>
      <c r="N97" s="39"/>
      <c r="O97" s="43"/>
      <c r="P97" s="66"/>
      <c r="Q97" s="39"/>
      <c r="R97" s="102"/>
      <c r="S97" s="102"/>
      <c r="T97" s="102"/>
      <c r="U97" s="102"/>
      <c r="V97" s="102"/>
      <c r="W97" s="102"/>
      <c r="X97" s="102"/>
      <c r="Y97" s="102"/>
      <c r="Z97" s="102"/>
      <c r="AA97" s="102"/>
      <c r="AB97" s="102"/>
      <c r="AC97" s="102"/>
      <c r="AD97" s="102"/>
      <c r="AE97" s="102"/>
      <c r="AF97" s="102"/>
      <c r="AG97" s="102"/>
      <c r="AH97" s="102"/>
      <c r="AI97" s="102"/>
      <c r="AJ97" s="102"/>
      <c r="AK97" s="102"/>
      <c r="AL97" s="102"/>
      <c r="AM97" s="102"/>
      <c r="AN97" s="102"/>
      <c r="AO97" s="102"/>
      <c r="AP97" s="102"/>
      <c r="AQ97" s="102"/>
      <c r="AR97" s="102"/>
      <c r="AS97" s="102"/>
      <c r="AT97" s="102"/>
      <c r="AU97" s="102"/>
      <c r="AV97" s="102"/>
      <c r="AW97" s="102"/>
      <c r="AX97" s="102"/>
      <c r="AY97" s="102"/>
      <c r="AZ97" s="102"/>
      <c r="BA97" s="102"/>
      <c r="BB97" s="102"/>
      <c r="BC97" s="102"/>
      <c r="BD97" s="102"/>
      <c r="BE97" s="102"/>
      <c r="BF97" s="102"/>
      <c r="BG97" s="102"/>
      <c r="BH97" s="102"/>
      <c r="BI97" s="102"/>
      <c r="BJ97" s="102"/>
      <c r="BK97" s="102"/>
      <c r="BL97" s="102"/>
      <c r="BM97" s="102"/>
      <c r="BN97" s="102"/>
      <c r="BO97" s="102"/>
      <c r="BP97" s="102"/>
      <c r="BQ97" s="102"/>
      <c r="BR97" s="102"/>
      <c r="BS97" s="102"/>
      <c r="BT97" s="102"/>
      <c r="BU97" s="102"/>
      <c r="BV97" s="102"/>
      <c r="BW97" s="102"/>
      <c r="BX97" s="102"/>
      <c r="BY97" s="102"/>
      <c r="BZ97" s="102"/>
      <c r="CA97" s="102"/>
      <c r="CB97" s="102"/>
      <c r="CC97" s="102"/>
      <c r="CD97" s="102"/>
      <c r="CE97" s="102"/>
      <c r="CF97" s="102"/>
      <c r="CG97" s="102"/>
      <c r="CH97" s="102"/>
      <c r="CI97" s="102"/>
      <c r="CJ97" s="102"/>
      <c r="CK97" s="102"/>
      <c r="CL97" s="102"/>
      <c r="CM97" s="102"/>
      <c r="CN97" s="102"/>
      <c r="CO97" s="102"/>
      <c r="CP97" s="102"/>
      <c r="CQ97" s="102"/>
      <c r="CR97" s="102"/>
      <c r="CS97" s="102"/>
      <c r="CT97" s="102"/>
      <c r="CU97" s="102"/>
      <c r="CV97" s="102"/>
      <c r="CW97" s="102"/>
      <c r="CX97" s="102"/>
      <c r="CY97" s="102"/>
      <c r="CZ97" s="102"/>
      <c r="DA97" s="102"/>
      <c r="DB97" s="102"/>
      <c r="DC97" s="102"/>
      <c r="DD97" s="102"/>
      <c r="DE97" s="102"/>
      <c r="DF97" s="102"/>
      <c r="DG97" s="102"/>
      <c r="DH97" s="102"/>
      <c r="DI97" s="102"/>
      <c r="DJ97" s="102"/>
      <c r="DK97" s="102"/>
      <c r="DL97" s="102"/>
      <c r="DM97" s="102"/>
      <c r="DN97" s="102"/>
      <c r="DO97" s="102"/>
      <c r="DP97" s="102"/>
      <c r="DQ97" s="102"/>
      <c r="DR97" s="102"/>
      <c r="DS97" s="102"/>
      <c r="DT97" s="102"/>
      <c r="DU97" s="102"/>
      <c r="DV97" s="102"/>
      <c r="DW97" s="102"/>
      <c r="DX97" s="102"/>
      <c r="DY97" s="102"/>
      <c r="DZ97" s="102"/>
      <c r="EA97" s="102"/>
      <c r="EB97" s="102"/>
      <c r="EC97" s="102"/>
      <c r="ED97" s="102"/>
      <c r="EE97" s="102"/>
      <c r="EF97" s="102"/>
      <c r="EG97" s="102"/>
      <c r="EH97" s="102"/>
      <c r="EI97" s="102"/>
      <c r="EJ97" s="102"/>
      <c r="EK97" s="102"/>
      <c r="EL97" s="102"/>
      <c r="EM97" s="102"/>
      <c r="EN97" s="102"/>
      <c r="EO97" s="102"/>
      <c r="EP97" s="102"/>
      <c r="EQ97" s="102"/>
      <c r="ER97" s="102"/>
      <c r="ES97" s="102"/>
      <c r="ET97" s="102"/>
      <c r="EU97" s="102"/>
      <c r="EV97" s="102"/>
      <c r="EW97" s="102"/>
      <c r="EX97" s="102"/>
      <c r="EY97" s="102"/>
      <c r="EZ97" s="102"/>
      <c r="FA97" s="102"/>
      <c r="FB97" s="102"/>
      <c r="FC97" s="102"/>
      <c r="FD97" s="102"/>
      <c r="FE97" s="102"/>
      <c r="FF97" s="102"/>
      <c r="FG97" s="102"/>
      <c r="FH97" s="102"/>
      <c r="FI97" s="102"/>
      <c r="FJ97" s="102"/>
      <c r="FK97" s="102"/>
      <c r="FL97" s="102"/>
      <c r="FM97" s="102"/>
      <c r="FN97" s="102"/>
      <c r="FO97" s="102"/>
      <c r="FP97" s="102"/>
      <c r="FQ97" s="102"/>
      <c r="FR97" s="102"/>
      <c r="FS97" s="102"/>
      <c r="FT97" s="102"/>
      <c r="FU97" s="102"/>
      <c r="FV97" s="102"/>
      <c r="FW97" s="102"/>
      <c r="FX97" s="102"/>
      <c r="FY97" s="102"/>
      <c r="FZ97" s="102"/>
      <c r="GA97" s="102"/>
      <c r="GB97" s="102"/>
      <c r="GC97" s="102"/>
      <c r="GD97" s="102"/>
      <c r="GE97" s="102"/>
      <c r="GF97" s="102"/>
      <c r="GG97" s="102"/>
      <c r="GH97" s="102"/>
      <c r="GI97" s="102"/>
      <c r="GJ97" s="102"/>
      <c r="GK97" s="102"/>
      <c r="GL97" s="102"/>
      <c r="GM97" s="102"/>
      <c r="GN97" s="102"/>
      <c r="GO97" s="102"/>
      <c r="GP97" s="102"/>
      <c r="GQ97" s="102"/>
      <c r="GR97" s="102"/>
      <c r="GS97" s="102"/>
      <c r="GT97" s="102"/>
      <c r="GU97" s="102"/>
      <c r="GV97" s="102"/>
      <c r="GW97" s="102"/>
      <c r="GX97" s="102"/>
      <c r="GY97" s="102"/>
      <c r="GZ97" s="102"/>
      <c r="HA97" s="102"/>
      <c r="HB97" s="102"/>
      <c r="HC97" s="102"/>
      <c r="HD97" s="102"/>
      <c r="HE97" s="102"/>
      <c r="HF97" s="102"/>
      <c r="HG97" s="102"/>
      <c r="HH97" s="102"/>
      <c r="HI97" s="102"/>
      <c r="HJ97" s="102"/>
      <c r="HK97" s="102"/>
      <c r="HL97" s="102"/>
      <c r="HM97" s="102"/>
      <c r="HN97" s="102"/>
      <c r="HO97" s="102"/>
      <c r="HP97" s="102"/>
      <c r="HQ97" s="102"/>
      <c r="HR97" s="102"/>
      <c r="HS97" s="102"/>
      <c r="HT97" s="102"/>
      <c r="HU97" s="102"/>
      <c r="HV97" s="102"/>
      <c r="HW97" s="102"/>
      <c r="HX97" s="102"/>
      <c r="HY97" s="102"/>
      <c r="HZ97" s="102"/>
      <c r="IA97" s="102"/>
      <c r="IB97" s="102"/>
      <c r="IC97" s="102"/>
      <c r="ID97" s="102"/>
      <c r="IE97" s="102"/>
      <c r="IF97" s="102"/>
      <c r="IG97" s="102"/>
      <c r="IH97" s="102"/>
      <c r="II97" s="102"/>
      <c r="IJ97" s="102"/>
      <c r="IK97" s="102"/>
      <c r="IL97" s="102"/>
      <c r="IM97" s="102"/>
      <c r="IN97" s="102"/>
      <c r="IO97" s="102"/>
      <c r="IP97" s="102"/>
      <c r="IQ97" s="102"/>
      <c r="IR97" s="102"/>
      <c r="IS97" s="102"/>
      <c r="IT97" s="102"/>
      <c r="IU97" s="102"/>
      <c r="IV97" s="102"/>
      <c r="IW97" s="102"/>
    </row>
    <row r="98" customFormat="false" ht="12.75" hidden="false" customHeight="true" outlineLevel="0" collapsed="false">
      <c r="A98" s="135"/>
      <c r="B98" s="136"/>
      <c r="C98" s="137"/>
      <c r="D98" s="138"/>
      <c r="E98" s="139"/>
      <c r="F98" s="137"/>
      <c r="G98" s="138"/>
      <c r="H98" s="140"/>
      <c r="I98" s="137" t="s">
        <v>201</v>
      </c>
      <c r="J98" s="138" t="n">
        <v>0</v>
      </c>
      <c r="K98" s="130"/>
      <c r="L98" s="43"/>
      <c r="M98" s="66"/>
      <c r="N98" s="39"/>
      <c r="O98" s="43"/>
      <c r="P98" s="66"/>
      <c r="Q98" s="39"/>
      <c r="R98" s="102"/>
      <c r="S98" s="102"/>
      <c r="T98" s="102"/>
      <c r="U98" s="102"/>
      <c r="V98" s="102"/>
      <c r="W98" s="102"/>
      <c r="X98" s="102"/>
      <c r="Y98" s="102"/>
      <c r="Z98" s="102"/>
      <c r="AA98" s="102"/>
      <c r="AB98" s="102"/>
      <c r="AC98" s="102"/>
      <c r="AD98" s="102"/>
      <c r="AE98" s="102"/>
      <c r="AF98" s="102"/>
      <c r="AG98" s="102"/>
      <c r="AH98" s="102"/>
      <c r="AI98" s="102"/>
      <c r="AJ98" s="102"/>
      <c r="AK98" s="102"/>
      <c r="AL98" s="102"/>
      <c r="AM98" s="102"/>
      <c r="AN98" s="102"/>
      <c r="AO98" s="102"/>
      <c r="AP98" s="102"/>
      <c r="AQ98" s="102"/>
      <c r="AR98" s="102"/>
      <c r="AS98" s="102"/>
      <c r="AT98" s="102"/>
      <c r="AU98" s="102"/>
      <c r="AV98" s="102"/>
      <c r="AW98" s="102"/>
      <c r="AX98" s="102"/>
      <c r="AY98" s="102"/>
      <c r="AZ98" s="102"/>
      <c r="BA98" s="102"/>
      <c r="BB98" s="102"/>
      <c r="BC98" s="102"/>
      <c r="BD98" s="102"/>
      <c r="BE98" s="102"/>
      <c r="BF98" s="102"/>
      <c r="BG98" s="102"/>
      <c r="BH98" s="102"/>
      <c r="BI98" s="102"/>
      <c r="BJ98" s="102"/>
      <c r="BK98" s="102"/>
      <c r="BL98" s="102"/>
      <c r="BM98" s="102"/>
      <c r="BN98" s="102"/>
      <c r="BO98" s="102"/>
      <c r="BP98" s="102"/>
      <c r="BQ98" s="102"/>
      <c r="BR98" s="102"/>
      <c r="BS98" s="102"/>
      <c r="BT98" s="102"/>
      <c r="BU98" s="102"/>
      <c r="BV98" s="102"/>
      <c r="BW98" s="102"/>
      <c r="BX98" s="102"/>
      <c r="BY98" s="102"/>
      <c r="BZ98" s="102"/>
      <c r="CA98" s="102"/>
      <c r="CB98" s="102"/>
      <c r="CC98" s="102"/>
      <c r="CD98" s="102"/>
      <c r="CE98" s="102"/>
      <c r="CF98" s="102"/>
      <c r="CG98" s="102"/>
      <c r="CH98" s="102"/>
      <c r="CI98" s="102"/>
      <c r="CJ98" s="102"/>
      <c r="CK98" s="102"/>
      <c r="CL98" s="102"/>
      <c r="CM98" s="102"/>
      <c r="CN98" s="102"/>
      <c r="CO98" s="102"/>
      <c r="CP98" s="102"/>
      <c r="CQ98" s="102"/>
      <c r="CR98" s="102"/>
      <c r="CS98" s="102"/>
      <c r="CT98" s="102"/>
      <c r="CU98" s="102"/>
      <c r="CV98" s="102"/>
      <c r="CW98" s="102"/>
      <c r="CX98" s="102"/>
      <c r="CY98" s="102"/>
      <c r="CZ98" s="102"/>
      <c r="DA98" s="102"/>
      <c r="DB98" s="102"/>
      <c r="DC98" s="102"/>
      <c r="DD98" s="102"/>
      <c r="DE98" s="102"/>
      <c r="DF98" s="102"/>
      <c r="DG98" s="102"/>
      <c r="DH98" s="102"/>
      <c r="DI98" s="102"/>
      <c r="DJ98" s="102"/>
      <c r="DK98" s="102"/>
      <c r="DL98" s="102"/>
      <c r="DM98" s="102"/>
      <c r="DN98" s="102"/>
      <c r="DO98" s="102"/>
      <c r="DP98" s="102"/>
      <c r="DQ98" s="102"/>
      <c r="DR98" s="102"/>
      <c r="DS98" s="102"/>
      <c r="DT98" s="102"/>
      <c r="DU98" s="102"/>
      <c r="DV98" s="102"/>
      <c r="DW98" s="102"/>
      <c r="DX98" s="102"/>
      <c r="DY98" s="102"/>
      <c r="DZ98" s="102"/>
      <c r="EA98" s="102"/>
      <c r="EB98" s="102"/>
      <c r="EC98" s="102"/>
      <c r="ED98" s="102"/>
      <c r="EE98" s="102"/>
      <c r="EF98" s="102"/>
      <c r="EG98" s="102"/>
      <c r="EH98" s="102"/>
      <c r="EI98" s="102"/>
      <c r="EJ98" s="102"/>
      <c r="EK98" s="102"/>
      <c r="EL98" s="102"/>
      <c r="EM98" s="102"/>
      <c r="EN98" s="102"/>
      <c r="EO98" s="102"/>
      <c r="EP98" s="102"/>
      <c r="EQ98" s="102"/>
      <c r="ER98" s="102"/>
      <c r="ES98" s="102"/>
      <c r="ET98" s="102"/>
      <c r="EU98" s="102"/>
      <c r="EV98" s="102"/>
      <c r="EW98" s="102"/>
      <c r="EX98" s="102"/>
      <c r="EY98" s="102"/>
      <c r="EZ98" s="102"/>
      <c r="FA98" s="102"/>
      <c r="FB98" s="102"/>
      <c r="FC98" s="102"/>
      <c r="FD98" s="102"/>
      <c r="FE98" s="102"/>
      <c r="FF98" s="102"/>
      <c r="FG98" s="102"/>
      <c r="FH98" s="102"/>
      <c r="FI98" s="102"/>
      <c r="FJ98" s="102"/>
      <c r="FK98" s="102"/>
      <c r="FL98" s="102"/>
      <c r="FM98" s="102"/>
      <c r="FN98" s="102"/>
      <c r="FO98" s="102"/>
      <c r="FP98" s="102"/>
      <c r="FQ98" s="102"/>
      <c r="FR98" s="102"/>
      <c r="FS98" s="102"/>
      <c r="FT98" s="102"/>
      <c r="FU98" s="102"/>
      <c r="FV98" s="102"/>
      <c r="FW98" s="102"/>
      <c r="FX98" s="102"/>
      <c r="FY98" s="102"/>
      <c r="FZ98" s="102"/>
      <c r="GA98" s="102"/>
      <c r="GB98" s="102"/>
      <c r="GC98" s="102"/>
      <c r="GD98" s="102"/>
      <c r="GE98" s="102"/>
      <c r="GF98" s="102"/>
      <c r="GG98" s="102"/>
      <c r="GH98" s="102"/>
      <c r="GI98" s="102"/>
      <c r="GJ98" s="102"/>
      <c r="GK98" s="102"/>
      <c r="GL98" s="102"/>
      <c r="GM98" s="102"/>
      <c r="GN98" s="102"/>
      <c r="GO98" s="102"/>
      <c r="GP98" s="102"/>
      <c r="GQ98" s="102"/>
      <c r="GR98" s="102"/>
      <c r="GS98" s="102"/>
      <c r="GT98" s="102"/>
      <c r="GU98" s="102"/>
      <c r="GV98" s="102"/>
      <c r="GW98" s="102"/>
      <c r="GX98" s="102"/>
      <c r="GY98" s="102"/>
      <c r="GZ98" s="102"/>
      <c r="HA98" s="102"/>
      <c r="HB98" s="102"/>
      <c r="HC98" s="102"/>
      <c r="HD98" s="102"/>
      <c r="HE98" s="102"/>
      <c r="HF98" s="102"/>
      <c r="HG98" s="102"/>
      <c r="HH98" s="102"/>
      <c r="HI98" s="102"/>
      <c r="HJ98" s="102"/>
      <c r="HK98" s="102"/>
      <c r="HL98" s="102"/>
      <c r="HM98" s="102"/>
      <c r="HN98" s="102"/>
      <c r="HO98" s="102"/>
      <c r="HP98" s="102"/>
      <c r="HQ98" s="102"/>
      <c r="HR98" s="102"/>
      <c r="HS98" s="102"/>
      <c r="HT98" s="102"/>
      <c r="HU98" s="102"/>
      <c r="HV98" s="102"/>
      <c r="HW98" s="102"/>
      <c r="HX98" s="102"/>
      <c r="HY98" s="102"/>
      <c r="HZ98" s="102"/>
      <c r="IA98" s="102"/>
      <c r="IB98" s="102"/>
      <c r="IC98" s="102"/>
      <c r="ID98" s="102"/>
      <c r="IE98" s="102"/>
      <c r="IF98" s="102"/>
      <c r="IG98" s="102"/>
      <c r="IH98" s="102"/>
      <c r="II98" s="102"/>
      <c r="IJ98" s="102"/>
      <c r="IK98" s="102"/>
      <c r="IL98" s="102"/>
      <c r="IM98" s="102"/>
      <c r="IN98" s="102"/>
      <c r="IO98" s="102"/>
      <c r="IP98" s="102"/>
      <c r="IQ98" s="102"/>
      <c r="IR98" s="102"/>
      <c r="IS98" s="102"/>
      <c r="IT98" s="102"/>
      <c r="IU98" s="102"/>
      <c r="IV98" s="102"/>
      <c r="IW98" s="102"/>
    </row>
    <row r="99" customFormat="false" ht="12" hidden="false" customHeight="true" outlineLevel="0" collapsed="false">
      <c r="A99" s="135"/>
      <c r="B99" s="136"/>
      <c r="C99" s="43"/>
      <c r="D99" s="66"/>
      <c r="E99" s="87" t="s">
        <v>103</v>
      </c>
      <c r="F99" s="43"/>
      <c r="G99" s="66"/>
      <c r="H99" s="87" t="s">
        <v>103</v>
      </c>
      <c r="K99" s="87" t="s">
        <v>103</v>
      </c>
      <c r="L99" s="43"/>
      <c r="M99" s="66"/>
      <c r="N99" s="87" t="s">
        <v>103</v>
      </c>
      <c r="O99" s="126"/>
      <c r="P99" s="127"/>
      <c r="Q99" s="87" t="s">
        <v>103</v>
      </c>
      <c r="R99" s="102"/>
      <c r="S99" s="102"/>
      <c r="T99" s="102"/>
      <c r="U99" s="102"/>
      <c r="V99" s="102"/>
      <c r="W99" s="102"/>
      <c r="X99" s="102"/>
      <c r="Y99" s="102"/>
      <c r="Z99" s="102"/>
      <c r="AA99" s="102"/>
      <c r="AB99" s="102"/>
      <c r="AC99" s="102"/>
      <c r="AD99" s="102"/>
      <c r="AE99" s="102"/>
      <c r="AF99" s="102"/>
      <c r="AG99" s="102"/>
      <c r="AH99" s="102"/>
      <c r="AI99" s="102"/>
      <c r="AJ99" s="102"/>
      <c r="AK99" s="102"/>
      <c r="AL99" s="102"/>
      <c r="AM99" s="102"/>
      <c r="AN99" s="102"/>
      <c r="AO99" s="102"/>
      <c r="AP99" s="102"/>
      <c r="AQ99" s="102"/>
      <c r="AR99" s="102"/>
      <c r="AS99" s="102"/>
      <c r="AT99" s="102"/>
      <c r="AU99" s="102"/>
      <c r="AV99" s="102"/>
      <c r="AW99" s="102"/>
      <c r="AX99" s="102"/>
      <c r="AY99" s="102"/>
      <c r="AZ99" s="102"/>
      <c r="BA99" s="102"/>
      <c r="BB99" s="102"/>
      <c r="BC99" s="102"/>
      <c r="BD99" s="102"/>
      <c r="BE99" s="102"/>
      <c r="BF99" s="102"/>
      <c r="BG99" s="102"/>
      <c r="BH99" s="102"/>
      <c r="BI99" s="102"/>
      <c r="BJ99" s="102"/>
      <c r="BK99" s="102"/>
      <c r="BL99" s="102"/>
      <c r="BM99" s="102"/>
      <c r="BN99" s="102"/>
      <c r="BO99" s="102"/>
      <c r="BP99" s="102"/>
      <c r="BQ99" s="102"/>
      <c r="BR99" s="102"/>
      <c r="BS99" s="102"/>
      <c r="BT99" s="102"/>
      <c r="BU99" s="102"/>
      <c r="BV99" s="102"/>
      <c r="BW99" s="102"/>
      <c r="BX99" s="102"/>
      <c r="BY99" s="102"/>
      <c r="BZ99" s="102"/>
      <c r="CA99" s="102"/>
      <c r="CB99" s="102"/>
      <c r="CC99" s="102"/>
      <c r="CD99" s="102"/>
      <c r="CE99" s="102"/>
      <c r="CF99" s="102"/>
      <c r="CG99" s="102"/>
      <c r="CH99" s="102"/>
      <c r="CI99" s="102"/>
      <c r="CJ99" s="102"/>
      <c r="CK99" s="102"/>
      <c r="CL99" s="102"/>
      <c r="CM99" s="102"/>
      <c r="CN99" s="102"/>
      <c r="CO99" s="102"/>
      <c r="CP99" s="102"/>
      <c r="CQ99" s="102"/>
      <c r="CR99" s="102"/>
      <c r="CS99" s="102"/>
      <c r="CT99" s="102"/>
      <c r="CU99" s="102"/>
      <c r="CV99" s="102"/>
      <c r="CW99" s="102"/>
      <c r="CX99" s="102"/>
      <c r="CY99" s="102"/>
      <c r="CZ99" s="102"/>
      <c r="DA99" s="102"/>
      <c r="DB99" s="102"/>
      <c r="DC99" s="102"/>
      <c r="DD99" s="102"/>
      <c r="DE99" s="102"/>
      <c r="DF99" s="102"/>
      <c r="DG99" s="102"/>
      <c r="DH99" s="102"/>
      <c r="DI99" s="102"/>
      <c r="DJ99" s="102"/>
      <c r="DK99" s="102"/>
      <c r="DL99" s="102"/>
      <c r="DM99" s="102"/>
      <c r="DN99" s="102"/>
      <c r="DO99" s="102"/>
      <c r="DP99" s="102"/>
      <c r="DQ99" s="102"/>
      <c r="DR99" s="102"/>
      <c r="DS99" s="102"/>
      <c r="DT99" s="102"/>
      <c r="DU99" s="102"/>
      <c r="DV99" s="102"/>
      <c r="DW99" s="102"/>
      <c r="DX99" s="102"/>
      <c r="DY99" s="102"/>
      <c r="DZ99" s="102"/>
      <c r="EA99" s="102"/>
      <c r="EB99" s="102"/>
      <c r="EC99" s="102"/>
      <c r="ED99" s="102"/>
      <c r="EE99" s="102"/>
      <c r="EF99" s="102"/>
      <c r="EG99" s="102"/>
      <c r="EH99" s="102"/>
      <c r="EI99" s="102"/>
      <c r="EJ99" s="102"/>
      <c r="EK99" s="102"/>
      <c r="EL99" s="102"/>
      <c r="EM99" s="102"/>
      <c r="EN99" s="102"/>
      <c r="EO99" s="102"/>
      <c r="EP99" s="102"/>
      <c r="EQ99" s="102"/>
      <c r="ER99" s="102"/>
      <c r="ES99" s="102"/>
      <c r="ET99" s="102"/>
      <c r="EU99" s="102"/>
      <c r="EV99" s="102"/>
      <c r="EW99" s="102"/>
      <c r="EX99" s="102"/>
      <c r="EY99" s="102"/>
      <c r="EZ99" s="102"/>
      <c r="FA99" s="102"/>
      <c r="FB99" s="102"/>
      <c r="FC99" s="102"/>
      <c r="FD99" s="102"/>
      <c r="FE99" s="102"/>
      <c r="FF99" s="102"/>
      <c r="FG99" s="102"/>
      <c r="FH99" s="102"/>
      <c r="FI99" s="102"/>
      <c r="FJ99" s="102"/>
      <c r="FK99" s="102"/>
      <c r="FL99" s="102"/>
      <c r="FM99" s="102"/>
      <c r="FN99" s="102"/>
      <c r="FO99" s="102"/>
      <c r="FP99" s="102"/>
      <c r="FQ99" s="102"/>
      <c r="FR99" s="102"/>
      <c r="FS99" s="102"/>
      <c r="FT99" s="102"/>
      <c r="FU99" s="102"/>
      <c r="FV99" s="102"/>
      <c r="FW99" s="102"/>
      <c r="FX99" s="102"/>
      <c r="FY99" s="102"/>
      <c r="FZ99" s="102"/>
      <c r="GA99" s="102"/>
      <c r="GB99" s="102"/>
      <c r="GC99" s="102"/>
      <c r="GD99" s="102"/>
      <c r="GE99" s="102"/>
      <c r="GF99" s="102"/>
      <c r="GG99" s="102"/>
      <c r="GH99" s="102"/>
      <c r="GI99" s="102"/>
      <c r="GJ99" s="102"/>
      <c r="GK99" s="102"/>
      <c r="GL99" s="102"/>
      <c r="GM99" s="102"/>
      <c r="GN99" s="102"/>
      <c r="GO99" s="102"/>
      <c r="GP99" s="102"/>
      <c r="GQ99" s="102"/>
      <c r="GR99" s="102"/>
      <c r="GS99" s="102"/>
      <c r="GT99" s="102"/>
      <c r="GU99" s="102"/>
      <c r="GV99" s="102"/>
      <c r="GW99" s="102"/>
      <c r="GX99" s="102"/>
      <c r="GY99" s="102"/>
      <c r="GZ99" s="102"/>
      <c r="HA99" s="102"/>
      <c r="HB99" s="102"/>
      <c r="HC99" s="102"/>
      <c r="HD99" s="102"/>
      <c r="HE99" s="102"/>
      <c r="HF99" s="102"/>
      <c r="HG99" s="102"/>
      <c r="HH99" s="102"/>
      <c r="HI99" s="102"/>
      <c r="HJ99" s="102"/>
      <c r="HK99" s="102"/>
      <c r="HL99" s="102"/>
      <c r="HM99" s="102"/>
      <c r="HN99" s="102"/>
      <c r="HO99" s="102"/>
      <c r="HP99" s="102"/>
      <c r="HQ99" s="102"/>
      <c r="HR99" s="102"/>
      <c r="HS99" s="102"/>
      <c r="HT99" s="102"/>
      <c r="HU99" s="102"/>
      <c r="HV99" s="102"/>
      <c r="HW99" s="102"/>
      <c r="HX99" s="102"/>
      <c r="HY99" s="102"/>
      <c r="HZ99" s="102"/>
      <c r="IA99" s="102"/>
      <c r="IB99" s="102"/>
      <c r="IC99" s="102"/>
      <c r="ID99" s="102"/>
      <c r="IE99" s="102"/>
      <c r="IF99" s="102"/>
      <c r="IG99" s="102"/>
      <c r="IH99" s="102"/>
      <c r="II99" s="102"/>
      <c r="IJ99" s="102"/>
      <c r="IK99" s="102"/>
      <c r="IL99" s="102"/>
      <c r="IM99" s="102"/>
      <c r="IN99" s="102"/>
      <c r="IO99" s="102"/>
      <c r="IP99" s="102"/>
      <c r="IQ99" s="102"/>
      <c r="IR99" s="102"/>
      <c r="IS99" s="102"/>
      <c r="IT99" s="102"/>
      <c r="IU99" s="102"/>
      <c r="IV99" s="102"/>
      <c r="IW99" s="102"/>
    </row>
    <row r="100" customFormat="false" ht="12" hidden="false" customHeight="true" outlineLevel="0" collapsed="false">
      <c r="A100" s="135"/>
      <c r="B100" s="136"/>
      <c r="C100" s="128" t="s">
        <v>104</v>
      </c>
      <c r="D100" s="129"/>
      <c r="E100" s="130" t="s">
        <v>105</v>
      </c>
      <c r="F100" s="128" t="s">
        <v>104</v>
      </c>
      <c r="G100" s="129"/>
      <c r="H100" s="130" t="s">
        <v>105</v>
      </c>
      <c r="I100" s="128" t="s">
        <v>104</v>
      </c>
      <c r="J100" s="129"/>
      <c r="K100" s="130" t="s">
        <v>105</v>
      </c>
      <c r="L100" s="128" t="s">
        <v>104</v>
      </c>
      <c r="M100" s="129"/>
      <c r="N100" s="130" t="s">
        <v>105</v>
      </c>
      <c r="O100" s="128" t="s">
        <v>104</v>
      </c>
      <c r="P100" s="131" t="s">
        <v>78</v>
      </c>
      <c r="Q100" s="130" t="s">
        <v>105</v>
      </c>
      <c r="R100" s="102"/>
      <c r="S100" s="102"/>
      <c r="T100" s="102"/>
      <c r="U100" s="102"/>
      <c r="V100" s="102"/>
      <c r="W100" s="102"/>
      <c r="X100" s="102"/>
      <c r="Y100" s="102"/>
      <c r="Z100" s="102"/>
      <c r="AA100" s="102"/>
      <c r="AB100" s="102"/>
      <c r="AC100" s="102"/>
      <c r="AD100" s="102"/>
      <c r="AE100" s="102"/>
      <c r="AF100" s="102"/>
      <c r="AG100" s="102"/>
      <c r="AH100" s="102"/>
      <c r="AI100" s="102"/>
      <c r="AJ100" s="102"/>
      <c r="AK100" s="102"/>
      <c r="AL100" s="102"/>
      <c r="AM100" s="102"/>
      <c r="AN100" s="102"/>
      <c r="AO100" s="102"/>
      <c r="AP100" s="102"/>
      <c r="AQ100" s="102"/>
      <c r="AR100" s="102"/>
      <c r="AS100" s="102"/>
      <c r="AT100" s="102"/>
      <c r="AU100" s="102"/>
      <c r="AV100" s="102"/>
      <c r="AW100" s="102"/>
      <c r="AX100" s="102"/>
      <c r="AY100" s="102"/>
      <c r="AZ100" s="102"/>
      <c r="BA100" s="102"/>
      <c r="BB100" s="102"/>
      <c r="BC100" s="102"/>
      <c r="BD100" s="102"/>
      <c r="BE100" s="102"/>
      <c r="BF100" s="102"/>
      <c r="BG100" s="102"/>
      <c r="BH100" s="102"/>
      <c r="BI100" s="102"/>
      <c r="BJ100" s="102"/>
      <c r="BK100" s="102"/>
      <c r="BL100" s="102"/>
      <c r="BM100" s="102"/>
      <c r="BN100" s="102"/>
      <c r="BO100" s="102"/>
      <c r="BP100" s="102"/>
      <c r="BQ100" s="102"/>
      <c r="BR100" s="102"/>
      <c r="BS100" s="102"/>
      <c r="BT100" s="102"/>
      <c r="BU100" s="102"/>
      <c r="BV100" s="102"/>
      <c r="BW100" s="102"/>
      <c r="BX100" s="102"/>
      <c r="BY100" s="102"/>
      <c r="BZ100" s="102"/>
      <c r="CA100" s="102"/>
      <c r="CB100" s="102"/>
      <c r="CC100" s="102"/>
      <c r="CD100" s="102"/>
      <c r="CE100" s="102"/>
      <c r="CF100" s="102"/>
      <c r="CG100" s="102"/>
      <c r="CH100" s="102"/>
      <c r="CI100" s="102"/>
      <c r="CJ100" s="102"/>
      <c r="CK100" s="102"/>
      <c r="CL100" s="102"/>
      <c r="CM100" s="102"/>
      <c r="CN100" s="102"/>
      <c r="CO100" s="102"/>
      <c r="CP100" s="102"/>
      <c r="CQ100" s="102"/>
      <c r="CR100" s="102"/>
      <c r="CS100" s="102"/>
      <c r="CT100" s="102"/>
      <c r="CU100" s="102"/>
      <c r="CV100" s="102"/>
      <c r="CW100" s="102"/>
      <c r="CX100" s="102"/>
      <c r="CY100" s="102"/>
      <c r="CZ100" s="102"/>
      <c r="DA100" s="102"/>
      <c r="DB100" s="102"/>
      <c r="DC100" s="102"/>
      <c r="DD100" s="102"/>
      <c r="DE100" s="102"/>
      <c r="DF100" s="102"/>
      <c r="DG100" s="102"/>
      <c r="DH100" s="102"/>
      <c r="DI100" s="102"/>
      <c r="DJ100" s="102"/>
      <c r="DK100" s="102"/>
      <c r="DL100" s="102"/>
      <c r="DM100" s="102"/>
      <c r="DN100" s="102"/>
      <c r="DO100" s="102"/>
      <c r="DP100" s="102"/>
      <c r="DQ100" s="102"/>
      <c r="DR100" s="102"/>
      <c r="DS100" s="102"/>
      <c r="DT100" s="102"/>
      <c r="DU100" s="102"/>
      <c r="DV100" s="102"/>
      <c r="DW100" s="102"/>
      <c r="DX100" s="102"/>
      <c r="DY100" s="102"/>
      <c r="DZ100" s="102"/>
      <c r="EA100" s="102"/>
      <c r="EB100" s="102"/>
      <c r="EC100" s="102"/>
      <c r="ED100" s="102"/>
      <c r="EE100" s="102"/>
      <c r="EF100" s="102"/>
      <c r="EG100" s="102"/>
      <c r="EH100" s="102"/>
      <c r="EI100" s="102"/>
      <c r="EJ100" s="102"/>
      <c r="EK100" s="102"/>
      <c r="EL100" s="102"/>
      <c r="EM100" s="102"/>
      <c r="EN100" s="102"/>
      <c r="EO100" s="102"/>
      <c r="EP100" s="102"/>
      <c r="EQ100" s="102"/>
      <c r="ER100" s="102"/>
      <c r="ES100" s="102"/>
      <c r="ET100" s="102"/>
      <c r="EU100" s="102"/>
      <c r="EV100" s="102"/>
      <c r="EW100" s="102"/>
      <c r="EX100" s="102"/>
      <c r="EY100" s="102"/>
      <c r="EZ100" s="102"/>
      <c r="FA100" s="102"/>
      <c r="FB100" s="102"/>
      <c r="FC100" s="102"/>
      <c r="FD100" s="102"/>
      <c r="FE100" s="102"/>
      <c r="FF100" s="102"/>
      <c r="FG100" s="102"/>
      <c r="FH100" s="102"/>
      <c r="FI100" s="102"/>
      <c r="FJ100" s="102"/>
      <c r="FK100" s="102"/>
      <c r="FL100" s="102"/>
      <c r="FM100" s="102"/>
      <c r="FN100" s="102"/>
      <c r="FO100" s="102"/>
      <c r="FP100" s="102"/>
      <c r="FQ100" s="102"/>
      <c r="FR100" s="102"/>
      <c r="FS100" s="102"/>
      <c r="FT100" s="102"/>
      <c r="FU100" s="102"/>
      <c r="FV100" s="102"/>
      <c r="FW100" s="102"/>
      <c r="FX100" s="102"/>
      <c r="FY100" s="102"/>
      <c r="FZ100" s="102"/>
      <c r="GA100" s="102"/>
      <c r="GB100" s="102"/>
      <c r="GC100" s="102"/>
      <c r="GD100" s="102"/>
      <c r="GE100" s="102"/>
      <c r="GF100" s="102"/>
      <c r="GG100" s="102"/>
      <c r="GH100" s="102"/>
      <c r="GI100" s="102"/>
      <c r="GJ100" s="102"/>
      <c r="GK100" s="102"/>
      <c r="GL100" s="102"/>
      <c r="GM100" s="102"/>
      <c r="GN100" s="102"/>
      <c r="GO100" s="102"/>
      <c r="GP100" s="102"/>
      <c r="GQ100" s="102"/>
      <c r="GR100" s="102"/>
      <c r="GS100" s="102"/>
      <c r="GT100" s="102"/>
      <c r="GU100" s="102"/>
      <c r="GV100" s="102"/>
      <c r="GW100" s="102"/>
      <c r="GX100" s="102"/>
      <c r="GY100" s="102"/>
      <c r="GZ100" s="102"/>
      <c r="HA100" s="102"/>
      <c r="HB100" s="102"/>
      <c r="HC100" s="102"/>
      <c r="HD100" s="102"/>
      <c r="HE100" s="102"/>
      <c r="HF100" s="102"/>
      <c r="HG100" s="102"/>
      <c r="HH100" s="102"/>
      <c r="HI100" s="102"/>
      <c r="HJ100" s="102"/>
      <c r="HK100" s="102"/>
      <c r="HL100" s="102"/>
      <c r="HM100" s="102"/>
      <c r="HN100" s="102"/>
      <c r="HO100" s="102"/>
      <c r="HP100" s="102"/>
      <c r="HQ100" s="102"/>
      <c r="HR100" s="102"/>
      <c r="HS100" s="102"/>
      <c r="HT100" s="102"/>
      <c r="HU100" s="102"/>
      <c r="HV100" s="102"/>
      <c r="HW100" s="102"/>
      <c r="HX100" s="102"/>
      <c r="HY100" s="102"/>
      <c r="HZ100" s="102"/>
      <c r="IA100" s="102"/>
      <c r="IB100" s="102"/>
      <c r="IC100" s="102"/>
      <c r="ID100" s="102"/>
      <c r="IE100" s="102"/>
      <c r="IF100" s="102"/>
      <c r="IG100" s="102"/>
      <c r="IH100" s="102"/>
      <c r="II100" s="102"/>
      <c r="IJ100" s="102"/>
      <c r="IK100" s="102"/>
      <c r="IL100" s="102"/>
      <c r="IM100" s="102"/>
      <c r="IN100" s="102"/>
      <c r="IO100" s="102"/>
      <c r="IP100" s="102"/>
      <c r="IQ100" s="102"/>
      <c r="IR100" s="102"/>
      <c r="IS100" s="102"/>
      <c r="IT100" s="102"/>
      <c r="IU100" s="102"/>
      <c r="IV100" s="102"/>
      <c r="IW100" s="102"/>
    </row>
    <row r="101" customFormat="false" ht="12" hidden="false" customHeight="true" outlineLevel="0" collapsed="false">
      <c r="A101" s="135"/>
      <c r="B101" s="136"/>
      <c r="C101" s="132" t="n">
        <v>16142</v>
      </c>
      <c r="D101" s="132" t="n">
        <f aca="false">SUM(D94:D100)</f>
        <v>0</v>
      </c>
      <c r="E101" s="133" t="n">
        <f aca="false">+D101-C101</f>
        <v>-16142</v>
      </c>
      <c r="F101" s="132" t="n">
        <v>10067</v>
      </c>
      <c r="G101" s="132" t="n">
        <f aca="false">SUM(G93:G100)</f>
        <v>0</v>
      </c>
      <c r="H101" s="133" t="n">
        <f aca="false">+G101-F101</f>
        <v>-10067</v>
      </c>
      <c r="I101" s="132" t="n">
        <v>11442</v>
      </c>
      <c r="J101" s="132" t="n">
        <f aca="false">SUM(J93:J100)</f>
        <v>0</v>
      </c>
      <c r="K101" s="133" t="n">
        <f aca="false">+J101-I101</f>
        <v>-11442</v>
      </c>
      <c r="L101" s="132" t="n">
        <v>13928</v>
      </c>
      <c r="M101" s="132" t="n">
        <f aca="false">SUM(M94:M100)</f>
        <v>0</v>
      </c>
      <c r="N101" s="133" t="n">
        <f aca="false">+M101-L101</f>
        <v>-13928</v>
      </c>
      <c r="O101" s="132" t="n">
        <f aca="false">L101+I101+F101+C101</f>
        <v>51579</v>
      </c>
      <c r="P101" s="132" t="n">
        <f aca="false">M101+J101+G101+D101</f>
        <v>0</v>
      </c>
      <c r="Q101" s="133" t="n">
        <f aca="false">+P101-O101</f>
        <v>-51579</v>
      </c>
      <c r="R101" s="102"/>
      <c r="S101" s="102"/>
      <c r="T101" s="102"/>
      <c r="U101" s="102"/>
      <c r="V101" s="102"/>
      <c r="W101" s="102"/>
      <c r="X101" s="102"/>
      <c r="Y101" s="102"/>
      <c r="Z101" s="102"/>
      <c r="AA101" s="102"/>
      <c r="AB101" s="102"/>
      <c r="AC101" s="102"/>
      <c r="AD101" s="102"/>
      <c r="AE101" s="102"/>
      <c r="AF101" s="102"/>
      <c r="AG101" s="102"/>
      <c r="AH101" s="102"/>
      <c r="AI101" s="102"/>
      <c r="AJ101" s="102"/>
      <c r="AK101" s="102"/>
      <c r="AL101" s="102"/>
      <c r="AM101" s="102"/>
      <c r="AN101" s="102"/>
      <c r="AO101" s="102"/>
      <c r="AP101" s="102"/>
      <c r="AQ101" s="102"/>
      <c r="AR101" s="102"/>
      <c r="AS101" s="102"/>
      <c r="AT101" s="102"/>
      <c r="AU101" s="102"/>
      <c r="AV101" s="102"/>
      <c r="AW101" s="102"/>
      <c r="AX101" s="102"/>
      <c r="AY101" s="102"/>
      <c r="AZ101" s="102"/>
      <c r="BA101" s="102"/>
      <c r="BB101" s="102"/>
      <c r="BC101" s="102"/>
      <c r="BD101" s="102"/>
      <c r="BE101" s="102"/>
      <c r="BF101" s="102"/>
      <c r="BG101" s="102"/>
      <c r="BH101" s="102"/>
      <c r="BI101" s="102"/>
      <c r="BJ101" s="102"/>
      <c r="BK101" s="102"/>
      <c r="BL101" s="102"/>
      <c r="BM101" s="102"/>
      <c r="BN101" s="102"/>
      <c r="BO101" s="102"/>
      <c r="BP101" s="102"/>
      <c r="BQ101" s="102"/>
      <c r="BR101" s="102"/>
      <c r="BS101" s="102"/>
      <c r="BT101" s="102"/>
      <c r="BU101" s="102"/>
      <c r="BV101" s="102"/>
      <c r="BW101" s="102"/>
      <c r="BX101" s="102"/>
      <c r="BY101" s="102"/>
      <c r="BZ101" s="102"/>
      <c r="CA101" s="102"/>
      <c r="CB101" s="102"/>
      <c r="CC101" s="102"/>
      <c r="CD101" s="102"/>
      <c r="CE101" s="102"/>
      <c r="CF101" s="102"/>
      <c r="CG101" s="102"/>
      <c r="CH101" s="102"/>
      <c r="CI101" s="102"/>
      <c r="CJ101" s="102"/>
      <c r="CK101" s="102"/>
      <c r="CL101" s="102"/>
      <c r="CM101" s="102"/>
      <c r="CN101" s="102"/>
      <c r="CO101" s="102"/>
      <c r="CP101" s="102"/>
      <c r="CQ101" s="102"/>
      <c r="CR101" s="102"/>
      <c r="CS101" s="102"/>
      <c r="CT101" s="102"/>
      <c r="CU101" s="102"/>
      <c r="CV101" s="102"/>
      <c r="CW101" s="102"/>
      <c r="CX101" s="102"/>
      <c r="CY101" s="102"/>
      <c r="CZ101" s="102"/>
      <c r="DA101" s="102"/>
      <c r="DB101" s="102"/>
      <c r="DC101" s="102"/>
      <c r="DD101" s="102"/>
      <c r="DE101" s="102"/>
      <c r="DF101" s="102"/>
      <c r="DG101" s="102"/>
      <c r="DH101" s="102"/>
      <c r="DI101" s="102"/>
      <c r="DJ101" s="102"/>
      <c r="DK101" s="102"/>
      <c r="DL101" s="102"/>
      <c r="DM101" s="102"/>
      <c r="DN101" s="102"/>
      <c r="DO101" s="102"/>
      <c r="DP101" s="102"/>
      <c r="DQ101" s="102"/>
      <c r="DR101" s="102"/>
      <c r="DS101" s="102"/>
      <c r="DT101" s="102"/>
      <c r="DU101" s="102"/>
      <c r="DV101" s="102"/>
      <c r="DW101" s="102"/>
      <c r="DX101" s="102"/>
      <c r="DY101" s="102"/>
      <c r="DZ101" s="102"/>
      <c r="EA101" s="102"/>
      <c r="EB101" s="102"/>
      <c r="EC101" s="102"/>
      <c r="ED101" s="102"/>
      <c r="EE101" s="102"/>
      <c r="EF101" s="102"/>
      <c r="EG101" s="102"/>
      <c r="EH101" s="102"/>
      <c r="EI101" s="102"/>
      <c r="EJ101" s="102"/>
      <c r="EK101" s="102"/>
      <c r="EL101" s="102"/>
      <c r="EM101" s="102"/>
      <c r="EN101" s="102"/>
      <c r="EO101" s="102"/>
      <c r="EP101" s="102"/>
      <c r="EQ101" s="102"/>
      <c r="ER101" s="102"/>
      <c r="ES101" s="102"/>
      <c r="ET101" s="102"/>
      <c r="EU101" s="102"/>
      <c r="EV101" s="102"/>
      <c r="EW101" s="102"/>
      <c r="EX101" s="102"/>
      <c r="EY101" s="102"/>
      <c r="EZ101" s="102"/>
      <c r="FA101" s="102"/>
      <c r="FB101" s="102"/>
      <c r="FC101" s="102"/>
      <c r="FD101" s="102"/>
      <c r="FE101" s="102"/>
      <c r="FF101" s="102"/>
      <c r="FG101" s="102"/>
      <c r="FH101" s="102"/>
      <c r="FI101" s="102"/>
      <c r="FJ101" s="102"/>
      <c r="FK101" s="102"/>
      <c r="FL101" s="102"/>
      <c r="FM101" s="102"/>
      <c r="FN101" s="102"/>
      <c r="FO101" s="102"/>
      <c r="FP101" s="102"/>
      <c r="FQ101" s="102"/>
      <c r="FR101" s="102"/>
      <c r="FS101" s="102"/>
      <c r="FT101" s="102"/>
      <c r="FU101" s="102"/>
      <c r="FV101" s="102"/>
      <c r="FW101" s="102"/>
      <c r="FX101" s="102"/>
      <c r="FY101" s="102"/>
      <c r="FZ101" s="102"/>
      <c r="GA101" s="102"/>
      <c r="GB101" s="102"/>
      <c r="GC101" s="102"/>
      <c r="GD101" s="102"/>
      <c r="GE101" s="102"/>
      <c r="GF101" s="102"/>
      <c r="GG101" s="102"/>
      <c r="GH101" s="102"/>
      <c r="GI101" s="102"/>
      <c r="GJ101" s="102"/>
      <c r="GK101" s="102"/>
      <c r="GL101" s="102"/>
      <c r="GM101" s="102"/>
      <c r="GN101" s="102"/>
      <c r="GO101" s="102"/>
      <c r="GP101" s="102"/>
      <c r="GQ101" s="102"/>
      <c r="GR101" s="102"/>
      <c r="GS101" s="102"/>
      <c r="GT101" s="102"/>
      <c r="GU101" s="102"/>
      <c r="GV101" s="102"/>
      <c r="GW101" s="102"/>
      <c r="GX101" s="102"/>
      <c r="GY101" s="102"/>
      <c r="GZ101" s="102"/>
      <c r="HA101" s="102"/>
      <c r="HB101" s="102"/>
      <c r="HC101" s="102"/>
      <c r="HD101" s="102"/>
      <c r="HE101" s="102"/>
      <c r="HF101" s="102"/>
      <c r="HG101" s="102"/>
      <c r="HH101" s="102"/>
      <c r="HI101" s="102"/>
      <c r="HJ101" s="102"/>
      <c r="HK101" s="102"/>
      <c r="HL101" s="102"/>
      <c r="HM101" s="102"/>
      <c r="HN101" s="102"/>
      <c r="HO101" s="102"/>
      <c r="HP101" s="102"/>
      <c r="HQ101" s="102"/>
      <c r="HR101" s="102"/>
      <c r="HS101" s="102"/>
      <c r="HT101" s="102"/>
      <c r="HU101" s="102"/>
      <c r="HV101" s="102"/>
      <c r="HW101" s="102"/>
      <c r="HX101" s="102"/>
      <c r="HY101" s="102"/>
      <c r="HZ101" s="102"/>
      <c r="IA101" s="102"/>
      <c r="IB101" s="102"/>
      <c r="IC101" s="102"/>
      <c r="ID101" s="102"/>
      <c r="IE101" s="102"/>
      <c r="IF101" s="102"/>
      <c r="IG101" s="102"/>
      <c r="IH101" s="102"/>
      <c r="II101" s="102"/>
      <c r="IJ101" s="102"/>
      <c r="IK101" s="102"/>
      <c r="IL101" s="102"/>
      <c r="IM101" s="102"/>
      <c r="IN101" s="102"/>
      <c r="IO101" s="102"/>
      <c r="IP101" s="102"/>
      <c r="IQ101" s="102"/>
      <c r="IR101" s="102"/>
      <c r="IS101" s="102"/>
      <c r="IT101" s="102"/>
      <c r="IU101" s="102"/>
      <c r="IV101" s="102"/>
      <c r="IW101" s="102"/>
    </row>
    <row r="102" customFormat="false" ht="15" hidden="false" customHeight="false" outlineLevel="0" collapsed="false">
      <c r="A102" s="121"/>
      <c r="B102" s="122" t="s">
        <v>202</v>
      </c>
      <c r="C102" s="123" t="s">
        <v>77</v>
      </c>
      <c r="D102" s="124" t="s">
        <v>78</v>
      </c>
      <c r="E102" s="125"/>
      <c r="F102" s="123" t="s">
        <v>77</v>
      </c>
      <c r="G102" s="124" t="s">
        <v>78</v>
      </c>
      <c r="H102" s="125"/>
      <c r="I102" s="123" t="s">
        <v>77</v>
      </c>
      <c r="J102" s="124" t="s">
        <v>78</v>
      </c>
      <c r="K102" s="125"/>
      <c r="L102" s="123" t="s">
        <v>77</v>
      </c>
      <c r="M102" s="124" t="s">
        <v>78</v>
      </c>
      <c r="N102" s="125"/>
      <c r="O102" s="123"/>
      <c r="P102" s="124"/>
      <c r="Q102" s="125"/>
    </row>
    <row r="103" customFormat="false" ht="12.75" hidden="false" customHeight="true" outlineLevel="0" collapsed="false">
      <c r="A103" s="121"/>
      <c r="B103" s="122"/>
      <c r="C103" s="43" t="s">
        <v>203</v>
      </c>
      <c r="D103" s="66" t="n">
        <v>0</v>
      </c>
      <c r="E103" s="39"/>
      <c r="F103" s="43" t="s">
        <v>204</v>
      </c>
      <c r="G103" s="66" t="n">
        <v>1700</v>
      </c>
      <c r="H103" s="130"/>
      <c r="I103" s="43" t="s">
        <v>205</v>
      </c>
      <c r="J103" s="66" t="n">
        <v>0</v>
      </c>
      <c r="K103" s="130"/>
      <c r="L103" s="43"/>
      <c r="M103" s="66"/>
      <c r="N103" s="39"/>
      <c r="O103" s="43"/>
      <c r="P103" s="66"/>
      <c r="Q103" s="39"/>
    </row>
    <row r="104" customFormat="false" ht="12.75" hidden="false" customHeight="true" outlineLevel="0" collapsed="false">
      <c r="A104" s="121"/>
      <c r="B104" s="122"/>
      <c r="C104" s="43" t="s">
        <v>206</v>
      </c>
      <c r="D104" s="66" t="n">
        <v>0</v>
      </c>
      <c r="E104" s="39"/>
      <c r="F104" s="43" t="s">
        <v>207</v>
      </c>
      <c r="G104" s="66" t="n">
        <v>0</v>
      </c>
      <c r="H104" s="130"/>
      <c r="I104" s="43" t="s">
        <v>208</v>
      </c>
      <c r="J104" s="66" t="n">
        <v>0</v>
      </c>
      <c r="K104" s="130"/>
      <c r="L104" s="43"/>
      <c r="M104" s="66"/>
      <c r="N104" s="39"/>
      <c r="O104" s="43"/>
      <c r="P104" s="66"/>
      <c r="Q104" s="39"/>
    </row>
    <row r="105" customFormat="false" ht="12.75" hidden="false" customHeight="true" outlineLevel="0" collapsed="false">
      <c r="A105" s="121"/>
      <c r="B105" s="122"/>
      <c r="C105" s="43" t="s">
        <v>209</v>
      </c>
      <c r="D105" s="66" t="n">
        <v>-200</v>
      </c>
      <c r="E105" s="39"/>
      <c r="F105" s="43" t="s">
        <v>210</v>
      </c>
      <c r="G105" s="66" t="n">
        <v>0</v>
      </c>
      <c r="H105" s="130"/>
      <c r="I105" s="43" t="s">
        <v>211</v>
      </c>
      <c r="J105" s="66" t="n">
        <v>-2500</v>
      </c>
      <c r="K105" s="130"/>
      <c r="L105" s="43"/>
      <c r="M105" s="66"/>
      <c r="N105" s="39"/>
      <c r="O105" s="43"/>
      <c r="P105" s="66"/>
      <c r="Q105" s="39"/>
    </row>
    <row r="106" customFormat="false" ht="12.75" hidden="false" customHeight="true" outlineLevel="0" collapsed="false">
      <c r="A106" s="121"/>
      <c r="B106" s="122"/>
      <c r="C106" s="43" t="s">
        <v>212</v>
      </c>
      <c r="D106" s="66" t="n">
        <v>-300</v>
      </c>
      <c r="E106" s="39"/>
      <c r="F106" s="43" t="s">
        <v>213</v>
      </c>
      <c r="G106" s="66" t="n">
        <v>0</v>
      </c>
      <c r="H106" s="130"/>
      <c r="I106" s="43"/>
      <c r="J106" s="66"/>
      <c r="K106" s="130"/>
      <c r="L106" s="43"/>
      <c r="M106" s="66"/>
      <c r="N106" s="39"/>
      <c r="O106" s="43"/>
      <c r="P106" s="66"/>
      <c r="Q106" s="39"/>
    </row>
    <row r="107" customFormat="false" ht="12.75" hidden="false" customHeight="true" outlineLevel="0" collapsed="false">
      <c r="A107" s="121"/>
      <c r="B107" s="122"/>
      <c r="C107" s="43" t="s">
        <v>214</v>
      </c>
      <c r="D107" s="66" t="n">
        <v>-3000</v>
      </c>
      <c r="E107" s="39"/>
      <c r="F107" s="43" t="s">
        <v>215</v>
      </c>
      <c r="G107" s="66" t="n">
        <v>0</v>
      </c>
      <c r="H107" s="130"/>
      <c r="I107" s="43"/>
      <c r="J107" s="66"/>
      <c r="K107" s="130"/>
      <c r="L107" s="43"/>
      <c r="M107" s="66"/>
      <c r="N107" s="39"/>
      <c r="O107" s="43"/>
      <c r="P107" s="66"/>
      <c r="Q107" s="39"/>
    </row>
    <row r="108" customFormat="false" ht="12.75" hidden="false" customHeight="true" outlineLevel="0" collapsed="false">
      <c r="A108" s="121"/>
      <c r="B108" s="122"/>
      <c r="C108" s="43" t="s">
        <v>216</v>
      </c>
      <c r="D108" s="66" t="n">
        <v>-4500</v>
      </c>
      <c r="E108" s="39"/>
      <c r="F108" s="43" t="s">
        <v>217</v>
      </c>
      <c r="G108" s="66" t="n">
        <v>0</v>
      </c>
      <c r="H108" s="130"/>
      <c r="I108" s="43"/>
      <c r="J108" s="66"/>
      <c r="K108" s="130"/>
      <c r="L108" s="43"/>
      <c r="M108" s="66"/>
      <c r="N108" s="39"/>
      <c r="O108" s="43"/>
      <c r="P108" s="66"/>
      <c r="Q108" s="39"/>
    </row>
    <row r="109" customFormat="false" ht="12.75" hidden="false" customHeight="true" outlineLevel="0" collapsed="false">
      <c r="A109" s="121"/>
      <c r="B109" s="122"/>
      <c r="C109" s="43"/>
      <c r="D109" s="66"/>
      <c r="E109" s="39"/>
      <c r="F109" s="43" t="s">
        <v>218</v>
      </c>
      <c r="G109" s="66" t="n">
        <v>0</v>
      </c>
      <c r="H109" s="130"/>
      <c r="I109" s="43"/>
      <c r="J109" s="66"/>
      <c r="K109" s="130"/>
      <c r="L109" s="43"/>
      <c r="M109" s="66"/>
      <c r="N109" s="39"/>
      <c r="O109" s="43"/>
      <c r="P109" s="66"/>
      <c r="Q109" s="39"/>
    </row>
    <row r="110" customFormat="false" ht="12.75" hidden="false" customHeight="true" outlineLevel="0" collapsed="false">
      <c r="A110" s="121"/>
      <c r="B110" s="122"/>
      <c r="C110" s="43"/>
      <c r="D110" s="66"/>
      <c r="E110" s="39"/>
      <c r="F110" s="43" t="s">
        <v>219</v>
      </c>
      <c r="G110" s="66" t="n">
        <v>0</v>
      </c>
      <c r="H110" s="130"/>
      <c r="I110" s="43"/>
      <c r="J110" s="66"/>
      <c r="K110" s="130"/>
      <c r="L110" s="43"/>
      <c r="M110" s="66"/>
      <c r="N110" s="39"/>
      <c r="O110" s="43"/>
      <c r="P110" s="66"/>
      <c r="Q110" s="39"/>
    </row>
    <row r="111" customFormat="false" ht="12.75" hidden="false" customHeight="true" outlineLevel="0" collapsed="false">
      <c r="A111" s="121"/>
      <c r="B111" s="122"/>
      <c r="C111" s="43"/>
      <c r="D111" s="66"/>
      <c r="E111" s="87" t="s">
        <v>103</v>
      </c>
      <c r="F111" s="43"/>
      <c r="G111" s="66"/>
      <c r="H111" s="87" t="s">
        <v>103</v>
      </c>
      <c r="K111" s="87" t="s">
        <v>103</v>
      </c>
      <c r="L111" s="43"/>
      <c r="M111" s="66"/>
      <c r="N111" s="87" t="s">
        <v>103</v>
      </c>
      <c r="O111" s="126"/>
      <c r="P111" s="127"/>
      <c r="Q111" s="87" t="s">
        <v>103</v>
      </c>
    </row>
    <row r="112" customFormat="false" ht="15" hidden="false" customHeight="false" outlineLevel="0" collapsed="false">
      <c r="A112" s="121"/>
      <c r="B112" s="122"/>
      <c r="C112" s="128" t="s">
        <v>104</v>
      </c>
      <c r="D112" s="129"/>
      <c r="E112" s="130" t="s">
        <v>105</v>
      </c>
      <c r="F112" s="128" t="s">
        <v>104</v>
      </c>
      <c r="G112" s="129"/>
      <c r="H112" s="130" t="s">
        <v>105</v>
      </c>
      <c r="I112" s="128" t="s">
        <v>104</v>
      </c>
      <c r="J112" s="129"/>
      <c r="K112" s="130" t="s">
        <v>105</v>
      </c>
      <c r="L112" s="128" t="s">
        <v>104</v>
      </c>
      <c r="M112" s="129"/>
      <c r="N112" s="130" t="s">
        <v>105</v>
      </c>
      <c r="O112" s="128" t="s">
        <v>104</v>
      </c>
      <c r="P112" s="131" t="s">
        <v>78</v>
      </c>
      <c r="Q112" s="130" t="s">
        <v>105</v>
      </c>
    </row>
    <row r="113" customFormat="false" ht="12.75" hidden="false" customHeight="false" outlineLevel="0" collapsed="false">
      <c r="A113" s="121"/>
      <c r="B113" s="122"/>
      <c r="C113" s="132" t="n">
        <v>2430</v>
      </c>
      <c r="D113" s="132" t="n">
        <f aca="false">SUM(D103:D112)</f>
        <v>-8000</v>
      </c>
      <c r="E113" s="133" t="n">
        <f aca="false">+D113-C113</f>
        <v>-10430</v>
      </c>
      <c r="F113" s="132" t="n">
        <v>2430</v>
      </c>
      <c r="G113" s="132" t="n">
        <f aca="false">SUM(G102:G112)</f>
        <v>1700</v>
      </c>
      <c r="H113" s="133" t="n">
        <f aca="false">+G113-F113</f>
        <v>-730</v>
      </c>
      <c r="I113" s="132" t="n">
        <v>2430</v>
      </c>
      <c r="J113" s="132" t="n">
        <f aca="false">SUM(J102:J112)</f>
        <v>-2500</v>
      </c>
      <c r="K113" s="133" t="n">
        <f aca="false">+J113-I113</f>
        <v>-4930</v>
      </c>
      <c r="L113" s="132" t="n">
        <f aca="false">4999*1.35</f>
        <v>6748.65</v>
      </c>
      <c r="M113" s="132" t="n">
        <f aca="false">SUM(M103:M112)</f>
        <v>0</v>
      </c>
      <c r="N113" s="133" t="n">
        <f aca="false">+M113-L113</f>
        <v>-6748.65</v>
      </c>
      <c r="O113" s="132" t="n">
        <f aca="false">L113+I113+F113+C113</f>
        <v>14038.65</v>
      </c>
      <c r="P113" s="132" t="n">
        <f aca="false">M113+J113+G113+D113</f>
        <v>-8800</v>
      </c>
      <c r="Q113" s="133" t="n">
        <f aca="false">+P113-O113</f>
        <v>-22838.65</v>
      </c>
    </row>
    <row r="114" customFormat="false" ht="15" hidden="false" customHeight="false" outlineLevel="0" collapsed="false">
      <c r="A114" s="121" t="s">
        <v>220</v>
      </c>
      <c r="B114" s="122" t="s">
        <v>221</v>
      </c>
      <c r="C114" s="123" t="s">
        <v>77</v>
      </c>
      <c r="D114" s="124" t="s">
        <v>78</v>
      </c>
      <c r="E114" s="125"/>
      <c r="F114" s="123" t="s">
        <v>77</v>
      </c>
      <c r="G114" s="124" t="s">
        <v>78</v>
      </c>
      <c r="H114" s="125"/>
      <c r="I114" s="123" t="s">
        <v>77</v>
      </c>
      <c r="J114" s="124" t="s">
        <v>78</v>
      </c>
      <c r="K114" s="125"/>
      <c r="L114" s="123" t="s">
        <v>77</v>
      </c>
      <c r="M114" s="124" t="s">
        <v>78</v>
      </c>
      <c r="N114" s="125"/>
      <c r="O114" s="123"/>
      <c r="P114" s="124"/>
      <c r="Q114" s="125"/>
    </row>
    <row r="115" customFormat="false" ht="12.75" hidden="false" customHeight="false" outlineLevel="0" collapsed="false">
      <c r="A115" s="121"/>
      <c r="B115" s="122"/>
      <c r="C115" s="43" t="s">
        <v>222</v>
      </c>
      <c r="D115" s="66" t="n">
        <v>2000</v>
      </c>
      <c r="E115" s="39"/>
      <c r="F115" s="43" t="s">
        <v>199</v>
      </c>
      <c r="G115" s="66" t="n">
        <v>20000</v>
      </c>
      <c r="H115" s="39"/>
      <c r="I115" s="43" t="s">
        <v>223</v>
      </c>
      <c r="J115" s="66" t="n">
        <v>2500</v>
      </c>
      <c r="K115" s="39"/>
      <c r="L115" s="43"/>
      <c r="M115" s="66"/>
      <c r="N115" s="39"/>
      <c r="O115" s="43"/>
      <c r="P115" s="66"/>
      <c r="Q115" s="39"/>
    </row>
    <row r="116" customFormat="false" ht="12.75" hidden="false" customHeight="false" outlineLevel="0" collapsed="false">
      <c r="A116" s="121"/>
      <c r="B116" s="122"/>
      <c r="C116" s="43" t="s">
        <v>224</v>
      </c>
      <c r="D116" s="66" t="n">
        <v>2000</v>
      </c>
      <c r="E116" s="39"/>
      <c r="F116" s="43" t="s">
        <v>225</v>
      </c>
      <c r="G116" s="66" t="n">
        <v>1000</v>
      </c>
      <c r="H116" s="39"/>
      <c r="I116" s="43" t="s">
        <v>226</v>
      </c>
      <c r="J116" s="66" t="n">
        <v>1200</v>
      </c>
      <c r="K116" s="39"/>
      <c r="L116" s="43"/>
      <c r="M116" s="66"/>
      <c r="N116" s="39"/>
      <c r="O116" s="43"/>
      <c r="P116" s="66"/>
      <c r="Q116" s="39"/>
    </row>
    <row r="117" customFormat="false" ht="12.75" hidden="false" customHeight="false" outlineLevel="0" collapsed="false">
      <c r="A117" s="121"/>
      <c r="B117" s="122"/>
      <c r="C117" s="43" t="s">
        <v>227</v>
      </c>
      <c r="D117" s="66" t="n">
        <v>2000</v>
      </c>
      <c r="E117" s="39"/>
      <c r="F117" s="43" t="s">
        <v>228</v>
      </c>
      <c r="G117" s="66" t="n">
        <v>1000</v>
      </c>
      <c r="H117" s="39"/>
      <c r="I117" s="43" t="s">
        <v>229</v>
      </c>
      <c r="J117" s="66" t="n">
        <v>1000</v>
      </c>
      <c r="K117" s="39"/>
      <c r="L117" s="43"/>
      <c r="M117" s="66"/>
      <c r="N117" s="39"/>
      <c r="O117" s="43"/>
      <c r="P117" s="66"/>
      <c r="Q117" s="39"/>
    </row>
    <row r="118" customFormat="false" ht="12.75" hidden="false" customHeight="false" outlineLevel="0" collapsed="false">
      <c r="A118" s="121"/>
      <c r="B118" s="122"/>
      <c r="C118" s="43" t="s">
        <v>230</v>
      </c>
      <c r="D118" s="66" t="n">
        <v>1250</v>
      </c>
      <c r="E118" s="39"/>
      <c r="F118" s="43" t="s">
        <v>231</v>
      </c>
      <c r="G118" s="66" t="n">
        <v>1000</v>
      </c>
      <c r="H118" s="39"/>
      <c r="I118" s="43" t="s">
        <v>232</v>
      </c>
      <c r="J118" s="66" t="n">
        <v>1000</v>
      </c>
      <c r="K118" s="39"/>
      <c r="L118" s="43"/>
      <c r="M118" s="66"/>
      <c r="N118" s="39"/>
      <c r="O118" s="43"/>
      <c r="P118" s="66"/>
      <c r="Q118" s="39"/>
    </row>
    <row r="119" customFormat="false" ht="12.75" hidden="false" customHeight="false" outlineLevel="0" collapsed="false">
      <c r="A119" s="121"/>
      <c r="B119" s="122"/>
      <c r="C119" s="43" t="s">
        <v>233</v>
      </c>
      <c r="D119" s="66" t="n">
        <v>800</v>
      </c>
      <c r="E119" s="39"/>
      <c r="F119" s="43" t="s">
        <v>234</v>
      </c>
      <c r="G119" s="66" t="n">
        <v>938</v>
      </c>
      <c r="H119" s="39"/>
      <c r="I119" s="43" t="s">
        <v>235</v>
      </c>
      <c r="J119" s="66" t="n">
        <v>938</v>
      </c>
      <c r="K119" s="39"/>
      <c r="L119" s="43"/>
      <c r="M119" s="66"/>
      <c r="N119" s="39"/>
      <c r="O119" s="43"/>
      <c r="P119" s="66"/>
      <c r="Q119" s="39"/>
    </row>
    <row r="120" customFormat="false" ht="12.75" hidden="false" customHeight="false" outlineLevel="0" collapsed="false">
      <c r="A120" s="121"/>
      <c r="B120" s="122"/>
      <c r="C120" s="43" t="s">
        <v>234</v>
      </c>
      <c r="D120" s="66" t="n">
        <v>625</v>
      </c>
      <c r="E120" s="39"/>
      <c r="F120" s="43" t="s">
        <v>236</v>
      </c>
      <c r="G120" s="66" t="n">
        <v>250</v>
      </c>
      <c r="H120" s="39"/>
      <c r="I120" s="43" t="s">
        <v>237</v>
      </c>
      <c r="J120" s="66" t="n">
        <v>200</v>
      </c>
      <c r="K120" s="39"/>
      <c r="L120" s="43"/>
      <c r="M120" s="66"/>
      <c r="N120" s="39"/>
      <c r="O120" s="43"/>
      <c r="P120" s="66"/>
      <c r="Q120" s="39"/>
    </row>
    <row r="121" customFormat="false" ht="12.75" hidden="false" customHeight="false" outlineLevel="0" collapsed="false">
      <c r="A121" s="121"/>
      <c r="B121" s="122"/>
      <c r="C121" s="43" t="s">
        <v>238</v>
      </c>
      <c r="D121" s="66" t="n">
        <v>527</v>
      </c>
      <c r="E121" s="39"/>
      <c r="F121" s="43" t="s">
        <v>239</v>
      </c>
      <c r="G121" s="66" t="n">
        <v>250</v>
      </c>
      <c r="H121" s="39"/>
      <c r="I121" s="43" t="s">
        <v>240</v>
      </c>
      <c r="J121" s="66" t="n">
        <v>115</v>
      </c>
      <c r="K121" s="39"/>
      <c r="L121" s="43"/>
      <c r="M121" s="66"/>
      <c r="N121" s="39"/>
      <c r="O121" s="43"/>
      <c r="P121" s="66"/>
      <c r="Q121" s="39"/>
    </row>
    <row r="122" customFormat="false" ht="12.75" hidden="false" customHeight="false" outlineLevel="0" collapsed="false">
      <c r="A122" s="121"/>
      <c r="B122" s="122"/>
      <c r="C122" s="43" t="s">
        <v>241</v>
      </c>
      <c r="D122" s="66" t="n">
        <v>412</v>
      </c>
      <c r="E122" s="39"/>
      <c r="F122" s="43" t="s">
        <v>240</v>
      </c>
      <c r="G122" s="66" t="n">
        <v>405</v>
      </c>
      <c r="H122" s="39"/>
      <c r="I122" s="43"/>
      <c r="J122" s="66"/>
      <c r="K122" s="39"/>
      <c r="L122" s="43"/>
      <c r="M122" s="66"/>
      <c r="N122" s="39"/>
      <c r="O122" s="43"/>
      <c r="P122" s="66"/>
      <c r="Q122" s="39"/>
    </row>
    <row r="123" customFormat="false" ht="12.75" hidden="false" customHeight="false" outlineLevel="0" collapsed="false">
      <c r="A123" s="121"/>
      <c r="B123" s="122"/>
      <c r="C123" s="43" t="s">
        <v>242</v>
      </c>
      <c r="D123" s="66" t="n">
        <v>300</v>
      </c>
      <c r="E123" s="39"/>
      <c r="F123" s="43"/>
      <c r="G123" s="66"/>
      <c r="H123" s="39"/>
      <c r="I123" s="43"/>
      <c r="J123" s="66"/>
      <c r="K123" s="39"/>
      <c r="L123" s="43"/>
      <c r="M123" s="66"/>
      <c r="N123" s="39"/>
      <c r="O123" s="43"/>
      <c r="P123" s="66"/>
      <c r="Q123" s="39"/>
    </row>
    <row r="124" customFormat="false" ht="12.75" hidden="false" customHeight="false" outlineLevel="0" collapsed="false">
      <c r="A124" s="121"/>
      <c r="B124" s="122"/>
      <c r="C124" s="43" t="s">
        <v>243</v>
      </c>
      <c r="D124" s="66" t="n">
        <v>250</v>
      </c>
      <c r="E124" s="39"/>
      <c r="G124" s="66"/>
      <c r="H124" s="39"/>
      <c r="I124" s="43"/>
      <c r="J124" s="66"/>
      <c r="K124" s="39"/>
      <c r="L124" s="43"/>
      <c r="M124" s="66"/>
      <c r="N124" s="39"/>
      <c r="O124" s="43"/>
      <c r="P124" s="66"/>
      <c r="Q124" s="39"/>
    </row>
    <row r="125" customFormat="false" ht="12.75" hidden="false" customHeight="false" outlineLevel="0" collapsed="false">
      <c r="A125" s="121"/>
      <c r="B125" s="122"/>
      <c r="C125" s="43" t="s">
        <v>244</v>
      </c>
      <c r="D125" s="66" t="n">
        <v>200</v>
      </c>
      <c r="E125" s="39"/>
      <c r="H125" s="39"/>
      <c r="I125" s="43"/>
      <c r="J125" s="66"/>
      <c r="K125" s="39"/>
      <c r="L125" s="43"/>
      <c r="M125" s="66"/>
      <c r="N125" s="39"/>
      <c r="O125" s="43"/>
      <c r="P125" s="66"/>
      <c r="Q125" s="39"/>
    </row>
    <row r="126" customFormat="false" ht="12.75" hidden="false" customHeight="false" outlineLevel="0" collapsed="false">
      <c r="A126" s="121"/>
      <c r="B126" s="122"/>
      <c r="C126" s="43" t="s">
        <v>245</v>
      </c>
      <c r="D126" s="66" t="n">
        <v>125</v>
      </c>
      <c r="E126" s="39"/>
      <c r="F126" s="43"/>
      <c r="G126" s="66"/>
      <c r="H126" s="39"/>
      <c r="I126" s="43"/>
      <c r="J126" s="66"/>
      <c r="K126" s="39"/>
      <c r="L126" s="43"/>
      <c r="M126" s="66"/>
      <c r="N126" s="39"/>
      <c r="O126" s="43"/>
      <c r="P126" s="66"/>
      <c r="Q126" s="39"/>
    </row>
    <row r="127" customFormat="false" ht="12.75" hidden="false" customHeight="false" outlineLevel="0" collapsed="false">
      <c r="A127" s="121"/>
      <c r="B127" s="122"/>
      <c r="C127" s="43" t="s">
        <v>246</v>
      </c>
      <c r="D127" s="66" t="n">
        <v>80</v>
      </c>
      <c r="E127" s="39"/>
      <c r="F127" s="43"/>
      <c r="G127" s="66"/>
      <c r="H127" s="39"/>
      <c r="I127" s="43"/>
      <c r="J127" s="66"/>
      <c r="K127" s="39"/>
      <c r="L127" s="43"/>
      <c r="M127" s="66"/>
      <c r="N127" s="39"/>
      <c r="O127" s="43"/>
      <c r="P127" s="66"/>
      <c r="Q127" s="39"/>
    </row>
    <row r="128" customFormat="false" ht="12.75" hidden="false" customHeight="false" outlineLevel="0" collapsed="false">
      <c r="A128" s="121"/>
      <c r="B128" s="122"/>
      <c r="C128" s="43" t="s">
        <v>247</v>
      </c>
      <c r="D128" s="66" t="n">
        <v>1233</v>
      </c>
      <c r="E128" s="39"/>
      <c r="F128" s="43"/>
      <c r="G128" s="66"/>
      <c r="H128" s="39"/>
      <c r="I128" s="43"/>
      <c r="J128" s="66"/>
      <c r="K128" s="39"/>
      <c r="L128" s="43"/>
      <c r="M128" s="66"/>
      <c r="N128" s="39"/>
      <c r="O128" s="43"/>
      <c r="P128" s="66"/>
      <c r="Q128" s="39"/>
    </row>
    <row r="129" customFormat="false" ht="12.75" hidden="false" customHeight="false" outlineLevel="0" collapsed="false">
      <c r="A129" s="121"/>
      <c r="B129" s="122"/>
      <c r="C129" s="43" t="s">
        <v>248</v>
      </c>
      <c r="D129" s="66" t="n">
        <v>15029</v>
      </c>
      <c r="E129" s="39"/>
      <c r="F129" s="43"/>
      <c r="G129" s="66"/>
      <c r="H129" s="39"/>
      <c r="I129" s="43"/>
      <c r="J129" s="66"/>
      <c r="K129" s="39"/>
      <c r="L129" s="43"/>
      <c r="M129" s="66"/>
      <c r="N129" s="39"/>
      <c r="O129" s="43"/>
      <c r="P129" s="66"/>
      <c r="Q129" s="39"/>
    </row>
    <row r="130" customFormat="false" ht="12.75" hidden="false" customHeight="false" outlineLevel="0" collapsed="false">
      <c r="A130" s="121"/>
      <c r="B130" s="122"/>
      <c r="E130" s="87" t="s">
        <v>103</v>
      </c>
      <c r="F130" s="43"/>
      <c r="G130" s="66"/>
      <c r="H130" s="87" t="s">
        <v>103</v>
      </c>
      <c r="K130" s="87" t="s">
        <v>103</v>
      </c>
      <c r="L130" s="43"/>
      <c r="M130" s="66"/>
      <c r="N130" s="87" t="s">
        <v>103</v>
      </c>
      <c r="O130" s="126"/>
      <c r="P130" s="127"/>
      <c r="Q130" s="87" t="s">
        <v>103</v>
      </c>
    </row>
    <row r="131" customFormat="false" ht="15" hidden="false" customHeight="false" outlineLevel="0" collapsed="false">
      <c r="A131" s="121"/>
      <c r="B131" s="122"/>
      <c r="C131" s="128" t="s">
        <v>104</v>
      </c>
      <c r="D131" s="129"/>
      <c r="E131" s="130" t="s">
        <v>105</v>
      </c>
      <c r="F131" s="128" t="s">
        <v>104</v>
      </c>
      <c r="G131" s="129"/>
      <c r="H131" s="130" t="s">
        <v>105</v>
      </c>
      <c r="I131" s="128" t="s">
        <v>104</v>
      </c>
      <c r="J131" s="129"/>
      <c r="K131" s="130" t="s">
        <v>105</v>
      </c>
      <c r="L131" s="128" t="s">
        <v>104</v>
      </c>
      <c r="M131" s="129"/>
      <c r="N131" s="130" t="s">
        <v>105</v>
      </c>
      <c r="O131" s="128" t="s">
        <v>104</v>
      </c>
      <c r="P131" s="131" t="s">
        <v>78</v>
      </c>
      <c r="Q131" s="130" t="s">
        <v>105</v>
      </c>
    </row>
    <row r="132" customFormat="false" ht="12.75" hidden="false" customHeight="false" outlineLevel="0" collapsed="false">
      <c r="A132" s="121"/>
      <c r="B132" s="122"/>
      <c r="C132" s="132" t="n">
        <v>30471</v>
      </c>
      <c r="D132" s="132" t="n">
        <f aca="false">SUM(D115:D131)</f>
        <v>26831</v>
      </c>
      <c r="E132" s="133" t="n">
        <f aca="false">+D132-C132</f>
        <v>-3640</v>
      </c>
      <c r="F132" s="132" t="n">
        <v>32227</v>
      </c>
      <c r="G132" s="132" t="n">
        <f aca="false">SUM(G115:G131)</f>
        <v>24843</v>
      </c>
      <c r="H132" s="133" t="n">
        <f aca="false">+G132-F132</f>
        <v>-7384</v>
      </c>
      <c r="I132" s="132" t="n">
        <v>33006</v>
      </c>
      <c r="J132" s="132" t="n">
        <f aca="false">SUM(J115:J131)</f>
        <v>6953</v>
      </c>
      <c r="K132" s="133" t="n">
        <f aca="false">+J132-I132</f>
        <v>-26053</v>
      </c>
      <c r="L132" s="132" t="n">
        <v>40262</v>
      </c>
      <c r="M132" s="132" t="n">
        <f aca="false">SUM(M115:M131)</f>
        <v>0</v>
      </c>
      <c r="N132" s="133" t="n">
        <f aca="false">+M132-L132</f>
        <v>-40262</v>
      </c>
      <c r="O132" s="132" t="n">
        <f aca="false">L132+I132+F132+C132</f>
        <v>135966</v>
      </c>
      <c r="P132" s="132" t="n">
        <f aca="false">M132+J132+G132+D132</f>
        <v>58627</v>
      </c>
      <c r="Q132" s="133" t="n">
        <f aca="false">+P132-O132</f>
        <v>-77339</v>
      </c>
    </row>
    <row r="133" customFormat="false" ht="15" hidden="false" customHeight="false" outlineLevel="0" collapsed="false">
      <c r="A133" s="121"/>
      <c r="B133" s="122" t="s">
        <v>18</v>
      </c>
      <c r="C133" s="123" t="s">
        <v>77</v>
      </c>
      <c r="D133" s="124" t="s">
        <v>78</v>
      </c>
      <c r="E133" s="125"/>
      <c r="F133" s="123" t="s">
        <v>77</v>
      </c>
      <c r="G133" s="124" t="s">
        <v>78</v>
      </c>
      <c r="H133" s="125"/>
      <c r="I133" s="123" t="s">
        <v>77</v>
      </c>
      <c r="J133" s="124" t="s">
        <v>78</v>
      </c>
      <c r="K133" s="125"/>
      <c r="L133" s="123" t="s">
        <v>77</v>
      </c>
      <c r="M133" s="124" t="s">
        <v>78</v>
      </c>
      <c r="N133" s="125"/>
      <c r="O133" s="123"/>
      <c r="P133" s="124"/>
      <c r="Q133" s="125"/>
    </row>
    <row r="134" customFormat="false" ht="12.75" hidden="false" customHeight="false" outlineLevel="0" collapsed="false">
      <c r="A134" s="121"/>
      <c r="B134" s="122"/>
      <c r="C134" s="43" t="s">
        <v>249</v>
      </c>
      <c r="D134" s="66" t="n">
        <v>4000</v>
      </c>
      <c r="E134" s="39"/>
      <c r="F134" s="43" t="s">
        <v>250</v>
      </c>
      <c r="G134" s="66" t="n">
        <v>10000</v>
      </c>
      <c r="H134" s="39"/>
      <c r="I134" s="43" t="s">
        <v>251</v>
      </c>
      <c r="J134" s="66" t="n">
        <v>10000</v>
      </c>
      <c r="K134" s="39"/>
      <c r="L134" s="43" t="s">
        <v>252</v>
      </c>
      <c r="M134" s="66" t="n">
        <v>0</v>
      </c>
      <c r="N134" s="39"/>
      <c r="O134" s="43"/>
      <c r="P134" s="66"/>
      <c r="Q134" s="39"/>
    </row>
    <row r="135" customFormat="false" ht="12.75" hidden="false" customHeight="false" outlineLevel="0" collapsed="false">
      <c r="A135" s="121"/>
      <c r="B135" s="122"/>
      <c r="C135" s="43" t="s">
        <v>253</v>
      </c>
      <c r="D135" s="66" t="n">
        <v>1000</v>
      </c>
      <c r="E135" s="39"/>
      <c r="F135" s="43" t="s">
        <v>254</v>
      </c>
      <c r="G135" s="66" t="n">
        <v>5000</v>
      </c>
      <c r="H135" s="39"/>
      <c r="I135" s="43" t="s">
        <v>255</v>
      </c>
      <c r="J135" s="66" t="n">
        <v>5000</v>
      </c>
      <c r="K135" s="39"/>
      <c r="L135" s="43" t="s">
        <v>256</v>
      </c>
      <c r="M135" s="66" t="n">
        <v>0</v>
      </c>
      <c r="N135" s="39"/>
      <c r="O135" s="43"/>
      <c r="P135" s="66"/>
      <c r="Q135" s="39"/>
    </row>
    <row r="136" customFormat="false" ht="12.75" hidden="false" customHeight="false" outlineLevel="0" collapsed="false">
      <c r="A136" s="121"/>
      <c r="B136" s="122"/>
      <c r="C136" s="43" t="s">
        <v>257</v>
      </c>
      <c r="D136" s="66" t="n">
        <v>2000</v>
      </c>
      <c r="E136" s="39"/>
      <c r="F136" s="43" t="s">
        <v>258</v>
      </c>
      <c r="G136" s="66" t="n">
        <v>5000</v>
      </c>
      <c r="H136" s="39"/>
      <c r="I136" s="43"/>
      <c r="J136" s="66"/>
      <c r="K136" s="39"/>
      <c r="L136" s="43"/>
      <c r="M136" s="66"/>
      <c r="N136" s="39"/>
      <c r="O136" s="43"/>
      <c r="P136" s="66"/>
      <c r="Q136" s="39"/>
    </row>
    <row r="137" customFormat="false" ht="12.75" hidden="false" customHeight="false" outlineLevel="0" collapsed="false">
      <c r="A137" s="121"/>
      <c r="B137" s="122"/>
      <c r="C137" s="43"/>
      <c r="D137" s="66"/>
      <c r="E137" s="39"/>
      <c r="F137" s="43" t="s">
        <v>259</v>
      </c>
      <c r="G137" s="66" t="n">
        <v>5000</v>
      </c>
      <c r="H137" s="39"/>
      <c r="I137" s="43"/>
      <c r="J137" s="66"/>
      <c r="K137" s="39"/>
      <c r="L137" s="43"/>
      <c r="M137" s="66"/>
      <c r="N137" s="39"/>
      <c r="O137" s="43"/>
      <c r="P137" s="66"/>
      <c r="Q137" s="39"/>
    </row>
    <row r="138" customFormat="false" ht="12.75" hidden="false" customHeight="false" outlineLevel="0" collapsed="false">
      <c r="A138" s="121"/>
      <c r="B138" s="122"/>
      <c r="C138" s="43" t="s">
        <v>260</v>
      </c>
      <c r="D138" s="66" t="n">
        <v>2000</v>
      </c>
      <c r="E138" s="39"/>
      <c r="F138" s="43" t="s">
        <v>261</v>
      </c>
      <c r="G138" s="66" t="n">
        <v>3000</v>
      </c>
      <c r="H138" s="39"/>
      <c r="I138" s="43"/>
      <c r="J138" s="66"/>
      <c r="K138" s="39"/>
      <c r="L138" s="43"/>
      <c r="M138" s="66"/>
      <c r="N138" s="39"/>
      <c r="O138" s="43"/>
      <c r="P138" s="66"/>
      <c r="Q138" s="39"/>
    </row>
    <row r="139" customFormat="false" ht="12.75" hidden="false" customHeight="false" outlineLevel="0" collapsed="false">
      <c r="A139" s="121"/>
      <c r="B139" s="122"/>
      <c r="C139" s="66" t="s">
        <v>262</v>
      </c>
      <c r="D139" s="66" t="n">
        <v>2000</v>
      </c>
      <c r="E139" s="39"/>
      <c r="F139" s="43" t="s">
        <v>263</v>
      </c>
      <c r="G139" s="66" t="n">
        <v>2000</v>
      </c>
      <c r="H139" s="39"/>
      <c r="I139" s="43"/>
      <c r="J139" s="66"/>
      <c r="K139" s="39"/>
      <c r="L139" s="43"/>
      <c r="M139" s="66"/>
      <c r="N139" s="39"/>
      <c r="O139" s="43"/>
      <c r="P139" s="66"/>
      <c r="Q139" s="39"/>
    </row>
    <row r="140" customFormat="false" ht="12.75" hidden="false" customHeight="false" outlineLevel="0" collapsed="false">
      <c r="A140" s="121"/>
      <c r="B140" s="122"/>
      <c r="C140" s="1" t="s">
        <v>137</v>
      </c>
      <c r="D140" s="66" t="n">
        <v>3000</v>
      </c>
      <c r="E140" s="39"/>
      <c r="F140" s="43" t="s">
        <v>264</v>
      </c>
      <c r="G140" s="66" t="n">
        <v>2000</v>
      </c>
      <c r="H140" s="39"/>
      <c r="I140" s="43"/>
      <c r="J140" s="66"/>
      <c r="K140" s="39"/>
      <c r="L140" s="43"/>
      <c r="M140" s="66"/>
      <c r="N140" s="39"/>
      <c r="O140" s="43"/>
      <c r="P140" s="66"/>
      <c r="Q140" s="39"/>
    </row>
    <row r="141" customFormat="false" ht="12.75" hidden="false" customHeight="false" outlineLevel="0" collapsed="false">
      <c r="A141" s="121"/>
      <c r="B141" s="122"/>
      <c r="C141" s="43"/>
      <c r="D141" s="66"/>
      <c r="E141" s="87" t="s">
        <v>103</v>
      </c>
      <c r="F141" s="43"/>
      <c r="G141" s="66"/>
      <c r="H141" s="87" t="s">
        <v>103</v>
      </c>
      <c r="K141" s="87" t="s">
        <v>103</v>
      </c>
      <c r="L141" s="43"/>
      <c r="M141" s="66"/>
      <c r="N141" s="87" t="s">
        <v>103</v>
      </c>
      <c r="O141" s="126"/>
      <c r="P141" s="127"/>
      <c r="Q141" s="87" t="s">
        <v>103</v>
      </c>
    </row>
    <row r="142" customFormat="false" ht="15" hidden="false" customHeight="false" outlineLevel="0" collapsed="false">
      <c r="A142" s="121"/>
      <c r="B142" s="122"/>
      <c r="C142" s="128" t="s">
        <v>104</v>
      </c>
      <c r="D142" s="129"/>
      <c r="E142" s="130" t="s">
        <v>105</v>
      </c>
      <c r="F142" s="128" t="s">
        <v>104</v>
      </c>
      <c r="G142" s="129"/>
      <c r="H142" s="130" t="s">
        <v>105</v>
      </c>
      <c r="I142" s="128" t="s">
        <v>104</v>
      </c>
      <c r="J142" s="129"/>
      <c r="K142" s="130" t="s">
        <v>105</v>
      </c>
      <c r="L142" s="128" t="s">
        <v>104</v>
      </c>
      <c r="M142" s="129"/>
      <c r="N142" s="130" t="s">
        <v>105</v>
      </c>
      <c r="O142" s="128" t="s">
        <v>104</v>
      </c>
      <c r="P142" s="131" t="s">
        <v>78</v>
      </c>
      <c r="Q142" s="130" t="s">
        <v>105</v>
      </c>
    </row>
    <row r="143" customFormat="false" ht="12.75" hidden="false" customHeight="false" outlineLevel="0" collapsed="false">
      <c r="A143" s="121"/>
      <c r="B143" s="122"/>
      <c r="C143" s="132" t="n">
        <v>12747</v>
      </c>
      <c r="D143" s="132" t="n">
        <f aca="false">SUM(D134:D142)</f>
        <v>14000</v>
      </c>
      <c r="E143" s="133" t="n">
        <f aca="false">+D143-C143</f>
        <v>1253</v>
      </c>
      <c r="F143" s="132" t="n">
        <v>12747</v>
      </c>
      <c r="G143" s="132" t="n">
        <f aca="false">SUM(G134:G142)</f>
        <v>32000</v>
      </c>
      <c r="H143" s="133" t="n">
        <f aca="false">+G143-F143</f>
        <v>19253</v>
      </c>
      <c r="I143" s="132" t="n">
        <v>12747</v>
      </c>
      <c r="J143" s="132" t="n">
        <f aca="false">SUM(J134:J142)</f>
        <v>15000</v>
      </c>
      <c r="K143" s="133" t="n">
        <f aca="false">+J143-I143</f>
        <v>2253</v>
      </c>
      <c r="L143" s="132" t="n">
        <v>20493</v>
      </c>
      <c r="M143" s="132" t="n">
        <f aca="false">SUM(M134:M142)</f>
        <v>0</v>
      </c>
      <c r="N143" s="133" t="n">
        <f aca="false">+M143-L143</f>
        <v>-20493</v>
      </c>
      <c r="O143" s="132" t="n">
        <f aca="false">L143+I143+F143+C143</f>
        <v>58734</v>
      </c>
      <c r="P143" s="132" t="n">
        <f aca="false">M143+J143+G143+D143</f>
        <v>61000</v>
      </c>
      <c r="Q143" s="133" t="n">
        <f aca="false">+P143-O143</f>
        <v>2266</v>
      </c>
    </row>
    <row r="144" customFormat="false" ht="15" hidden="false" customHeight="false" outlineLevel="0" collapsed="false">
      <c r="A144" s="121" t="s">
        <v>265</v>
      </c>
      <c r="B144" s="122" t="s">
        <v>266</v>
      </c>
      <c r="C144" s="123" t="s">
        <v>77</v>
      </c>
      <c r="D144" s="124" t="s">
        <v>78</v>
      </c>
      <c r="E144" s="125"/>
      <c r="F144" s="123" t="s">
        <v>77</v>
      </c>
      <c r="G144" s="124" t="s">
        <v>78</v>
      </c>
      <c r="H144" s="125"/>
      <c r="I144" s="123" t="s">
        <v>77</v>
      </c>
      <c r="J144" s="124" t="s">
        <v>78</v>
      </c>
      <c r="K144" s="125"/>
      <c r="L144" s="123" t="s">
        <v>77</v>
      </c>
      <c r="M144" s="124" t="s">
        <v>78</v>
      </c>
      <c r="N144" s="125"/>
      <c r="O144" s="123"/>
      <c r="P144" s="124"/>
      <c r="Q144" s="125"/>
    </row>
    <row r="145" customFormat="false" ht="12.75" hidden="false" customHeight="false" outlineLevel="0" collapsed="false">
      <c r="A145" s="121"/>
      <c r="B145" s="122"/>
      <c r="C145" s="43" t="s">
        <v>267</v>
      </c>
      <c r="D145" s="66" t="n">
        <v>10000</v>
      </c>
      <c r="E145" s="39"/>
      <c r="F145" s="43" t="s">
        <v>268</v>
      </c>
      <c r="G145" s="66" t="n">
        <v>3000</v>
      </c>
      <c r="H145" s="39"/>
      <c r="I145" s="43" t="s">
        <v>269</v>
      </c>
      <c r="J145" s="66" t="n">
        <v>6000</v>
      </c>
      <c r="K145" s="39"/>
      <c r="L145" s="43"/>
      <c r="M145" s="66"/>
      <c r="N145" s="39"/>
      <c r="O145" s="43"/>
      <c r="P145" s="66"/>
      <c r="Q145" s="39"/>
    </row>
    <row r="146" customFormat="false" ht="12.75" hidden="false" customHeight="false" outlineLevel="0" collapsed="false">
      <c r="A146" s="121"/>
      <c r="B146" s="122"/>
      <c r="C146" s="43" t="s">
        <v>270</v>
      </c>
      <c r="D146" s="66" t="n">
        <v>4000</v>
      </c>
      <c r="E146" s="39"/>
      <c r="F146" s="43" t="s">
        <v>271</v>
      </c>
      <c r="G146" s="66" t="n">
        <v>2000</v>
      </c>
      <c r="H146" s="39"/>
      <c r="I146" s="43" t="s">
        <v>272</v>
      </c>
      <c r="J146" s="66" t="n">
        <v>5000</v>
      </c>
      <c r="K146" s="39"/>
      <c r="L146" s="43"/>
      <c r="M146" s="66"/>
      <c r="N146" s="39"/>
      <c r="O146" s="43"/>
      <c r="P146" s="66"/>
      <c r="Q146" s="39"/>
    </row>
    <row r="147" customFormat="false" ht="12.75" hidden="false" customHeight="false" outlineLevel="0" collapsed="false">
      <c r="A147" s="121"/>
      <c r="B147" s="122"/>
      <c r="C147" s="43" t="s">
        <v>273</v>
      </c>
      <c r="D147" s="66" t="n">
        <v>2900</v>
      </c>
      <c r="E147" s="39"/>
      <c r="F147" s="43" t="s">
        <v>274</v>
      </c>
      <c r="G147" s="134" t="n">
        <v>0</v>
      </c>
      <c r="H147" s="39"/>
      <c r="I147" s="43" t="s">
        <v>275</v>
      </c>
      <c r="J147" s="66" t="n">
        <v>2000</v>
      </c>
      <c r="K147" s="39"/>
      <c r="L147" s="43"/>
      <c r="M147" s="66"/>
      <c r="N147" s="39"/>
      <c r="O147" s="43"/>
      <c r="P147" s="66"/>
      <c r="Q147" s="39"/>
    </row>
    <row r="148" customFormat="false" ht="12.75" hidden="false" customHeight="false" outlineLevel="0" collapsed="false">
      <c r="A148" s="121"/>
      <c r="B148" s="122"/>
      <c r="C148" s="43" t="s">
        <v>276</v>
      </c>
      <c r="D148" s="66" t="n">
        <v>2000</v>
      </c>
      <c r="E148" s="39"/>
      <c r="F148" s="43" t="s">
        <v>277</v>
      </c>
      <c r="G148" s="134" t="n">
        <v>0</v>
      </c>
      <c r="H148" s="39"/>
      <c r="I148" s="43"/>
      <c r="J148" s="66"/>
      <c r="K148" s="39"/>
      <c r="L148" s="43"/>
      <c r="M148" s="66"/>
      <c r="N148" s="39"/>
      <c r="O148" s="43"/>
      <c r="P148" s="66"/>
      <c r="Q148" s="39"/>
    </row>
    <row r="149" customFormat="false" ht="12.75" hidden="false" customHeight="false" outlineLevel="0" collapsed="false">
      <c r="A149" s="121"/>
      <c r="B149" s="122"/>
      <c r="C149" s="43" t="s">
        <v>278</v>
      </c>
      <c r="D149" s="66" t="n">
        <v>2000</v>
      </c>
      <c r="E149" s="39"/>
      <c r="F149" s="43" t="s">
        <v>279</v>
      </c>
      <c r="G149" s="134" t="n">
        <v>0</v>
      </c>
      <c r="H149" s="39"/>
      <c r="I149" s="43"/>
      <c r="J149" s="66"/>
      <c r="K149" s="39"/>
      <c r="L149" s="43"/>
      <c r="M149" s="66"/>
      <c r="N149" s="39"/>
      <c r="O149" s="43"/>
      <c r="P149" s="66"/>
      <c r="Q149" s="39"/>
    </row>
    <row r="150" customFormat="false" ht="12.75" hidden="false" customHeight="false" outlineLevel="0" collapsed="false">
      <c r="A150" s="121"/>
      <c r="B150" s="122"/>
      <c r="C150" s="43" t="s">
        <v>280</v>
      </c>
      <c r="D150" s="66" t="n">
        <v>800</v>
      </c>
      <c r="E150" s="39"/>
      <c r="F150" s="43"/>
      <c r="G150" s="134"/>
      <c r="H150" s="39"/>
      <c r="I150" s="43"/>
      <c r="J150" s="66"/>
      <c r="K150" s="39"/>
      <c r="L150" s="43"/>
      <c r="M150" s="66"/>
      <c r="N150" s="39"/>
      <c r="O150" s="43"/>
      <c r="P150" s="66"/>
      <c r="Q150" s="39"/>
    </row>
    <row r="151" customFormat="false" ht="12.75" hidden="false" customHeight="false" outlineLevel="0" collapsed="false">
      <c r="A151" s="121"/>
      <c r="B151" s="122"/>
      <c r="C151" s="43" t="s">
        <v>281</v>
      </c>
      <c r="D151" s="66" t="n">
        <v>500</v>
      </c>
      <c r="E151" s="39"/>
      <c r="F151" s="43"/>
      <c r="G151" s="66"/>
      <c r="H151" s="39"/>
      <c r="I151" s="43"/>
      <c r="J151" s="66"/>
      <c r="K151" s="39"/>
      <c r="L151" s="43"/>
      <c r="M151" s="66"/>
      <c r="N151" s="39"/>
      <c r="O151" s="43"/>
      <c r="P151" s="66"/>
      <c r="Q151" s="39"/>
    </row>
    <row r="152" customFormat="false" ht="12.75" hidden="false" customHeight="false" outlineLevel="0" collapsed="false">
      <c r="A152" s="121"/>
      <c r="B152" s="122"/>
      <c r="C152" s="43" t="s">
        <v>282</v>
      </c>
      <c r="D152" s="66" t="n">
        <v>500</v>
      </c>
      <c r="E152" s="39"/>
      <c r="F152" s="43"/>
      <c r="G152" s="66"/>
      <c r="H152" s="39"/>
      <c r="I152" s="43"/>
      <c r="J152" s="66"/>
      <c r="K152" s="39"/>
      <c r="L152" s="43"/>
      <c r="M152" s="66"/>
      <c r="N152" s="39"/>
      <c r="O152" s="43"/>
      <c r="P152" s="66"/>
      <c r="Q152" s="39"/>
    </row>
    <row r="153" customFormat="false" ht="12.75" hidden="false" customHeight="false" outlineLevel="0" collapsed="false">
      <c r="A153" s="121"/>
      <c r="B153" s="122"/>
      <c r="C153" s="43" t="s">
        <v>283</v>
      </c>
      <c r="D153" s="134" t="n">
        <v>0</v>
      </c>
      <c r="E153" s="39"/>
      <c r="F153" s="43"/>
      <c r="G153" s="66"/>
      <c r="H153" s="39"/>
      <c r="I153" s="43"/>
      <c r="J153" s="66"/>
      <c r="K153" s="39"/>
      <c r="L153" s="43"/>
      <c r="M153" s="66"/>
      <c r="N153" s="39"/>
      <c r="O153" s="126"/>
      <c r="P153" s="127"/>
      <c r="Q153" s="87"/>
    </row>
    <row r="154" customFormat="false" ht="12.75" hidden="false" customHeight="false" outlineLevel="0" collapsed="false">
      <c r="A154" s="121"/>
      <c r="B154" s="122"/>
      <c r="C154" s="43"/>
      <c r="D154" s="66"/>
      <c r="E154" s="87" t="s">
        <v>103</v>
      </c>
      <c r="F154" s="43"/>
      <c r="G154" s="66"/>
      <c r="H154" s="87" t="s">
        <v>103</v>
      </c>
      <c r="K154" s="87" t="s">
        <v>103</v>
      </c>
      <c r="L154" s="43"/>
      <c r="M154" s="66"/>
      <c r="N154" s="87" t="s">
        <v>103</v>
      </c>
      <c r="O154" s="126"/>
      <c r="P154" s="127"/>
      <c r="Q154" s="87" t="s">
        <v>103</v>
      </c>
    </row>
    <row r="155" customFormat="false" ht="15" hidden="false" customHeight="false" outlineLevel="0" collapsed="false">
      <c r="A155" s="121"/>
      <c r="B155" s="122"/>
      <c r="C155" s="128" t="s">
        <v>104</v>
      </c>
      <c r="D155" s="129"/>
      <c r="E155" s="130" t="s">
        <v>105</v>
      </c>
      <c r="F155" s="128" t="s">
        <v>104</v>
      </c>
      <c r="G155" s="129"/>
      <c r="H155" s="130" t="s">
        <v>105</v>
      </c>
      <c r="I155" s="128" t="s">
        <v>104</v>
      </c>
      <c r="J155" s="129"/>
      <c r="K155" s="130" t="s">
        <v>105</v>
      </c>
      <c r="L155" s="128" t="s">
        <v>104</v>
      </c>
      <c r="M155" s="129"/>
      <c r="N155" s="130" t="s">
        <v>105</v>
      </c>
      <c r="O155" s="128" t="s">
        <v>104</v>
      </c>
      <c r="P155" s="131" t="s">
        <v>78</v>
      </c>
      <c r="Q155" s="130" t="s">
        <v>105</v>
      </c>
    </row>
    <row r="156" customFormat="false" ht="12.75" hidden="false" customHeight="false" outlineLevel="0" collapsed="false">
      <c r="A156" s="121"/>
      <c r="B156" s="122"/>
      <c r="C156" s="132" t="n">
        <v>11556</v>
      </c>
      <c r="D156" s="132" t="n">
        <f aca="false">SUM(D145:D155)</f>
        <v>22700</v>
      </c>
      <c r="E156" s="133" t="n">
        <f aca="false">+D156-C156</f>
        <v>11144</v>
      </c>
      <c r="F156" s="132" t="n">
        <v>11556</v>
      </c>
      <c r="G156" s="132" t="n">
        <f aca="false">SUM(G145:G155)</f>
        <v>5000</v>
      </c>
      <c r="H156" s="133" t="n">
        <f aca="false">+G156-F156</f>
        <v>-6556</v>
      </c>
      <c r="I156" s="132" t="n">
        <v>11556</v>
      </c>
      <c r="J156" s="132" t="n">
        <f aca="false">SUM(J145:J155)</f>
        <v>13000</v>
      </c>
      <c r="K156" s="133" t="n">
        <f aca="false">+J156-I156</f>
        <v>1444</v>
      </c>
      <c r="L156" s="132" t="n">
        <f aca="false">11556*1.35</f>
        <v>15600.6</v>
      </c>
      <c r="M156" s="132" t="n">
        <f aca="false">SUM(M145:M155)</f>
        <v>0</v>
      </c>
      <c r="N156" s="133" t="n">
        <f aca="false">+M156-L156</f>
        <v>-15600.6</v>
      </c>
      <c r="O156" s="132" t="n">
        <f aca="false">L156+I156+F156+C156</f>
        <v>50268.6</v>
      </c>
      <c r="P156" s="132" t="n">
        <f aca="false">M156+J156+G156+D156</f>
        <v>40700</v>
      </c>
      <c r="Q156" s="133" t="n">
        <f aca="false">+P156-O156</f>
        <v>-9568.6</v>
      </c>
    </row>
    <row r="157" customFormat="false" ht="12" hidden="false" customHeight="true" outlineLevel="0" collapsed="false">
      <c r="A157" s="135" t="s">
        <v>284</v>
      </c>
      <c r="B157" s="136" t="s">
        <v>285</v>
      </c>
      <c r="C157" s="141" t="s">
        <v>77</v>
      </c>
      <c r="D157" s="142" t="s">
        <v>78</v>
      </c>
      <c r="E157" s="143"/>
      <c r="F157" s="141" t="s">
        <v>77</v>
      </c>
      <c r="G157" s="142" t="s">
        <v>78</v>
      </c>
      <c r="H157" s="143"/>
      <c r="I157" s="141" t="s">
        <v>77</v>
      </c>
      <c r="J157" s="142" t="s">
        <v>78</v>
      </c>
      <c r="K157" s="143"/>
      <c r="L157" s="141" t="s">
        <v>77</v>
      </c>
      <c r="M157" s="142" t="s">
        <v>78</v>
      </c>
      <c r="N157" s="143"/>
      <c r="O157" s="141"/>
      <c r="P157" s="142"/>
      <c r="Q157" s="143"/>
      <c r="R157" s="102"/>
      <c r="S157" s="102"/>
      <c r="T157" s="102"/>
      <c r="U157" s="102"/>
      <c r="V157" s="102"/>
      <c r="W157" s="102"/>
      <c r="X157" s="102"/>
      <c r="Y157" s="102"/>
      <c r="Z157" s="102"/>
      <c r="AA157" s="102"/>
      <c r="AB157" s="102"/>
      <c r="AC157" s="102"/>
      <c r="AD157" s="102"/>
      <c r="AE157" s="102"/>
      <c r="AF157" s="102"/>
      <c r="AG157" s="102"/>
      <c r="AH157" s="102"/>
      <c r="AI157" s="102"/>
      <c r="AJ157" s="102"/>
      <c r="AK157" s="102"/>
      <c r="AL157" s="102"/>
      <c r="AM157" s="102"/>
      <c r="AN157" s="102"/>
      <c r="AO157" s="102"/>
      <c r="AP157" s="102"/>
      <c r="AQ157" s="102"/>
      <c r="AR157" s="102"/>
      <c r="AS157" s="102"/>
      <c r="AT157" s="102"/>
      <c r="AU157" s="102"/>
      <c r="AV157" s="102"/>
      <c r="AW157" s="102"/>
      <c r="AX157" s="102"/>
      <c r="AY157" s="102"/>
      <c r="AZ157" s="102"/>
      <c r="BA157" s="102"/>
      <c r="BB157" s="102"/>
      <c r="BC157" s="102"/>
      <c r="BD157" s="102"/>
      <c r="BE157" s="102"/>
      <c r="BF157" s="102"/>
      <c r="BG157" s="102"/>
      <c r="BH157" s="102"/>
      <c r="BI157" s="102"/>
      <c r="BJ157" s="102"/>
      <c r="BK157" s="102"/>
      <c r="BL157" s="102"/>
      <c r="BM157" s="102"/>
      <c r="BN157" s="102"/>
      <c r="BO157" s="102"/>
      <c r="BP157" s="102"/>
      <c r="BQ157" s="102"/>
      <c r="BR157" s="102"/>
      <c r="BS157" s="102"/>
      <c r="BT157" s="102"/>
      <c r="BU157" s="102"/>
      <c r="BV157" s="102"/>
      <c r="BW157" s="102"/>
      <c r="BX157" s="102"/>
      <c r="BY157" s="102"/>
      <c r="BZ157" s="102"/>
      <c r="CA157" s="102"/>
      <c r="CB157" s="102"/>
      <c r="CC157" s="102"/>
      <c r="CD157" s="102"/>
      <c r="CE157" s="102"/>
      <c r="CF157" s="102"/>
      <c r="CG157" s="102"/>
      <c r="CH157" s="102"/>
      <c r="CI157" s="102"/>
      <c r="CJ157" s="102"/>
      <c r="CK157" s="102"/>
      <c r="CL157" s="102"/>
      <c r="CM157" s="102"/>
      <c r="CN157" s="102"/>
      <c r="CO157" s="102"/>
      <c r="CP157" s="102"/>
      <c r="CQ157" s="102"/>
      <c r="CR157" s="102"/>
      <c r="CS157" s="102"/>
      <c r="CT157" s="102"/>
      <c r="CU157" s="102"/>
      <c r="CV157" s="102"/>
      <c r="CW157" s="102"/>
      <c r="CX157" s="102"/>
      <c r="CY157" s="102"/>
      <c r="CZ157" s="102"/>
      <c r="DA157" s="102"/>
      <c r="DB157" s="102"/>
      <c r="DC157" s="102"/>
      <c r="DD157" s="102"/>
      <c r="DE157" s="102"/>
      <c r="DF157" s="102"/>
      <c r="DG157" s="102"/>
      <c r="DH157" s="102"/>
      <c r="DI157" s="102"/>
      <c r="DJ157" s="102"/>
      <c r="DK157" s="102"/>
      <c r="DL157" s="102"/>
      <c r="DM157" s="102"/>
      <c r="DN157" s="102"/>
      <c r="DO157" s="102"/>
      <c r="DP157" s="102"/>
      <c r="DQ157" s="102"/>
      <c r="DR157" s="102"/>
      <c r="DS157" s="102"/>
      <c r="DT157" s="102"/>
      <c r="DU157" s="102"/>
      <c r="DV157" s="102"/>
      <c r="DW157" s="102"/>
      <c r="DX157" s="102"/>
      <c r="DY157" s="102"/>
      <c r="DZ157" s="102"/>
      <c r="EA157" s="102"/>
      <c r="EB157" s="102"/>
      <c r="EC157" s="102"/>
      <c r="ED157" s="102"/>
      <c r="EE157" s="102"/>
      <c r="EF157" s="102"/>
      <c r="EG157" s="102"/>
      <c r="EH157" s="102"/>
      <c r="EI157" s="102"/>
      <c r="EJ157" s="102"/>
      <c r="EK157" s="102"/>
      <c r="EL157" s="102"/>
      <c r="EM157" s="102"/>
      <c r="EN157" s="102"/>
      <c r="EO157" s="102"/>
      <c r="EP157" s="102"/>
      <c r="EQ157" s="102"/>
      <c r="ER157" s="102"/>
      <c r="ES157" s="102"/>
      <c r="ET157" s="102"/>
      <c r="EU157" s="102"/>
      <c r="EV157" s="102"/>
      <c r="EW157" s="102"/>
      <c r="EX157" s="102"/>
      <c r="EY157" s="102"/>
      <c r="EZ157" s="102"/>
      <c r="FA157" s="102"/>
      <c r="FB157" s="102"/>
      <c r="FC157" s="102"/>
      <c r="FD157" s="102"/>
      <c r="FE157" s="102"/>
      <c r="FF157" s="102"/>
      <c r="FG157" s="102"/>
      <c r="FH157" s="102"/>
      <c r="FI157" s="102"/>
      <c r="FJ157" s="102"/>
      <c r="FK157" s="102"/>
      <c r="FL157" s="102"/>
      <c r="FM157" s="102"/>
      <c r="FN157" s="102"/>
      <c r="FO157" s="102"/>
      <c r="FP157" s="102"/>
      <c r="FQ157" s="102"/>
      <c r="FR157" s="102"/>
      <c r="FS157" s="102"/>
      <c r="FT157" s="102"/>
      <c r="FU157" s="102"/>
      <c r="FV157" s="102"/>
      <c r="FW157" s="102"/>
      <c r="FX157" s="102"/>
      <c r="FY157" s="102"/>
      <c r="FZ157" s="102"/>
      <c r="GA157" s="102"/>
      <c r="GB157" s="102"/>
      <c r="GC157" s="102"/>
      <c r="GD157" s="102"/>
      <c r="GE157" s="102"/>
      <c r="GF157" s="102"/>
      <c r="GG157" s="102"/>
      <c r="GH157" s="102"/>
      <c r="GI157" s="102"/>
      <c r="GJ157" s="102"/>
      <c r="GK157" s="102"/>
      <c r="GL157" s="102"/>
      <c r="GM157" s="102"/>
      <c r="GN157" s="102"/>
      <c r="GO157" s="102"/>
      <c r="GP157" s="102"/>
      <c r="GQ157" s="102"/>
      <c r="GR157" s="102"/>
      <c r="GS157" s="102"/>
      <c r="GT157" s="102"/>
      <c r="GU157" s="102"/>
      <c r="GV157" s="102"/>
      <c r="GW157" s="102"/>
      <c r="GX157" s="102"/>
      <c r="GY157" s="102"/>
      <c r="GZ157" s="102"/>
      <c r="HA157" s="102"/>
      <c r="HB157" s="102"/>
      <c r="HC157" s="102"/>
      <c r="HD157" s="102"/>
      <c r="HE157" s="102"/>
      <c r="HF157" s="102"/>
      <c r="HG157" s="102"/>
      <c r="HH157" s="102"/>
      <c r="HI157" s="102"/>
      <c r="HJ157" s="102"/>
      <c r="HK157" s="102"/>
      <c r="HL157" s="102"/>
      <c r="HM157" s="102"/>
      <c r="HN157" s="102"/>
      <c r="HO157" s="102"/>
      <c r="HP157" s="102"/>
      <c r="HQ157" s="102"/>
      <c r="HR157" s="102"/>
      <c r="HS157" s="102"/>
      <c r="HT157" s="102"/>
      <c r="HU157" s="102"/>
      <c r="HV157" s="102"/>
      <c r="HW157" s="102"/>
      <c r="HX157" s="102"/>
      <c r="HY157" s="102"/>
      <c r="HZ157" s="102"/>
      <c r="IA157" s="102"/>
      <c r="IB157" s="102"/>
      <c r="IC157" s="102"/>
      <c r="ID157" s="102"/>
      <c r="IE157" s="102"/>
      <c r="IF157" s="102"/>
      <c r="IG157" s="102"/>
      <c r="IH157" s="102"/>
      <c r="II157" s="102"/>
      <c r="IJ157" s="102"/>
      <c r="IK157" s="102"/>
      <c r="IL157" s="102"/>
      <c r="IM157" s="102"/>
      <c r="IN157" s="102"/>
      <c r="IO157" s="102"/>
      <c r="IP157" s="102"/>
      <c r="IQ157" s="102"/>
      <c r="IR157" s="102"/>
      <c r="IS157" s="102"/>
      <c r="IT157" s="102"/>
      <c r="IU157" s="102"/>
      <c r="IV157" s="102"/>
      <c r="IW157" s="102"/>
    </row>
    <row r="158" customFormat="false" ht="12" hidden="false" customHeight="true" outlineLevel="0" collapsed="false">
      <c r="A158" s="135"/>
      <c r="B158" s="136"/>
      <c r="C158" s="43"/>
      <c r="D158" s="66"/>
      <c r="E158" s="39"/>
      <c r="F158" s="43" t="s">
        <v>286</v>
      </c>
      <c r="G158" s="66" t="n">
        <v>30000</v>
      </c>
      <c r="H158" s="39"/>
      <c r="I158" s="43"/>
      <c r="J158" s="66"/>
      <c r="K158" s="39"/>
      <c r="L158" s="43"/>
      <c r="M158" s="66"/>
      <c r="N158" s="39"/>
      <c r="O158" s="43"/>
      <c r="P158" s="66"/>
      <c r="Q158" s="39"/>
      <c r="R158" s="102"/>
      <c r="S158" s="102"/>
      <c r="T158" s="102"/>
      <c r="U158" s="102"/>
      <c r="V158" s="102"/>
      <c r="W158" s="102"/>
      <c r="X158" s="102"/>
      <c r="Y158" s="102"/>
      <c r="Z158" s="102"/>
      <c r="AA158" s="102"/>
      <c r="AB158" s="102"/>
      <c r="AC158" s="102"/>
      <c r="AD158" s="102"/>
      <c r="AE158" s="102"/>
      <c r="AF158" s="102"/>
      <c r="AG158" s="102"/>
      <c r="AH158" s="102"/>
      <c r="AI158" s="102"/>
      <c r="AJ158" s="102"/>
      <c r="AK158" s="102"/>
      <c r="AL158" s="102"/>
      <c r="AM158" s="102"/>
      <c r="AN158" s="102"/>
      <c r="AO158" s="102"/>
      <c r="AP158" s="102"/>
      <c r="AQ158" s="102"/>
      <c r="AR158" s="102"/>
      <c r="AS158" s="102"/>
      <c r="AT158" s="102"/>
      <c r="AU158" s="102"/>
      <c r="AV158" s="102"/>
      <c r="AW158" s="102"/>
      <c r="AX158" s="102"/>
      <c r="AY158" s="102"/>
      <c r="AZ158" s="102"/>
      <c r="BA158" s="102"/>
      <c r="BB158" s="102"/>
      <c r="BC158" s="102"/>
      <c r="BD158" s="102"/>
      <c r="BE158" s="102"/>
      <c r="BF158" s="102"/>
      <c r="BG158" s="102"/>
      <c r="BH158" s="102"/>
      <c r="BI158" s="102"/>
      <c r="BJ158" s="102"/>
      <c r="BK158" s="102"/>
      <c r="BL158" s="102"/>
      <c r="BM158" s="102"/>
      <c r="BN158" s="102"/>
      <c r="BO158" s="102"/>
      <c r="BP158" s="102"/>
      <c r="BQ158" s="102"/>
      <c r="BR158" s="102"/>
      <c r="BS158" s="102"/>
      <c r="BT158" s="102"/>
      <c r="BU158" s="102"/>
      <c r="BV158" s="102"/>
      <c r="BW158" s="102"/>
      <c r="BX158" s="102"/>
      <c r="BY158" s="102"/>
      <c r="BZ158" s="102"/>
      <c r="CA158" s="102"/>
      <c r="CB158" s="102"/>
      <c r="CC158" s="102"/>
      <c r="CD158" s="102"/>
      <c r="CE158" s="102"/>
      <c r="CF158" s="102"/>
      <c r="CG158" s="102"/>
      <c r="CH158" s="102"/>
      <c r="CI158" s="102"/>
      <c r="CJ158" s="102"/>
      <c r="CK158" s="102"/>
      <c r="CL158" s="102"/>
      <c r="CM158" s="102"/>
      <c r="CN158" s="102"/>
      <c r="CO158" s="102"/>
      <c r="CP158" s="102"/>
      <c r="CQ158" s="102"/>
      <c r="CR158" s="102"/>
      <c r="CS158" s="102"/>
      <c r="CT158" s="102"/>
      <c r="CU158" s="102"/>
      <c r="CV158" s="102"/>
      <c r="CW158" s="102"/>
      <c r="CX158" s="102"/>
      <c r="CY158" s="102"/>
      <c r="CZ158" s="102"/>
      <c r="DA158" s="102"/>
      <c r="DB158" s="102"/>
      <c r="DC158" s="102"/>
      <c r="DD158" s="102"/>
      <c r="DE158" s="102"/>
      <c r="DF158" s="102"/>
      <c r="DG158" s="102"/>
      <c r="DH158" s="102"/>
      <c r="DI158" s="102"/>
      <c r="DJ158" s="102"/>
      <c r="DK158" s="102"/>
      <c r="DL158" s="102"/>
      <c r="DM158" s="102"/>
      <c r="DN158" s="102"/>
      <c r="DO158" s="102"/>
      <c r="DP158" s="102"/>
      <c r="DQ158" s="102"/>
      <c r="DR158" s="102"/>
      <c r="DS158" s="102"/>
      <c r="DT158" s="102"/>
      <c r="DU158" s="102"/>
      <c r="DV158" s="102"/>
      <c r="DW158" s="102"/>
      <c r="DX158" s="102"/>
      <c r="DY158" s="102"/>
      <c r="DZ158" s="102"/>
      <c r="EA158" s="102"/>
      <c r="EB158" s="102"/>
      <c r="EC158" s="102"/>
      <c r="ED158" s="102"/>
      <c r="EE158" s="102"/>
      <c r="EF158" s="102"/>
      <c r="EG158" s="102"/>
      <c r="EH158" s="102"/>
      <c r="EI158" s="102"/>
      <c r="EJ158" s="102"/>
      <c r="EK158" s="102"/>
      <c r="EL158" s="102"/>
      <c r="EM158" s="102"/>
      <c r="EN158" s="102"/>
      <c r="EO158" s="102"/>
      <c r="EP158" s="102"/>
      <c r="EQ158" s="102"/>
      <c r="ER158" s="102"/>
      <c r="ES158" s="102"/>
      <c r="ET158" s="102"/>
      <c r="EU158" s="102"/>
      <c r="EV158" s="102"/>
      <c r="EW158" s="102"/>
      <c r="EX158" s="102"/>
      <c r="EY158" s="102"/>
      <c r="EZ158" s="102"/>
      <c r="FA158" s="102"/>
      <c r="FB158" s="102"/>
      <c r="FC158" s="102"/>
      <c r="FD158" s="102"/>
      <c r="FE158" s="102"/>
      <c r="FF158" s="102"/>
      <c r="FG158" s="102"/>
      <c r="FH158" s="102"/>
      <c r="FI158" s="102"/>
      <c r="FJ158" s="102"/>
      <c r="FK158" s="102"/>
      <c r="FL158" s="102"/>
      <c r="FM158" s="102"/>
      <c r="FN158" s="102"/>
      <c r="FO158" s="102"/>
      <c r="FP158" s="102"/>
      <c r="FQ158" s="102"/>
      <c r="FR158" s="102"/>
      <c r="FS158" s="102"/>
      <c r="FT158" s="102"/>
      <c r="FU158" s="102"/>
      <c r="FV158" s="102"/>
      <c r="FW158" s="102"/>
      <c r="FX158" s="102"/>
      <c r="FY158" s="102"/>
      <c r="FZ158" s="102"/>
      <c r="GA158" s="102"/>
      <c r="GB158" s="102"/>
      <c r="GC158" s="102"/>
      <c r="GD158" s="102"/>
      <c r="GE158" s="102"/>
      <c r="GF158" s="102"/>
      <c r="GG158" s="102"/>
      <c r="GH158" s="102"/>
      <c r="GI158" s="102"/>
      <c r="GJ158" s="102"/>
      <c r="GK158" s="102"/>
      <c r="GL158" s="102"/>
      <c r="GM158" s="102"/>
      <c r="GN158" s="102"/>
      <c r="GO158" s="102"/>
      <c r="GP158" s="102"/>
      <c r="GQ158" s="102"/>
      <c r="GR158" s="102"/>
      <c r="GS158" s="102"/>
      <c r="GT158" s="102"/>
      <c r="GU158" s="102"/>
      <c r="GV158" s="102"/>
      <c r="GW158" s="102"/>
      <c r="GX158" s="102"/>
      <c r="GY158" s="102"/>
      <c r="GZ158" s="102"/>
      <c r="HA158" s="102"/>
      <c r="HB158" s="102"/>
      <c r="HC158" s="102"/>
      <c r="HD158" s="102"/>
      <c r="HE158" s="102"/>
      <c r="HF158" s="102"/>
      <c r="HG158" s="102"/>
      <c r="HH158" s="102"/>
      <c r="HI158" s="102"/>
      <c r="HJ158" s="102"/>
      <c r="HK158" s="102"/>
      <c r="HL158" s="102"/>
      <c r="HM158" s="102"/>
      <c r="HN158" s="102"/>
      <c r="HO158" s="102"/>
      <c r="HP158" s="102"/>
      <c r="HQ158" s="102"/>
      <c r="HR158" s="102"/>
      <c r="HS158" s="102"/>
      <c r="HT158" s="102"/>
      <c r="HU158" s="102"/>
      <c r="HV158" s="102"/>
      <c r="HW158" s="102"/>
      <c r="HX158" s="102"/>
      <c r="HY158" s="102"/>
      <c r="HZ158" s="102"/>
      <c r="IA158" s="102"/>
      <c r="IB158" s="102"/>
      <c r="IC158" s="102"/>
      <c r="ID158" s="102"/>
      <c r="IE158" s="102"/>
      <c r="IF158" s="102"/>
      <c r="IG158" s="102"/>
      <c r="IH158" s="102"/>
      <c r="II158" s="102"/>
      <c r="IJ158" s="102"/>
      <c r="IK158" s="102"/>
      <c r="IL158" s="102"/>
      <c r="IM158" s="102"/>
      <c r="IN158" s="102"/>
      <c r="IO158" s="102"/>
      <c r="IP158" s="102"/>
      <c r="IQ158" s="102"/>
      <c r="IR158" s="102"/>
      <c r="IS158" s="102"/>
      <c r="IT158" s="102"/>
      <c r="IU158" s="102"/>
      <c r="IV158" s="102"/>
      <c r="IW158" s="102"/>
    </row>
    <row r="159" customFormat="false" ht="12" hidden="false" customHeight="true" outlineLevel="0" collapsed="false">
      <c r="A159" s="135"/>
      <c r="B159" s="136"/>
      <c r="C159" s="43"/>
      <c r="D159" s="66"/>
      <c r="E159" s="144" t="s">
        <v>103</v>
      </c>
      <c r="F159" s="43"/>
      <c r="G159" s="66"/>
      <c r="H159" s="144" t="s">
        <v>103</v>
      </c>
      <c r="K159" s="144" t="s">
        <v>103</v>
      </c>
      <c r="L159" s="43"/>
      <c r="M159" s="66"/>
      <c r="N159" s="144" t="s">
        <v>103</v>
      </c>
      <c r="O159" s="145"/>
      <c r="P159" s="146"/>
      <c r="Q159" s="144" t="s">
        <v>103</v>
      </c>
      <c r="R159" s="102"/>
      <c r="S159" s="102"/>
      <c r="T159" s="102"/>
      <c r="U159" s="102"/>
      <c r="V159" s="102"/>
      <c r="W159" s="102"/>
      <c r="X159" s="102"/>
      <c r="Y159" s="102"/>
      <c r="Z159" s="102"/>
      <c r="AA159" s="102"/>
      <c r="AB159" s="102"/>
      <c r="AC159" s="102"/>
      <c r="AD159" s="102"/>
      <c r="AE159" s="102"/>
      <c r="AF159" s="102"/>
      <c r="AG159" s="102"/>
      <c r="AH159" s="102"/>
      <c r="AI159" s="102"/>
      <c r="AJ159" s="102"/>
      <c r="AK159" s="102"/>
      <c r="AL159" s="102"/>
      <c r="AM159" s="102"/>
      <c r="AN159" s="102"/>
      <c r="AO159" s="102"/>
      <c r="AP159" s="102"/>
      <c r="AQ159" s="102"/>
      <c r="AR159" s="102"/>
      <c r="AS159" s="102"/>
      <c r="AT159" s="102"/>
      <c r="AU159" s="102"/>
      <c r="AV159" s="102"/>
      <c r="AW159" s="102"/>
      <c r="AX159" s="102"/>
      <c r="AY159" s="102"/>
      <c r="AZ159" s="102"/>
      <c r="BA159" s="102"/>
      <c r="BB159" s="102"/>
      <c r="BC159" s="102"/>
      <c r="BD159" s="102"/>
      <c r="BE159" s="102"/>
      <c r="BF159" s="102"/>
      <c r="BG159" s="102"/>
      <c r="BH159" s="102"/>
      <c r="BI159" s="102"/>
      <c r="BJ159" s="102"/>
      <c r="BK159" s="102"/>
      <c r="BL159" s="102"/>
      <c r="BM159" s="102"/>
      <c r="BN159" s="102"/>
      <c r="BO159" s="102"/>
      <c r="BP159" s="102"/>
      <c r="BQ159" s="102"/>
      <c r="BR159" s="102"/>
      <c r="BS159" s="102"/>
      <c r="BT159" s="102"/>
      <c r="BU159" s="102"/>
      <c r="BV159" s="102"/>
      <c r="BW159" s="102"/>
      <c r="BX159" s="102"/>
      <c r="BY159" s="102"/>
      <c r="BZ159" s="102"/>
      <c r="CA159" s="102"/>
      <c r="CB159" s="102"/>
      <c r="CC159" s="102"/>
      <c r="CD159" s="102"/>
      <c r="CE159" s="102"/>
      <c r="CF159" s="102"/>
      <c r="CG159" s="102"/>
      <c r="CH159" s="102"/>
      <c r="CI159" s="102"/>
      <c r="CJ159" s="102"/>
      <c r="CK159" s="102"/>
      <c r="CL159" s="102"/>
      <c r="CM159" s="102"/>
      <c r="CN159" s="102"/>
      <c r="CO159" s="102"/>
      <c r="CP159" s="102"/>
      <c r="CQ159" s="102"/>
      <c r="CR159" s="102"/>
      <c r="CS159" s="102"/>
      <c r="CT159" s="102"/>
      <c r="CU159" s="102"/>
      <c r="CV159" s="102"/>
      <c r="CW159" s="102"/>
      <c r="CX159" s="102"/>
      <c r="CY159" s="102"/>
      <c r="CZ159" s="102"/>
      <c r="DA159" s="102"/>
      <c r="DB159" s="102"/>
      <c r="DC159" s="102"/>
      <c r="DD159" s="102"/>
      <c r="DE159" s="102"/>
      <c r="DF159" s="102"/>
      <c r="DG159" s="102"/>
      <c r="DH159" s="102"/>
      <c r="DI159" s="102"/>
      <c r="DJ159" s="102"/>
      <c r="DK159" s="102"/>
      <c r="DL159" s="102"/>
      <c r="DM159" s="102"/>
      <c r="DN159" s="102"/>
      <c r="DO159" s="102"/>
      <c r="DP159" s="102"/>
      <c r="DQ159" s="102"/>
      <c r="DR159" s="102"/>
      <c r="DS159" s="102"/>
      <c r="DT159" s="102"/>
      <c r="DU159" s="102"/>
      <c r="DV159" s="102"/>
      <c r="DW159" s="102"/>
      <c r="DX159" s="102"/>
      <c r="DY159" s="102"/>
      <c r="DZ159" s="102"/>
      <c r="EA159" s="102"/>
      <c r="EB159" s="102"/>
      <c r="EC159" s="102"/>
      <c r="ED159" s="102"/>
      <c r="EE159" s="102"/>
      <c r="EF159" s="102"/>
      <c r="EG159" s="102"/>
      <c r="EH159" s="102"/>
      <c r="EI159" s="102"/>
      <c r="EJ159" s="102"/>
      <c r="EK159" s="102"/>
      <c r="EL159" s="102"/>
      <c r="EM159" s="102"/>
      <c r="EN159" s="102"/>
      <c r="EO159" s="102"/>
      <c r="EP159" s="102"/>
      <c r="EQ159" s="102"/>
      <c r="ER159" s="102"/>
      <c r="ES159" s="102"/>
      <c r="ET159" s="102"/>
      <c r="EU159" s="102"/>
      <c r="EV159" s="102"/>
      <c r="EW159" s="102"/>
      <c r="EX159" s="102"/>
      <c r="EY159" s="102"/>
      <c r="EZ159" s="102"/>
      <c r="FA159" s="102"/>
      <c r="FB159" s="102"/>
      <c r="FC159" s="102"/>
      <c r="FD159" s="102"/>
      <c r="FE159" s="102"/>
      <c r="FF159" s="102"/>
      <c r="FG159" s="102"/>
      <c r="FH159" s="102"/>
      <c r="FI159" s="102"/>
      <c r="FJ159" s="102"/>
      <c r="FK159" s="102"/>
      <c r="FL159" s="102"/>
      <c r="FM159" s="102"/>
      <c r="FN159" s="102"/>
      <c r="FO159" s="102"/>
      <c r="FP159" s="102"/>
      <c r="FQ159" s="102"/>
      <c r="FR159" s="102"/>
      <c r="FS159" s="102"/>
      <c r="FT159" s="102"/>
      <c r="FU159" s="102"/>
      <c r="FV159" s="102"/>
      <c r="FW159" s="102"/>
      <c r="FX159" s="102"/>
      <c r="FY159" s="102"/>
      <c r="FZ159" s="102"/>
      <c r="GA159" s="102"/>
      <c r="GB159" s="102"/>
      <c r="GC159" s="102"/>
      <c r="GD159" s="102"/>
      <c r="GE159" s="102"/>
      <c r="GF159" s="102"/>
      <c r="GG159" s="102"/>
      <c r="GH159" s="102"/>
      <c r="GI159" s="102"/>
      <c r="GJ159" s="102"/>
      <c r="GK159" s="102"/>
      <c r="GL159" s="102"/>
      <c r="GM159" s="102"/>
      <c r="GN159" s="102"/>
      <c r="GO159" s="102"/>
      <c r="GP159" s="102"/>
      <c r="GQ159" s="102"/>
      <c r="GR159" s="102"/>
      <c r="GS159" s="102"/>
      <c r="GT159" s="102"/>
      <c r="GU159" s="102"/>
      <c r="GV159" s="102"/>
      <c r="GW159" s="102"/>
      <c r="GX159" s="102"/>
      <c r="GY159" s="102"/>
      <c r="GZ159" s="102"/>
      <c r="HA159" s="102"/>
      <c r="HB159" s="102"/>
      <c r="HC159" s="102"/>
      <c r="HD159" s="102"/>
      <c r="HE159" s="102"/>
      <c r="HF159" s="102"/>
      <c r="HG159" s="102"/>
      <c r="HH159" s="102"/>
      <c r="HI159" s="102"/>
      <c r="HJ159" s="102"/>
      <c r="HK159" s="102"/>
      <c r="HL159" s="102"/>
      <c r="HM159" s="102"/>
      <c r="HN159" s="102"/>
      <c r="HO159" s="102"/>
      <c r="HP159" s="102"/>
      <c r="HQ159" s="102"/>
      <c r="HR159" s="102"/>
      <c r="HS159" s="102"/>
      <c r="HT159" s="102"/>
      <c r="HU159" s="102"/>
      <c r="HV159" s="102"/>
      <c r="HW159" s="102"/>
      <c r="HX159" s="102"/>
      <c r="HY159" s="102"/>
      <c r="HZ159" s="102"/>
      <c r="IA159" s="102"/>
      <c r="IB159" s="102"/>
      <c r="IC159" s="102"/>
      <c r="ID159" s="102"/>
      <c r="IE159" s="102"/>
      <c r="IF159" s="102"/>
      <c r="IG159" s="102"/>
      <c r="IH159" s="102"/>
      <c r="II159" s="102"/>
      <c r="IJ159" s="102"/>
      <c r="IK159" s="102"/>
      <c r="IL159" s="102"/>
      <c r="IM159" s="102"/>
      <c r="IN159" s="102"/>
      <c r="IO159" s="102"/>
      <c r="IP159" s="102"/>
      <c r="IQ159" s="102"/>
      <c r="IR159" s="102"/>
      <c r="IS159" s="102"/>
      <c r="IT159" s="102"/>
      <c r="IU159" s="102"/>
      <c r="IV159" s="102"/>
      <c r="IW159" s="102"/>
    </row>
    <row r="160" customFormat="false" ht="12" hidden="false" customHeight="true" outlineLevel="0" collapsed="false">
      <c r="A160" s="135"/>
      <c r="B160" s="136"/>
      <c r="C160" s="147" t="s">
        <v>104</v>
      </c>
      <c r="D160" s="148"/>
      <c r="E160" s="149" t="s">
        <v>105</v>
      </c>
      <c r="F160" s="147" t="s">
        <v>104</v>
      </c>
      <c r="G160" s="148"/>
      <c r="H160" s="149" t="s">
        <v>105</v>
      </c>
      <c r="I160" s="147" t="s">
        <v>104</v>
      </c>
      <c r="J160" s="148"/>
      <c r="K160" s="149" t="s">
        <v>105</v>
      </c>
      <c r="L160" s="147" t="s">
        <v>104</v>
      </c>
      <c r="M160" s="148"/>
      <c r="N160" s="149" t="s">
        <v>105</v>
      </c>
      <c r="O160" s="147" t="s">
        <v>104</v>
      </c>
      <c r="P160" s="150" t="s">
        <v>78</v>
      </c>
      <c r="Q160" s="149" t="s">
        <v>105</v>
      </c>
      <c r="R160" s="102"/>
      <c r="S160" s="102"/>
      <c r="T160" s="102"/>
      <c r="U160" s="102"/>
      <c r="V160" s="102"/>
      <c r="W160" s="102"/>
      <c r="X160" s="102"/>
      <c r="Y160" s="102"/>
      <c r="Z160" s="102"/>
      <c r="AA160" s="102"/>
      <c r="AB160" s="102"/>
      <c r="AC160" s="102"/>
      <c r="AD160" s="102"/>
      <c r="AE160" s="102"/>
      <c r="AF160" s="102"/>
      <c r="AG160" s="102"/>
      <c r="AH160" s="102"/>
      <c r="AI160" s="102"/>
      <c r="AJ160" s="102"/>
      <c r="AK160" s="102"/>
      <c r="AL160" s="102"/>
      <c r="AM160" s="102"/>
      <c r="AN160" s="102"/>
      <c r="AO160" s="102"/>
      <c r="AP160" s="102"/>
      <c r="AQ160" s="102"/>
      <c r="AR160" s="102"/>
      <c r="AS160" s="102"/>
      <c r="AT160" s="102"/>
      <c r="AU160" s="102"/>
      <c r="AV160" s="102"/>
      <c r="AW160" s="102"/>
      <c r="AX160" s="102"/>
      <c r="AY160" s="102"/>
      <c r="AZ160" s="102"/>
      <c r="BA160" s="102"/>
      <c r="BB160" s="102"/>
      <c r="BC160" s="102"/>
      <c r="BD160" s="102"/>
      <c r="BE160" s="102"/>
      <c r="BF160" s="102"/>
      <c r="BG160" s="102"/>
      <c r="BH160" s="102"/>
      <c r="BI160" s="102"/>
      <c r="BJ160" s="102"/>
      <c r="BK160" s="102"/>
      <c r="BL160" s="102"/>
      <c r="BM160" s="102"/>
      <c r="BN160" s="102"/>
      <c r="BO160" s="102"/>
      <c r="BP160" s="102"/>
      <c r="BQ160" s="102"/>
      <c r="BR160" s="102"/>
      <c r="BS160" s="102"/>
      <c r="BT160" s="102"/>
      <c r="BU160" s="102"/>
      <c r="BV160" s="102"/>
      <c r="BW160" s="102"/>
      <c r="BX160" s="102"/>
      <c r="BY160" s="102"/>
      <c r="BZ160" s="102"/>
      <c r="CA160" s="102"/>
      <c r="CB160" s="102"/>
      <c r="CC160" s="102"/>
      <c r="CD160" s="102"/>
      <c r="CE160" s="102"/>
      <c r="CF160" s="102"/>
      <c r="CG160" s="102"/>
      <c r="CH160" s="102"/>
      <c r="CI160" s="102"/>
      <c r="CJ160" s="102"/>
      <c r="CK160" s="102"/>
      <c r="CL160" s="102"/>
      <c r="CM160" s="102"/>
      <c r="CN160" s="102"/>
      <c r="CO160" s="102"/>
      <c r="CP160" s="102"/>
      <c r="CQ160" s="102"/>
      <c r="CR160" s="102"/>
      <c r="CS160" s="102"/>
      <c r="CT160" s="102"/>
      <c r="CU160" s="102"/>
      <c r="CV160" s="102"/>
      <c r="CW160" s="102"/>
      <c r="CX160" s="102"/>
      <c r="CY160" s="102"/>
      <c r="CZ160" s="102"/>
      <c r="DA160" s="102"/>
      <c r="DB160" s="102"/>
      <c r="DC160" s="102"/>
      <c r="DD160" s="102"/>
      <c r="DE160" s="102"/>
      <c r="DF160" s="102"/>
      <c r="DG160" s="102"/>
      <c r="DH160" s="102"/>
      <c r="DI160" s="102"/>
      <c r="DJ160" s="102"/>
      <c r="DK160" s="102"/>
      <c r="DL160" s="102"/>
      <c r="DM160" s="102"/>
      <c r="DN160" s="102"/>
      <c r="DO160" s="102"/>
      <c r="DP160" s="102"/>
      <c r="DQ160" s="102"/>
      <c r="DR160" s="102"/>
      <c r="DS160" s="102"/>
      <c r="DT160" s="102"/>
      <c r="DU160" s="102"/>
      <c r="DV160" s="102"/>
      <c r="DW160" s="102"/>
      <c r="DX160" s="102"/>
      <c r="DY160" s="102"/>
      <c r="DZ160" s="102"/>
      <c r="EA160" s="102"/>
      <c r="EB160" s="102"/>
      <c r="EC160" s="102"/>
      <c r="ED160" s="102"/>
      <c r="EE160" s="102"/>
      <c r="EF160" s="102"/>
      <c r="EG160" s="102"/>
      <c r="EH160" s="102"/>
      <c r="EI160" s="102"/>
      <c r="EJ160" s="102"/>
      <c r="EK160" s="102"/>
      <c r="EL160" s="102"/>
      <c r="EM160" s="102"/>
      <c r="EN160" s="102"/>
      <c r="EO160" s="102"/>
      <c r="EP160" s="102"/>
      <c r="EQ160" s="102"/>
      <c r="ER160" s="102"/>
      <c r="ES160" s="102"/>
      <c r="ET160" s="102"/>
      <c r="EU160" s="102"/>
      <c r="EV160" s="102"/>
      <c r="EW160" s="102"/>
      <c r="EX160" s="102"/>
      <c r="EY160" s="102"/>
      <c r="EZ160" s="102"/>
      <c r="FA160" s="102"/>
      <c r="FB160" s="102"/>
      <c r="FC160" s="102"/>
      <c r="FD160" s="102"/>
      <c r="FE160" s="102"/>
      <c r="FF160" s="102"/>
      <c r="FG160" s="102"/>
      <c r="FH160" s="102"/>
      <c r="FI160" s="102"/>
      <c r="FJ160" s="102"/>
      <c r="FK160" s="102"/>
      <c r="FL160" s="102"/>
      <c r="FM160" s="102"/>
      <c r="FN160" s="102"/>
      <c r="FO160" s="102"/>
      <c r="FP160" s="102"/>
      <c r="FQ160" s="102"/>
      <c r="FR160" s="102"/>
      <c r="FS160" s="102"/>
      <c r="FT160" s="102"/>
      <c r="FU160" s="102"/>
      <c r="FV160" s="102"/>
      <c r="FW160" s="102"/>
      <c r="FX160" s="102"/>
      <c r="FY160" s="102"/>
      <c r="FZ160" s="102"/>
      <c r="GA160" s="102"/>
      <c r="GB160" s="102"/>
      <c r="GC160" s="102"/>
      <c r="GD160" s="102"/>
      <c r="GE160" s="102"/>
      <c r="GF160" s="102"/>
      <c r="GG160" s="102"/>
      <c r="GH160" s="102"/>
      <c r="GI160" s="102"/>
      <c r="GJ160" s="102"/>
      <c r="GK160" s="102"/>
      <c r="GL160" s="102"/>
      <c r="GM160" s="102"/>
      <c r="GN160" s="102"/>
      <c r="GO160" s="102"/>
      <c r="GP160" s="102"/>
      <c r="GQ160" s="102"/>
      <c r="GR160" s="102"/>
      <c r="GS160" s="102"/>
      <c r="GT160" s="102"/>
      <c r="GU160" s="102"/>
      <c r="GV160" s="102"/>
      <c r="GW160" s="102"/>
      <c r="GX160" s="102"/>
      <c r="GY160" s="102"/>
      <c r="GZ160" s="102"/>
      <c r="HA160" s="102"/>
      <c r="HB160" s="102"/>
      <c r="HC160" s="102"/>
      <c r="HD160" s="102"/>
      <c r="HE160" s="102"/>
      <c r="HF160" s="102"/>
      <c r="HG160" s="102"/>
      <c r="HH160" s="102"/>
      <c r="HI160" s="102"/>
      <c r="HJ160" s="102"/>
      <c r="HK160" s="102"/>
      <c r="HL160" s="102"/>
      <c r="HM160" s="102"/>
      <c r="HN160" s="102"/>
      <c r="HO160" s="102"/>
      <c r="HP160" s="102"/>
      <c r="HQ160" s="102"/>
      <c r="HR160" s="102"/>
      <c r="HS160" s="102"/>
      <c r="HT160" s="102"/>
      <c r="HU160" s="102"/>
      <c r="HV160" s="102"/>
      <c r="HW160" s="102"/>
      <c r="HX160" s="102"/>
      <c r="HY160" s="102"/>
      <c r="HZ160" s="102"/>
      <c r="IA160" s="102"/>
      <c r="IB160" s="102"/>
      <c r="IC160" s="102"/>
      <c r="ID160" s="102"/>
      <c r="IE160" s="102"/>
      <c r="IF160" s="102"/>
      <c r="IG160" s="102"/>
      <c r="IH160" s="102"/>
      <c r="II160" s="102"/>
      <c r="IJ160" s="102"/>
      <c r="IK160" s="102"/>
      <c r="IL160" s="102"/>
      <c r="IM160" s="102"/>
      <c r="IN160" s="102"/>
      <c r="IO160" s="102"/>
      <c r="IP160" s="102"/>
      <c r="IQ160" s="102"/>
      <c r="IR160" s="102"/>
      <c r="IS160" s="102"/>
      <c r="IT160" s="102"/>
      <c r="IU160" s="102"/>
      <c r="IV160" s="102"/>
      <c r="IW160" s="102"/>
    </row>
    <row r="161" customFormat="false" ht="12" hidden="false" customHeight="true" outlineLevel="0" collapsed="false">
      <c r="A161" s="135"/>
      <c r="B161" s="136"/>
      <c r="C161" s="151" t="n">
        <v>38074</v>
      </c>
      <c r="D161" s="151" t="n">
        <f aca="false">SUM(D158:D160)</f>
        <v>0</v>
      </c>
      <c r="E161" s="152" t="n">
        <f aca="false">+D161-C161</f>
        <v>-38074</v>
      </c>
      <c r="F161" s="151" t="n">
        <v>23439</v>
      </c>
      <c r="G161" s="151" t="n">
        <f aca="false">SUM(G158:G160)</f>
        <v>30000</v>
      </c>
      <c r="H161" s="152" t="n">
        <f aca="false">+G161-F161</f>
        <v>6561</v>
      </c>
      <c r="I161" s="151" t="n">
        <v>23439</v>
      </c>
      <c r="J161" s="151" t="n">
        <f aca="false">SUM(J158:J160)</f>
        <v>0</v>
      </c>
      <c r="K161" s="152" t="n">
        <f aca="false">+J161-I161</f>
        <v>-23439</v>
      </c>
      <c r="L161" s="151"/>
      <c r="M161" s="151" t="n">
        <f aca="false">SUM(M158:M160)</f>
        <v>0</v>
      </c>
      <c r="N161" s="152" t="n">
        <f aca="false">+M161-L161</f>
        <v>0</v>
      </c>
      <c r="O161" s="151" t="n">
        <f aca="false">L161+I161+F161+C161</f>
        <v>84952</v>
      </c>
      <c r="P161" s="151" t="n">
        <f aca="false">M161+J161+G161+D161</f>
        <v>30000</v>
      </c>
      <c r="Q161" s="152" t="n">
        <f aca="false">+P161-O161</f>
        <v>-54952</v>
      </c>
      <c r="R161" s="102"/>
      <c r="S161" s="102"/>
      <c r="T161" s="102"/>
      <c r="U161" s="102"/>
      <c r="V161" s="102"/>
      <c r="W161" s="102"/>
      <c r="X161" s="102"/>
      <c r="Y161" s="102"/>
      <c r="Z161" s="102"/>
      <c r="AA161" s="102"/>
      <c r="AB161" s="102"/>
      <c r="AC161" s="102"/>
      <c r="AD161" s="102"/>
      <c r="AE161" s="102"/>
      <c r="AF161" s="102"/>
      <c r="AG161" s="102"/>
      <c r="AH161" s="102"/>
      <c r="AI161" s="102"/>
      <c r="AJ161" s="102"/>
      <c r="AK161" s="102"/>
      <c r="AL161" s="102"/>
      <c r="AM161" s="102"/>
      <c r="AN161" s="102"/>
      <c r="AO161" s="102"/>
      <c r="AP161" s="102"/>
      <c r="AQ161" s="102"/>
      <c r="AR161" s="102"/>
      <c r="AS161" s="102"/>
      <c r="AT161" s="102"/>
      <c r="AU161" s="102"/>
      <c r="AV161" s="102"/>
      <c r="AW161" s="102"/>
      <c r="AX161" s="102"/>
      <c r="AY161" s="102"/>
      <c r="AZ161" s="102"/>
      <c r="BA161" s="102"/>
      <c r="BB161" s="102"/>
      <c r="BC161" s="102"/>
      <c r="BD161" s="102"/>
      <c r="BE161" s="102"/>
      <c r="BF161" s="102"/>
      <c r="BG161" s="102"/>
      <c r="BH161" s="102"/>
      <c r="BI161" s="102"/>
      <c r="BJ161" s="102"/>
      <c r="BK161" s="102"/>
      <c r="BL161" s="102"/>
      <c r="BM161" s="102"/>
      <c r="BN161" s="102"/>
      <c r="BO161" s="102"/>
      <c r="BP161" s="102"/>
      <c r="BQ161" s="102"/>
      <c r="BR161" s="102"/>
      <c r="BS161" s="102"/>
      <c r="BT161" s="102"/>
      <c r="BU161" s="102"/>
      <c r="BV161" s="102"/>
      <c r="BW161" s="102"/>
      <c r="BX161" s="102"/>
      <c r="BY161" s="102"/>
      <c r="BZ161" s="102"/>
      <c r="CA161" s="102"/>
      <c r="CB161" s="102"/>
      <c r="CC161" s="102"/>
      <c r="CD161" s="102"/>
      <c r="CE161" s="102"/>
      <c r="CF161" s="102"/>
      <c r="CG161" s="102"/>
      <c r="CH161" s="102"/>
      <c r="CI161" s="102"/>
      <c r="CJ161" s="102"/>
      <c r="CK161" s="102"/>
      <c r="CL161" s="102"/>
      <c r="CM161" s="102"/>
      <c r="CN161" s="102"/>
      <c r="CO161" s="102"/>
      <c r="CP161" s="102"/>
      <c r="CQ161" s="102"/>
      <c r="CR161" s="102"/>
      <c r="CS161" s="102"/>
      <c r="CT161" s="102"/>
      <c r="CU161" s="102"/>
      <c r="CV161" s="102"/>
      <c r="CW161" s="102"/>
      <c r="CX161" s="102"/>
      <c r="CY161" s="102"/>
      <c r="CZ161" s="102"/>
      <c r="DA161" s="102"/>
      <c r="DB161" s="102"/>
      <c r="DC161" s="102"/>
      <c r="DD161" s="102"/>
      <c r="DE161" s="102"/>
      <c r="DF161" s="102"/>
      <c r="DG161" s="102"/>
      <c r="DH161" s="102"/>
      <c r="DI161" s="102"/>
      <c r="DJ161" s="102"/>
      <c r="DK161" s="102"/>
      <c r="DL161" s="102"/>
      <c r="DM161" s="102"/>
      <c r="DN161" s="102"/>
      <c r="DO161" s="102"/>
      <c r="DP161" s="102"/>
      <c r="DQ161" s="102"/>
      <c r="DR161" s="102"/>
      <c r="DS161" s="102"/>
      <c r="DT161" s="102"/>
      <c r="DU161" s="102"/>
      <c r="DV161" s="102"/>
      <c r="DW161" s="102"/>
      <c r="DX161" s="102"/>
      <c r="DY161" s="102"/>
      <c r="DZ161" s="102"/>
      <c r="EA161" s="102"/>
      <c r="EB161" s="102"/>
      <c r="EC161" s="102"/>
      <c r="ED161" s="102"/>
      <c r="EE161" s="102"/>
      <c r="EF161" s="102"/>
      <c r="EG161" s="102"/>
      <c r="EH161" s="102"/>
      <c r="EI161" s="102"/>
      <c r="EJ161" s="102"/>
      <c r="EK161" s="102"/>
      <c r="EL161" s="102"/>
      <c r="EM161" s="102"/>
      <c r="EN161" s="102"/>
      <c r="EO161" s="102"/>
      <c r="EP161" s="102"/>
      <c r="EQ161" s="102"/>
      <c r="ER161" s="102"/>
      <c r="ES161" s="102"/>
      <c r="ET161" s="102"/>
      <c r="EU161" s="102"/>
      <c r="EV161" s="102"/>
      <c r="EW161" s="102"/>
      <c r="EX161" s="102"/>
      <c r="EY161" s="102"/>
      <c r="EZ161" s="102"/>
      <c r="FA161" s="102"/>
      <c r="FB161" s="102"/>
      <c r="FC161" s="102"/>
      <c r="FD161" s="102"/>
      <c r="FE161" s="102"/>
      <c r="FF161" s="102"/>
      <c r="FG161" s="102"/>
      <c r="FH161" s="102"/>
      <c r="FI161" s="102"/>
      <c r="FJ161" s="102"/>
      <c r="FK161" s="102"/>
      <c r="FL161" s="102"/>
      <c r="FM161" s="102"/>
      <c r="FN161" s="102"/>
      <c r="FO161" s="102"/>
      <c r="FP161" s="102"/>
      <c r="FQ161" s="102"/>
      <c r="FR161" s="102"/>
      <c r="FS161" s="102"/>
      <c r="FT161" s="102"/>
      <c r="FU161" s="102"/>
      <c r="FV161" s="102"/>
      <c r="FW161" s="102"/>
      <c r="FX161" s="102"/>
      <c r="FY161" s="102"/>
      <c r="FZ161" s="102"/>
      <c r="GA161" s="102"/>
      <c r="GB161" s="102"/>
      <c r="GC161" s="102"/>
      <c r="GD161" s="102"/>
      <c r="GE161" s="102"/>
      <c r="GF161" s="102"/>
      <c r="GG161" s="102"/>
      <c r="GH161" s="102"/>
      <c r="GI161" s="102"/>
      <c r="GJ161" s="102"/>
      <c r="GK161" s="102"/>
      <c r="GL161" s="102"/>
      <c r="GM161" s="102"/>
      <c r="GN161" s="102"/>
      <c r="GO161" s="102"/>
      <c r="GP161" s="102"/>
      <c r="GQ161" s="102"/>
      <c r="GR161" s="102"/>
      <c r="GS161" s="102"/>
      <c r="GT161" s="102"/>
      <c r="GU161" s="102"/>
      <c r="GV161" s="102"/>
      <c r="GW161" s="102"/>
      <c r="GX161" s="102"/>
      <c r="GY161" s="102"/>
      <c r="GZ161" s="102"/>
      <c r="HA161" s="102"/>
      <c r="HB161" s="102"/>
      <c r="HC161" s="102"/>
      <c r="HD161" s="102"/>
      <c r="HE161" s="102"/>
      <c r="HF161" s="102"/>
      <c r="HG161" s="102"/>
      <c r="HH161" s="102"/>
      <c r="HI161" s="102"/>
      <c r="HJ161" s="102"/>
      <c r="HK161" s="102"/>
      <c r="HL161" s="102"/>
      <c r="HM161" s="102"/>
      <c r="HN161" s="102"/>
      <c r="HO161" s="102"/>
      <c r="HP161" s="102"/>
      <c r="HQ161" s="102"/>
      <c r="HR161" s="102"/>
      <c r="HS161" s="102"/>
      <c r="HT161" s="102"/>
      <c r="HU161" s="102"/>
      <c r="HV161" s="102"/>
      <c r="HW161" s="102"/>
      <c r="HX161" s="102"/>
      <c r="HY161" s="102"/>
      <c r="HZ161" s="102"/>
      <c r="IA161" s="102"/>
      <c r="IB161" s="102"/>
      <c r="IC161" s="102"/>
      <c r="ID161" s="102"/>
      <c r="IE161" s="102"/>
      <c r="IF161" s="102"/>
      <c r="IG161" s="102"/>
      <c r="IH161" s="102"/>
      <c r="II161" s="102"/>
      <c r="IJ161" s="102"/>
      <c r="IK161" s="102"/>
      <c r="IL161" s="102"/>
      <c r="IM161" s="102"/>
      <c r="IN161" s="102"/>
      <c r="IO161" s="102"/>
      <c r="IP161" s="102"/>
      <c r="IQ161" s="102"/>
      <c r="IR161" s="102"/>
      <c r="IS161" s="102"/>
      <c r="IT161" s="102"/>
      <c r="IU161" s="102"/>
      <c r="IV161" s="102"/>
      <c r="IW161" s="102"/>
    </row>
    <row r="162" customFormat="false" ht="12" hidden="false" customHeight="true" outlineLevel="0" collapsed="false">
      <c r="A162" s="153"/>
      <c r="B162" s="153"/>
      <c r="C162" s="154"/>
      <c r="D162" s="154"/>
      <c r="E162" s="155"/>
      <c r="F162" s="154"/>
      <c r="G162" s="154"/>
      <c r="H162" s="155"/>
      <c r="I162" s="154"/>
      <c r="J162" s="154"/>
      <c r="K162" s="155"/>
      <c r="L162" s="154"/>
      <c r="M162" s="154"/>
      <c r="N162" s="155"/>
      <c r="O162" s="154"/>
      <c r="P162" s="154"/>
      <c r="Q162" s="155"/>
      <c r="R162" s="102"/>
      <c r="S162" s="102"/>
      <c r="T162" s="102"/>
      <c r="U162" s="102"/>
      <c r="V162" s="102"/>
      <c r="W162" s="102"/>
      <c r="X162" s="102"/>
      <c r="Y162" s="102"/>
      <c r="Z162" s="102"/>
      <c r="AA162" s="102"/>
      <c r="AB162" s="102"/>
      <c r="AC162" s="102"/>
      <c r="AD162" s="102"/>
      <c r="AE162" s="102"/>
      <c r="AF162" s="102"/>
      <c r="AG162" s="102"/>
      <c r="AH162" s="102"/>
      <c r="AI162" s="102"/>
      <c r="AJ162" s="102"/>
      <c r="AK162" s="102"/>
      <c r="AL162" s="102"/>
      <c r="AM162" s="102"/>
      <c r="AN162" s="102"/>
      <c r="AO162" s="102"/>
      <c r="AP162" s="102"/>
      <c r="AQ162" s="102"/>
      <c r="AR162" s="102"/>
      <c r="AS162" s="102"/>
      <c r="AT162" s="102"/>
      <c r="AU162" s="102"/>
      <c r="AV162" s="102"/>
      <c r="AW162" s="102"/>
      <c r="AX162" s="102"/>
      <c r="AY162" s="102"/>
      <c r="AZ162" s="102"/>
      <c r="BA162" s="102"/>
      <c r="BB162" s="102"/>
      <c r="BC162" s="102"/>
      <c r="BD162" s="102"/>
      <c r="BE162" s="102"/>
      <c r="BF162" s="102"/>
      <c r="BG162" s="102"/>
      <c r="BH162" s="102"/>
      <c r="BI162" s="102"/>
      <c r="BJ162" s="102"/>
      <c r="BK162" s="102"/>
      <c r="BL162" s="102"/>
      <c r="BM162" s="102"/>
      <c r="BN162" s="102"/>
      <c r="BO162" s="102"/>
      <c r="BP162" s="102"/>
      <c r="BQ162" s="102"/>
      <c r="BR162" s="102"/>
      <c r="BS162" s="102"/>
      <c r="BT162" s="102"/>
      <c r="BU162" s="102"/>
      <c r="BV162" s="102"/>
      <c r="BW162" s="102"/>
      <c r="BX162" s="102"/>
      <c r="BY162" s="102"/>
      <c r="BZ162" s="102"/>
      <c r="CA162" s="102"/>
      <c r="CB162" s="102"/>
      <c r="CC162" s="102"/>
      <c r="CD162" s="102"/>
      <c r="CE162" s="102"/>
      <c r="CF162" s="102"/>
      <c r="CG162" s="102"/>
      <c r="CH162" s="102"/>
      <c r="CI162" s="102"/>
      <c r="CJ162" s="102"/>
      <c r="CK162" s="102"/>
      <c r="CL162" s="102"/>
      <c r="CM162" s="102"/>
      <c r="CN162" s="102"/>
      <c r="CO162" s="102"/>
      <c r="CP162" s="102"/>
      <c r="CQ162" s="102"/>
      <c r="CR162" s="102"/>
      <c r="CS162" s="102"/>
      <c r="CT162" s="102"/>
      <c r="CU162" s="102"/>
      <c r="CV162" s="102"/>
      <c r="CW162" s="102"/>
      <c r="CX162" s="102"/>
      <c r="CY162" s="102"/>
      <c r="CZ162" s="102"/>
      <c r="DA162" s="102"/>
      <c r="DB162" s="102"/>
      <c r="DC162" s="102"/>
      <c r="DD162" s="102"/>
      <c r="DE162" s="102"/>
      <c r="DF162" s="102"/>
      <c r="DG162" s="102"/>
      <c r="DH162" s="102"/>
      <c r="DI162" s="102"/>
      <c r="DJ162" s="102"/>
      <c r="DK162" s="102"/>
      <c r="DL162" s="102"/>
      <c r="DM162" s="102"/>
      <c r="DN162" s="102"/>
      <c r="DO162" s="102"/>
      <c r="DP162" s="102"/>
      <c r="DQ162" s="102"/>
      <c r="DR162" s="102"/>
      <c r="DS162" s="102"/>
      <c r="DT162" s="102"/>
      <c r="DU162" s="102"/>
      <c r="DV162" s="102"/>
      <c r="DW162" s="102"/>
      <c r="DX162" s="102"/>
      <c r="DY162" s="102"/>
      <c r="DZ162" s="102"/>
      <c r="EA162" s="102"/>
      <c r="EB162" s="102"/>
      <c r="EC162" s="102"/>
      <c r="ED162" s="102"/>
      <c r="EE162" s="102"/>
      <c r="EF162" s="102"/>
      <c r="EG162" s="102"/>
      <c r="EH162" s="102"/>
      <c r="EI162" s="102"/>
      <c r="EJ162" s="102"/>
      <c r="EK162" s="102"/>
      <c r="EL162" s="102"/>
      <c r="EM162" s="102"/>
      <c r="EN162" s="102"/>
      <c r="EO162" s="102"/>
      <c r="EP162" s="102"/>
      <c r="EQ162" s="102"/>
      <c r="ER162" s="102"/>
      <c r="ES162" s="102"/>
      <c r="ET162" s="102"/>
      <c r="EU162" s="102"/>
      <c r="EV162" s="102"/>
      <c r="EW162" s="102"/>
      <c r="EX162" s="102"/>
      <c r="EY162" s="102"/>
      <c r="EZ162" s="102"/>
      <c r="FA162" s="102"/>
      <c r="FB162" s="102"/>
      <c r="FC162" s="102"/>
      <c r="FD162" s="102"/>
      <c r="FE162" s="102"/>
      <c r="FF162" s="102"/>
      <c r="FG162" s="102"/>
      <c r="FH162" s="102"/>
      <c r="FI162" s="102"/>
      <c r="FJ162" s="102"/>
      <c r="FK162" s="102"/>
      <c r="FL162" s="102"/>
      <c r="FM162" s="102"/>
      <c r="FN162" s="102"/>
      <c r="FO162" s="102"/>
      <c r="FP162" s="102"/>
      <c r="FQ162" s="102"/>
      <c r="FR162" s="102"/>
      <c r="FS162" s="102"/>
      <c r="FT162" s="102"/>
      <c r="FU162" s="102"/>
      <c r="FV162" s="102"/>
      <c r="FW162" s="102"/>
      <c r="FX162" s="102"/>
      <c r="FY162" s="102"/>
      <c r="FZ162" s="102"/>
      <c r="GA162" s="102"/>
      <c r="GB162" s="102"/>
      <c r="GC162" s="102"/>
      <c r="GD162" s="102"/>
      <c r="GE162" s="102"/>
      <c r="GF162" s="102"/>
      <c r="GG162" s="102"/>
      <c r="GH162" s="102"/>
      <c r="GI162" s="102"/>
      <c r="GJ162" s="102"/>
      <c r="GK162" s="102"/>
      <c r="GL162" s="102"/>
      <c r="GM162" s="102"/>
      <c r="GN162" s="102"/>
      <c r="GO162" s="102"/>
      <c r="GP162" s="102"/>
      <c r="GQ162" s="102"/>
      <c r="GR162" s="102"/>
      <c r="GS162" s="102"/>
      <c r="GT162" s="102"/>
      <c r="GU162" s="102"/>
      <c r="GV162" s="102"/>
      <c r="GW162" s="102"/>
      <c r="GX162" s="102"/>
      <c r="GY162" s="102"/>
      <c r="GZ162" s="102"/>
      <c r="HA162" s="102"/>
      <c r="HB162" s="102"/>
      <c r="HC162" s="102"/>
      <c r="HD162" s="102"/>
      <c r="HE162" s="102"/>
      <c r="HF162" s="102"/>
      <c r="HG162" s="102"/>
      <c r="HH162" s="102"/>
      <c r="HI162" s="102"/>
      <c r="HJ162" s="102"/>
      <c r="HK162" s="102"/>
      <c r="HL162" s="102"/>
      <c r="HM162" s="102"/>
      <c r="HN162" s="102"/>
      <c r="HO162" s="102"/>
      <c r="HP162" s="102"/>
      <c r="HQ162" s="102"/>
      <c r="HR162" s="102"/>
      <c r="HS162" s="102"/>
      <c r="HT162" s="102"/>
      <c r="HU162" s="102"/>
      <c r="HV162" s="102"/>
      <c r="HW162" s="102"/>
      <c r="HX162" s="102"/>
      <c r="HY162" s="102"/>
      <c r="HZ162" s="102"/>
      <c r="IA162" s="102"/>
      <c r="IB162" s="102"/>
      <c r="IC162" s="102"/>
      <c r="ID162" s="102"/>
      <c r="IE162" s="102"/>
      <c r="IF162" s="102"/>
      <c r="IG162" s="102"/>
      <c r="IH162" s="102"/>
      <c r="II162" s="102"/>
      <c r="IJ162" s="102"/>
      <c r="IK162" s="102"/>
      <c r="IL162" s="102"/>
      <c r="IM162" s="102"/>
      <c r="IN162" s="102"/>
      <c r="IO162" s="102"/>
      <c r="IP162" s="102"/>
      <c r="IQ162" s="102"/>
      <c r="IR162" s="102"/>
      <c r="IS162" s="102"/>
      <c r="IT162" s="102"/>
      <c r="IU162" s="102"/>
      <c r="IV162" s="102"/>
      <c r="IW162" s="102"/>
    </row>
    <row r="163" customFormat="false" ht="12.75" hidden="false" customHeight="false" outlineLevel="0" collapsed="false">
      <c r="A163" s="156"/>
      <c r="B163" s="157"/>
      <c r="C163" s="132" t="n">
        <f aca="false">C156+C143+C132+C113+C92+C101+C83+C74+C67+C58+C45+C30+C19+C161</f>
        <v>214473</v>
      </c>
      <c r="D163" s="132" t="n">
        <f aca="false">D156+D143+D132+D113+D92+D101+D83+D74+D67+D58+D45+D30+D19+D161</f>
        <v>145381</v>
      </c>
      <c r="E163" s="133" t="n">
        <f aca="false">+D163-C163</f>
        <v>-69092</v>
      </c>
      <c r="F163" s="132" t="n">
        <f aca="false">F156+F143+F132+F113+F92+F101+F83+F74+F67+F58+F45+F30+F19+F161</f>
        <v>205953</v>
      </c>
      <c r="G163" s="132" t="n">
        <f aca="false">G156+G143+G132+G113+G92+G101+G83+G74+G67+G58+G45+G30+G19+G161</f>
        <v>251293</v>
      </c>
      <c r="H163" s="133" t="n">
        <f aca="false">+G163-F163</f>
        <v>45340</v>
      </c>
      <c r="I163" s="132" t="n">
        <f aca="false">I156+I143+I132+I113+I92+I101+I83+I74+I67+I58+I45+I30+I19+I161</f>
        <v>235027</v>
      </c>
      <c r="J163" s="132" t="n">
        <f aca="false">J156+J143+J132+J113+J92+J101+J83+J74+J67+J58+J45+J30+J19+J161</f>
        <v>310953</v>
      </c>
      <c r="K163" s="133" t="n">
        <f aca="false">+J163-I163</f>
        <v>75926</v>
      </c>
      <c r="L163" s="132" t="n">
        <f aca="false">L156+L143+L132+L113+L92+L101+L83+L74+L67+L58+L45+L30+L19+L161</f>
        <v>219623.05</v>
      </c>
      <c r="M163" s="132" t="n">
        <f aca="false">M156+M143+M132+M113+M92+M101+M83+M74+M67+M58+M45+M30+M19+M161</f>
        <v>58500</v>
      </c>
      <c r="N163" s="133" t="n">
        <f aca="false">+M163-L163</f>
        <v>-161123.05</v>
      </c>
      <c r="O163" s="132" t="n">
        <f aca="false">L163+I163+F163+C163+O161</f>
        <v>960028.05</v>
      </c>
      <c r="P163" s="132" t="n">
        <f aca="false">M163+J163+G163+D163+P161</f>
        <v>796127</v>
      </c>
      <c r="Q163" s="133" t="n">
        <f aca="false">+P163-O163</f>
        <v>-163901.05</v>
      </c>
      <c r="T163" s="158"/>
      <c r="U163" s="158"/>
      <c r="V163" s="158"/>
      <c r="W163" s="158"/>
      <c r="X163" s="158"/>
      <c r="Y163" s="158"/>
      <c r="Z163" s="158"/>
      <c r="AA163" s="158"/>
      <c r="AB163" s="158"/>
      <c r="AC163" s="158"/>
      <c r="AD163" s="158"/>
      <c r="AE163" s="158"/>
      <c r="AF163" s="158"/>
      <c r="AG163" s="158"/>
      <c r="AH163" s="158"/>
      <c r="AI163" s="158"/>
      <c r="AJ163" s="158"/>
      <c r="AK163" s="158"/>
      <c r="AL163" s="158"/>
      <c r="AM163" s="158"/>
      <c r="AN163" s="158"/>
      <c r="AO163" s="158"/>
      <c r="AP163" s="158"/>
      <c r="AQ163" s="158"/>
      <c r="AR163" s="158"/>
    </row>
    <row r="164" customFormat="false" ht="6.75" hidden="false" customHeight="true" outlineLevel="0" collapsed="false">
      <c r="AS164" s="158"/>
      <c r="AT164" s="158"/>
      <c r="AU164" s="158"/>
      <c r="AV164" s="158"/>
      <c r="AW164" s="158"/>
      <c r="AX164" s="158"/>
      <c r="AY164" s="158"/>
      <c r="AZ164" s="158"/>
      <c r="BA164" s="158"/>
      <c r="BB164" s="158"/>
      <c r="BC164" s="158"/>
      <c r="BD164" s="158"/>
      <c r="BE164" s="158"/>
      <c r="BF164" s="158"/>
      <c r="BG164" s="158"/>
      <c r="BH164" s="158"/>
      <c r="BI164" s="158"/>
      <c r="BJ164" s="158"/>
      <c r="BK164" s="158"/>
      <c r="BL164" s="158"/>
      <c r="BM164" s="158"/>
      <c r="BN164" s="158"/>
      <c r="BO164" s="158"/>
      <c r="BP164" s="158"/>
      <c r="BQ164" s="158"/>
      <c r="BR164" s="158"/>
      <c r="BS164" s="158"/>
      <c r="BT164" s="158"/>
      <c r="BU164" s="158"/>
      <c r="BV164" s="158"/>
      <c r="BW164" s="158"/>
      <c r="BX164" s="158"/>
      <c r="BY164" s="158"/>
      <c r="BZ164" s="158"/>
      <c r="CA164" s="158"/>
      <c r="CB164" s="158"/>
      <c r="CC164" s="158"/>
      <c r="CD164" s="158"/>
      <c r="CE164" s="158"/>
      <c r="CF164" s="158"/>
      <c r="CG164" s="158"/>
      <c r="CH164" s="158"/>
      <c r="CI164" s="158"/>
      <c r="CJ164" s="158"/>
      <c r="CK164" s="158"/>
      <c r="CL164" s="158"/>
      <c r="CM164" s="158"/>
      <c r="CN164" s="158"/>
      <c r="CO164" s="158"/>
      <c r="CP164" s="158"/>
      <c r="CQ164" s="158"/>
      <c r="CR164" s="158"/>
      <c r="CS164" s="158"/>
      <c r="CT164" s="158"/>
      <c r="CU164" s="158"/>
      <c r="CV164" s="158"/>
      <c r="CW164" s="158"/>
      <c r="CX164" s="158"/>
      <c r="CY164" s="158"/>
      <c r="CZ164" s="158"/>
      <c r="DA164" s="158"/>
      <c r="DB164" s="158"/>
      <c r="DC164" s="158"/>
      <c r="DD164" s="158"/>
      <c r="DE164" s="158"/>
      <c r="DF164" s="158"/>
      <c r="DG164" s="158"/>
      <c r="DH164" s="158"/>
      <c r="DI164" s="158"/>
      <c r="DJ164" s="158"/>
      <c r="DK164" s="158"/>
      <c r="DL164" s="158"/>
      <c r="DM164" s="158"/>
      <c r="DN164" s="158"/>
      <c r="DO164" s="158"/>
      <c r="DP164" s="158"/>
      <c r="DQ164" s="158"/>
      <c r="DR164" s="158"/>
      <c r="DS164" s="158"/>
      <c r="DT164" s="158"/>
      <c r="DU164" s="158"/>
      <c r="DV164" s="158"/>
      <c r="DW164" s="158"/>
      <c r="DX164" s="158"/>
      <c r="DY164" s="158"/>
      <c r="DZ164" s="158"/>
      <c r="EA164" s="158"/>
      <c r="EB164" s="158"/>
      <c r="EC164" s="158"/>
      <c r="ED164" s="158"/>
      <c r="EE164" s="158"/>
      <c r="EF164" s="158"/>
      <c r="EG164" s="158"/>
      <c r="EH164" s="158"/>
      <c r="EI164" s="158"/>
      <c r="EJ164" s="158"/>
      <c r="EK164" s="158"/>
      <c r="EL164" s="158"/>
      <c r="EM164" s="158"/>
      <c r="EN164" s="158"/>
      <c r="EO164" s="158"/>
      <c r="EP164" s="158"/>
      <c r="EQ164" s="158"/>
      <c r="ER164" s="158"/>
      <c r="ES164" s="158"/>
      <c r="ET164" s="158"/>
      <c r="EU164" s="158"/>
      <c r="EV164" s="158"/>
      <c r="EW164" s="158"/>
      <c r="EX164" s="158"/>
      <c r="EY164" s="158"/>
      <c r="EZ164" s="158"/>
      <c r="FA164" s="158"/>
      <c r="FB164" s="158"/>
      <c r="FC164" s="158"/>
      <c r="FD164" s="158"/>
      <c r="FE164" s="158"/>
      <c r="FF164" s="158"/>
      <c r="FG164" s="158"/>
      <c r="FH164" s="158"/>
      <c r="FI164" s="158"/>
      <c r="FJ164" s="158"/>
      <c r="FK164" s="158"/>
      <c r="FL164" s="158"/>
      <c r="FM164" s="158"/>
      <c r="FN164" s="158"/>
      <c r="FO164" s="158"/>
      <c r="FP164" s="158"/>
      <c r="FQ164" s="158"/>
      <c r="FR164" s="158"/>
      <c r="FS164" s="158"/>
      <c r="FT164" s="158"/>
      <c r="FU164" s="158"/>
      <c r="FV164" s="158"/>
      <c r="FW164" s="158"/>
      <c r="FX164" s="158"/>
      <c r="FY164" s="158"/>
      <c r="FZ164" s="158"/>
      <c r="GA164" s="158"/>
      <c r="GB164" s="158"/>
      <c r="GC164" s="158"/>
      <c r="GD164" s="158"/>
      <c r="GE164" s="158"/>
      <c r="GF164" s="158"/>
      <c r="GG164" s="158"/>
      <c r="GH164" s="158"/>
      <c r="GI164" s="158"/>
      <c r="GJ164" s="158"/>
      <c r="GK164" s="158"/>
      <c r="GL164" s="158"/>
      <c r="GM164" s="158"/>
      <c r="GN164" s="158"/>
      <c r="GO164" s="158"/>
      <c r="GP164" s="158"/>
      <c r="GQ164" s="158"/>
      <c r="GR164" s="158"/>
      <c r="GS164" s="158"/>
      <c r="GT164" s="158"/>
      <c r="GU164" s="158"/>
      <c r="GV164" s="158"/>
      <c r="GW164" s="158"/>
      <c r="GX164" s="158"/>
      <c r="GY164" s="158"/>
      <c r="GZ164" s="158"/>
      <c r="HA164" s="158"/>
      <c r="HB164" s="158"/>
      <c r="HC164" s="158"/>
      <c r="HD164" s="158"/>
      <c r="HE164" s="158"/>
      <c r="HF164" s="158"/>
      <c r="HG164" s="158"/>
      <c r="HH164" s="158"/>
      <c r="HI164" s="158"/>
      <c r="HJ164" s="158"/>
      <c r="HK164" s="158"/>
      <c r="HL164" s="158"/>
      <c r="HM164" s="158"/>
      <c r="HN164" s="158"/>
      <c r="HO164" s="158"/>
      <c r="HP164" s="158"/>
      <c r="HQ164" s="158"/>
      <c r="HR164" s="158"/>
      <c r="HS164" s="158"/>
      <c r="HT164" s="158"/>
      <c r="HU164" s="158"/>
      <c r="HV164" s="158"/>
      <c r="HW164" s="158"/>
      <c r="HX164" s="158"/>
      <c r="HY164" s="158"/>
      <c r="HZ164" s="158"/>
      <c r="IA164" s="158"/>
      <c r="IB164" s="158"/>
      <c r="IC164" s="158"/>
      <c r="ID164" s="158"/>
      <c r="IE164" s="158"/>
      <c r="IF164" s="158"/>
      <c r="IG164" s="158"/>
      <c r="IH164" s="158"/>
      <c r="II164" s="158"/>
      <c r="IJ164" s="158"/>
      <c r="IK164" s="158"/>
      <c r="IL164" s="158"/>
      <c r="IM164" s="158"/>
      <c r="IN164" s="158"/>
      <c r="IO164" s="158"/>
      <c r="IP164" s="158"/>
      <c r="IQ164" s="158"/>
      <c r="IR164" s="158"/>
      <c r="IS164" s="158"/>
      <c r="IT164" s="158"/>
      <c r="IU164" s="158"/>
      <c r="IV164" s="158"/>
      <c r="IW164" s="158"/>
    </row>
  </sheetData>
  <mergeCells count="34">
    <mergeCell ref="L3:Q3"/>
    <mergeCell ref="C5:E5"/>
    <mergeCell ref="F5:H5"/>
    <mergeCell ref="I5:K5"/>
    <mergeCell ref="L5:N5"/>
    <mergeCell ref="O5:Q5"/>
    <mergeCell ref="A6:A19"/>
    <mergeCell ref="B6:B19"/>
    <mergeCell ref="A20:A30"/>
    <mergeCell ref="B20:B30"/>
    <mergeCell ref="A31:A45"/>
    <mergeCell ref="B31:B45"/>
    <mergeCell ref="A46:A58"/>
    <mergeCell ref="B46:B58"/>
    <mergeCell ref="A59:A67"/>
    <mergeCell ref="B59:B67"/>
    <mergeCell ref="A68:A74"/>
    <mergeCell ref="B68:B74"/>
    <mergeCell ref="A75:A83"/>
    <mergeCell ref="B75:B83"/>
    <mergeCell ref="A84:A92"/>
    <mergeCell ref="B84:B92"/>
    <mergeCell ref="A93:A101"/>
    <mergeCell ref="B93:B101"/>
    <mergeCell ref="A102:A113"/>
    <mergeCell ref="B102:B113"/>
    <mergeCell ref="A114:A132"/>
    <mergeCell ref="B114:B132"/>
    <mergeCell ref="A133:A143"/>
    <mergeCell ref="B133:B143"/>
    <mergeCell ref="A144:A156"/>
    <mergeCell ref="B144:B156"/>
    <mergeCell ref="A157:A161"/>
    <mergeCell ref="B157:B161"/>
  </mergeCells>
  <printOptions headings="false" gridLines="false" gridLinesSet="true" horizontalCentered="true" verticalCentered="false"/>
  <pageMargins left="0.279861111111111" right="0.25" top="0.220138888888889" bottom="0.240277777777778" header="0.511811023622047" footer="0.511811023622047"/>
  <pageSetup paperSize="1" scale="6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83" man="true" max="16383" min="0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36"/>
  <sheetViews>
    <sheetView showFormulas="false" showGridLines="true" showRowColHeaders="true" showZeros="true" rightToLeft="false" tabSelected="false" showOutlineSymbols="true" defaultGridColor="true" view="normal" topLeftCell="A79" colorId="64" zoomScale="100" zoomScaleNormal="100" zoomScalePageLayoutView="100" workbookViewId="0">
      <selection pane="topLeft" activeCell="M121" activeCellId="0" sqref="M121:M12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59" width="1.7"/>
    <col collapsed="false" customWidth="true" hidden="false" outlineLevel="0" max="2" min="2" style="159" width="19.7"/>
    <col collapsed="false" customWidth="true" hidden="false" outlineLevel="0" max="3" min="3" style="159" width="10.71"/>
    <col collapsed="false" customWidth="true" hidden="false" outlineLevel="0" max="4" min="4" style="159" width="1.7"/>
    <col collapsed="false" customWidth="true" hidden="false" outlineLevel="0" max="5" min="5" style="159" width="8.7"/>
    <col collapsed="false" customWidth="true" hidden="false" outlineLevel="0" max="6" min="6" style="159" width="1.7"/>
    <col collapsed="false" customWidth="true" hidden="false" outlineLevel="0" max="7" min="7" style="159" width="8.7"/>
    <col collapsed="false" customWidth="true" hidden="false" outlineLevel="0" max="8" min="8" style="159" width="1.7"/>
    <col collapsed="false" customWidth="true" hidden="false" outlineLevel="0" max="9" min="9" style="159" width="8.7"/>
    <col collapsed="false" customWidth="true" hidden="false" outlineLevel="0" max="10" min="10" style="159" width="1.7"/>
    <col collapsed="false" customWidth="true" hidden="false" outlineLevel="0" max="11" min="11" style="159" width="8.7"/>
    <col collapsed="false" customWidth="true" hidden="false" outlineLevel="0" max="12" min="12" style="159" width="1.7"/>
    <col collapsed="false" customWidth="true" hidden="false" outlineLevel="0" max="13" min="13" style="159" width="8.7"/>
    <col collapsed="false" customWidth="false" hidden="false" outlineLevel="0" max="14" min="14" style="160" width="9.14"/>
    <col collapsed="false" customWidth="false" hidden="false" outlineLevel="0" max="15" min="15" style="161" width="9.14"/>
    <col collapsed="false" customWidth="false" hidden="false" outlineLevel="0" max="24" min="16" style="160" width="9.14"/>
    <col collapsed="false" customWidth="false" hidden="false" outlineLevel="0" max="257" min="25" style="159" width="9.14"/>
  </cols>
  <sheetData>
    <row r="1" customFormat="false" ht="15.75" hidden="false" customHeight="false" outlineLevel="0" collapsed="false">
      <c r="A1" s="162" t="s">
        <v>287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3"/>
      <c r="O1" s="164"/>
      <c r="P1" s="163"/>
      <c r="Q1" s="163"/>
      <c r="R1" s="163"/>
      <c r="S1" s="163"/>
      <c r="T1" s="163"/>
      <c r="U1" s="163"/>
      <c r="V1" s="163"/>
      <c r="W1" s="163"/>
      <c r="X1" s="163"/>
    </row>
    <row r="2" customFormat="false" ht="16.5" hidden="false" customHeight="false" outlineLevel="0" collapsed="false">
      <c r="A2" s="165" t="s">
        <v>288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6"/>
      <c r="O2" s="167"/>
      <c r="P2" s="166"/>
      <c r="Q2" s="166"/>
      <c r="R2" s="166"/>
      <c r="S2" s="166"/>
      <c r="T2" s="166"/>
      <c r="U2" s="166"/>
      <c r="V2" s="166"/>
      <c r="W2" s="166"/>
      <c r="X2" s="166"/>
    </row>
    <row r="3" customFormat="false" ht="12.75" hidden="false" customHeight="false" outlineLevel="0" collapsed="false">
      <c r="A3" s="168" t="str">
        <f aca="false">'Old Mgmt Summary'!A3</f>
        <v>Results based on Activity through April 28, 2000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9"/>
      <c r="O3" s="170"/>
      <c r="P3" s="169"/>
      <c r="Q3" s="169"/>
      <c r="R3" s="169"/>
      <c r="S3" s="169"/>
      <c r="T3" s="169"/>
      <c r="U3" s="169"/>
      <c r="V3" s="169"/>
      <c r="W3" s="169"/>
      <c r="X3" s="169"/>
    </row>
    <row r="4" customFormat="false" ht="3" hidden="false" customHeight="true" outlineLevel="0" collapsed="false"/>
    <row r="5" customFormat="false" ht="12.75" hidden="false" customHeight="false" outlineLevel="0" collapsed="false">
      <c r="A5" s="171" t="s">
        <v>289</v>
      </c>
      <c r="B5" s="172"/>
      <c r="C5" s="172"/>
      <c r="D5" s="172"/>
      <c r="E5" s="173" t="s">
        <v>290</v>
      </c>
      <c r="F5" s="172"/>
      <c r="G5" s="173" t="s">
        <v>291</v>
      </c>
      <c r="H5" s="172"/>
      <c r="I5" s="173" t="s">
        <v>292</v>
      </c>
      <c r="J5" s="172"/>
      <c r="K5" s="173" t="s">
        <v>293</v>
      </c>
      <c r="L5" s="172"/>
      <c r="M5" s="174" t="s">
        <v>294</v>
      </c>
      <c r="N5" s="102"/>
      <c r="O5" s="175"/>
      <c r="P5" s="102"/>
      <c r="Q5" s="102"/>
      <c r="R5" s="102"/>
      <c r="S5" s="176" t="s">
        <v>295</v>
      </c>
      <c r="T5" s="102"/>
      <c r="U5" s="102"/>
      <c r="V5" s="102"/>
      <c r="W5" s="102"/>
      <c r="X5" s="102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3" hidden="false" customHeight="tru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02"/>
      <c r="O6" s="177"/>
      <c r="P6" s="102"/>
      <c r="Q6" s="102"/>
      <c r="R6" s="102"/>
      <c r="S6" s="102"/>
      <c r="T6" s="102"/>
      <c r="U6" s="102"/>
      <c r="V6" s="102"/>
      <c r="W6" s="102"/>
      <c r="X6" s="102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2.75" hidden="false" customHeight="false" outlineLevel="0" collapsed="false">
      <c r="A7" s="178" t="s">
        <v>265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02"/>
      <c r="O7" s="177"/>
      <c r="P7" s="102"/>
      <c r="Q7" s="102"/>
      <c r="R7" s="102"/>
      <c r="S7" s="102"/>
      <c r="T7" s="102"/>
      <c r="U7" s="102"/>
      <c r="V7" s="102"/>
      <c r="W7" s="102"/>
      <c r="X7" s="102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</row>
    <row r="8" customFormat="false" ht="12.75" hidden="false" customHeight="false" outlineLevel="0" collapsed="false">
      <c r="A8" s="178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02"/>
      <c r="O8" s="177"/>
      <c r="P8" s="102"/>
      <c r="Q8" s="102"/>
      <c r="R8" s="102"/>
      <c r="S8" s="102"/>
      <c r="T8" s="102"/>
      <c r="U8" s="102"/>
      <c r="V8" s="102"/>
      <c r="W8" s="102"/>
      <c r="X8" s="102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2.75" hidden="false" customHeight="false" outlineLevel="0" collapsed="false">
      <c r="A9" s="1"/>
      <c r="B9" s="1"/>
      <c r="C9" s="1"/>
      <c r="D9" s="1"/>
      <c r="E9" s="66"/>
      <c r="F9" s="66"/>
      <c r="G9" s="66"/>
      <c r="H9" s="66"/>
      <c r="I9" s="66"/>
      <c r="J9" s="66"/>
      <c r="K9" s="66"/>
      <c r="L9" s="66"/>
      <c r="M9" s="41"/>
      <c r="N9" s="102"/>
      <c r="O9" s="177"/>
      <c r="P9" s="102"/>
      <c r="Q9" s="102"/>
      <c r="R9" s="102"/>
      <c r="S9" s="102"/>
      <c r="T9" s="102"/>
      <c r="U9" s="102"/>
      <c r="V9" s="102"/>
      <c r="W9" s="102"/>
      <c r="X9" s="102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customFormat="false" ht="12.75" hidden="false" customHeight="false" outlineLevel="0" collapsed="false">
      <c r="A10" s="179"/>
      <c r="B10" s="179"/>
      <c r="C10" s="179"/>
      <c r="D10" s="179"/>
      <c r="E10" s="180" t="n">
        <f aca="false">SUM(E8:E9)</f>
        <v>0</v>
      </c>
      <c r="F10" s="181"/>
      <c r="G10" s="180" t="n">
        <f aca="false">SUM(G8:G9)</f>
        <v>0</v>
      </c>
      <c r="H10" s="181"/>
      <c r="I10" s="180" t="n">
        <f aca="false">SUM(I8:I9)</f>
        <v>0</v>
      </c>
      <c r="J10" s="181"/>
      <c r="K10" s="180" t="n">
        <f aca="false">SUM(K8:K9)</f>
        <v>0</v>
      </c>
      <c r="L10" s="181"/>
      <c r="M10" s="180" t="n">
        <f aca="false">SUM(E10:K10)</f>
        <v>0</v>
      </c>
      <c r="N10" s="102"/>
      <c r="O10" s="177"/>
      <c r="P10" s="102"/>
      <c r="Q10" s="102"/>
      <c r="R10" s="102"/>
      <c r="S10" s="102"/>
      <c r="T10" s="102"/>
      <c r="U10" s="102"/>
      <c r="V10" s="102"/>
      <c r="W10" s="102"/>
      <c r="X10" s="102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2.75" hidden="false" customHeight="false" outlineLevel="0" collapsed="false">
      <c r="A11" s="178" t="s">
        <v>18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02"/>
      <c r="O11" s="177"/>
      <c r="P11" s="102"/>
      <c r="Q11" s="102"/>
      <c r="R11" s="102"/>
      <c r="S11" s="102"/>
      <c r="T11" s="102"/>
      <c r="U11" s="102"/>
      <c r="V11" s="102"/>
      <c r="W11" s="102"/>
      <c r="X11" s="102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2.75" hidden="false" customHeight="false" outlineLevel="0" collapsed="false">
      <c r="A12" s="178"/>
      <c r="B12" s="1" t="s">
        <v>253</v>
      </c>
      <c r="C12" s="1" t="s">
        <v>296</v>
      </c>
      <c r="D12" s="1"/>
      <c r="E12" s="1"/>
      <c r="F12" s="1"/>
      <c r="G12" s="1"/>
      <c r="H12" s="1"/>
      <c r="I12" s="66" t="n">
        <v>2000</v>
      </c>
      <c r="J12" s="1"/>
      <c r="K12" s="1"/>
      <c r="L12" s="1"/>
      <c r="M12" s="1"/>
      <c r="N12" s="102"/>
      <c r="O12" s="177"/>
      <c r="P12" s="102"/>
      <c r="Q12" s="102"/>
      <c r="R12" s="102"/>
      <c r="S12" s="102"/>
      <c r="T12" s="102"/>
      <c r="U12" s="102"/>
      <c r="V12" s="102"/>
      <c r="W12" s="102"/>
      <c r="X12" s="102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2.75" hidden="false" customHeight="false" outlineLevel="0" collapsed="false">
      <c r="A13" s="178"/>
      <c r="B13" s="1" t="s">
        <v>262</v>
      </c>
      <c r="C13" s="1" t="s">
        <v>296</v>
      </c>
      <c r="D13" s="1"/>
      <c r="E13" s="1"/>
      <c r="F13" s="1"/>
      <c r="G13" s="1"/>
      <c r="H13" s="1"/>
      <c r="I13" s="66" t="n">
        <v>2000</v>
      </c>
      <c r="J13" s="1"/>
      <c r="K13" s="1"/>
      <c r="L13" s="1"/>
      <c r="M13" s="1"/>
      <c r="N13" s="102"/>
      <c r="O13" s="177"/>
      <c r="P13" s="102"/>
      <c r="Q13" s="102"/>
      <c r="R13" s="102"/>
      <c r="S13" s="102"/>
      <c r="T13" s="102"/>
      <c r="U13" s="102"/>
      <c r="V13" s="102"/>
      <c r="W13" s="102"/>
      <c r="X13" s="102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2.75" hidden="false" customHeight="false" outlineLevel="0" collapsed="false">
      <c r="A14" s="178"/>
      <c r="B14" s="1" t="s">
        <v>249</v>
      </c>
      <c r="C14" s="1" t="s">
        <v>297</v>
      </c>
      <c r="D14" s="1"/>
      <c r="E14" s="1"/>
      <c r="F14" s="1"/>
      <c r="G14" s="1"/>
      <c r="H14" s="1"/>
      <c r="I14" s="66" t="n">
        <v>1000</v>
      </c>
      <c r="J14" s="1"/>
      <c r="K14" s="1"/>
      <c r="L14" s="1"/>
      <c r="M14" s="1"/>
      <c r="N14" s="102"/>
      <c r="O14" s="177"/>
      <c r="P14" s="102"/>
      <c r="Q14" s="102"/>
      <c r="R14" s="102"/>
      <c r="S14" s="102"/>
      <c r="T14" s="102"/>
      <c r="U14" s="102"/>
      <c r="V14" s="102"/>
      <c r="W14" s="102"/>
      <c r="X14" s="102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2.75" hidden="false" customHeight="false" outlineLevel="0" collapsed="false">
      <c r="A15" s="178"/>
      <c r="B15" s="1" t="s">
        <v>260</v>
      </c>
      <c r="C15" s="1" t="s">
        <v>298</v>
      </c>
      <c r="D15" s="1"/>
      <c r="E15" s="1"/>
      <c r="F15" s="1"/>
      <c r="G15" s="1"/>
      <c r="H15" s="1"/>
      <c r="I15" s="66" t="n">
        <v>2000</v>
      </c>
      <c r="J15" s="1"/>
      <c r="K15" s="1"/>
      <c r="L15" s="1"/>
      <c r="M15" s="1"/>
      <c r="N15" s="102"/>
      <c r="O15" s="177"/>
      <c r="P15" s="102"/>
      <c r="Q15" s="102"/>
      <c r="R15" s="102"/>
      <c r="S15" s="102"/>
      <c r="T15" s="102"/>
      <c r="U15" s="102"/>
      <c r="V15" s="102"/>
      <c r="W15" s="102"/>
      <c r="X15" s="102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2.75" hidden="false" customHeight="false" outlineLevel="0" collapsed="false">
      <c r="A16" s="179"/>
      <c r="B16" s="179"/>
      <c r="C16" s="179"/>
      <c r="D16" s="179"/>
      <c r="E16" s="180" t="n">
        <f aca="false">SUM(E12:E15)</f>
        <v>0</v>
      </c>
      <c r="F16" s="181"/>
      <c r="G16" s="180" t="n">
        <f aca="false">SUM(G12:G15)</f>
        <v>0</v>
      </c>
      <c r="H16" s="181"/>
      <c r="I16" s="180" t="n">
        <f aca="false">SUM(I12:I15)</f>
        <v>7000</v>
      </c>
      <c r="J16" s="181"/>
      <c r="K16" s="180" t="n">
        <f aca="false">SUM(K12:K15)</f>
        <v>0</v>
      </c>
      <c r="L16" s="181"/>
      <c r="M16" s="180" t="n">
        <f aca="false">SUM(E16:K16)</f>
        <v>7000</v>
      </c>
      <c r="N16" s="102"/>
      <c r="O16" s="177"/>
      <c r="P16" s="102"/>
      <c r="Q16" s="102"/>
      <c r="R16" s="102"/>
      <c r="S16" s="102"/>
      <c r="T16" s="102"/>
      <c r="U16" s="102"/>
      <c r="V16" s="102"/>
      <c r="W16" s="102"/>
      <c r="X16" s="102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2.75" hidden="false" customHeight="false" outlineLevel="0" collapsed="false">
      <c r="A17" s="178" t="s">
        <v>21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02"/>
      <c r="O17" s="177"/>
      <c r="P17" s="102"/>
      <c r="Q17" s="102"/>
      <c r="R17" s="102"/>
      <c r="S17" s="102"/>
      <c r="T17" s="102"/>
      <c r="U17" s="102"/>
      <c r="V17" s="102"/>
      <c r="W17" s="102"/>
      <c r="X17" s="102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2.75" hidden="false" customHeight="false" outlineLevel="0" collapsed="false">
      <c r="A18" s="178"/>
      <c r="B18" s="1" t="s">
        <v>163</v>
      </c>
      <c r="C18" s="1" t="s">
        <v>299</v>
      </c>
      <c r="D18" s="1"/>
      <c r="E18" s="1"/>
      <c r="F18" s="1"/>
      <c r="G18" s="66" t="n">
        <v>1000</v>
      </c>
      <c r="H18" s="1"/>
      <c r="I18" s="1"/>
      <c r="J18" s="1"/>
      <c r="K18" s="1"/>
      <c r="L18" s="1"/>
      <c r="M18" s="1"/>
      <c r="N18" s="102"/>
      <c r="O18" s="177"/>
      <c r="P18" s="102"/>
      <c r="Q18" s="102"/>
      <c r="R18" s="102"/>
      <c r="S18" s="102"/>
      <c r="T18" s="102"/>
      <c r="U18" s="102"/>
      <c r="V18" s="102"/>
      <c r="W18" s="102"/>
      <c r="X18" s="102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customFormat="false" ht="12.75" hidden="false" customHeight="false" outlineLevel="0" collapsed="false">
      <c r="A19" s="178"/>
      <c r="B19" s="1"/>
      <c r="C19" s="1"/>
      <c r="D19" s="1"/>
      <c r="E19" s="1"/>
      <c r="F19" s="1"/>
      <c r="G19" s="66"/>
      <c r="H19" s="1"/>
      <c r="I19" s="66"/>
      <c r="J19" s="1"/>
      <c r="K19" s="1"/>
      <c r="L19" s="1"/>
      <c r="M19" s="1"/>
      <c r="N19" s="102"/>
      <c r="O19" s="177"/>
      <c r="P19" s="102"/>
      <c r="Q19" s="102"/>
      <c r="R19" s="102"/>
      <c r="S19" s="102"/>
      <c r="T19" s="102"/>
      <c r="U19" s="102"/>
      <c r="V19" s="102"/>
      <c r="W19" s="102"/>
      <c r="X19" s="102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customFormat="false" ht="12.75" hidden="false" customHeight="false" outlineLevel="0" collapsed="false">
      <c r="A20" s="179"/>
      <c r="B20" s="179"/>
      <c r="C20" s="179"/>
      <c r="D20" s="179"/>
      <c r="E20" s="180" t="n">
        <f aca="false">SUM(E18:E19)</f>
        <v>0</v>
      </c>
      <c r="F20" s="181"/>
      <c r="G20" s="180" t="n">
        <f aca="false">SUM(G18:G19)</f>
        <v>1000</v>
      </c>
      <c r="H20" s="181"/>
      <c r="I20" s="180" t="n">
        <f aca="false">SUM(I18:I19)</f>
        <v>0</v>
      </c>
      <c r="J20" s="181"/>
      <c r="K20" s="180" t="n">
        <f aca="false">SUM(K18:K19)</f>
        <v>0</v>
      </c>
      <c r="L20" s="181"/>
      <c r="M20" s="180" t="n">
        <f aca="false">SUM(E20:K20)</f>
        <v>1000</v>
      </c>
      <c r="N20" s="102"/>
      <c r="O20" s="177"/>
      <c r="P20" s="102"/>
      <c r="Q20" s="102"/>
      <c r="R20" s="102"/>
      <c r="S20" s="102"/>
      <c r="T20" s="102"/>
      <c r="U20" s="102"/>
      <c r="V20" s="102"/>
      <c r="W20" s="102"/>
      <c r="X20" s="102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customFormat="false" ht="12.75" hidden="false" customHeight="true" outlineLevel="0" collapsed="false">
      <c r="A21" s="178" t="s">
        <v>300</v>
      </c>
      <c r="B21" s="1"/>
      <c r="C21" s="1"/>
      <c r="D21" s="1"/>
      <c r="E21" s="66"/>
      <c r="F21" s="66"/>
      <c r="G21" s="66"/>
      <c r="H21" s="66"/>
      <c r="I21" s="66"/>
      <c r="J21" s="66"/>
      <c r="K21" s="66"/>
      <c r="L21" s="66"/>
      <c r="M21" s="66"/>
      <c r="N21" s="102"/>
      <c r="O21" s="177"/>
      <c r="P21" s="102"/>
      <c r="Q21" s="102"/>
      <c r="R21" s="102"/>
      <c r="S21" s="102"/>
      <c r="T21" s="102"/>
      <c r="U21" s="102"/>
      <c r="V21" s="102"/>
      <c r="W21" s="102"/>
      <c r="X21" s="102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2.75" hidden="false" customHeight="true" outlineLevel="0" collapsed="false">
      <c r="A22" s="178"/>
      <c r="B22" s="1" t="s">
        <v>98</v>
      </c>
      <c r="C22" s="1" t="s">
        <v>301</v>
      </c>
      <c r="D22" s="1"/>
      <c r="E22" s="66"/>
      <c r="F22" s="66"/>
      <c r="G22" s="66"/>
      <c r="H22" s="66"/>
      <c r="I22" s="66" t="n">
        <v>2000</v>
      </c>
      <c r="J22" s="66"/>
      <c r="K22" s="66"/>
      <c r="L22" s="66"/>
      <c r="M22" s="66"/>
      <c r="N22" s="102"/>
      <c r="O22" s="177"/>
      <c r="P22" s="102"/>
      <c r="Q22" s="102"/>
      <c r="R22" s="102"/>
      <c r="S22" s="102" t="s">
        <v>302</v>
      </c>
      <c r="T22" s="102"/>
      <c r="U22" s="102"/>
      <c r="V22" s="102"/>
      <c r="W22" s="102"/>
      <c r="X22" s="102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75" hidden="false" customHeight="true" outlineLevel="0" collapsed="false">
      <c r="A23" s="1"/>
      <c r="B23" s="1"/>
      <c r="C23" s="1"/>
      <c r="D23" s="1"/>
      <c r="E23" s="66"/>
      <c r="F23" s="66"/>
      <c r="G23" s="66"/>
      <c r="H23" s="66"/>
      <c r="I23" s="66"/>
      <c r="J23" s="66"/>
      <c r="K23" s="66"/>
      <c r="L23" s="66"/>
      <c r="M23" s="66"/>
      <c r="N23" s="102"/>
      <c r="O23" s="177"/>
      <c r="P23" s="102"/>
      <c r="Q23" s="102"/>
      <c r="R23" s="102"/>
      <c r="S23" s="102"/>
      <c r="T23" s="102"/>
      <c r="U23" s="102"/>
      <c r="V23" s="102"/>
      <c r="W23" s="102"/>
      <c r="X23" s="102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true" outlineLevel="0" collapsed="false">
      <c r="A24" s="179"/>
      <c r="B24" s="179"/>
      <c r="C24" s="179"/>
      <c r="D24" s="179"/>
      <c r="E24" s="180" t="n">
        <f aca="false">SUM(E22:E23)</f>
        <v>0</v>
      </c>
      <c r="F24" s="181"/>
      <c r="G24" s="180" t="n">
        <f aca="false">SUM(G22:G23)</f>
        <v>0</v>
      </c>
      <c r="H24" s="181"/>
      <c r="I24" s="180" t="n">
        <f aca="false">SUM(I22:I23)</f>
        <v>2000</v>
      </c>
      <c r="J24" s="181"/>
      <c r="K24" s="180" t="n">
        <f aca="false">SUM(K22:K23)</f>
        <v>0</v>
      </c>
      <c r="L24" s="181"/>
      <c r="M24" s="180" t="n">
        <f aca="false">SUM(E24:K24)</f>
        <v>2000</v>
      </c>
      <c r="N24" s="102"/>
      <c r="O24" s="177"/>
      <c r="P24" s="102"/>
      <c r="Q24" s="102"/>
      <c r="R24" s="102"/>
      <c r="S24" s="102"/>
      <c r="T24" s="102"/>
      <c r="U24" s="102"/>
      <c r="V24" s="102"/>
      <c r="W24" s="102"/>
      <c r="X24" s="102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false" outlineLevel="0" collapsed="false">
      <c r="A25" s="178" t="s">
        <v>303</v>
      </c>
      <c r="B25" s="1"/>
      <c r="C25" s="1"/>
      <c r="D25" s="1"/>
      <c r="E25" s="66"/>
      <c r="F25" s="66"/>
      <c r="G25" s="66"/>
      <c r="H25" s="66"/>
      <c r="I25" s="66"/>
      <c r="J25" s="66"/>
      <c r="K25" s="66"/>
      <c r="L25" s="66"/>
      <c r="M25" s="66"/>
      <c r="N25" s="102"/>
      <c r="O25" s="177"/>
      <c r="P25" s="102"/>
      <c r="Q25" s="102"/>
      <c r="R25" s="102"/>
      <c r="S25" s="102"/>
      <c r="T25" s="102"/>
      <c r="U25" s="102"/>
      <c r="V25" s="102"/>
      <c r="W25" s="102"/>
      <c r="X25" s="102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2.75" hidden="false" customHeight="false" outlineLevel="0" collapsed="false">
      <c r="A26" s="1"/>
      <c r="B26" s="1"/>
      <c r="C26" s="1"/>
      <c r="D26" s="1"/>
      <c r="E26" s="66"/>
      <c r="F26" s="66"/>
      <c r="G26" s="66"/>
      <c r="H26" s="66"/>
      <c r="I26" s="66"/>
      <c r="J26" s="66"/>
      <c r="K26" s="66"/>
      <c r="L26" s="66"/>
      <c r="M26" s="66"/>
      <c r="N26" s="102"/>
      <c r="O26" s="177"/>
      <c r="P26" s="102"/>
      <c r="Q26" s="102"/>
      <c r="R26" s="102"/>
      <c r="S26" s="102"/>
      <c r="T26" s="102"/>
      <c r="U26" s="102"/>
      <c r="V26" s="102"/>
      <c r="W26" s="102"/>
      <c r="X26" s="102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2.75" hidden="false" customHeight="false" outlineLevel="0" collapsed="false">
      <c r="A27" s="1"/>
      <c r="B27" s="1"/>
      <c r="C27" s="1"/>
      <c r="D27" s="1"/>
      <c r="E27" s="66"/>
      <c r="F27" s="66"/>
      <c r="G27" s="66"/>
      <c r="H27" s="66"/>
      <c r="I27" s="66"/>
      <c r="J27" s="66"/>
      <c r="K27" s="66"/>
      <c r="L27" s="66"/>
      <c r="M27" s="66"/>
      <c r="N27" s="102"/>
      <c r="O27" s="177"/>
      <c r="P27" s="102"/>
      <c r="Q27" s="102"/>
      <c r="R27" s="102"/>
      <c r="S27" s="102"/>
      <c r="T27" s="102"/>
      <c r="U27" s="102"/>
      <c r="V27" s="102"/>
      <c r="W27" s="102"/>
      <c r="X27" s="102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2.75" hidden="false" customHeight="false" outlineLevel="0" collapsed="false">
      <c r="A28" s="179"/>
      <c r="B28" s="179"/>
      <c r="C28" s="179"/>
      <c r="D28" s="179"/>
      <c r="E28" s="180" t="n">
        <f aca="false">SUM(E26:E27)</f>
        <v>0</v>
      </c>
      <c r="F28" s="181"/>
      <c r="G28" s="180" t="n">
        <f aca="false">SUM(G26:G27)</f>
        <v>0</v>
      </c>
      <c r="H28" s="181"/>
      <c r="I28" s="180" t="n">
        <f aca="false">SUM(I26:I27)</f>
        <v>0</v>
      </c>
      <c r="J28" s="181"/>
      <c r="K28" s="180" t="n">
        <f aca="false">SUM(K26:K27)</f>
        <v>0</v>
      </c>
      <c r="L28" s="181"/>
      <c r="M28" s="180" t="n">
        <f aca="false">SUM(E28:K28)</f>
        <v>0</v>
      </c>
      <c r="N28" s="102"/>
      <c r="O28" s="177"/>
      <c r="P28" s="102"/>
      <c r="Q28" s="102"/>
      <c r="R28" s="102"/>
      <c r="S28" s="102"/>
      <c r="T28" s="102"/>
      <c r="U28" s="102"/>
      <c r="V28" s="102"/>
      <c r="W28" s="102"/>
      <c r="X28" s="102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2.75" hidden="false" customHeight="false" outlineLevel="0" collapsed="false">
      <c r="A29" s="178" t="s">
        <v>304</v>
      </c>
      <c r="B29" s="1"/>
      <c r="C29" s="1"/>
      <c r="D29" s="1"/>
      <c r="E29" s="66"/>
      <c r="F29" s="66"/>
      <c r="G29" s="66"/>
      <c r="H29" s="66"/>
      <c r="I29" s="66"/>
      <c r="J29" s="66"/>
      <c r="K29" s="66"/>
      <c r="L29" s="66"/>
      <c r="M29" s="66"/>
      <c r="N29" s="102"/>
      <c r="O29" s="177"/>
      <c r="P29" s="102"/>
      <c r="Q29" s="102"/>
      <c r="R29" s="102"/>
      <c r="S29" s="102"/>
      <c r="T29" s="102"/>
      <c r="U29" s="102"/>
      <c r="V29" s="102"/>
      <c r="W29" s="102"/>
      <c r="X29" s="102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2.75" hidden="false" customHeight="false" outlineLevel="0" collapsed="false">
      <c r="A30" s="178"/>
      <c r="B30" s="1" t="s">
        <v>126</v>
      </c>
      <c r="C30" s="1" t="s">
        <v>305</v>
      </c>
      <c r="D30" s="1"/>
      <c r="E30" s="66"/>
      <c r="F30" s="66"/>
      <c r="G30" s="66"/>
      <c r="H30" s="66"/>
      <c r="I30" s="66" t="n">
        <v>10000</v>
      </c>
      <c r="J30" s="66"/>
      <c r="K30" s="66"/>
      <c r="L30" s="66"/>
      <c r="M30" s="66"/>
      <c r="N30" s="102"/>
      <c r="O30" s="177"/>
      <c r="P30" s="102"/>
      <c r="Q30" s="102"/>
      <c r="R30" s="102"/>
      <c r="S30" s="102" t="s">
        <v>306</v>
      </c>
      <c r="T30" s="102"/>
      <c r="U30" s="102"/>
      <c r="V30" s="102"/>
      <c r="W30" s="102"/>
      <c r="X30" s="102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2.75" hidden="false" customHeight="false" outlineLevel="0" collapsed="false">
      <c r="A31" s="178"/>
      <c r="B31" s="1" t="s">
        <v>134</v>
      </c>
      <c r="C31" s="1" t="s">
        <v>307</v>
      </c>
      <c r="D31" s="1"/>
      <c r="E31" s="66"/>
      <c r="F31" s="66"/>
      <c r="G31" s="66"/>
      <c r="H31" s="66"/>
      <c r="I31" s="66" t="n">
        <v>2000</v>
      </c>
      <c r="J31" s="66"/>
      <c r="K31" s="66"/>
      <c r="L31" s="66"/>
      <c r="M31" s="66"/>
      <c r="N31" s="102"/>
      <c r="O31" s="177"/>
      <c r="P31" s="102"/>
      <c r="Q31" s="102"/>
      <c r="R31" s="102"/>
      <c r="S31" s="102"/>
      <c r="T31" s="102"/>
      <c r="U31" s="102"/>
      <c r="V31" s="102"/>
      <c r="W31" s="102"/>
      <c r="X31" s="102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2.75" hidden="false" customHeight="false" outlineLevel="0" collapsed="false">
      <c r="A32" s="178"/>
      <c r="B32" s="1" t="s">
        <v>308</v>
      </c>
      <c r="C32" s="1" t="s">
        <v>309</v>
      </c>
      <c r="D32" s="1"/>
      <c r="E32" s="66"/>
      <c r="F32" s="66"/>
      <c r="G32" s="66" t="n">
        <v>50</v>
      </c>
      <c r="H32" s="66"/>
      <c r="I32" s="66"/>
      <c r="J32" s="66"/>
      <c r="K32" s="66"/>
      <c r="L32" s="66"/>
      <c r="M32" s="66"/>
      <c r="N32" s="102"/>
      <c r="O32" s="177"/>
      <c r="P32" s="102"/>
      <c r="Q32" s="102"/>
      <c r="R32" s="102"/>
      <c r="S32" s="102"/>
      <c r="T32" s="102"/>
      <c r="U32" s="102"/>
      <c r="V32" s="102"/>
      <c r="W32" s="102"/>
      <c r="X32" s="102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2.75" hidden="false" customHeight="false" outlineLevel="0" collapsed="false">
      <c r="A33" s="1"/>
      <c r="B33" s="1" t="s">
        <v>310</v>
      </c>
      <c r="C33" s="1" t="s">
        <v>311</v>
      </c>
      <c r="D33" s="1"/>
      <c r="E33" s="66"/>
      <c r="F33" s="66"/>
      <c r="G33" s="66"/>
      <c r="H33" s="66"/>
      <c r="I33" s="66" t="n">
        <v>4000</v>
      </c>
      <c r="J33" s="66"/>
      <c r="K33" s="66"/>
      <c r="L33" s="66"/>
      <c r="M33" s="66"/>
      <c r="N33" s="102"/>
      <c r="O33" s="177"/>
      <c r="P33" s="102"/>
      <c r="Q33" s="102"/>
      <c r="R33" s="102"/>
      <c r="S33" s="102"/>
      <c r="T33" s="102"/>
      <c r="U33" s="102"/>
      <c r="V33" s="102"/>
      <c r="W33" s="102"/>
      <c r="X33" s="102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2.75" hidden="false" customHeight="false" outlineLevel="0" collapsed="false">
      <c r="A34" s="179"/>
      <c r="B34" s="179"/>
      <c r="C34" s="179"/>
      <c r="D34" s="179"/>
      <c r="E34" s="180" t="n">
        <f aca="false">SUM(E30:E33)</f>
        <v>0</v>
      </c>
      <c r="F34" s="181"/>
      <c r="G34" s="180" t="n">
        <f aca="false">SUM(G30:G33)</f>
        <v>50</v>
      </c>
      <c r="H34" s="181"/>
      <c r="I34" s="180" t="n">
        <f aca="false">SUM(I30:I33)</f>
        <v>16000</v>
      </c>
      <c r="J34" s="181"/>
      <c r="K34" s="180" t="n">
        <f aca="false">SUM(K30:K33)</f>
        <v>0</v>
      </c>
      <c r="L34" s="181"/>
      <c r="M34" s="180" t="n">
        <f aca="false">SUM(E34:K34)</f>
        <v>16050</v>
      </c>
      <c r="N34" s="102"/>
      <c r="O34" s="177"/>
      <c r="P34" s="102"/>
      <c r="Q34" s="102"/>
      <c r="R34" s="102"/>
      <c r="S34" s="102"/>
      <c r="T34" s="102"/>
      <c r="U34" s="102"/>
      <c r="V34" s="102"/>
      <c r="W34" s="102"/>
      <c r="X34" s="102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2.75" hidden="false" customHeight="false" outlineLevel="0" collapsed="false">
      <c r="A35" s="178" t="s">
        <v>26</v>
      </c>
      <c r="B35" s="1"/>
      <c r="C35" s="1"/>
      <c r="D35" s="1"/>
      <c r="E35" s="66"/>
      <c r="F35" s="66"/>
      <c r="G35" s="66"/>
      <c r="H35" s="66"/>
      <c r="I35" s="66"/>
      <c r="J35" s="66"/>
      <c r="K35" s="66"/>
      <c r="L35" s="66"/>
      <c r="M35" s="66"/>
      <c r="N35" s="102"/>
      <c r="O35" s="177"/>
      <c r="P35" s="102"/>
      <c r="Q35" s="102"/>
      <c r="R35" s="102"/>
      <c r="S35" s="102"/>
      <c r="T35" s="102"/>
      <c r="U35" s="102"/>
      <c r="V35" s="102"/>
      <c r="W35" s="102"/>
      <c r="X35" s="102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2.75" hidden="false" customHeight="false" outlineLevel="0" collapsed="false">
      <c r="A36" s="178"/>
      <c r="B36" s="1"/>
      <c r="C36" s="1"/>
      <c r="D36" s="1"/>
      <c r="E36" s="66"/>
      <c r="F36" s="66"/>
      <c r="G36" s="66"/>
      <c r="H36" s="66"/>
      <c r="I36" s="66"/>
      <c r="J36" s="66"/>
      <c r="K36" s="66"/>
      <c r="L36" s="66"/>
      <c r="M36" s="66"/>
      <c r="N36" s="102"/>
      <c r="O36" s="177"/>
      <c r="P36" s="102"/>
      <c r="Q36" s="102"/>
      <c r="R36" s="102"/>
      <c r="S36" s="102"/>
      <c r="T36" s="102"/>
      <c r="U36" s="102"/>
      <c r="V36" s="102"/>
      <c r="W36" s="102"/>
      <c r="X36" s="102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2.75" hidden="false" customHeight="false" outlineLevel="0" collapsed="false">
      <c r="A37" s="1"/>
      <c r="B37" s="1"/>
      <c r="C37" s="1"/>
      <c r="D37" s="1"/>
      <c r="E37" s="66"/>
      <c r="F37" s="66"/>
      <c r="G37" s="66"/>
      <c r="H37" s="66"/>
      <c r="I37" s="66"/>
      <c r="J37" s="66"/>
      <c r="K37" s="66"/>
      <c r="L37" s="66"/>
      <c r="M37" s="66"/>
      <c r="N37" s="102"/>
      <c r="O37" s="177"/>
      <c r="P37" s="102"/>
      <c r="Q37" s="102"/>
      <c r="R37" s="102"/>
      <c r="S37" s="102"/>
      <c r="T37" s="102"/>
      <c r="U37" s="102"/>
      <c r="V37" s="102"/>
      <c r="W37" s="102"/>
      <c r="X37" s="102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75" hidden="false" customHeight="false" outlineLevel="0" collapsed="false">
      <c r="A38" s="179"/>
      <c r="B38" s="179"/>
      <c r="C38" s="179"/>
      <c r="D38" s="179"/>
      <c r="E38" s="180" t="n">
        <f aca="false">SUM(E36:E37)</f>
        <v>0</v>
      </c>
      <c r="F38" s="181"/>
      <c r="G38" s="180" t="n">
        <f aca="false">SUM(G36:G37)</f>
        <v>0</v>
      </c>
      <c r="H38" s="181"/>
      <c r="I38" s="180" t="n">
        <f aca="false">SUM(I36:I37)</f>
        <v>0</v>
      </c>
      <c r="J38" s="181"/>
      <c r="K38" s="180" t="n">
        <f aca="false">SUM(K36:K37)</f>
        <v>0</v>
      </c>
      <c r="L38" s="181"/>
      <c r="M38" s="180" t="n">
        <f aca="false">SUM(E38:K38)</f>
        <v>0</v>
      </c>
      <c r="N38" s="102"/>
      <c r="O38" s="177"/>
      <c r="P38" s="102"/>
      <c r="Q38" s="102"/>
      <c r="R38" s="102"/>
      <c r="S38" s="102"/>
      <c r="T38" s="102"/>
      <c r="U38" s="102"/>
      <c r="V38" s="102"/>
      <c r="W38" s="102"/>
      <c r="X38" s="102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2.75" hidden="false" customHeight="false" outlineLevel="0" collapsed="false">
      <c r="A39" s="178" t="s">
        <v>28</v>
      </c>
      <c r="B39" s="1"/>
      <c r="C39" s="1"/>
      <c r="D39" s="1"/>
      <c r="E39" s="66"/>
      <c r="F39" s="66"/>
      <c r="G39" s="66"/>
      <c r="H39" s="66"/>
      <c r="I39" s="66"/>
      <c r="J39" s="66"/>
      <c r="K39" s="66"/>
      <c r="L39" s="66"/>
      <c r="M39" s="66"/>
      <c r="N39" s="102"/>
      <c r="O39" s="177"/>
      <c r="P39" s="102"/>
      <c r="Q39" s="102"/>
      <c r="R39" s="102"/>
      <c r="S39" s="102"/>
      <c r="T39" s="102"/>
      <c r="U39" s="102"/>
      <c r="V39" s="102"/>
      <c r="W39" s="102"/>
      <c r="X39" s="102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customFormat="false" ht="12.75" hidden="false" customHeight="false" outlineLevel="0" collapsed="false">
      <c r="A40" s="178"/>
      <c r="B40" s="1" t="s">
        <v>168</v>
      </c>
      <c r="C40" s="1" t="s">
        <v>312</v>
      </c>
      <c r="D40" s="1"/>
      <c r="E40" s="66"/>
      <c r="F40" s="66"/>
      <c r="G40" s="66"/>
      <c r="H40" s="66"/>
      <c r="I40" s="66" t="n">
        <v>850</v>
      </c>
      <c r="J40" s="66"/>
      <c r="K40" s="66"/>
      <c r="L40" s="66"/>
      <c r="M40" s="66"/>
      <c r="N40" s="102"/>
      <c r="O40" s="177"/>
      <c r="P40" s="102"/>
      <c r="Q40" s="102"/>
      <c r="R40" s="102"/>
      <c r="S40" s="102"/>
      <c r="T40" s="102"/>
      <c r="U40" s="102"/>
      <c r="V40" s="102"/>
      <c r="W40" s="102"/>
      <c r="X40" s="102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customFormat="false" ht="12.75" hidden="false" customHeight="false" outlineLevel="0" collapsed="false">
      <c r="A41" s="178"/>
      <c r="B41" s="1"/>
      <c r="C41" s="1"/>
      <c r="D41" s="1"/>
      <c r="E41" s="66"/>
      <c r="F41" s="66"/>
      <c r="G41" s="66"/>
      <c r="H41" s="66"/>
      <c r="I41" s="66"/>
      <c r="J41" s="66"/>
      <c r="K41" s="66"/>
      <c r="L41" s="66"/>
      <c r="M41" s="66"/>
      <c r="N41" s="102"/>
      <c r="O41" s="177"/>
      <c r="P41" s="102"/>
      <c r="Q41" s="102"/>
      <c r="R41" s="102"/>
      <c r="S41" s="102"/>
      <c r="T41" s="102"/>
      <c r="U41" s="102"/>
      <c r="V41" s="102"/>
      <c r="W41" s="102"/>
      <c r="X41" s="102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customFormat="false" ht="12.75" hidden="false" customHeight="false" outlineLevel="0" collapsed="false">
      <c r="A42" s="179"/>
      <c r="B42" s="179"/>
      <c r="C42" s="179"/>
      <c r="D42" s="179"/>
      <c r="E42" s="180" t="n">
        <f aca="false">SUM(E40:E41)</f>
        <v>0</v>
      </c>
      <c r="F42" s="181"/>
      <c r="G42" s="180" t="n">
        <f aca="false">SUM(G40:G41)</f>
        <v>0</v>
      </c>
      <c r="H42" s="181"/>
      <c r="I42" s="180" t="n">
        <f aca="false">SUM(I40:I41)</f>
        <v>850</v>
      </c>
      <c r="J42" s="181"/>
      <c r="K42" s="180" t="n">
        <f aca="false">SUM(K40:K41)</f>
        <v>0</v>
      </c>
      <c r="L42" s="181"/>
      <c r="M42" s="180" t="n">
        <f aca="false">SUM(E42:K42)</f>
        <v>850</v>
      </c>
      <c r="N42" s="102"/>
      <c r="O42" s="177"/>
      <c r="P42" s="102"/>
      <c r="Q42" s="102"/>
      <c r="R42" s="102"/>
      <c r="S42" s="102"/>
      <c r="T42" s="102"/>
      <c r="U42" s="102"/>
      <c r="V42" s="102"/>
      <c r="W42" s="102"/>
      <c r="X42" s="102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customFormat="false" ht="12.75" hidden="false" customHeight="false" outlineLevel="0" collapsed="false">
      <c r="A43" s="178" t="s">
        <v>30</v>
      </c>
      <c r="B43" s="1"/>
      <c r="C43" s="1"/>
      <c r="D43" s="1"/>
      <c r="E43" s="66"/>
      <c r="F43" s="66"/>
      <c r="G43" s="66"/>
      <c r="H43" s="66"/>
      <c r="I43" s="66"/>
      <c r="J43" s="66"/>
      <c r="K43" s="66"/>
      <c r="L43" s="66"/>
      <c r="M43" s="66"/>
      <c r="N43" s="102"/>
      <c r="O43" s="177"/>
      <c r="P43" s="102"/>
      <c r="Q43" s="102"/>
      <c r="R43" s="102"/>
      <c r="S43" s="102"/>
      <c r="T43" s="102"/>
      <c r="U43" s="102"/>
      <c r="V43" s="102"/>
      <c r="W43" s="102"/>
      <c r="X43" s="102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</row>
    <row r="44" customFormat="false" ht="12.75" hidden="false" customHeight="false" outlineLevel="0" collapsed="false">
      <c r="A44" s="1"/>
      <c r="B44" s="1" t="s">
        <v>313</v>
      </c>
      <c r="C44" s="1" t="s">
        <v>314</v>
      </c>
      <c r="D44" s="1"/>
      <c r="E44" s="66" t="n">
        <v>9000</v>
      </c>
      <c r="F44" s="66"/>
      <c r="G44" s="66"/>
      <c r="H44" s="66"/>
      <c r="I44" s="66"/>
      <c r="J44" s="66"/>
      <c r="K44" s="66"/>
      <c r="L44" s="66"/>
      <c r="M44" s="66"/>
      <c r="N44" s="102"/>
      <c r="O44" s="177"/>
      <c r="P44" s="102"/>
      <c r="Q44" s="102"/>
      <c r="R44" s="102"/>
      <c r="S44" s="102" t="s">
        <v>315</v>
      </c>
      <c r="T44" s="102"/>
      <c r="U44" s="102"/>
      <c r="V44" s="102"/>
      <c r="W44" s="102"/>
      <c r="X44" s="102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customFormat="false" ht="12.75" hidden="false" customHeight="false" outlineLevel="0" collapsed="false">
      <c r="A45" s="68"/>
      <c r="B45" s="182" t="s">
        <v>185</v>
      </c>
      <c r="C45" s="1"/>
      <c r="D45" s="1"/>
      <c r="E45" s="66"/>
      <c r="F45" s="66"/>
      <c r="G45" s="66"/>
      <c r="H45" s="66"/>
      <c r="I45" s="66" t="n">
        <v>7500</v>
      </c>
      <c r="J45" s="66"/>
      <c r="K45" s="66"/>
      <c r="L45" s="66"/>
      <c r="M45" s="66"/>
      <c r="N45" s="102"/>
      <c r="O45" s="177"/>
      <c r="P45" s="102"/>
      <c r="Q45" s="102"/>
      <c r="R45" s="102"/>
      <c r="S45" s="102"/>
      <c r="T45" s="102"/>
      <c r="U45" s="102"/>
      <c r="V45" s="102"/>
      <c r="W45" s="102"/>
      <c r="X45" s="102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</row>
    <row r="46" customFormat="false" ht="12.75" hidden="false" customHeight="false" outlineLevel="0" collapsed="false">
      <c r="A46" s="68"/>
      <c r="B46" s="182" t="s">
        <v>316</v>
      </c>
      <c r="C46" s="1"/>
      <c r="D46" s="1"/>
      <c r="E46" s="66"/>
      <c r="F46" s="66"/>
      <c r="G46" s="66"/>
      <c r="H46" s="66"/>
      <c r="I46" s="66" t="n">
        <v>5000</v>
      </c>
      <c r="J46" s="66"/>
      <c r="K46" s="66"/>
      <c r="L46" s="66"/>
      <c r="M46" s="66"/>
      <c r="N46" s="102"/>
      <c r="O46" s="177"/>
      <c r="P46" s="102"/>
      <c r="Q46" s="102"/>
      <c r="R46" s="102"/>
      <c r="S46" s="102"/>
      <c r="T46" s="102"/>
      <c r="U46" s="102"/>
      <c r="V46" s="102"/>
      <c r="W46" s="102"/>
      <c r="X46" s="102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</row>
    <row r="47" customFormat="false" ht="12.75" hidden="false" customHeight="false" outlineLevel="0" collapsed="false">
      <c r="A47" s="68"/>
      <c r="B47" s="182" t="s">
        <v>317</v>
      </c>
      <c r="C47" s="1"/>
      <c r="D47" s="1"/>
      <c r="E47" s="66"/>
      <c r="F47" s="66"/>
      <c r="G47" s="66"/>
      <c r="H47" s="66"/>
      <c r="I47" s="66" t="n">
        <v>4000</v>
      </c>
      <c r="J47" s="66"/>
      <c r="K47" s="66"/>
      <c r="L47" s="66"/>
      <c r="M47" s="66"/>
      <c r="N47" s="102"/>
      <c r="O47" s="177"/>
      <c r="P47" s="102"/>
      <c r="Q47" s="102"/>
      <c r="R47" s="102"/>
      <c r="S47" s="102"/>
      <c r="T47" s="102"/>
      <c r="U47" s="102"/>
      <c r="V47" s="102"/>
      <c r="W47" s="102"/>
      <c r="X47" s="102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</row>
    <row r="48" customFormat="false" ht="12.75" hidden="false" customHeight="false" outlineLevel="0" collapsed="false">
      <c r="A48" s="183"/>
      <c r="B48" s="182" t="s">
        <v>317</v>
      </c>
      <c r="C48" s="1"/>
      <c r="D48" s="1"/>
      <c r="E48" s="66"/>
      <c r="F48" s="66"/>
      <c r="G48" s="66"/>
      <c r="H48" s="66"/>
      <c r="I48" s="66" t="n">
        <v>2500</v>
      </c>
      <c r="J48" s="66"/>
      <c r="K48" s="66"/>
      <c r="L48" s="66"/>
      <c r="M48" s="66"/>
      <c r="N48" s="102"/>
      <c r="O48" s="177"/>
      <c r="P48" s="102"/>
      <c r="Q48" s="102"/>
      <c r="R48" s="102"/>
      <c r="S48" s="102"/>
      <c r="T48" s="102"/>
      <c r="U48" s="102"/>
      <c r="V48" s="102"/>
      <c r="W48" s="102"/>
      <c r="X48" s="102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</row>
    <row r="49" customFormat="false" ht="12.75" hidden="false" customHeight="false" outlineLevel="0" collapsed="false">
      <c r="A49" s="179"/>
      <c r="B49" s="179"/>
      <c r="C49" s="179"/>
      <c r="D49" s="179"/>
      <c r="E49" s="180" t="n">
        <f aca="false">SUM(E44:E48)</f>
        <v>9000</v>
      </c>
      <c r="F49" s="181"/>
      <c r="G49" s="180" t="n">
        <f aca="false">SUM(G44:G48)</f>
        <v>0</v>
      </c>
      <c r="H49" s="181"/>
      <c r="I49" s="180" t="n">
        <f aca="false">SUM(I44:I48)</f>
        <v>19000</v>
      </c>
      <c r="J49" s="181"/>
      <c r="K49" s="180" t="n">
        <f aca="false">SUM(K44:K48)</f>
        <v>0</v>
      </c>
      <c r="L49" s="181"/>
      <c r="M49" s="180" t="n">
        <f aca="false">SUM(E49:K49)</f>
        <v>28000</v>
      </c>
      <c r="N49" s="102"/>
      <c r="O49" s="177"/>
      <c r="P49" s="102"/>
      <c r="Q49" s="102"/>
      <c r="R49" s="102"/>
      <c r="S49" s="102"/>
      <c r="T49" s="102"/>
      <c r="U49" s="102"/>
      <c r="V49" s="102"/>
      <c r="W49" s="102"/>
      <c r="X49" s="102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</row>
    <row r="50" customFormat="false" ht="12.75" hidden="false" customHeight="false" outlineLevel="0" collapsed="false">
      <c r="A50" s="178" t="s">
        <v>53</v>
      </c>
      <c r="B50" s="1"/>
      <c r="C50" s="1"/>
      <c r="D50" s="1"/>
      <c r="E50" s="66"/>
      <c r="F50" s="66"/>
      <c r="G50" s="66"/>
      <c r="H50" s="66"/>
      <c r="I50" s="66"/>
      <c r="J50" s="66"/>
      <c r="K50" s="66"/>
      <c r="L50" s="66"/>
      <c r="M50" s="66"/>
      <c r="N50" s="102"/>
      <c r="O50" s="177"/>
      <c r="P50" s="102"/>
      <c r="Q50" s="102"/>
      <c r="R50" s="102"/>
      <c r="S50" s="102"/>
      <c r="T50" s="102"/>
      <c r="U50" s="102"/>
      <c r="V50" s="102"/>
      <c r="W50" s="102"/>
      <c r="X50" s="102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customFormat="false" ht="12.75" hidden="false" customHeight="false" outlineLevel="0" collapsed="false">
      <c r="A51" s="178"/>
      <c r="B51" s="1" t="s">
        <v>318</v>
      </c>
      <c r="C51" s="1" t="s">
        <v>319</v>
      </c>
      <c r="D51" s="1"/>
      <c r="E51" s="66"/>
      <c r="F51" s="66"/>
      <c r="G51" s="66" t="n">
        <v>1000</v>
      </c>
      <c r="H51" s="66"/>
      <c r="I51" s="66"/>
      <c r="J51" s="66"/>
      <c r="K51" s="66"/>
      <c r="L51" s="66"/>
      <c r="M51" s="66"/>
      <c r="N51" s="102"/>
      <c r="O51" s="177"/>
      <c r="P51" s="102"/>
      <c r="Q51" s="102"/>
      <c r="R51" s="102"/>
      <c r="S51" s="102" t="s">
        <v>320</v>
      </c>
      <c r="T51" s="102"/>
      <c r="U51" s="102"/>
      <c r="V51" s="102"/>
      <c r="W51" s="102"/>
      <c r="X51" s="102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</row>
    <row r="52" customFormat="false" ht="12.75" hidden="false" customHeight="false" outlineLevel="0" collapsed="false">
      <c r="A52" s="178"/>
      <c r="B52" s="1" t="s">
        <v>321</v>
      </c>
      <c r="C52" s="1" t="s">
        <v>322</v>
      </c>
      <c r="D52" s="1"/>
      <c r="E52" s="66" t="n">
        <v>500</v>
      </c>
      <c r="F52" s="66"/>
      <c r="G52" s="66"/>
      <c r="H52" s="66"/>
      <c r="I52" s="66"/>
      <c r="J52" s="66"/>
      <c r="K52" s="66"/>
      <c r="L52" s="66"/>
      <c r="M52" s="66"/>
      <c r="N52" s="102"/>
      <c r="O52" s="177"/>
      <c r="P52" s="102"/>
      <c r="Q52" s="102"/>
      <c r="R52" s="102"/>
      <c r="S52" s="102" t="s">
        <v>320</v>
      </c>
      <c r="T52" s="102"/>
      <c r="U52" s="102"/>
      <c r="V52" s="102"/>
      <c r="W52" s="102"/>
      <c r="X52" s="102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customFormat="false" ht="12.75" hidden="false" customHeight="false" outlineLevel="0" collapsed="false">
      <c r="A53" s="178"/>
      <c r="B53" s="1" t="s">
        <v>323</v>
      </c>
      <c r="C53" s="1" t="s">
        <v>324</v>
      </c>
      <c r="D53" s="1"/>
      <c r="E53" s="66"/>
      <c r="F53" s="66"/>
      <c r="G53" s="66"/>
      <c r="H53" s="66"/>
      <c r="I53" s="66" t="n">
        <v>500</v>
      </c>
      <c r="J53" s="66"/>
      <c r="K53" s="66"/>
      <c r="L53" s="66"/>
      <c r="M53" s="66"/>
      <c r="N53" s="102"/>
      <c r="O53" s="177"/>
      <c r="P53" s="102"/>
      <c r="Q53" s="102"/>
      <c r="R53" s="102"/>
      <c r="S53" s="102" t="s">
        <v>320</v>
      </c>
      <c r="T53" s="102"/>
      <c r="U53" s="102"/>
      <c r="V53" s="102"/>
      <c r="W53" s="102"/>
      <c r="X53" s="102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</row>
    <row r="54" customFormat="false" ht="12.75" hidden="false" customHeight="false" outlineLevel="0" collapsed="false">
      <c r="A54" s="178"/>
      <c r="B54" s="1" t="s">
        <v>325</v>
      </c>
      <c r="C54" s="1" t="s">
        <v>326</v>
      </c>
      <c r="D54" s="1"/>
      <c r="E54" s="66" t="n">
        <v>2000</v>
      </c>
      <c r="F54" s="66"/>
      <c r="G54" s="66"/>
      <c r="H54" s="66"/>
      <c r="I54" s="66"/>
      <c r="J54" s="66"/>
      <c r="K54" s="66"/>
      <c r="L54" s="66"/>
      <c r="M54" s="66"/>
      <c r="N54" s="102"/>
      <c r="O54" s="177"/>
      <c r="P54" s="102"/>
      <c r="Q54" s="102"/>
      <c r="R54" s="102"/>
      <c r="S54" s="102" t="s">
        <v>320</v>
      </c>
      <c r="T54" s="102"/>
      <c r="U54" s="102"/>
      <c r="V54" s="102"/>
      <c r="W54" s="102"/>
      <c r="X54" s="102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customFormat="false" ht="12.75" hidden="false" customHeight="false" outlineLevel="0" collapsed="false">
      <c r="A55" s="178"/>
      <c r="B55" s="1" t="s">
        <v>327</v>
      </c>
      <c r="C55" s="1" t="s">
        <v>326</v>
      </c>
      <c r="D55" s="1"/>
      <c r="E55" s="66" t="n">
        <v>625</v>
      </c>
      <c r="F55" s="66"/>
      <c r="G55" s="66"/>
      <c r="H55" s="66"/>
      <c r="I55" s="66"/>
      <c r="J55" s="66"/>
      <c r="K55" s="66"/>
      <c r="L55" s="66"/>
      <c r="M55" s="66"/>
      <c r="N55" s="102"/>
      <c r="O55" s="177"/>
      <c r="P55" s="102"/>
      <c r="Q55" s="102"/>
      <c r="R55" s="102"/>
      <c r="S55" s="102" t="s">
        <v>320</v>
      </c>
      <c r="T55" s="102"/>
      <c r="U55" s="102"/>
      <c r="V55" s="102"/>
      <c r="W55" s="102"/>
      <c r="X55" s="102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customFormat="false" ht="12.75" hidden="false" customHeight="false" outlineLevel="0" collapsed="false">
      <c r="A56" s="178"/>
      <c r="B56" s="1" t="s">
        <v>328</v>
      </c>
      <c r="C56" s="1" t="s">
        <v>329</v>
      </c>
      <c r="D56" s="1"/>
      <c r="E56" s="66"/>
      <c r="F56" s="66"/>
      <c r="G56" s="66"/>
      <c r="H56" s="66"/>
      <c r="I56" s="66" t="n">
        <v>1000</v>
      </c>
      <c r="J56" s="66"/>
      <c r="K56" s="66"/>
      <c r="L56" s="66"/>
      <c r="M56" s="66"/>
      <c r="N56" s="102"/>
      <c r="O56" s="177"/>
      <c r="P56" s="102"/>
      <c r="Q56" s="102"/>
      <c r="R56" s="102"/>
      <c r="S56" s="102" t="s">
        <v>320</v>
      </c>
      <c r="T56" s="102"/>
      <c r="U56" s="102"/>
      <c r="V56" s="102"/>
      <c r="W56" s="102"/>
      <c r="X56" s="102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</row>
    <row r="57" customFormat="false" ht="12.75" hidden="false" customHeight="false" outlineLevel="0" collapsed="false">
      <c r="A57" s="178"/>
      <c r="B57" s="1" t="s">
        <v>330</v>
      </c>
      <c r="C57" s="1" t="s">
        <v>331</v>
      </c>
      <c r="D57" s="1"/>
      <c r="E57" s="66"/>
      <c r="F57" s="66"/>
      <c r="G57" s="66" t="n">
        <v>2000</v>
      </c>
      <c r="H57" s="66"/>
      <c r="I57" s="66"/>
      <c r="J57" s="66"/>
      <c r="K57" s="66"/>
      <c r="L57" s="66"/>
      <c r="M57" s="66"/>
      <c r="N57" s="102"/>
      <c r="O57" s="177"/>
      <c r="P57" s="102"/>
      <c r="Q57" s="102"/>
      <c r="R57" s="102"/>
      <c r="S57" s="102" t="s">
        <v>320</v>
      </c>
      <c r="T57" s="102"/>
      <c r="U57" s="102"/>
      <c r="V57" s="102"/>
      <c r="W57" s="102"/>
      <c r="X57" s="102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</row>
    <row r="58" customFormat="false" ht="12.75" hidden="false" customHeight="false" outlineLevel="0" collapsed="false">
      <c r="A58" s="178"/>
      <c r="B58" s="1" t="s">
        <v>332</v>
      </c>
      <c r="C58" s="1" t="s">
        <v>333</v>
      </c>
      <c r="D58" s="1"/>
      <c r="E58" s="66" t="n">
        <v>1250</v>
      </c>
      <c r="F58" s="66"/>
      <c r="G58" s="66"/>
      <c r="H58" s="66"/>
      <c r="I58" s="66"/>
      <c r="J58" s="66"/>
      <c r="K58" s="66"/>
      <c r="L58" s="66"/>
      <c r="M58" s="66"/>
      <c r="N58" s="102"/>
      <c r="O58" s="177"/>
      <c r="P58" s="102"/>
      <c r="Q58" s="102"/>
      <c r="R58" s="102"/>
      <c r="S58" s="102" t="s">
        <v>320</v>
      </c>
      <c r="T58" s="102"/>
      <c r="U58" s="102"/>
      <c r="V58" s="102"/>
      <c r="W58" s="102"/>
      <c r="X58" s="102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</row>
    <row r="59" customFormat="false" ht="12.75" hidden="false" customHeight="false" outlineLevel="0" collapsed="false">
      <c r="A59" s="178"/>
      <c r="B59" s="1" t="s">
        <v>238</v>
      </c>
      <c r="C59" s="1" t="s">
        <v>334</v>
      </c>
      <c r="D59" s="1"/>
      <c r="E59" s="66" t="n">
        <v>1500</v>
      </c>
      <c r="F59" s="66"/>
      <c r="G59" s="66"/>
      <c r="H59" s="66"/>
      <c r="I59" s="66"/>
      <c r="J59" s="66"/>
      <c r="K59" s="66"/>
      <c r="L59" s="66"/>
      <c r="M59" s="66"/>
      <c r="N59" s="102"/>
      <c r="O59" s="177"/>
      <c r="P59" s="102"/>
      <c r="Q59" s="102"/>
      <c r="R59" s="102"/>
      <c r="S59" s="102" t="s">
        <v>320</v>
      </c>
      <c r="T59" s="102"/>
      <c r="U59" s="102"/>
      <c r="V59" s="102"/>
      <c r="W59" s="102"/>
      <c r="X59" s="102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customFormat="false" ht="12.75" hidden="false" customHeight="false" outlineLevel="0" collapsed="false">
      <c r="A60" s="178"/>
      <c r="B60" s="1" t="s">
        <v>335</v>
      </c>
      <c r="C60" s="1"/>
      <c r="D60" s="1"/>
      <c r="E60" s="66"/>
      <c r="F60" s="66"/>
      <c r="G60" s="66"/>
      <c r="H60" s="66"/>
      <c r="I60" s="66" t="n">
        <v>1000</v>
      </c>
      <c r="J60" s="66"/>
      <c r="K60" s="66"/>
      <c r="L60" s="66"/>
      <c r="M60" s="66"/>
      <c r="N60" s="102"/>
      <c r="O60" s="177"/>
      <c r="P60" s="102"/>
      <c r="Q60" s="102"/>
      <c r="R60" s="102"/>
      <c r="S60" s="102"/>
      <c r="T60" s="102"/>
      <c r="U60" s="102"/>
      <c r="V60" s="102"/>
      <c r="W60" s="102"/>
      <c r="X60" s="102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  <row r="61" customFormat="false" ht="12.75" hidden="false" customHeight="false" outlineLevel="0" collapsed="false">
      <c r="A61" s="178"/>
      <c r="B61" s="1" t="s">
        <v>336</v>
      </c>
      <c r="C61" s="1"/>
      <c r="D61" s="1"/>
      <c r="E61" s="66"/>
      <c r="F61" s="66"/>
      <c r="G61" s="66"/>
      <c r="H61" s="66"/>
      <c r="I61" s="66" t="n">
        <v>1000</v>
      </c>
      <c r="J61" s="66"/>
      <c r="K61" s="66"/>
      <c r="L61" s="66"/>
      <c r="M61" s="66"/>
      <c r="N61" s="102"/>
      <c r="O61" s="177"/>
      <c r="P61" s="102"/>
      <c r="Q61" s="102"/>
      <c r="R61" s="102"/>
      <c r="S61" s="102"/>
      <c r="T61" s="102"/>
      <c r="U61" s="102"/>
      <c r="V61" s="102"/>
      <c r="W61" s="102"/>
      <c r="X61" s="102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</row>
    <row r="62" customFormat="false" ht="12.75" hidden="false" customHeight="false" outlineLevel="0" collapsed="false">
      <c r="A62" s="178"/>
      <c r="B62" s="1" t="s">
        <v>337</v>
      </c>
      <c r="C62" s="1" t="s">
        <v>338</v>
      </c>
      <c r="D62" s="1"/>
      <c r="E62" s="66"/>
      <c r="F62" s="66"/>
      <c r="G62" s="66"/>
      <c r="H62" s="66"/>
      <c r="I62" s="66"/>
      <c r="J62" s="66"/>
      <c r="K62" s="66" t="n">
        <v>2105</v>
      </c>
      <c r="L62" s="66"/>
      <c r="M62" s="66"/>
      <c r="N62" s="102"/>
      <c r="O62" s="177"/>
      <c r="P62" s="102"/>
      <c r="Q62" s="102"/>
      <c r="R62" s="102"/>
      <c r="S62" s="102" t="s">
        <v>320</v>
      </c>
      <c r="T62" s="102"/>
      <c r="U62" s="102"/>
      <c r="V62" s="102"/>
      <c r="W62" s="102"/>
      <c r="X62" s="102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</row>
    <row r="63" customFormat="false" ht="12.75" hidden="true" customHeight="false" outlineLevel="0" collapsed="false">
      <c r="A63" s="178"/>
      <c r="B63" s="1"/>
      <c r="C63" s="1"/>
      <c r="D63" s="1"/>
      <c r="E63" s="66"/>
      <c r="F63" s="66"/>
      <c r="G63" s="66"/>
      <c r="H63" s="66"/>
      <c r="I63" s="66"/>
      <c r="J63" s="66"/>
      <c r="K63" s="66"/>
      <c r="L63" s="66"/>
      <c r="M63" s="66"/>
      <c r="N63" s="102"/>
      <c r="O63" s="177"/>
      <c r="P63" s="102"/>
      <c r="Q63" s="102"/>
      <c r="R63" s="102"/>
      <c r="S63" s="102" t="s">
        <v>320</v>
      </c>
      <c r="T63" s="102"/>
      <c r="U63" s="102"/>
      <c r="V63" s="102"/>
      <c r="W63" s="102"/>
      <c r="X63" s="102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</row>
    <row r="64" customFormat="false" ht="12.75" hidden="true" customHeight="false" outlineLevel="0" collapsed="false">
      <c r="A64" s="178"/>
      <c r="B64" s="1"/>
      <c r="C64" s="1"/>
      <c r="D64" s="1"/>
      <c r="E64" s="66"/>
      <c r="F64" s="66"/>
      <c r="G64" s="66"/>
      <c r="H64" s="66"/>
      <c r="I64" s="66"/>
      <c r="J64" s="66"/>
      <c r="K64" s="66"/>
      <c r="L64" s="66"/>
      <c r="M64" s="66"/>
      <c r="N64" s="102"/>
      <c r="O64" s="177"/>
      <c r="P64" s="102"/>
      <c r="Q64" s="102"/>
      <c r="R64" s="102"/>
      <c r="S64" s="102" t="s">
        <v>320</v>
      </c>
      <c r="T64" s="102"/>
      <c r="U64" s="102"/>
      <c r="V64" s="102"/>
      <c r="W64" s="102"/>
      <c r="X64" s="102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</row>
    <row r="65" customFormat="false" ht="12.75" hidden="true" customHeight="false" outlineLevel="0" collapsed="false">
      <c r="A65" s="178"/>
      <c r="B65" s="1"/>
      <c r="C65" s="1"/>
      <c r="D65" s="1"/>
      <c r="E65" s="66"/>
      <c r="F65" s="66"/>
      <c r="G65" s="66"/>
      <c r="H65" s="66"/>
      <c r="I65" s="66"/>
      <c r="J65" s="66"/>
      <c r="K65" s="66"/>
      <c r="L65" s="66"/>
      <c r="M65" s="66"/>
      <c r="N65" s="102"/>
      <c r="O65" s="177"/>
      <c r="P65" s="102"/>
      <c r="Q65" s="102"/>
      <c r="R65" s="102"/>
      <c r="S65" s="102" t="s">
        <v>320</v>
      </c>
      <c r="T65" s="102"/>
      <c r="U65" s="102"/>
      <c r="V65" s="102"/>
      <c r="W65" s="102"/>
      <c r="X65" s="102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</row>
    <row r="66" customFormat="false" ht="12.75" hidden="true" customHeight="false" outlineLevel="0" collapsed="false">
      <c r="A66" s="178"/>
      <c r="B66" s="1"/>
      <c r="C66" s="1"/>
      <c r="D66" s="1"/>
      <c r="E66" s="66"/>
      <c r="F66" s="66"/>
      <c r="G66" s="66"/>
      <c r="H66" s="66"/>
      <c r="I66" s="66"/>
      <c r="J66" s="66"/>
      <c r="K66" s="66"/>
      <c r="L66" s="66"/>
      <c r="M66" s="66"/>
      <c r="N66" s="102"/>
      <c r="O66" s="177"/>
      <c r="P66" s="102"/>
      <c r="Q66" s="102"/>
      <c r="R66" s="102"/>
      <c r="S66" s="102" t="s">
        <v>320</v>
      </c>
      <c r="T66" s="102"/>
      <c r="U66" s="102"/>
      <c r="V66" s="102"/>
      <c r="W66" s="102"/>
      <c r="X66" s="102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</row>
    <row r="67" customFormat="false" ht="12.75" hidden="true" customHeight="false" outlineLevel="0" collapsed="false">
      <c r="A67" s="178"/>
      <c r="B67" s="1"/>
      <c r="C67" s="1"/>
      <c r="D67" s="1"/>
      <c r="E67" s="66"/>
      <c r="F67" s="66"/>
      <c r="G67" s="66"/>
      <c r="H67" s="66"/>
      <c r="I67" s="66"/>
      <c r="J67" s="66"/>
      <c r="K67" s="66"/>
      <c r="L67" s="66"/>
      <c r="M67" s="66"/>
      <c r="N67" s="102"/>
      <c r="O67" s="177"/>
      <c r="P67" s="102"/>
      <c r="Q67" s="102"/>
      <c r="R67" s="102"/>
      <c r="S67" s="102" t="s">
        <v>320</v>
      </c>
      <c r="T67" s="102"/>
      <c r="U67" s="102"/>
      <c r="V67" s="102"/>
      <c r="W67" s="102"/>
      <c r="X67" s="102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</row>
    <row r="68" customFormat="false" ht="12.75" hidden="true" customHeight="false" outlineLevel="0" collapsed="false">
      <c r="A68" s="178"/>
      <c r="B68" s="1"/>
      <c r="C68" s="1"/>
      <c r="D68" s="1"/>
      <c r="E68" s="66"/>
      <c r="F68" s="66"/>
      <c r="G68" s="66"/>
      <c r="H68" s="66"/>
      <c r="I68" s="66"/>
      <c r="J68" s="66"/>
      <c r="K68" s="66"/>
      <c r="L68" s="66"/>
      <c r="M68" s="66"/>
      <c r="N68" s="102"/>
      <c r="O68" s="177"/>
      <c r="P68" s="102"/>
      <c r="Q68" s="102"/>
      <c r="R68" s="102"/>
      <c r="S68" s="102" t="s">
        <v>320</v>
      </c>
      <c r="T68" s="102"/>
      <c r="U68" s="102"/>
      <c r="V68" s="102"/>
      <c r="W68" s="102"/>
      <c r="X68" s="102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</row>
    <row r="69" customFormat="false" ht="12.75" hidden="true" customHeight="false" outlineLevel="0" collapsed="false">
      <c r="A69" s="178"/>
      <c r="B69" s="1"/>
      <c r="C69" s="1"/>
      <c r="D69" s="1"/>
      <c r="E69" s="66"/>
      <c r="F69" s="66"/>
      <c r="G69" s="66"/>
      <c r="H69" s="66"/>
      <c r="I69" s="66"/>
      <c r="J69" s="66"/>
      <c r="K69" s="66"/>
      <c r="L69" s="66"/>
      <c r="M69" s="66"/>
      <c r="N69" s="102"/>
      <c r="O69" s="177"/>
      <c r="P69" s="102"/>
      <c r="Q69" s="102"/>
      <c r="R69" s="102"/>
      <c r="S69" s="102" t="s">
        <v>320</v>
      </c>
      <c r="T69" s="102"/>
      <c r="U69" s="102"/>
      <c r="V69" s="102"/>
      <c r="W69" s="102"/>
      <c r="X69" s="102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</row>
    <row r="70" customFormat="false" ht="12.75" hidden="true" customHeight="false" outlineLevel="0" collapsed="false">
      <c r="A70" s="178"/>
      <c r="B70" s="1"/>
      <c r="C70" s="1"/>
      <c r="D70" s="1"/>
      <c r="E70" s="1"/>
      <c r="F70" s="1"/>
      <c r="G70" s="1"/>
      <c r="H70" s="1"/>
      <c r="I70" s="1"/>
      <c r="J70" s="1"/>
      <c r="K70" s="1"/>
      <c r="L70" s="66"/>
      <c r="M70" s="66"/>
      <c r="N70" s="102"/>
      <c r="O70" s="177"/>
      <c r="P70" s="102"/>
      <c r="Q70" s="102"/>
      <c r="R70" s="102"/>
      <c r="S70" s="102" t="s">
        <v>320</v>
      </c>
      <c r="T70" s="102"/>
      <c r="U70" s="102"/>
      <c r="V70" s="102"/>
      <c r="W70" s="102"/>
      <c r="X70" s="102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</row>
    <row r="71" customFormat="false" ht="12.75" hidden="true" customHeight="false" outlineLevel="0" collapsed="false">
      <c r="A71" s="178"/>
      <c r="B71" s="1"/>
      <c r="C71" s="1"/>
      <c r="D71" s="1"/>
      <c r="E71" s="1"/>
      <c r="F71" s="1"/>
      <c r="G71" s="1"/>
      <c r="H71" s="1"/>
      <c r="I71" s="1"/>
      <c r="J71" s="1"/>
      <c r="K71" s="1"/>
      <c r="L71" s="66"/>
      <c r="M71" s="66"/>
      <c r="N71" s="102"/>
      <c r="O71" s="177"/>
      <c r="P71" s="102"/>
      <c r="Q71" s="102"/>
      <c r="R71" s="102"/>
      <c r="S71" s="102" t="s">
        <v>320</v>
      </c>
      <c r="T71" s="102"/>
      <c r="U71" s="102"/>
      <c r="V71" s="102"/>
      <c r="W71" s="102"/>
      <c r="X71" s="102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</row>
    <row r="72" customFormat="false" ht="12.75" hidden="true" customHeight="false" outlineLevel="0" collapsed="false">
      <c r="A72" s="178"/>
      <c r="B72" s="1"/>
      <c r="C72" s="1"/>
      <c r="D72" s="1"/>
      <c r="E72" s="66"/>
      <c r="F72" s="66"/>
      <c r="G72" s="66"/>
      <c r="H72" s="66"/>
      <c r="I72" s="66"/>
      <c r="J72" s="66"/>
      <c r="K72" s="66"/>
      <c r="L72" s="66"/>
      <c r="M72" s="66"/>
      <c r="N72" s="102"/>
      <c r="O72" s="177"/>
      <c r="P72" s="102"/>
      <c r="Q72" s="102"/>
      <c r="R72" s="102"/>
      <c r="S72" s="102"/>
      <c r="T72" s="102"/>
      <c r="U72" s="102"/>
      <c r="V72" s="102"/>
      <c r="W72" s="102"/>
      <c r="X72" s="102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customFormat="false" ht="12.75" hidden="true" customHeight="false" outlineLevel="0" collapsed="false">
      <c r="A73" s="178"/>
      <c r="B73" s="1"/>
      <c r="C73" s="1"/>
      <c r="D73" s="1"/>
      <c r="E73" s="66"/>
      <c r="F73" s="66"/>
      <c r="G73" s="66"/>
      <c r="H73" s="66"/>
      <c r="I73" s="66"/>
      <c r="J73" s="66"/>
      <c r="K73" s="66"/>
      <c r="L73" s="66"/>
      <c r="M73" s="66"/>
      <c r="N73" s="102"/>
      <c r="O73" s="177"/>
      <c r="P73" s="102"/>
      <c r="Q73" s="102"/>
      <c r="R73" s="102"/>
      <c r="S73" s="102"/>
      <c r="T73" s="102"/>
      <c r="U73" s="102"/>
      <c r="V73" s="102"/>
      <c r="W73" s="102"/>
      <c r="X73" s="102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</row>
    <row r="74" customFormat="false" ht="12.75" hidden="true" customHeight="false" outlineLevel="0" collapsed="false">
      <c r="A74" s="178"/>
      <c r="B74" s="1"/>
      <c r="C74" s="1"/>
      <c r="D74" s="1"/>
      <c r="E74" s="66"/>
      <c r="F74" s="66"/>
      <c r="G74" s="66"/>
      <c r="H74" s="66"/>
      <c r="I74" s="66"/>
      <c r="J74" s="66"/>
      <c r="K74" s="66"/>
      <c r="L74" s="66"/>
      <c r="M74" s="66"/>
      <c r="N74" s="102"/>
      <c r="O74" s="177"/>
      <c r="P74" s="102"/>
      <c r="Q74" s="102"/>
      <c r="R74" s="102"/>
      <c r="S74" s="102"/>
      <c r="T74" s="102"/>
      <c r="U74" s="102"/>
      <c r="V74" s="102"/>
      <c r="W74" s="102"/>
      <c r="X74" s="102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</row>
    <row r="75" customFormat="false" ht="12.75" hidden="true" customHeight="false" outlineLevel="0" collapsed="false">
      <c r="A75" s="178"/>
      <c r="B75" s="1"/>
      <c r="C75" s="1"/>
      <c r="D75" s="1"/>
      <c r="E75" s="1"/>
      <c r="F75" s="1"/>
      <c r="G75" s="1"/>
      <c r="H75" s="1"/>
      <c r="I75" s="1"/>
      <c r="J75" s="66"/>
      <c r="K75" s="66"/>
      <c r="L75" s="66"/>
      <c r="M75" s="66"/>
      <c r="N75" s="102"/>
      <c r="O75" s="177"/>
      <c r="P75" s="102"/>
      <c r="Q75" s="102"/>
      <c r="R75" s="102"/>
      <c r="S75" s="1"/>
      <c r="T75" s="102"/>
      <c r="U75" s="102"/>
      <c r="V75" s="102"/>
      <c r="W75" s="102"/>
      <c r="X75" s="102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</row>
    <row r="76" customFormat="false" ht="12.75" hidden="false" customHeight="false" outlineLevel="0" collapsed="false">
      <c r="A76" s="179"/>
      <c r="B76" s="179"/>
      <c r="C76" s="179"/>
      <c r="D76" s="179"/>
      <c r="E76" s="180" t="n">
        <f aca="false">SUM(E51:E72)</f>
        <v>5875</v>
      </c>
      <c r="F76" s="181"/>
      <c r="G76" s="180" t="n">
        <f aca="false">SUM(G51:G72)</f>
        <v>3000</v>
      </c>
      <c r="H76" s="181"/>
      <c r="I76" s="180" t="n">
        <f aca="false">SUM(I51:I72)</f>
        <v>3500</v>
      </c>
      <c r="J76" s="181"/>
      <c r="K76" s="180" t="n">
        <f aca="false">SUM(K51:K72)</f>
        <v>2105</v>
      </c>
      <c r="L76" s="181"/>
      <c r="M76" s="180" t="n">
        <f aca="false">SUM(E76:K76)</f>
        <v>14480</v>
      </c>
      <c r="N76" s="102"/>
      <c r="O76" s="177"/>
      <c r="P76" s="102"/>
      <c r="Q76" s="102"/>
      <c r="R76" s="102"/>
      <c r="S76" s="102"/>
      <c r="T76" s="102"/>
      <c r="U76" s="102"/>
      <c r="V76" s="102"/>
      <c r="W76" s="102"/>
      <c r="X76" s="102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</row>
    <row r="77" customFormat="false" ht="12.75" hidden="false" customHeight="false" outlineLevel="0" collapsed="false">
      <c r="A77" s="178" t="s">
        <v>34</v>
      </c>
      <c r="B77" s="1"/>
      <c r="C77" s="1"/>
      <c r="D77" s="1"/>
      <c r="E77" s="66"/>
      <c r="F77" s="66"/>
      <c r="G77" s="66"/>
      <c r="H77" s="66"/>
      <c r="I77" s="66"/>
      <c r="J77" s="66"/>
      <c r="K77" s="66"/>
      <c r="L77" s="66"/>
      <c r="M77" s="66"/>
      <c r="N77" s="102"/>
      <c r="O77" s="177"/>
      <c r="P77" s="102"/>
      <c r="Q77" s="102"/>
      <c r="R77" s="102"/>
      <c r="S77" s="102"/>
      <c r="T77" s="102"/>
      <c r="U77" s="102"/>
      <c r="V77" s="102"/>
      <c r="W77" s="102"/>
      <c r="X77" s="102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</row>
    <row r="78" customFormat="false" ht="12.75" hidden="false" customHeight="false" outlineLevel="0" collapsed="false">
      <c r="A78" s="178"/>
      <c r="B78" s="1"/>
      <c r="C78" s="1"/>
      <c r="D78" s="1"/>
      <c r="E78" s="66"/>
      <c r="F78" s="66"/>
      <c r="G78" s="66"/>
      <c r="H78" s="66"/>
      <c r="I78" s="66"/>
      <c r="J78" s="66"/>
      <c r="K78" s="66"/>
      <c r="L78" s="66"/>
      <c r="M78" s="66"/>
      <c r="N78" s="102"/>
      <c r="O78" s="177"/>
      <c r="P78" s="102"/>
      <c r="Q78" s="102"/>
      <c r="R78" s="102"/>
      <c r="S78" s="102"/>
      <c r="T78" s="102"/>
      <c r="U78" s="102"/>
      <c r="V78" s="102"/>
      <c r="W78" s="102"/>
      <c r="X78" s="102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</row>
    <row r="79" customFormat="false" ht="12.75" hidden="false" customHeight="false" outlineLevel="0" collapsed="false">
      <c r="A79" s="1"/>
      <c r="B79" s="1"/>
      <c r="C79" s="1"/>
      <c r="D79" s="1"/>
      <c r="E79" s="66"/>
      <c r="F79" s="66"/>
      <c r="G79" s="66"/>
      <c r="H79" s="66"/>
      <c r="I79" s="66"/>
      <c r="J79" s="66"/>
      <c r="K79" s="66"/>
      <c r="L79" s="66"/>
      <c r="M79" s="66"/>
      <c r="N79" s="102"/>
      <c r="O79" s="177"/>
      <c r="P79" s="102"/>
      <c r="Q79" s="102"/>
      <c r="R79" s="102"/>
      <c r="S79" s="102"/>
      <c r="T79" s="102"/>
      <c r="U79" s="102"/>
      <c r="V79" s="102"/>
      <c r="W79" s="102"/>
      <c r="X79" s="102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</row>
    <row r="80" customFormat="false" ht="12.75" hidden="false" customHeight="false" outlineLevel="0" collapsed="false">
      <c r="A80" s="179"/>
      <c r="B80" s="179"/>
      <c r="C80" s="179"/>
      <c r="D80" s="179"/>
      <c r="E80" s="180" t="n">
        <f aca="false">SUM(E78:E79)</f>
        <v>0</v>
      </c>
      <c r="F80" s="181"/>
      <c r="G80" s="180" t="n">
        <f aca="false">SUM(G78:G79)</f>
        <v>0</v>
      </c>
      <c r="H80" s="181"/>
      <c r="I80" s="180" t="n">
        <f aca="false">SUM(I78:I79)</f>
        <v>0</v>
      </c>
      <c r="J80" s="181"/>
      <c r="K80" s="180" t="n">
        <f aca="false">SUM(K78:K79)</f>
        <v>0</v>
      </c>
      <c r="L80" s="181"/>
      <c r="M80" s="180" t="n">
        <f aca="false">SUM(E80:K80)</f>
        <v>0</v>
      </c>
      <c r="N80" s="102"/>
      <c r="O80" s="177"/>
      <c r="P80" s="102"/>
      <c r="Q80" s="102"/>
      <c r="R80" s="102"/>
      <c r="S80" s="102"/>
      <c r="T80" s="102"/>
      <c r="U80" s="102"/>
      <c r="V80" s="102"/>
      <c r="W80" s="102"/>
      <c r="X80" s="102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</row>
    <row r="81" customFormat="false" ht="12.75" hidden="false" customHeight="false" outlineLevel="0" collapsed="false">
      <c r="A81" s="178" t="s">
        <v>339</v>
      </c>
      <c r="B81" s="1"/>
      <c r="C81" s="1"/>
      <c r="D81" s="1"/>
      <c r="E81" s="66"/>
      <c r="F81" s="66"/>
      <c r="G81" s="66"/>
      <c r="H81" s="66"/>
      <c r="I81" s="66"/>
      <c r="J81" s="66"/>
      <c r="K81" s="66"/>
      <c r="L81" s="66"/>
      <c r="M81" s="66"/>
      <c r="N81" s="102"/>
      <c r="O81" s="177"/>
      <c r="P81" s="102"/>
      <c r="Q81" s="102"/>
      <c r="R81" s="102"/>
      <c r="S81" s="102"/>
      <c r="T81" s="102"/>
      <c r="U81" s="102"/>
      <c r="V81" s="102"/>
      <c r="W81" s="102"/>
      <c r="X81" s="102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</row>
    <row r="82" customFormat="false" ht="12.75" hidden="false" customHeight="false" outlineLevel="0" collapsed="false">
      <c r="A82" s="178"/>
      <c r="B82" s="1"/>
      <c r="C82" s="1"/>
      <c r="D82" s="1"/>
      <c r="E82" s="66"/>
      <c r="F82" s="66"/>
      <c r="G82" s="66"/>
      <c r="H82" s="66"/>
      <c r="I82" s="66"/>
      <c r="J82" s="66"/>
      <c r="K82" s="66"/>
      <c r="L82" s="66"/>
      <c r="M82" s="66"/>
      <c r="N82" s="102"/>
      <c r="O82" s="177"/>
      <c r="P82" s="102"/>
      <c r="Q82" s="102"/>
      <c r="R82" s="102"/>
      <c r="S82" s="102"/>
      <c r="T82" s="102"/>
      <c r="U82" s="102"/>
      <c r="V82" s="102"/>
      <c r="W82" s="102"/>
      <c r="X82" s="102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</row>
    <row r="83" customFormat="false" ht="12.75" hidden="false" customHeight="false" outlineLevel="0" collapsed="false">
      <c r="A83" s="1"/>
      <c r="B83" s="1"/>
      <c r="C83" s="1"/>
      <c r="D83" s="1"/>
      <c r="E83" s="66"/>
      <c r="F83" s="66"/>
      <c r="G83" s="66"/>
      <c r="H83" s="66"/>
      <c r="I83" s="66"/>
      <c r="J83" s="66"/>
      <c r="K83" s="66"/>
      <c r="L83" s="66"/>
      <c r="M83" s="66"/>
      <c r="N83" s="102"/>
      <c r="O83" s="177"/>
      <c r="P83" s="102"/>
      <c r="Q83" s="102"/>
      <c r="R83" s="102"/>
      <c r="S83" s="102"/>
      <c r="T83" s="102"/>
      <c r="U83" s="102"/>
      <c r="V83" s="102"/>
      <c r="W83" s="102"/>
      <c r="X83" s="102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</row>
    <row r="84" customFormat="false" ht="12.75" hidden="false" customHeight="false" outlineLevel="0" collapsed="false">
      <c r="A84" s="179"/>
      <c r="B84" s="179"/>
      <c r="C84" s="179"/>
      <c r="D84" s="179"/>
      <c r="E84" s="180" t="n">
        <f aca="false">SUM(E82:E83)</f>
        <v>0</v>
      </c>
      <c r="F84" s="181"/>
      <c r="G84" s="180" t="n">
        <f aca="false">SUM(G82:G83)</f>
        <v>0</v>
      </c>
      <c r="H84" s="181"/>
      <c r="I84" s="180" t="n">
        <f aca="false">SUM(I82:I83)</f>
        <v>0</v>
      </c>
      <c r="J84" s="181"/>
      <c r="K84" s="180" t="n">
        <f aca="false">SUM(K82:K83)</f>
        <v>0</v>
      </c>
      <c r="L84" s="181"/>
      <c r="M84" s="180" t="n">
        <f aca="false">SUM(E84:K84)</f>
        <v>0</v>
      </c>
      <c r="N84" s="102"/>
      <c r="O84" s="177"/>
      <c r="P84" s="102"/>
      <c r="Q84" s="102"/>
      <c r="R84" s="102"/>
      <c r="S84" s="102"/>
      <c r="T84" s="102"/>
      <c r="U84" s="102"/>
      <c r="V84" s="102"/>
      <c r="W84" s="102"/>
      <c r="X84" s="102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  <c r="IW84" s="1"/>
    </row>
    <row r="85" customFormat="false" ht="12.75" hidden="false" customHeight="false" outlineLevel="0" collapsed="false">
      <c r="A85" s="178" t="s">
        <v>340</v>
      </c>
      <c r="B85" s="1"/>
      <c r="C85" s="1"/>
      <c r="D85" s="1"/>
      <c r="E85" s="66"/>
      <c r="F85" s="66"/>
      <c r="G85" s="66"/>
      <c r="H85" s="66"/>
      <c r="I85" s="66"/>
      <c r="J85" s="66"/>
      <c r="K85" s="66"/>
      <c r="L85" s="66"/>
      <c r="M85" s="66"/>
      <c r="N85" s="102"/>
      <c r="O85" s="177"/>
      <c r="P85" s="102"/>
      <c r="Q85" s="102"/>
      <c r="R85" s="102"/>
      <c r="S85" s="102"/>
      <c r="T85" s="102"/>
      <c r="U85" s="102"/>
      <c r="V85" s="102"/>
      <c r="W85" s="102"/>
      <c r="X85" s="102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</row>
    <row r="86" customFormat="false" ht="12.75" hidden="false" customHeight="false" outlineLevel="0" collapsed="false">
      <c r="A86" s="178"/>
      <c r="B86" s="1"/>
      <c r="C86" s="1"/>
      <c r="D86" s="1"/>
      <c r="E86" s="66"/>
      <c r="F86" s="66"/>
      <c r="G86" s="66"/>
      <c r="H86" s="66"/>
      <c r="I86" s="66"/>
      <c r="J86" s="66"/>
      <c r="K86" s="66"/>
      <c r="L86" s="66"/>
      <c r="M86" s="66"/>
      <c r="N86" s="102"/>
      <c r="O86" s="177"/>
      <c r="P86" s="102"/>
      <c r="Q86" s="102"/>
      <c r="R86" s="102"/>
      <c r="S86" s="102"/>
      <c r="T86" s="102"/>
      <c r="U86" s="102"/>
      <c r="V86" s="102"/>
      <c r="W86" s="102"/>
      <c r="X86" s="102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</row>
    <row r="87" customFormat="false" ht="12.75" hidden="false" customHeight="false" outlineLevel="0" collapsed="false">
      <c r="A87" s="1"/>
      <c r="B87" s="1"/>
      <c r="C87" s="1"/>
      <c r="D87" s="1"/>
      <c r="E87" s="66"/>
      <c r="F87" s="66"/>
      <c r="G87" s="66"/>
      <c r="H87" s="66"/>
      <c r="I87" s="66"/>
      <c r="J87" s="66"/>
      <c r="K87" s="66"/>
      <c r="L87" s="66"/>
      <c r="M87" s="66"/>
      <c r="N87" s="102"/>
      <c r="O87" s="177"/>
      <c r="P87" s="102"/>
      <c r="Q87" s="102"/>
      <c r="R87" s="102"/>
      <c r="S87" s="102"/>
      <c r="T87" s="102"/>
      <c r="U87" s="102"/>
      <c r="V87" s="102"/>
      <c r="W87" s="102"/>
      <c r="X87" s="102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  <c r="IW87" s="1"/>
    </row>
    <row r="88" customFormat="false" ht="12.75" hidden="false" customHeight="false" outlineLevel="0" collapsed="false">
      <c r="A88" s="179"/>
      <c r="B88" s="179"/>
      <c r="C88" s="179"/>
      <c r="D88" s="179"/>
      <c r="E88" s="180" t="n">
        <f aca="false">SUM(E86:E87)</f>
        <v>0</v>
      </c>
      <c r="F88" s="181"/>
      <c r="G88" s="180" t="n">
        <f aca="false">SUM(G86:G87)</f>
        <v>0</v>
      </c>
      <c r="H88" s="181"/>
      <c r="I88" s="180" t="n">
        <f aca="false">SUM(I86:I87)</f>
        <v>0</v>
      </c>
      <c r="J88" s="181"/>
      <c r="K88" s="180" t="n">
        <f aca="false">SUM(K86:K87)</f>
        <v>0</v>
      </c>
      <c r="L88" s="181"/>
      <c r="M88" s="180" t="n">
        <f aca="false">SUM(E88:K88)</f>
        <v>0</v>
      </c>
      <c r="N88" s="102"/>
      <c r="O88" s="177"/>
      <c r="P88" s="102"/>
      <c r="Q88" s="102"/>
      <c r="R88" s="102"/>
      <c r="S88" s="102"/>
      <c r="T88" s="102"/>
      <c r="U88" s="102"/>
      <c r="V88" s="102"/>
      <c r="W88" s="102"/>
      <c r="X88" s="102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  <c r="IW88" s="1"/>
    </row>
    <row r="89" customFormat="false" ht="3" hidden="false" customHeight="true" outlineLevel="0" collapsed="false">
      <c r="A89" s="1"/>
      <c r="B89" s="1"/>
      <c r="C89" s="1"/>
      <c r="D89" s="1"/>
      <c r="E89" s="66"/>
      <c r="F89" s="66"/>
      <c r="G89" s="66"/>
      <c r="H89" s="66"/>
      <c r="I89" s="66"/>
      <c r="J89" s="66"/>
      <c r="K89" s="66"/>
      <c r="L89" s="66"/>
      <c r="M89" s="66"/>
      <c r="N89" s="102"/>
      <c r="O89" s="177"/>
      <c r="P89" s="102"/>
      <c r="Q89" s="102"/>
      <c r="R89" s="102"/>
      <c r="S89" s="102"/>
      <c r="T89" s="102"/>
      <c r="U89" s="102"/>
      <c r="V89" s="102"/>
      <c r="W89" s="102"/>
      <c r="X89" s="102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</row>
    <row r="90" customFormat="false" ht="13.5" hidden="false" customHeight="false" outlineLevel="0" collapsed="false">
      <c r="A90" s="184" t="s">
        <v>341</v>
      </c>
      <c r="B90" s="185"/>
      <c r="C90" s="185"/>
      <c r="D90" s="185"/>
      <c r="E90" s="186" t="e">
        <f aca="false">E10+E16+E20+E24+E28+E34+#REF!+E38+E42+E49+E76+E80+E84+E88</f>
        <v>#REF!</v>
      </c>
      <c r="F90" s="187"/>
      <c r="G90" s="186" t="e">
        <f aca="false">G10+G16+G20+G24+G28+G34+#REF!+G38+G42+G49+G76+G80+G84+G88</f>
        <v>#REF!</v>
      </c>
      <c r="H90" s="187"/>
      <c r="I90" s="186" t="e">
        <f aca="false">I10+I16+I20+I24+I28+I34+#REF!+I38+I42+I49+I76+I80+I84+I88</f>
        <v>#REF!</v>
      </c>
      <c r="J90" s="187"/>
      <c r="K90" s="186" t="e">
        <f aca="false">K10+K16+K20+K24+K28+K34+#REF!+K38+K42+K49+K76+K80+K84+K88</f>
        <v>#REF!</v>
      </c>
      <c r="L90" s="187"/>
      <c r="M90" s="186" t="e">
        <f aca="false">SUM(E90:K90)</f>
        <v>#REF!</v>
      </c>
      <c r="N90" s="102"/>
      <c r="O90" s="177"/>
      <c r="P90" s="102"/>
      <c r="Q90" s="102"/>
      <c r="R90" s="102"/>
      <c r="S90" s="102"/>
      <c r="T90" s="102"/>
      <c r="U90" s="102"/>
      <c r="V90" s="102"/>
      <c r="W90" s="102"/>
      <c r="X90" s="102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  <c r="IW90" s="1"/>
    </row>
    <row r="91" customFormat="false" ht="3" hidden="false" customHeight="true" outlineLevel="0" collapsed="false"/>
    <row r="92" customFormat="false" ht="12" hidden="false" customHeight="true" outlineLevel="0" collapsed="false"/>
    <row r="93" customFormat="false" ht="12.75" hidden="false" customHeight="false" outlineLevel="0" collapsed="false">
      <c r="A93" s="171" t="s">
        <v>342</v>
      </c>
      <c r="B93" s="172"/>
      <c r="C93" s="172"/>
      <c r="D93" s="172"/>
      <c r="E93" s="173"/>
      <c r="F93" s="172"/>
      <c r="G93" s="173"/>
      <c r="H93" s="172"/>
      <c r="I93" s="173"/>
      <c r="J93" s="172"/>
      <c r="K93" s="173"/>
      <c r="L93" s="172"/>
      <c r="M93" s="174" t="s">
        <v>294</v>
      </c>
      <c r="N93" s="102"/>
      <c r="O93" s="177"/>
      <c r="P93" s="102"/>
      <c r="Q93" s="102"/>
      <c r="R93" s="102"/>
      <c r="S93" s="176" t="s">
        <v>295</v>
      </c>
      <c r="T93" s="188" t="s">
        <v>343</v>
      </c>
      <c r="U93" s="188" t="s">
        <v>344</v>
      </c>
      <c r="V93" s="188" t="s">
        <v>345</v>
      </c>
      <c r="W93" s="188" t="s">
        <v>346</v>
      </c>
      <c r="X93" s="188" t="s">
        <v>347</v>
      </c>
      <c r="Y93" s="176" t="s">
        <v>348</v>
      </c>
      <c r="Z93" s="176" t="s">
        <v>294</v>
      </c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  <c r="IW93" s="1"/>
    </row>
    <row r="94" customFormat="false" ht="3" hidden="false" customHeight="true" outlineLevel="0" collapsed="false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02"/>
      <c r="O94" s="177"/>
      <c r="P94" s="102"/>
      <c r="Q94" s="102"/>
      <c r="R94" s="102"/>
      <c r="S94" s="102"/>
      <c r="T94" s="102"/>
      <c r="U94" s="102"/>
      <c r="V94" s="102"/>
      <c r="W94" s="102"/>
      <c r="X94" s="102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  <c r="IW94" s="1"/>
    </row>
    <row r="95" customFormat="false" ht="12.75" hidden="true" customHeight="false" outlineLevel="0" collapsed="false">
      <c r="A95" s="178" t="s">
        <v>300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02"/>
      <c r="O95" s="177"/>
      <c r="P95" s="102"/>
      <c r="Q95" s="102"/>
      <c r="R95" s="102"/>
      <c r="S95" s="102"/>
      <c r="T95" s="102"/>
      <c r="U95" s="102"/>
      <c r="V95" s="102"/>
      <c r="W95" s="102"/>
      <c r="X95" s="102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  <c r="IW95" s="1"/>
    </row>
    <row r="96" customFormat="false" ht="12.75" hidden="true" customHeight="false" outlineLevel="0" collapsed="false">
      <c r="A96" s="1"/>
      <c r="B96" s="1"/>
      <c r="C96" s="1"/>
      <c r="D96" s="1"/>
      <c r="E96" s="66"/>
      <c r="F96" s="66"/>
      <c r="G96" s="66"/>
      <c r="H96" s="66"/>
      <c r="I96" s="66"/>
      <c r="J96" s="66"/>
      <c r="K96" s="66"/>
      <c r="L96" s="66"/>
      <c r="M96" s="66"/>
      <c r="N96" s="102"/>
      <c r="O96" s="177"/>
      <c r="P96" s="102"/>
      <c r="Q96" s="102"/>
      <c r="R96" s="102"/>
      <c r="S96" s="102"/>
      <c r="T96" s="66"/>
      <c r="U96" s="66"/>
      <c r="V96" s="66"/>
      <c r="W96" s="66"/>
      <c r="X96" s="66"/>
      <c r="Y96" s="66"/>
      <c r="Z96" s="189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  <c r="IW96" s="1"/>
    </row>
    <row r="97" customFormat="false" ht="12.75" hidden="true" customHeight="false" outlineLevel="0" collapsed="false">
      <c r="A97" s="1"/>
      <c r="B97" s="1"/>
      <c r="C97" s="1"/>
      <c r="D97" s="1"/>
      <c r="E97" s="66"/>
      <c r="F97" s="66"/>
      <c r="G97" s="66"/>
      <c r="H97" s="66"/>
      <c r="I97" s="66"/>
      <c r="J97" s="66"/>
      <c r="K97" s="66"/>
      <c r="L97" s="66"/>
      <c r="M97" s="66"/>
      <c r="N97" s="102"/>
      <c r="O97" s="177"/>
      <c r="P97" s="102"/>
      <c r="Q97" s="102"/>
      <c r="R97" s="102"/>
      <c r="S97" s="102"/>
      <c r="T97" s="66"/>
      <c r="U97" s="66"/>
      <c r="V97" s="66"/>
      <c r="W97" s="66"/>
      <c r="X97" s="66"/>
      <c r="Y97" s="66"/>
      <c r="Z97" s="189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  <c r="IW97" s="1"/>
    </row>
    <row r="98" customFormat="false" ht="12.75" hidden="true" customHeight="false" outlineLevel="0" collapsed="false">
      <c r="A98" s="1"/>
      <c r="B98" s="1"/>
      <c r="C98" s="1"/>
      <c r="D98" s="1"/>
      <c r="E98" s="66"/>
      <c r="F98" s="66"/>
      <c r="G98" s="66"/>
      <c r="H98" s="66"/>
      <c r="I98" s="66"/>
      <c r="J98" s="66"/>
      <c r="K98" s="66"/>
      <c r="L98" s="66"/>
      <c r="M98" s="66"/>
      <c r="N98" s="102"/>
      <c r="O98" s="177"/>
      <c r="P98" s="102"/>
      <c r="Q98" s="102"/>
      <c r="R98" s="102"/>
      <c r="S98" s="102"/>
      <c r="T98" s="66"/>
      <c r="U98" s="66"/>
      <c r="V98" s="66"/>
      <c r="W98" s="66"/>
      <c r="X98" s="66"/>
      <c r="Y98" s="66"/>
      <c r="Z98" s="189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  <c r="IW98" s="1"/>
    </row>
    <row r="99" customFormat="false" ht="3" hidden="true" customHeight="true" outlineLevel="0" collapsed="false">
      <c r="A99" s="1"/>
      <c r="B99" s="1"/>
      <c r="C99" s="1"/>
      <c r="D99" s="1"/>
      <c r="E99" s="66"/>
      <c r="F99" s="66"/>
      <c r="G99" s="66"/>
      <c r="H99" s="66"/>
      <c r="I99" s="66"/>
      <c r="J99" s="66"/>
      <c r="K99" s="66"/>
      <c r="L99" s="66"/>
      <c r="M99" s="66"/>
      <c r="N99" s="102"/>
      <c r="O99" s="177"/>
      <c r="P99" s="102"/>
      <c r="Q99" s="102"/>
      <c r="R99" s="102"/>
      <c r="S99" s="102"/>
      <c r="T99" s="102"/>
      <c r="U99" s="102"/>
      <c r="V99" s="102"/>
      <c r="W99" s="102"/>
      <c r="X99" s="102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  <c r="IW99" s="1"/>
    </row>
    <row r="100" customFormat="false" ht="12.75" hidden="true" customHeight="false" outlineLevel="0" collapsed="false">
      <c r="A100" s="179"/>
      <c r="B100" s="179"/>
      <c r="C100" s="179"/>
      <c r="D100" s="179"/>
      <c r="E100" s="180"/>
      <c r="F100" s="181"/>
      <c r="G100" s="180"/>
      <c r="H100" s="181"/>
      <c r="I100" s="180"/>
      <c r="J100" s="181"/>
      <c r="K100" s="180"/>
      <c r="L100" s="181"/>
      <c r="M100" s="180" t="n">
        <f aca="false">SUM(M96:M98)</f>
        <v>0</v>
      </c>
      <c r="N100" s="102"/>
      <c r="O100" s="177"/>
      <c r="P100" s="102"/>
      <c r="Q100" s="102"/>
      <c r="R100" s="102"/>
      <c r="S100" s="102"/>
      <c r="T100" s="102"/>
      <c r="U100" s="102"/>
      <c r="V100" s="102"/>
      <c r="W100" s="102"/>
      <c r="X100" s="102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  <c r="IW100" s="1"/>
    </row>
    <row r="101" customFormat="false" ht="3" hidden="true" customHeight="true" outlineLevel="0" collapsed="false">
      <c r="A101" s="1"/>
      <c r="B101" s="1"/>
      <c r="C101" s="1"/>
      <c r="D101" s="1"/>
      <c r="E101" s="66"/>
      <c r="F101" s="66"/>
      <c r="G101" s="66"/>
      <c r="H101" s="66"/>
      <c r="I101" s="66"/>
      <c r="J101" s="66"/>
      <c r="K101" s="66"/>
      <c r="L101" s="66"/>
      <c r="M101" s="66"/>
      <c r="N101" s="102"/>
      <c r="O101" s="177"/>
      <c r="P101" s="102"/>
      <c r="Q101" s="102"/>
      <c r="R101" s="102"/>
      <c r="S101" s="102"/>
      <c r="T101" s="102"/>
      <c r="U101" s="102"/>
      <c r="V101" s="102"/>
      <c r="W101" s="102"/>
      <c r="X101" s="102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  <c r="IW101" s="1"/>
    </row>
    <row r="102" customFormat="false" ht="12.75" hidden="true" customHeight="false" outlineLevel="0" collapsed="false">
      <c r="A102" s="178" t="s">
        <v>303</v>
      </c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02"/>
      <c r="O102" s="177"/>
      <c r="P102" s="102"/>
      <c r="Q102" s="102"/>
      <c r="R102" s="102"/>
      <c r="S102" s="102"/>
      <c r="T102" s="102"/>
      <c r="U102" s="102"/>
      <c r="V102" s="102"/>
      <c r="W102" s="102"/>
      <c r="X102" s="102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  <c r="IW102" s="1"/>
    </row>
    <row r="103" customFormat="false" ht="12.75" hidden="true" customHeight="false" outlineLevel="0" collapsed="false">
      <c r="A103" s="1"/>
      <c r="B103" s="1"/>
      <c r="C103" s="1"/>
      <c r="D103" s="1"/>
      <c r="E103" s="66"/>
      <c r="F103" s="66"/>
      <c r="G103" s="66"/>
      <c r="H103" s="66"/>
      <c r="I103" s="66"/>
      <c r="J103" s="66"/>
      <c r="K103" s="66"/>
      <c r="L103" s="66"/>
      <c r="M103" s="66"/>
      <c r="N103" s="102"/>
      <c r="O103" s="177"/>
      <c r="P103" s="102"/>
      <c r="Q103" s="102"/>
      <c r="R103" s="102"/>
      <c r="S103" s="102"/>
      <c r="T103" s="66"/>
      <c r="U103" s="66"/>
      <c r="V103" s="66"/>
      <c r="W103" s="66"/>
      <c r="X103" s="66"/>
      <c r="Y103" s="66"/>
      <c r="Z103" s="189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  <c r="IW103" s="1"/>
    </row>
    <row r="104" customFormat="false" ht="3" hidden="true" customHeight="true" outlineLevel="0" collapsed="false">
      <c r="A104" s="1"/>
      <c r="B104" s="1"/>
      <c r="C104" s="1"/>
      <c r="D104" s="1"/>
      <c r="E104" s="66"/>
      <c r="F104" s="66"/>
      <c r="G104" s="66"/>
      <c r="H104" s="66"/>
      <c r="I104" s="66"/>
      <c r="J104" s="66"/>
      <c r="K104" s="66"/>
      <c r="L104" s="66"/>
      <c r="M104" s="66"/>
      <c r="N104" s="102"/>
      <c r="O104" s="177"/>
      <c r="P104" s="102"/>
      <c r="Q104" s="102"/>
      <c r="R104" s="102"/>
      <c r="S104" s="102"/>
      <c r="T104" s="102"/>
      <c r="U104" s="102"/>
      <c r="V104" s="102"/>
      <c r="W104" s="102"/>
      <c r="X104" s="102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  <c r="IW104" s="1"/>
    </row>
    <row r="105" customFormat="false" ht="12.75" hidden="true" customHeight="false" outlineLevel="0" collapsed="false">
      <c r="A105" s="179"/>
      <c r="B105" s="179"/>
      <c r="C105" s="179"/>
      <c r="D105" s="179"/>
      <c r="E105" s="180"/>
      <c r="F105" s="181"/>
      <c r="G105" s="180"/>
      <c r="H105" s="181"/>
      <c r="I105" s="180"/>
      <c r="J105" s="181"/>
      <c r="K105" s="180"/>
      <c r="L105" s="181"/>
      <c r="M105" s="180" t="n">
        <f aca="false">SUM(M103)</f>
        <v>0</v>
      </c>
      <c r="N105" s="102"/>
      <c r="O105" s="177"/>
      <c r="P105" s="102"/>
      <c r="Q105" s="102"/>
      <c r="R105" s="102"/>
      <c r="S105" s="102"/>
      <c r="T105" s="102"/>
      <c r="U105" s="102"/>
      <c r="V105" s="102"/>
      <c r="W105" s="102"/>
      <c r="X105" s="102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  <c r="IW105" s="1"/>
    </row>
    <row r="106" customFormat="false" ht="3" hidden="false" customHeight="true" outlineLevel="0" collapsed="false">
      <c r="A106" s="1"/>
      <c r="B106" s="1"/>
      <c r="C106" s="1"/>
      <c r="D106" s="1"/>
      <c r="E106" s="66"/>
      <c r="F106" s="66"/>
      <c r="G106" s="66"/>
      <c r="H106" s="66"/>
      <c r="I106" s="66"/>
      <c r="J106" s="66"/>
      <c r="K106" s="66"/>
      <c r="L106" s="66"/>
      <c r="M106" s="66"/>
      <c r="N106" s="102"/>
      <c r="O106" s="177"/>
      <c r="P106" s="102"/>
      <c r="Q106" s="102"/>
      <c r="R106" s="102"/>
      <c r="S106" s="102"/>
      <c r="T106" s="102"/>
      <c r="U106" s="102"/>
      <c r="V106" s="102"/>
      <c r="W106" s="102"/>
      <c r="X106" s="102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  <c r="IW106" s="1"/>
    </row>
    <row r="107" customFormat="false" ht="12.75" hidden="false" customHeight="false" outlineLevel="0" collapsed="false">
      <c r="A107" s="178" t="s">
        <v>304</v>
      </c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02"/>
      <c r="O107" s="177"/>
      <c r="P107" s="102"/>
      <c r="Q107" s="102"/>
      <c r="R107" s="102"/>
      <c r="S107" s="102"/>
      <c r="T107" s="102"/>
      <c r="U107" s="102"/>
      <c r="V107" s="102"/>
      <c r="W107" s="102"/>
      <c r="X107" s="102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  <c r="IW107" s="1"/>
    </row>
    <row r="108" customFormat="false" ht="12.75" hidden="false" customHeight="false" outlineLevel="0" collapsed="false">
      <c r="A108" s="178"/>
      <c r="B108" s="1" t="s">
        <v>349</v>
      </c>
      <c r="C108" s="1" t="s">
        <v>350</v>
      </c>
      <c r="D108" s="1"/>
      <c r="E108" s="1"/>
      <c r="F108" s="1"/>
      <c r="G108" s="1"/>
      <c r="H108" s="1"/>
      <c r="I108" s="1"/>
      <c r="J108" s="1"/>
      <c r="K108" s="1"/>
      <c r="L108" s="1"/>
      <c r="M108" s="66" t="n">
        <v>116</v>
      </c>
      <c r="N108" s="102"/>
      <c r="O108" s="177"/>
      <c r="P108" s="102"/>
      <c r="Q108" s="102"/>
      <c r="R108" s="102"/>
      <c r="S108" s="102"/>
      <c r="T108" s="66"/>
      <c r="U108" s="66"/>
      <c r="V108" s="66"/>
      <c r="W108" s="66"/>
      <c r="X108" s="66"/>
      <c r="Y108" s="66"/>
      <c r="Z108" s="189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  <c r="IW108" s="1"/>
    </row>
    <row r="109" customFormat="false" ht="12.75" hidden="false" customHeight="false" outlineLevel="0" collapsed="false">
      <c r="A109" s="1"/>
      <c r="B109" s="1" t="s">
        <v>351</v>
      </c>
      <c r="C109" s="1" t="s">
        <v>352</v>
      </c>
      <c r="D109" s="1"/>
      <c r="E109" s="66"/>
      <c r="F109" s="66"/>
      <c r="G109" s="66"/>
      <c r="H109" s="66"/>
      <c r="I109" s="66"/>
      <c r="J109" s="66"/>
      <c r="K109" s="66"/>
      <c r="L109" s="66"/>
      <c r="M109" s="66" t="n">
        <v>220</v>
      </c>
      <c r="N109" s="102"/>
      <c r="O109" s="177"/>
      <c r="P109" s="102"/>
      <c r="Q109" s="102"/>
      <c r="R109" s="102"/>
      <c r="S109" s="102"/>
      <c r="T109" s="66"/>
      <c r="U109" s="66"/>
      <c r="V109" s="66"/>
      <c r="W109" s="66"/>
      <c r="X109" s="66"/>
      <c r="Y109" s="66"/>
      <c r="Z109" s="189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  <c r="IW109" s="1"/>
    </row>
    <row r="110" customFormat="false" ht="12.75" hidden="false" customHeight="false" outlineLevel="0" collapsed="false">
      <c r="A110" s="178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66"/>
      <c r="N110" s="102"/>
      <c r="O110" s="177"/>
      <c r="P110" s="102"/>
      <c r="Q110" s="102"/>
      <c r="R110" s="102"/>
      <c r="S110" s="102"/>
      <c r="T110" s="66"/>
      <c r="U110" s="66"/>
      <c r="V110" s="66"/>
      <c r="W110" s="66"/>
      <c r="X110" s="66"/>
      <c r="Y110" s="66"/>
      <c r="Z110" s="189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  <c r="IW110" s="1"/>
    </row>
    <row r="111" customFormat="false" ht="12.75" hidden="false" customHeight="false" outlineLevel="0" collapsed="false">
      <c r="A111" s="178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66"/>
      <c r="N111" s="102"/>
      <c r="O111" s="177"/>
      <c r="P111" s="102"/>
      <c r="Q111" s="102"/>
      <c r="R111" s="102"/>
      <c r="S111" s="102"/>
      <c r="T111" s="66"/>
      <c r="U111" s="66"/>
      <c r="V111" s="66"/>
      <c r="W111" s="66"/>
      <c r="X111" s="66"/>
      <c r="Y111" s="66"/>
      <c r="Z111" s="189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  <c r="IW111" s="1"/>
    </row>
    <row r="112" customFormat="false" ht="3" hidden="false" customHeight="true" outlineLevel="0" collapsed="false">
      <c r="A112" s="1"/>
      <c r="B112" s="1"/>
      <c r="C112" s="1"/>
      <c r="D112" s="1"/>
      <c r="E112" s="66"/>
      <c r="F112" s="66"/>
      <c r="G112" s="66"/>
      <c r="H112" s="66"/>
      <c r="I112" s="66"/>
      <c r="J112" s="66"/>
      <c r="K112" s="66"/>
      <c r="L112" s="66"/>
      <c r="M112" s="66"/>
      <c r="N112" s="102"/>
      <c r="O112" s="177"/>
      <c r="P112" s="102"/>
      <c r="Q112" s="102"/>
      <c r="R112" s="102"/>
      <c r="S112" s="102"/>
      <c r="T112" s="102"/>
      <c r="U112" s="102"/>
      <c r="V112" s="102"/>
      <c r="W112" s="102"/>
      <c r="X112" s="102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  <c r="IW112" s="1"/>
    </row>
    <row r="113" customFormat="false" ht="12.75" hidden="false" customHeight="false" outlineLevel="0" collapsed="false">
      <c r="A113" s="179"/>
      <c r="B113" s="179"/>
      <c r="C113" s="179"/>
      <c r="D113" s="179"/>
      <c r="E113" s="180"/>
      <c r="F113" s="181"/>
      <c r="G113" s="180"/>
      <c r="H113" s="181"/>
      <c r="I113" s="180"/>
      <c r="J113" s="181"/>
      <c r="K113" s="180"/>
      <c r="L113" s="181"/>
      <c r="M113" s="180" t="n">
        <f aca="false">SUM(M108:M112)</f>
        <v>336</v>
      </c>
      <c r="N113" s="102"/>
      <c r="O113" s="177"/>
      <c r="P113" s="102"/>
      <c r="Q113" s="102"/>
      <c r="R113" s="102"/>
      <c r="S113" s="102"/>
      <c r="T113" s="102"/>
      <c r="U113" s="102"/>
      <c r="V113" s="102"/>
      <c r="W113" s="102"/>
      <c r="X113" s="102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  <c r="IW113" s="1"/>
    </row>
    <row r="114" customFormat="false" ht="3" hidden="false" customHeight="true" outlineLevel="0" collapsed="false">
      <c r="A114" s="1"/>
      <c r="B114" s="1"/>
      <c r="C114" s="1"/>
      <c r="D114" s="1"/>
      <c r="E114" s="66"/>
      <c r="F114" s="66"/>
      <c r="G114" s="66"/>
      <c r="H114" s="66"/>
      <c r="I114" s="66"/>
      <c r="J114" s="66"/>
      <c r="K114" s="66"/>
      <c r="L114" s="66"/>
      <c r="M114" s="66"/>
      <c r="N114" s="102"/>
      <c r="O114" s="177"/>
      <c r="P114" s="102"/>
      <c r="Q114" s="102"/>
      <c r="R114" s="102"/>
      <c r="S114" s="102"/>
      <c r="T114" s="102"/>
      <c r="U114" s="102"/>
      <c r="V114" s="102"/>
      <c r="W114" s="102"/>
      <c r="X114" s="102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  <c r="IW114" s="1"/>
    </row>
    <row r="115" customFormat="false" ht="12.75" hidden="true" customHeight="false" outlineLevel="0" collapsed="false">
      <c r="A115" s="178" t="s">
        <v>265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02"/>
      <c r="O115" s="177"/>
      <c r="P115" s="102"/>
      <c r="Q115" s="102"/>
      <c r="R115" s="102"/>
      <c r="S115" s="102"/>
      <c r="T115" s="102"/>
      <c r="U115" s="102"/>
      <c r="V115" s="102"/>
      <c r="W115" s="102"/>
      <c r="X115" s="102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  <c r="IW115" s="1"/>
    </row>
    <row r="116" customFormat="false" ht="12.75" hidden="true" customHeight="false" outlineLevel="0" collapsed="false">
      <c r="A116" s="178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66"/>
      <c r="N116" s="102"/>
      <c r="O116" s="177"/>
      <c r="P116" s="102"/>
      <c r="Q116" s="102"/>
      <c r="R116" s="102"/>
      <c r="S116" s="102"/>
      <c r="T116" s="66"/>
      <c r="U116" s="66"/>
      <c r="V116" s="66"/>
      <c r="W116" s="66"/>
      <c r="X116" s="66"/>
      <c r="Y116" s="66"/>
      <c r="Z116" s="189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  <c r="IW116" s="1"/>
    </row>
    <row r="117" customFormat="false" ht="3" hidden="true" customHeight="true" outlineLevel="0" collapsed="false">
      <c r="A117" s="1"/>
      <c r="B117" s="1"/>
      <c r="C117" s="1"/>
      <c r="D117" s="1"/>
      <c r="E117" s="66"/>
      <c r="F117" s="66"/>
      <c r="G117" s="66"/>
      <c r="H117" s="66"/>
      <c r="I117" s="66"/>
      <c r="J117" s="66"/>
      <c r="K117" s="66"/>
      <c r="L117" s="66"/>
      <c r="M117" s="66"/>
      <c r="N117" s="102"/>
      <c r="O117" s="177"/>
      <c r="P117" s="102"/>
      <c r="Q117" s="102"/>
      <c r="R117" s="102"/>
      <c r="S117" s="102"/>
      <c r="T117" s="102"/>
      <c r="U117" s="102"/>
      <c r="V117" s="102"/>
      <c r="W117" s="102"/>
      <c r="X117" s="102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  <c r="IW117" s="1"/>
    </row>
    <row r="118" customFormat="false" ht="12.75" hidden="true" customHeight="false" outlineLevel="0" collapsed="false">
      <c r="A118" s="179"/>
      <c r="B118" s="179"/>
      <c r="C118" s="179"/>
      <c r="D118" s="179"/>
      <c r="E118" s="180"/>
      <c r="F118" s="181"/>
      <c r="G118" s="180"/>
      <c r="H118" s="181"/>
      <c r="I118" s="180"/>
      <c r="J118" s="181"/>
      <c r="K118" s="180"/>
      <c r="L118" s="181"/>
      <c r="M118" s="180" t="n">
        <f aca="false">SUM(M116)</f>
        <v>0</v>
      </c>
      <c r="N118" s="102"/>
      <c r="O118" s="177"/>
      <c r="P118" s="102"/>
      <c r="Q118" s="102"/>
      <c r="R118" s="102"/>
      <c r="S118" s="102"/>
      <c r="T118" s="102"/>
      <c r="U118" s="102"/>
      <c r="V118" s="102"/>
      <c r="W118" s="102"/>
      <c r="X118" s="102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  <c r="IW118" s="1"/>
    </row>
    <row r="119" customFormat="false" ht="3" hidden="false" customHeight="true" outlineLevel="0" collapsed="false">
      <c r="A119" s="1"/>
      <c r="B119" s="1"/>
      <c r="C119" s="1"/>
      <c r="D119" s="1"/>
      <c r="E119" s="66"/>
      <c r="F119" s="66"/>
      <c r="G119" s="66"/>
      <c r="H119" s="66"/>
      <c r="I119" s="66"/>
      <c r="J119" s="66"/>
      <c r="K119" s="66"/>
      <c r="L119" s="66"/>
      <c r="M119" s="66"/>
      <c r="N119" s="102"/>
      <c r="O119" s="177"/>
      <c r="P119" s="102"/>
      <c r="Q119" s="102"/>
      <c r="R119" s="102"/>
      <c r="S119" s="102"/>
      <c r="T119" s="102"/>
      <c r="U119" s="102"/>
      <c r="V119" s="102"/>
      <c r="W119" s="102"/>
      <c r="X119" s="102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  <c r="IW119" s="1"/>
    </row>
    <row r="120" customFormat="false" ht="12.75" hidden="false" customHeight="false" outlineLevel="0" collapsed="false">
      <c r="A120" s="178" t="s">
        <v>53</v>
      </c>
      <c r="B120" s="1"/>
      <c r="C120" s="1"/>
      <c r="D120" s="1"/>
      <c r="E120" s="66"/>
      <c r="F120" s="66"/>
      <c r="G120" s="66"/>
      <c r="H120" s="66"/>
      <c r="I120" s="66"/>
      <c r="J120" s="66"/>
      <c r="K120" s="66"/>
      <c r="L120" s="66"/>
      <c r="M120" s="66"/>
      <c r="N120" s="102"/>
      <c r="O120" s="177"/>
      <c r="P120" s="102"/>
      <c r="Q120" s="102"/>
      <c r="R120" s="102"/>
      <c r="S120" s="102"/>
      <c r="T120" s="102"/>
      <c r="U120" s="102"/>
      <c r="V120" s="102"/>
      <c r="W120" s="102"/>
      <c r="X120" s="102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  <c r="IW120" s="1"/>
    </row>
    <row r="121" customFormat="false" ht="12.75" hidden="false" customHeight="false" outlineLevel="0" collapsed="false">
      <c r="A121" s="178"/>
      <c r="B121" s="1" t="s">
        <v>353</v>
      </c>
      <c r="C121" s="1" t="s">
        <v>354</v>
      </c>
      <c r="D121" s="1"/>
      <c r="E121" s="66"/>
      <c r="F121" s="66"/>
      <c r="G121" s="66"/>
      <c r="H121" s="66"/>
      <c r="I121" s="66"/>
      <c r="J121" s="66"/>
      <c r="K121" s="66"/>
      <c r="L121" s="66"/>
      <c r="M121" s="66" t="n">
        <v>142</v>
      </c>
      <c r="N121" s="102"/>
      <c r="O121" s="177"/>
      <c r="P121" s="102"/>
      <c r="Q121" s="102"/>
      <c r="R121" s="102"/>
      <c r="S121" s="102"/>
      <c r="T121" s="66"/>
      <c r="U121" s="66"/>
      <c r="V121" s="66"/>
      <c r="W121" s="66"/>
      <c r="X121" s="66"/>
      <c r="Y121" s="66"/>
      <c r="Z121" s="189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  <c r="IW121" s="1"/>
    </row>
    <row r="122" customFormat="false" ht="12.75" hidden="false" customHeight="false" outlineLevel="0" collapsed="false">
      <c r="A122" s="178"/>
      <c r="B122" s="1" t="s">
        <v>355</v>
      </c>
      <c r="C122" s="1" t="s">
        <v>356</v>
      </c>
      <c r="D122" s="1"/>
      <c r="E122" s="66"/>
      <c r="F122" s="66"/>
      <c r="G122" s="66"/>
      <c r="H122" s="66"/>
      <c r="I122" s="66"/>
      <c r="J122" s="66"/>
      <c r="K122" s="66"/>
      <c r="L122" s="66"/>
      <c r="M122" s="66" t="n">
        <v>165</v>
      </c>
      <c r="N122" s="102"/>
      <c r="O122" s="177"/>
      <c r="P122" s="102"/>
      <c r="Q122" s="102"/>
      <c r="R122" s="102"/>
      <c r="S122" s="102"/>
      <c r="T122" s="66"/>
      <c r="U122" s="66"/>
      <c r="V122" s="66"/>
      <c r="W122" s="66"/>
      <c r="X122" s="66"/>
      <c r="Y122" s="66"/>
      <c r="Z122" s="189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  <c r="IW122" s="1"/>
    </row>
    <row r="123" customFormat="false" ht="12.75" hidden="false" customHeight="false" outlineLevel="0" collapsed="false">
      <c r="A123" s="178"/>
      <c r="B123" s="1" t="s">
        <v>357</v>
      </c>
      <c r="C123" s="1" t="s">
        <v>338</v>
      </c>
      <c r="D123" s="1"/>
      <c r="E123" s="66"/>
      <c r="F123" s="66"/>
      <c r="G123" s="66"/>
      <c r="H123" s="66"/>
      <c r="I123" s="66"/>
      <c r="J123" s="66"/>
      <c r="K123" s="66"/>
      <c r="L123" s="66"/>
      <c r="M123" s="66" t="n">
        <v>45</v>
      </c>
      <c r="N123" s="102"/>
      <c r="O123" s="177"/>
      <c r="P123" s="102"/>
      <c r="Q123" s="102"/>
      <c r="R123" s="102"/>
      <c r="S123" s="102"/>
      <c r="T123" s="66"/>
      <c r="U123" s="66"/>
      <c r="V123" s="66"/>
      <c r="W123" s="66"/>
      <c r="X123" s="66"/>
      <c r="Y123" s="66"/>
      <c r="Z123" s="189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  <c r="IW123" s="1"/>
    </row>
    <row r="124" customFormat="false" ht="12.75" hidden="false" customHeight="false" outlineLevel="0" collapsed="false">
      <c r="A124" s="178"/>
      <c r="B124" s="1"/>
      <c r="C124" s="1"/>
      <c r="D124" s="1"/>
      <c r="E124" s="66"/>
      <c r="F124" s="66"/>
      <c r="G124" s="66"/>
      <c r="H124" s="66"/>
      <c r="I124" s="66"/>
      <c r="J124" s="66"/>
      <c r="K124" s="66"/>
      <c r="L124" s="66"/>
      <c r="M124" s="66"/>
      <c r="N124" s="102"/>
      <c r="O124" s="177"/>
      <c r="P124" s="102"/>
      <c r="Q124" s="102"/>
      <c r="R124" s="102"/>
      <c r="S124" s="102"/>
      <c r="T124" s="66"/>
      <c r="U124" s="66"/>
      <c r="V124" s="66"/>
      <c r="W124" s="66"/>
      <c r="X124" s="66"/>
      <c r="Y124" s="66"/>
      <c r="Z124" s="189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  <c r="IW124" s="1"/>
    </row>
    <row r="125" customFormat="false" ht="3" hidden="false" customHeight="true" outlineLevel="0" collapsed="false">
      <c r="A125" s="1"/>
      <c r="B125" s="1"/>
      <c r="C125" s="1"/>
      <c r="D125" s="1"/>
      <c r="E125" s="66"/>
      <c r="F125" s="66"/>
      <c r="G125" s="66"/>
      <c r="H125" s="66"/>
      <c r="I125" s="66"/>
      <c r="J125" s="66"/>
      <c r="K125" s="66"/>
      <c r="L125" s="66"/>
      <c r="M125" s="66"/>
      <c r="N125" s="102"/>
      <c r="O125" s="177"/>
      <c r="P125" s="102"/>
      <c r="Q125" s="102"/>
      <c r="R125" s="102"/>
      <c r="S125" s="102"/>
      <c r="T125" s="102"/>
      <c r="U125" s="102"/>
      <c r="V125" s="102"/>
      <c r="W125" s="102"/>
      <c r="X125" s="102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  <c r="IW125" s="1"/>
    </row>
    <row r="126" customFormat="false" ht="12.75" hidden="false" customHeight="false" outlineLevel="0" collapsed="false">
      <c r="A126" s="179"/>
      <c r="B126" s="179"/>
      <c r="C126" s="179"/>
      <c r="D126" s="179"/>
      <c r="E126" s="180"/>
      <c r="F126" s="181"/>
      <c r="G126" s="180"/>
      <c r="H126" s="181"/>
      <c r="I126" s="180"/>
      <c r="J126" s="181"/>
      <c r="K126" s="180"/>
      <c r="L126" s="181"/>
      <c r="M126" s="180" t="n">
        <f aca="false">SUM(M121:M124)</f>
        <v>352</v>
      </c>
      <c r="N126" s="102"/>
      <c r="O126" s="177"/>
      <c r="P126" s="102"/>
      <c r="Q126" s="102"/>
      <c r="R126" s="102"/>
      <c r="S126" s="102"/>
      <c r="T126" s="102"/>
      <c r="U126" s="102"/>
      <c r="V126" s="102"/>
      <c r="W126" s="102"/>
      <c r="X126" s="102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  <c r="IW126" s="1"/>
    </row>
    <row r="127" customFormat="false" ht="3" hidden="false" customHeight="true" outlineLevel="0" collapsed="false">
      <c r="A127" s="177"/>
      <c r="B127" s="177"/>
      <c r="C127" s="177"/>
      <c r="D127" s="177"/>
      <c r="E127" s="65"/>
      <c r="F127" s="66"/>
      <c r="G127" s="65"/>
      <c r="H127" s="66"/>
      <c r="I127" s="65"/>
      <c r="J127" s="66"/>
      <c r="K127" s="65"/>
      <c r="L127" s="66"/>
      <c r="M127" s="65"/>
      <c r="N127" s="102"/>
      <c r="O127" s="177"/>
      <c r="P127" s="102"/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  <c r="AA127" s="102"/>
      <c r="AB127" s="102"/>
      <c r="AC127" s="102"/>
      <c r="AD127" s="102"/>
      <c r="AE127" s="102"/>
      <c r="AF127" s="102"/>
      <c r="AG127" s="102"/>
      <c r="AH127" s="102"/>
      <c r="AI127" s="102"/>
      <c r="AJ127" s="102"/>
      <c r="AK127" s="102"/>
      <c r="AL127" s="102"/>
      <c r="AM127" s="102"/>
      <c r="AN127" s="102"/>
      <c r="AO127" s="102"/>
      <c r="AP127" s="102"/>
      <c r="AQ127" s="102"/>
      <c r="AR127" s="102"/>
      <c r="AS127" s="102"/>
      <c r="AT127" s="102"/>
      <c r="AU127" s="102"/>
      <c r="AV127" s="102"/>
      <c r="AW127" s="102"/>
      <c r="AX127" s="102"/>
      <c r="AY127" s="102"/>
      <c r="AZ127" s="102"/>
      <c r="BA127" s="102"/>
      <c r="BB127" s="102"/>
      <c r="BC127" s="102"/>
      <c r="BD127" s="102"/>
      <c r="BE127" s="102"/>
      <c r="BF127" s="102"/>
      <c r="BG127" s="102"/>
      <c r="BH127" s="102"/>
      <c r="BI127" s="102"/>
      <c r="BJ127" s="102"/>
      <c r="BK127" s="102"/>
      <c r="BL127" s="102"/>
      <c r="BM127" s="102"/>
      <c r="BN127" s="102"/>
      <c r="BO127" s="102"/>
      <c r="BP127" s="102"/>
      <c r="BQ127" s="102"/>
      <c r="BR127" s="102"/>
      <c r="BS127" s="102"/>
      <c r="BT127" s="102"/>
      <c r="BU127" s="102"/>
      <c r="BV127" s="102"/>
      <c r="BW127" s="102"/>
      <c r="BX127" s="102"/>
      <c r="BY127" s="102"/>
      <c r="BZ127" s="102"/>
      <c r="CA127" s="102"/>
      <c r="CB127" s="102"/>
      <c r="CC127" s="102"/>
      <c r="CD127" s="102"/>
      <c r="CE127" s="102"/>
      <c r="CF127" s="102"/>
      <c r="CG127" s="102"/>
      <c r="CH127" s="102"/>
      <c r="CI127" s="102"/>
      <c r="CJ127" s="102"/>
      <c r="CK127" s="102"/>
      <c r="CL127" s="102"/>
      <c r="CM127" s="102"/>
      <c r="CN127" s="102"/>
      <c r="CO127" s="102"/>
      <c r="CP127" s="102"/>
      <c r="CQ127" s="102"/>
      <c r="CR127" s="102"/>
      <c r="CS127" s="102"/>
      <c r="CT127" s="102"/>
      <c r="CU127" s="102"/>
      <c r="CV127" s="102"/>
      <c r="CW127" s="102"/>
      <c r="CX127" s="102"/>
      <c r="CY127" s="102"/>
      <c r="CZ127" s="102"/>
      <c r="DA127" s="102"/>
      <c r="DB127" s="102"/>
      <c r="DC127" s="102"/>
      <c r="DD127" s="102"/>
      <c r="DE127" s="102"/>
      <c r="DF127" s="102"/>
      <c r="DG127" s="102"/>
      <c r="DH127" s="102"/>
      <c r="DI127" s="102"/>
      <c r="DJ127" s="102"/>
      <c r="DK127" s="102"/>
      <c r="DL127" s="102"/>
      <c r="DM127" s="102"/>
      <c r="DN127" s="102"/>
      <c r="DO127" s="102"/>
      <c r="DP127" s="102"/>
      <c r="DQ127" s="102"/>
      <c r="DR127" s="102"/>
      <c r="DS127" s="102"/>
      <c r="DT127" s="102"/>
      <c r="DU127" s="102"/>
      <c r="DV127" s="102"/>
      <c r="DW127" s="102"/>
      <c r="DX127" s="102"/>
      <c r="DY127" s="102"/>
      <c r="DZ127" s="102"/>
      <c r="EA127" s="102"/>
      <c r="EB127" s="102"/>
      <c r="EC127" s="102"/>
      <c r="ED127" s="102"/>
      <c r="EE127" s="102"/>
      <c r="EF127" s="102"/>
      <c r="EG127" s="102"/>
      <c r="EH127" s="102"/>
      <c r="EI127" s="102"/>
      <c r="EJ127" s="102"/>
      <c r="EK127" s="102"/>
      <c r="EL127" s="102"/>
      <c r="EM127" s="102"/>
      <c r="EN127" s="102"/>
      <c r="EO127" s="102"/>
      <c r="EP127" s="102"/>
      <c r="EQ127" s="102"/>
      <c r="ER127" s="102"/>
      <c r="ES127" s="102"/>
      <c r="ET127" s="102"/>
      <c r="EU127" s="102"/>
      <c r="EV127" s="102"/>
      <c r="EW127" s="102"/>
      <c r="EX127" s="102"/>
      <c r="EY127" s="102"/>
      <c r="EZ127" s="102"/>
      <c r="FA127" s="102"/>
      <c r="FB127" s="102"/>
      <c r="FC127" s="102"/>
      <c r="FD127" s="102"/>
      <c r="FE127" s="102"/>
      <c r="FF127" s="102"/>
      <c r="FG127" s="102"/>
      <c r="FH127" s="102"/>
      <c r="FI127" s="102"/>
      <c r="FJ127" s="102"/>
      <c r="FK127" s="102"/>
      <c r="FL127" s="102"/>
      <c r="FM127" s="102"/>
      <c r="FN127" s="102"/>
      <c r="FO127" s="102"/>
      <c r="FP127" s="102"/>
      <c r="FQ127" s="102"/>
      <c r="FR127" s="102"/>
      <c r="FS127" s="102"/>
      <c r="FT127" s="102"/>
      <c r="FU127" s="102"/>
      <c r="FV127" s="102"/>
      <c r="FW127" s="102"/>
      <c r="FX127" s="102"/>
      <c r="FY127" s="102"/>
      <c r="FZ127" s="102"/>
      <c r="GA127" s="102"/>
      <c r="GB127" s="102"/>
      <c r="GC127" s="102"/>
      <c r="GD127" s="102"/>
      <c r="GE127" s="102"/>
      <c r="GF127" s="102"/>
      <c r="GG127" s="102"/>
      <c r="GH127" s="102"/>
      <c r="GI127" s="102"/>
      <c r="GJ127" s="102"/>
      <c r="GK127" s="102"/>
      <c r="GL127" s="102"/>
      <c r="GM127" s="102"/>
      <c r="GN127" s="102"/>
      <c r="GO127" s="102"/>
      <c r="GP127" s="102"/>
      <c r="GQ127" s="102"/>
      <c r="GR127" s="102"/>
      <c r="GS127" s="102"/>
      <c r="GT127" s="102"/>
      <c r="GU127" s="102"/>
      <c r="GV127" s="102"/>
      <c r="GW127" s="102"/>
      <c r="GX127" s="102"/>
      <c r="GY127" s="102"/>
      <c r="GZ127" s="102"/>
      <c r="HA127" s="102"/>
      <c r="HB127" s="102"/>
      <c r="HC127" s="102"/>
      <c r="HD127" s="102"/>
      <c r="HE127" s="102"/>
      <c r="HF127" s="102"/>
      <c r="HG127" s="102"/>
      <c r="HH127" s="102"/>
      <c r="HI127" s="102"/>
      <c r="HJ127" s="102"/>
      <c r="HK127" s="102"/>
      <c r="HL127" s="102"/>
      <c r="HM127" s="102"/>
      <c r="HN127" s="102"/>
      <c r="HO127" s="102"/>
      <c r="HP127" s="102"/>
      <c r="HQ127" s="102"/>
      <c r="HR127" s="102"/>
      <c r="HS127" s="102"/>
      <c r="HT127" s="102"/>
      <c r="HU127" s="102"/>
      <c r="HV127" s="102"/>
      <c r="HW127" s="102"/>
      <c r="HX127" s="102"/>
      <c r="HY127" s="102"/>
      <c r="HZ127" s="102"/>
      <c r="IA127" s="102"/>
      <c r="IB127" s="102"/>
      <c r="IC127" s="102"/>
      <c r="ID127" s="102"/>
      <c r="IE127" s="102"/>
      <c r="IF127" s="102"/>
      <c r="IG127" s="102"/>
      <c r="IH127" s="102"/>
      <c r="II127" s="102"/>
      <c r="IJ127" s="102"/>
      <c r="IK127" s="102"/>
      <c r="IL127" s="102"/>
      <c r="IM127" s="102"/>
      <c r="IN127" s="102"/>
      <c r="IO127" s="102"/>
      <c r="IP127" s="102"/>
      <c r="IQ127" s="102"/>
      <c r="IR127" s="102"/>
      <c r="IS127" s="102"/>
      <c r="IT127" s="102"/>
      <c r="IU127" s="102"/>
      <c r="IV127" s="102"/>
      <c r="IW127" s="102"/>
    </row>
    <row r="128" customFormat="false" ht="12.75" hidden="true" customHeight="false" outlineLevel="0" collapsed="false">
      <c r="A128" s="178" t="s">
        <v>34</v>
      </c>
      <c r="B128" s="1"/>
      <c r="C128" s="1"/>
      <c r="D128" s="1"/>
      <c r="E128" s="66"/>
      <c r="F128" s="66"/>
      <c r="G128" s="66"/>
      <c r="H128" s="66"/>
      <c r="I128" s="66"/>
      <c r="J128" s="66"/>
      <c r="K128" s="66"/>
      <c r="L128" s="66"/>
      <c r="M128" s="66"/>
      <c r="N128" s="102"/>
      <c r="O128" s="177"/>
      <c r="P128" s="102"/>
      <c r="Q128" s="102"/>
      <c r="R128" s="102"/>
      <c r="S128" s="102"/>
      <c r="T128" s="102"/>
      <c r="U128" s="102"/>
      <c r="V128" s="102"/>
      <c r="W128" s="102"/>
      <c r="X128" s="102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  <c r="IW128" s="1"/>
    </row>
    <row r="129" customFormat="false" ht="12.75" hidden="true" customHeight="false" outlineLevel="0" collapsed="false">
      <c r="A129" s="1"/>
      <c r="B129" s="1"/>
      <c r="C129" s="1"/>
      <c r="D129" s="1"/>
      <c r="E129" s="66"/>
      <c r="F129" s="66"/>
      <c r="G129" s="66"/>
      <c r="H129" s="66"/>
      <c r="I129" s="66"/>
      <c r="J129" s="66"/>
      <c r="K129" s="66"/>
      <c r="L129" s="66"/>
      <c r="M129" s="66"/>
      <c r="N129" s="102"/>
      <c r="O129" s="177"/>
      <c r="P129" s="102"/>
      <c r="Q129" s="102"/>
      <c r="R129" s="102"/>
      <c r="S129" s="102"/>
      <c r="T129" s="66"/>
      <c r="U129" s="66"/>
      <c r="V129" s="66"/>
      <c r="W129" s="66"/>
      <c r="X129" s="66"/>
      <c r="Y129" s="66"/>
      <c r="Z129" s="189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  <c r="IW129" s="1"/>
    </row>
    <row r="130" customFormat="false" ht="3" hidden="true" customHeight="true" outlineLevel="0" collapsed="false">
      <c r="A130" s="1"/>
      <c r="B130" s="1"/>
      <c r="C130" s="1"/>
      <c r="D130" s="1"/>
      <c r="E130" s="66"/>
      <c r="F130" s="66"/>
      <c r="G130" s="66"/>
      <c r="H130" s="66"/>
      <c r="I130" s="66"/>
      <c r="J130" s="66"/>
      <c r="K130" s="66"/>
      <c r="L130" s="66"/>
      <c r="M130" s="66"/>
      <c r="N130" s="102"/>
      <c r="O130" s="177"/>
      <c r="P130" s="102"/>
      <c r="Q130" s="102"/>
      <c r="R130" s="102"/>
      <c r="S130" s="102"/>
      <c r="T130" s="102"/>
      <c r="U130" s="102"/>
      <c r="V130" s="102"/>
      <c r="W130" s="102"/>
      <c r="X130" s="102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  <c r="IW130" s="1"/>
    </row>
    <row r="131" customFormat="false" ht="12.75" hidden="true" customHeight="false" outlineLevel="0" collapsed="false">
      <c r="A131" s="179"/>
      <c r="B131" s="179"/>
      <c r="C131" s="179"/>
      <c r="D131" s="179"/>
      <c r="E131" s="180"/>
      <c r="F131" s="181"/>
      <c r="G131" s="180"/>
      <c r="H131" s="181"/>
      <c r="I131" s="180"/>
      <c r="J131" s="181"/>
      <c r="K131" s="180"/>
      <c r="L131" s="181"/>
      <c r="M131" s="180" t="n">
        <f aca="false">SUM(M129:M130)</f>
        <v>0</v>
      </c>
      <c r="N131" s="102"/>
      <c r="O131" s="177"/>
      <c r="P131" s="102"/>
      <c r="Q131" s="102"/>
      <c r="R131" s="102"/>
      <c r="S131" s="102"/>
      <c r="T131" s="102"/>
      <c r="U131" s="102"/>
      <c r="V131" s="102"/>
      <c r="W131" s="102"/>
      <c r="X131" s="102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  <c r="IW131" s="1"/>
    </row>
    <row r="132" customFormat="false" ht="3" hidden="true" customHeight="true" outlineLevel="0" collapsed="false">
      <c r="A132" s="1"/>
      <c r="B132" s="1"/>
      <c r="C132" s="1"/>
      <c r="D132" s="1"/>
      <c r="E132" s="66"/>
      <c r="F132" s="66"/>
      <c r="G132" s="66"/>
      <c r="H132" s="66"/>
      <c r="I132" s="66"/>
      <c r="J132" s="66"/>
      <c r="K132" s="66"/>
      <c r="L132" s="66"/>
      <c r="M132" s="66"/>
      <c r="N132" s="102"/>
      <c r="O132" s="177"/>
      <c r="P132" s="102"/>
      <c r="Q132" s="102"/>
      <c r="R132" s="102"/>
      <c r="S132" s="102"/>
      <c r="T132" s="102"/>
      <c r="U132" s="102"/>
      <c r="V132" s="102"/>
      <c r="W132" s="102"/>
      <c r="X132" s="102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  <c r="IW132" s="1"/>
    </row>
    <row r="133" customFormat="false" ht="12.75" hidden="true" customHeight="false" outlineLevel="0" collapsed="false">
      <c r="A133" s="178" t="s">
        <v>339</v>
      </c>
      <c r="B133" s="1"/>
      <c r="C133" s="1"/>
      <c r="D133" s="1"/>
      <c r="E133" s="66"/>
      <c r="F133" s="66"/>
      <c r="G133" s="66"/>
      <c r="H133" s="66"/>
      <c r="I133" s="66"/>
      <c r="J133" s="66"/>
      <c r="K133" s="66"/>
      <c r="L133" s="66"/>
      <c r="M133" s="66"/>
      <c r="N133" s="102"/>
      <c r="O133" s="177"/>
      <c r="P133" s="102"/>
      <c r="Q133" s="102"/>
      <c r="R133" s="102"/>
      <c r="S133" s="102"/>
      <c r="T133" s="102"/>
      <c r="U133" s="102"/>
      <c r="V133" s="102"/>
      <c r="W133" s="102"/>
      <c r="X133" s="102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  <c r="IW133" s="1"/>
    </row>
    <row r="134" customFormat="false" ht="12.75" hidden="true" customHeight="false" outlineLevel="0" collapsed="false">
      <c r="A134" s="1"/>
      <c r="B134" s="1"/>
      <c r="C134" s="1"/>
      <c r="D134" s="1"/>
      <c r="E134" s="66"/>
      <c r="F134" s="66"/>
      <c r="G134" s="66"/>
      <c r="H134" s="66"/>
      <c r="I134" s="66"/>
      <c r="J134" s="66"/>
      <c r="K134" s="66"/>
      <c r="L134" s="66"/>
      <c r="M134" s="66"/>
      <c r="N134" s="102"/>
      <c r="O134" s="177"/>
      <c r="P134" s="102"/>
      <c r="Q134" s="102"/>
      <c r="R134" s="102"/>
      <c r="S134" s="102"/>
      <c r="T134" s="66"/>
      <c r="U134" s="66"/>
      <c r="V134" s="66"/>
      <c r="W134" s="66"/>
      <c r="X134" s="66"/>
      <c r="Y134" s="66"/>
      <c r="Z134" s="189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  <c r="IW134" s="1"/>
    </row>
    <row r="135" customFormat="false" ht="3" hidden="true" customHeight="true" outlineLevel="0" collapsed="false">
      <c r="A135" s="1"/>
      <c r="B135" s="1"/>
      <c r="C135" s="1"/>
      <c r="D135" s="1"/>
      <c r="E135" s="66"/>
      <c r="F135" s="66"/>
      <c r="G135" s="66"/>
      <c r="H135" s="66"/>
      <c r="I135" s="66"/>
      <c r="J135" s="66"/>
      <c r="K135" s="66"/>
      <c r="L135" s="66"/>
      <c r="M135" s="66"/>
      <c r="N135" s="102"/>
      <c r="O135" s="177"/>
      <c r="P135" s="102"/>
      <c r="Q135" s="102"/>
      <c r="R135" s="102"/>
      <c r="S135" s="102"/>
      <c r="T135" s="102"/>
      <c r="U135" s="102"/>
      <c r="V135" s="102"/>
      <c r="W135" s="102"/>
      <c r="X135" s="102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  <c r="IW135" s="1"/>
    </row>
    <row r="136" customFormat="false" ht="12.75" hidden="true" customHeight="false" outlineLevel="0" collapsed="false">
      <c r="A136" s="179"/>
      <c r="B136" s="179"/>
      <c r="C136" s="179"/>
      <c r="D136" s="179"/>
      <c r="E136" s="180"/>
      <c r="F136" s="181"/>
      <c r="G136" s="180"/>
      <c r="H136" s="181"/>
      <c r="I136" s="180"/>
      <c r="J136" s="181"/>
      <c r="K136" s="180"/>
      <c r="L136" s="181"/>
      <c r="M136" s="180" t="n">
        <f aca="false">SUM(M134)</f>
        <v>0</v>
      </c>
      <c r="N136" s="102"/>
      <c r="O136" s="177"/>
      <c r="P136" s="102"/>
      <c r="Q136" s="102"/>
      <c r="R136" s="102"/>
      <c r="S136" s="102"/>
      <c r="T136" s="102"/>
      <c r="U136" s="102"/>
      <c r="V136" s="102"/>
      <c r="W136" s="102"/>
      <c r="X136" s="102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  <c r="IW136" s="1"/>
    </row>
    <row r="137" customFormat="false" ht="3" hidden="true" customHeight="true" outlineLevel="0" collapsed="false">
      <c r="A137" s="1"/>
      <c r="B137" s="1"/>
      <c r="C137" s="1"/>
      <c r="D137" s="1"/>
      <c r="E137" s="66"/>
      <c r="F137" s="66"/>
      <c r="G137" s="66"/>
      <c r="H137" s="66"/>
      <c r="I137" s="66"/>
      <c r="J137" s="66"/>
      <c r="K137" s="66"/>
      <c r="L137" s="66"/>
      <c r="M137" s="66"/>
      <c r="N137" s="102"/>
      <c r="O137" s="177"/>
      <c r="P137" s="102"/>
      <c r="Q137" s="102"/>
      <c r="R137" s="102"/>
      <c r="S137" s="102"/>
      <c r="T137" s="102"/>
      <c r="U137" s="102"/>
      <c r="V137" s="102"/>
      <c r="W137" s="102"/>
      <c r="X137" s="102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  <c r="IW137" s="1"/>
    </row>
    <row r="138" customFormat="false" ht="12.75" hidden="true" customHeight="false" outlineLevel="0" collapsed="false">
      <c r="A138" s="178" t="s">
        <v>340</v>
      </c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02"/>
      <c r="O138" s="177"/>
      <c r="P138" s="102"/>
      <c r="Q138" s="102"/>
      <c r="R138" s="102"/>
      <c r="S138" s="102"/>
      <c r="T138" s="102"/>
      <c r="U138" s="102"/>
      <c r="V138" s="102"/>
      <c r="W138" s="102"/>
      <c r="X138" s="102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  <c r="IW138" s="1"/>
    </row>
    <row r="139" customFormat="false" ht="12.75" hidden="true" customHeight="false" outlineLevel="0" collapsed="false">
      <c r="A139" s="1"/>
      <c r="B139" s="1"/>
      <c r="C139" s="1"/>
      <c r="D139" s="1"/>
      <c r="E139" s="66"/>
      <c r="F139" s="66"/>
      <c r="G139" s="66"/>
      <c r="H139" s="66"/>
      <c r="I139" s="66"/>
      <c r="J139" s="66"/>
      <c r="K139" s="66"/>
      <c r="L139" s="66"/>
      <c r="M139" s="66"/>
      <c r="N139" s="102"/>
      <c r="O139" s="177"/>
      <c r="P139" s="102"/>
      <c r="Q139" s="102"/>
      <c r="R139" s="102"/>
      <c r="S139" s="102"/>
      <c r="T139" s="66"/>
      <c r="U139" s="66"/>
      <c r="V139" s="66"/>
      <c r="W139" s="66"/>
      <c r="X139" s="66"/>
      <c r="Y139" s="66"/>
      <c r="Z139" s="189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  <c r="IW139" s="1"/>
    </row>
    <row r="140" customFormat="false" ht="3" hidden="true" customHeight="true" outlineLevel="0" collapsed="false">
      <c r="A140" s="1"/>
      <c r="B140" s="1"/>
      <c r="C140" s="1"/>
      <c r="D140" s="1"/>
      <c r="E140" s="66"/>
      <c r="F140" s="66"/>
      <c r="G140" s="66"/>
      <c r="H140" s="66"/>
      <c r="I140" s="66"/>
      <c r="J140" s="66"/>
      <c r="K140" s="66"/>
      <c r="L140" s="66"/>
      <c r="M140" s="66"/>
      <c r="N140" s="102"/>
      <c r="O140" s="177"/>
      <c r="P140" s="102"/>
      <c r="Q140" s="102"/>
      <c r="R140" s="102"/>
      <c r="S140" s="102"/>
      <c r="T140" s="102"/>
      <c r="U140" s="102"/>
      <c r="V140" s="102"/>
      <c r="W140" s="102"/>
      <c r="X140" s="102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  <c r="IW140" s="1"/>
    </row>
    <row r="141" customFormat="false" ht="12.75" hidden="true" customHeight="false" outlineLevel="0" collapsed="false">
      <c r="A141" s="179"/>
      <c r="B141" s="179"/>
      <c r="C141" s="179"/>
      <c r="D141" s="179"/>
      <c r="E141" s="180"/>
      <c r="F141" s="181"/>
      <c r="G141" s="180"/>
      <c r="H141" s="181"/>
      <c r="I141" s="180"/>
      <c r="J141" s="181"/>
      <c r="K141" s="180"/>
      <c r="L141" s="181"/>
      <c r="M141" s="180" t="n">
        <f aca="false">SUM(M139)</f>
        <v>0</v>
      </c>
      <c r="N141" s="102"/>
      <c r="O141" s="177"/>
      <c r="P141" s="102"/>
      <c r="Q141" s="102"/>
      <c r="R141" s="102"/>
      <c r="S141" s="102"/>
      <c r="T141" s="102"/>
      <c r="U141" s="102"/>
      <c r="V141" s="102"/>
      <c r="W141" s="102"/>
      <c r="X141" s="102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  <c r="IW141" s="1"/>
    </row>
    <row r="142" customFormat="false" ht="3" hidden="false" customHeight="true" outlineLevel="0" collapsed="false">
      <c r="A142" s="1"/>
      <c r="B142" s="1"/>
      <c r="C142" s="1"/>
      <c r="D142" s="1"/>
      <c r="E142" s="66"/>
      <c r="F142" s="66"/>
      <c r="G142" s="66"/>
      <c r="H142" s="66"/>
      <c r="I142" s="66"/>
      <c r="J142" s="66"/>
      <c r="K142" s="66"/>
      <c r="L142" s="66"/>
      <c r="M142" s="66"/>
      <c r="N142" s="102"/>
      <c r="O142" s="177"/>
      <c r="P142" s="102"/>
      <c r="Q142" s="102"/>
      <c r="R142" s="102"/>
      <c r="S142" s="102"/>
      <c r="T142" s="102"/>
      <c r="U142" s="102"/>
      <c r="V142" s="102"/>
      <c r="W142" s="102"/>
      <c r="X142" s="102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  <c r="IW142" s="1"/>
    </row>
    <row r="143" customFormat="false" ht="13.5" hidden="false" customHeight="false" outlineLevel="0" collapsed="false">
      <c r="A143" s="184" t="s">
        <v>358</v>
      </c>
      <c r="B143" s="185"/>
      <c r="C143" s="185"/>
      <c r="D143" s="185"/>
      <c r="E143" s="186"/>
      <c r="F143" s="187"/>
      <c r="G143" s="186"/>
      <c r="H143" s="187"/>
      <c r="I143" s="186"/>
      <c r="J143" s="187"/>
      <c r="K143" s="186"/>
      <c r="L143" s="187"/>
      <c r="M143" s="186" t="n">
        <f aca="false">M105+M113+M118+M126+M141+M131+M136+M100</f>
        <v>688</v>
      </c>
      <c r="N143" s="102"/>
      <c r="O143" s="177"/>
      <c r="P143" s="102"/>
      <c r="Q143" s="102"/>
      <c r="R143" s="102"/>
      <c r="S143" s="102"/>
      <c r="T143" s="102"/>
      <c r="U143" s="102"/>
      <c r="V143" s="102"/>
      <c r="W143" s="102"/>
      <c r="X143" s="102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  <c r="IW143" s="1"/>
    </row>
    <row r="144" customFormat="false" ht="13.5" hidden="false" customHeight="false" outlineLevel="0" collapsed="false">
      <c r="A144" s="1"/>
      <c r="B144" s="1"/>
      <c r="C144" s="1"/>
      <c r="D144" s="1"/>
      <c r="E144" s="66"/>
      <c r="F144" s="66"/>
      <c r="G144" s="66"/>
      <c r="H144" s="66"/>
      <c r="I144" s="66"/>
      <c r="J144" s="66"/>
      <c r="K144" s="66"/>
      <c r="L144" s="66"/>
      <c r="M144" s="66"/>
      <c r="N144" s="102"/>
      <c r="O144" s="177"/>
      <c r="P144" s="102"/>
      <c r="Q144" s="102"/>
      <c r="R144" s="102"/>
      <c r="S144" s="102"/>
      <c r="T144" s="102"/>
      <c r="U144" s="102"/>
      <c r="V144" s="102"/>
      <c r="W144" s="102"/>
      <c r="X144" s="102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  <c r="IW144" s="1"/>
    </row>
    <row r="145" customFormat="false" ht="12.75" hidden="false" customHeight="false" outlineLevel="0" collapsed="false">
      <c r="A145" s="1"/>
      <c r="B145" s="1"/>
      <c r="C145" s="1"/>
      <c r="D145" s="1"/>
      <c r="E145" s="66"/>
      <c r="F145" s="66"/>
      <c r="G145" s="66"/>
      <c r="H145" s="66"/>
      <c r="I145" s="66"/>
      <c r="J145" s="66"/>
      <c r="K145" s="66"/>
      <c r="L145" s="66"/>
      <c r="M145" s="66"/>
      <c r="N145" s="102"/>
      <c r="O145" s="177"/>
      <c r="P145" s="102"/>
      <c r="Q145" s="102"/>
      <c r="R145" s="102"/>
      <c r="S145" s="102"/>
      <c r="T145" s="102"/>
      <c r="U145" s="102"/>
      <c r="V145" s="102"/>
      <c r="W145" s="102"/>
      <c r="X145" s="102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  <c r="IW145" s="1"/>
    </row>
    <row r="146" customFormat="false" ht="12.75" hidden="false" customHeight="false" outlineLevel="0" collapsed="false">
      <c r="A146" s="1"/>
      <c r="B146" s="1"/>
      <c r="C146" s="1"/>
      <c r="D146" s="1"/>
      <c r="E146" s="66"/>
      <c r="F146" s="66"/>
      <c r="G146" s="66"/>
      <c r="H146" s="66"/>
      <c r="I146" s="66"/>
      <c r="J146" s="66"/>
      <c r="K146" s="66"/>
      <c r="L146" s="66"/>
      <c r="M146" s="66"/>
      <c r="N146" s="102"/>
      <c r="O146" s="177"/>
      <c r="P146" s="102"/>
      <c r="Q146" s="102"/>
      <c r="R146" s="102"/>
      <c r="S146" s="102"/>
      <c r="T146" s="102"/>
      <c r="U146" s="102"/>
      <c r="V146" s="102"/>
      <c r="W146" s="102"/>
      <c r="X146" s="102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  <c r="IW146" s="1"/>
    </row>
    <row r="147" customFormat="false" ht="12.75" hidden="false" customHeight="false" outlineLevel="0" collapsed="false">
      <c r="A147" s="1"/>
      <c r="B147" s="1"/>
      <c r="C147" s="1"/>
      <c r="D147" s="1"/>
      <c r="E147" s="66"/>
      <c r="F147" s="66"/>
      <c r="G147" s="66"/>
      <c r="H147" s="66"/>
      <c r="I147" s="66"/>
      <c r="J147" s="66"/>
      <c r="K147" s="66"/>
      <c r="L147" s="66"/>
      <c r="M147" s="66"/>
      <c r="N147" s="102"/>
      <c r="O147" s="177"/>
      <c r="P147" s="102"/>
      <c r="Q147" s="102"/>
      <c r="R147" s="102"/>
      <c r="S147" s="102"/>
      <c r="T147" s="102"/>
      <c r="U147" s="102"/>
      <c r="V147" s="102"/>
      <c r="W147" s="102"/>
      <c r="X147" s="102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  <c r="IW147" s="1"/>
    </row>
    <row r="148" customFormat="false" ht="12.75" hidden="false" customHeight="false" outlineLevel="0" collapsed="false">
      <c r="A148" s="1"/>
      <c r="B148" s="1"/>
      <c r="C148" s="1"/>
      <c r="D148" s="1"/>
      <c r="E148" s="66"/>
      <c r="F148" s="66"/>
      <c r="G148" s="66"/>
      <c r="H148" s="66"/>
      <c r="I148" s="66"/>
      <c r="J148" s="66"/>
      <c r="K148" s="66"/>
      <c r="L148" s="66"/>
      <c r="M148" s="66"/>
      <c r="N148" s="102"/>
      <c r="O148" s="177"/>
      <c r="P148" s="102"/>
      <c r="Q148" s="102"/>
      <c r="R148" s="102"/>
      <c r="S148" s="102"/>
      <c r="T148" s="102"/>
      <c r="U148" s="102"/>
      <c r="V148" s="102"/>
      <c r="W148" s="102"/>
      <c r="X148" s="102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  <c r="IW148" s="1"/>
    </row>
    <row r="149" customFormat="false" ht="12.75" hidden="false" customHeight="false" outlineLevel="0" collapsed="false">
      <c r="A149" s="1"/>
      <c r="B149" s="1"/>
      <c r="C149" s="1"/>
      <c r="D149" s="1"/>
      <c r="E149" s="66"/>
      <c r="F149" s="66"/>
      <c r="G149" s="66"/>
      <c r="H149" s="66"/>
      <c r="I149" s="66"/>
      <c r="J149" s="66"/>
      <c r="K149" s="66"/>
      <c r="L149" s="66"/>
      <c r="M149" s="66"/>
      <c r="N149" s="102"/>
      <c r="O149" s="177"/>
      <c r="P149" s="102"/>
      <c r="Q149" s="102"/>
      <c r="R149" s="102"/>
      <c r="S149" s="102"/>
      <c r="T149" s="102"/>
      <c r="U149" s="102"/>
      <c r="V149" s="102"/>
      <c r="W149" s="102"/>
      <c r="X149" s="102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  <c r="IW149" s="1"/>
    </row>
    <row r="150" customFormat="false" ht="12.75" hidden="false" customHeight="false" outlineLevel="0" collapsed="false">
      <c r="A150" s="1"/>
      <c r="B150" s="1"/>
      <c r="C150" s="1"/>
      <c r="D150" s="1"/>
      <c r="E150" s="66"/>
      <c r="F150" s="66"/>
      <c r="G150" s="66"/>
      <c r="H150" s="66"/>
      <c r="I150" s="66"/>
      <c r="J150" s="66"/>
      <c r="K150" s="66"/>
      <c r="L150" s="66"/>
      <c r="M150" s="66"/>
      <c r="N150" s="102"/>
      <c r="O150" s="177"/>
      <c r="P150" s="102"/>
      <c r="Q150" s="102"/>
      <c r="R150" s="102"/>
      <c r="S150" s="102"/>
      <c r="T150" s="102"/>
      <c r="U150" s="102"/>
      <c r="V150" s="102"/>
      <c r="W150" s="102"/>
      <c r="X150" s="102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  <c r="IW150" s="1"/>
    </row>
    <row r="151" customFormat="false" ht="12.75" hidden="false" customHeight="false" outlineLevel="0" collapsed="false">
      <c r="A151" s="1"/>
      <c r="B151" s="1"/>
      <c r="C151" s="1"/>
      <c r="D151" s="1"/>
      <c r="E151" s="66"/>
      <c r="F151" s="66"/>
      <c r="G151" s="66"/>
      <c r="H151" s="66"/>
      <c r="I151" s="66"/>
      <c r="J151" s="66"/>
      <c r="K151" s="66"/>
      <c r="L151" s="66"/>
      <c r="M151" s="66"/>
      <c r="N151" s="102"/>
      <c r="O151" s="177"/>
      <c r="P151" s="102"/>
      <c r="Q151" s="102"/>
      <c r="R151" s="102"/>
      <c r="S151" s="102"/>
      <c r="T151" s="102"/>
      <c r="U151" s="102"/>
      <c r="V151" s="102"/>
      <c r="W151" s="102"/>
      <c r="X151" s="102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  <c r="IW151" s="1"/>
    </row>
    <row r="152" customFormat="false" ht="12.75" hidden="false" customHeight="false" outlineLevel="0" collapsed="false">
      <c r="A152" s="1"/>
      <c r="B152" s="1"/>
      <c r="C152" s="1"/>
      <c r="D152" s="1"/>
      <c r="E152" s="66"/>
      <c r="F152" s="66"/>
      <c r="G152" s="66"/>
      <c r="H152" s="66"/>
      <c r="I152" s="66"/>
      <c r="J152" s="66"/>
      <c r="K152" s="66"/>
      <c r="L152" s="66"/>
      <c r="M152" s="66"/>
      <c r="N152" s="102"/>
      <c r="O152" s="177"/>
      <c r="P152" s="102"/>
      <c r="Q152" s="102"/>
      <c r="R152" s="102"/>
      <c r="S152" s="102"/>
      <c r="T152" s="102"/>
      <c r="U152" s="102"/>
      <c r="V152" s="102"/>
      <c r="W152" s="102"/>
      <c r="X152" s="102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  <c r="IW152" s="1"/>
    </row>
    <row r="153" customFormat="false" ht="12.75" hidden="false" customHeight="false" outlineLevel="0" collapsed="false">
      <c r="A153" s="1"/>
      <c r="B153" s="1"/>
      <c r="C153" s="1"/>
      <c r="D153" s="1"/>
      <c r="E153" s="66"/>
      <c r="F153" s="66"/>
      <c r="G153" s="66"/>
      <c r="H153" s="66"/>
      <c r="I153" s="66"/>
      <c r="J153" s="66"/>
      <c r="K153" s="66"/>
      <c r="L153" s="66"/>
      <c r="M153" s="66"/>
      <c r="N153" s="102"/>
      <c r="O153" s="177"/>
      <c r="P153" s="102"/>
      <c r="Q153" s="102"/>
      <c r="R153" s="102"/>
      <c r="S153" s="102"/>
      <c r="T153" s="102"/>
      <c r="U153" s="102"/>
      <c r="V153" s="102"/>
      <c r="W153" s="102"/>
      <c r="X153" s="102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  <c r="IW153" s="1"/>
    </row>
    <row r="154" customFormat="false" ht="12.75" hidden="false" customHeight="false" outlineLevel="0" collapsed="false">
      <c r="A154" s="1"/>
      <c r="B154" s="1"/>
      <c r="C154" s="1"/>
      <c r="D154" s="1"/>
      <c r="E154" s="66"/>
      <c r="F154" s="66"/>
      <c r="G154" s="66"/>
      <c r="H154" s="66"/>
      <c r="I154" s="66"/>
      <c r="J154" s="66"/>
      <c r="K154" s="66"/>
      <c r="L154" s="66"/>
      <c r="M154" s="66"/>
      <c r="N154" s="102"/>
      <c r="O154" s="177"/>
      <c r="P154" s="102"/>
      <c r="Q154" s="102"/>
      <c r="R154" s="102"/>
      <c r="S154" s="102"/>
      <c r="T154" s="102"/>
      <c r="U154" s="102"/>
      <c r="V154" s="102"/>
      <c r="W154" s="102"/>
      <c r="X154" s="102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  <c r="IW154" s="1"/>
    </row>
    <row r="155" customFormat="false" ht="12.75" hidden="false" customHeight="false" outlineLevel="0" collapsed="false">
      <c r="A155" s="1"/>
      <c r="B155" s="1"/>
      <c r="C155" s="1"/>
      <c r="D155" s="1"/>
      <c r="E155" s="66"/>
      <c r="F155" s="66"/>
      <c r="G155" s="66"/>
      <c r="H155" s="66"/>
      <c r="I155" s="66"/>
      <c r="J155" s="66"/>
      <c r="K155" s="66"/>
      <c r="L155" s="66"/>
      <c r="M155" s="66"/>
      <c r="N155" s="102"/>
      <c r="O155" s="177"/>
      <c r="P155" s="102"/>
      <c r="Q155" s="102"/>
      <c r="R155" s="102"/>
      <c r="S155" s="102"/>
      <c r="T155" s="102"/>
      <c r="U155" s="102"/>
      <c r="V155" s="102"/>
      <c r="W155" s="102"/>
      <c r="X155" s="102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  <c r="IW155" s="1"/>
    </row>
    <row r="156" customFormat="false" ht="12.75" hidden="false" customHeight="false" outlineLevel="0" collapsed="false">
      <c r="A156" s="1"/>
      <c r="B156" s="1"/>
      <c r="C156" s="1"/>
      <c r="D156" s="1"/>
      <c r="E156" s="66"/>
      <c r="F156" s="66"/>
      <c r="G156" s="66"/>
      <c r="H156" s="66"/>
      <c r="I156" s="66"/>
      <c r="J156" s="66"/>
      <c r="K156" s="66"/>
      <c r="L156" s="66"/>
      <c r="M156" s="66"/>
      <c r="N156" s="102"/>
      <c r="O156" s="177"/>
      <c r="P156" s="102"/>
      <c r="Q156" s="102"/>
      <c r="R156" s="102"/>
      <c r="S156" s="102"/>
      <c r="T156" s="102"/>
      <c r="U156" s="102"/>
      <c r="V156" s="102"/>
      <c r="W156" s="102"/>
      <c r="X156" s="102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  <c r="IW156" s="1"/>
    </row>
    <row r="157" customFormat="false" ht="12.75" hidden="false" customHeight="false" outlineLevel="0" collapsed="false">
      <c r="A157" s="1"/>
      <c r="B157" s="1"/>
      <c r="C157" s="1"/>
      <c r="D157" s="1"/>
      <c r="E157" s="66"/>
      <c r="F157" s="66"/>
      <c r="G157" s="66"/>
      <c r="H157" s="66"/>
      <c r="I157" s="66"/>
      <c r="J157" s="66"/>
      <c r="K157" s="66"/>
      <c r="L157" s="66"/>
      <c r="M157" s="66"/>
      <c r="N157" s="102"/>
      <c r="O157" s="177"/>
      <c r="P157" s="102"/>
      <c r="Q157" s="102"/>
      <c r="R157" s="102"/>
      <c r="S157" s="102"/>
      <c r="T157" s="102"/>
      <c r="U157" s="102"/>
      <c r="V157" s="102"/>
      <c r="W157" s="102"/>
      <c r="X157" s="102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  <c r="IW157" s="1"/>
    </row>
    <row r="158" customFormat="false" ht="12.75" hidden="false" customHeight="false" outlineLevel="0" collapsed="false">
      <c r="A158" s="1"/>
      <c r="B158" s="1"/>
      <c r="C158" s="1"/>
      <c r="D158" s="1"/>
      <c r="E158" s="66"/>
      <c r="F158" s="66"/>
      <c r="G158" s="66"/>
      <c r="H158" s="66"/>
      <c r="I158" s="66"/>
      <c r="J158" s="66"/>
      <c r="K158" s="66"/>
      <c r="L158" s="66"/>
      <c r="M158" s="66"/>
      <c r="N158" s="102"/>
      <c r="O158" s="177"/>
      <c r="P158" s="102"/>
      <c r="Q158" s="102"/>
      <c r="R158" s="102"/>
      <c r="S158" s="102"/>
      <c r="T158" s="102"/>
      <c r="U158" s="102"/>
      <c r="V158" s="102"/>
      <c r="W158" s="102"/>
      <c r="X158" s="102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  <c r="IW158" s="1"/>
    </row>
    <row r="159" customFormat="false" ht="12.75" hidden="false" customHeight="false" outlineLevel="0" collapsed="false">
      <c r="A159" s="1"/>
      <c r="B159" s="1"/>
      <c r="C159" s="1"/>
      <c r="D159" s="1"/>
      <c r="E159" s="66"/>
      <c r="F159" s="66"/>
      <c r="G159" s="66"/>
      <c r="H159" s="66"/>
      <c r="I159" s="66"/>
      <c r="J159" s="66"/>
      <c r="K159" s="66"/>
      <c r="L159" s="66"/>
      <c r="M159" s="66"/>
      <c r="N159" s="102"/>
      <c r="O159" s="177"/>
      <c r="P159" s="102"/>
      <c r="Q159" s="102"/>
      <c r="R159" s="102"/>
      <c r="S159" s="102"/>
      <c r="T159" s="102"/>
      <c r="U159" s="102"/>
      <c r="V159" s="102"/>
      <c r="W159" s="102"/>
      <c r="X159" s="102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  <c r="IW159" s="1"/>
    </row>
    <row r="160" customFormat="false" ht="12.75" hidden="false" customHeight="false" outlineLevel="0" collapsed="false">
      <c r="A160" s="1"/>
      <c r="B160" s="1"/>
      <c r="C160" s="1"/>
      <c r="D160" s="1"/>
      <c r="E160" s="66"/>
      <c r="F160" s="66"/>
      <c r="G160" s="66"/>
      <c r="H160" s="66"/>
      <c r="I160" s="66"/>
      <c r="J160" s="66"/>
      <c r="K160" s="66"/>
      <c r="L160" s="66"/>
      <c r="M160" s="66"/>
      <c r="N160" s="102"/>
      <c r="O160" s="177"/>
      <c r="P160" s="102"/>
      <c r="Q160" s="102"/>
      <c r="R160" s="102"/>
      <c r="S160" s="102"/>
      <c r="T160" s="102"/>
      <c r="U160" s="102"/>
      <c r="V160" s="102"/>
      <c r="W160" s="102"/>
      <c r="X160" s="102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  <c r="IW160" s="1"/>
    </row>
    <row r="161" customFormat="false" ht="12.75" hidden="false" customHeight="false" outlineLevel="0" collapsed="false">
      <c r="A161" s="1"/>
      <c r="B161" s="1"/>
      <c r="C161" s="1"/>
      <c r="D161" s="1"/>
      <c r="E161" s="66"/>
      <c r="F161" s="66"/>
      <c r="G161" s="66"/>
      <c r="H161" s="66"/>
      <c r="I161" s="66"/>
      <c r="J161" s="66"/>
      <c r="K161" s="66"/>
      <c r="L161" s="66"/>
      <c r="M161" s="66"/>
      <c r="N161" s="102"/>
      <c r="O161" s="177"/>
      <c r="P161" s="102"/>
      <c r="Q161" s="102"/>
      <c r="R161" s="102"/>
      <c r="S161" s="102"/>
      <c r="T161" s="102"/>
      <c r="U161" s="102"/>
      <c r="V161" s="102"/>
      <c r="W161" s="102"/>
      <c r="X161" s="102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  <c r="IW161" s="1"/>
    </row>
    <row r="162" customFormat="false" ht="12.75" hidden="false" customHeight="false" outlineLevel="0" collapsed="false">
      <c r="A162" s="1"/>
      <c r="B162" s="1"/>
      <c r="C162" s="1"/>
      <c r="D162" s="1"/>
      <c r="E162" s="66"/>
      <c r="F162" s="66"/>
      <c r="G162" s="66"/>
      <c r="H162" s="66"/>
      <c r="I162" s="66"/>
      <c r="J162" s="66"/>
      <c r="K162" s="66"/>
      <c r="L162" s="66"/>
      <c r="M162" s="66"/>
      <c r="N162" s="102"/>
      <c r="O162" s="177"/>
      <c r="P162" s="102"/>
      <c r="Q162" s="102"/>
      <c r="R162" s="102"/>
      <c r="S162" s="102"/>
      <c r="T162" s="102"/>
      <c r="U162" s="102"/>
      <c r="V162" s="102"/>
      <c r="W162" s="102"/>
      <c r="X162" s="102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  <c r="IW162" s="1"/>
    </row>
    <row r="163" customFormat="false" ht="12.75" hidden="false" customHeight="false" outlineLevel="0" collapsed="false">
      <c r="A163" s="1"/>
      <c r="B163" s="1"/>
      <c r="C163" s="1"/>
      <c r="D163" s="1"/>
      <c r="E163" s="66"/>
      <c r="F163" s="66"/>
      <c r="G163" s="66"/>
      <c r="H163" s="66"/>
      <c r="I163" s="66"/>
      <c r="J163" s="66"/>
      <c r="K163" s="66"/>
      <c r="L163" s="66"/>
      <c r="M163" s="66"/>
      <c r="N163" s="102"/>
      <c r="O163" s="177"/>
      <c r="P163" s="102"/>
      <c r="Q163" s="102"/>
      <c r="R163" s="102"/>
      <c r="S163" s="102"/>
      <c r="T163" s="102"/>
      <c r="U163" s="102"/>
      <c r="V163" s="102"/>
      <c r="W163" s="102"/>
      <c r="X163" s="102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  <c r="IW163" s="1"/>
    </row>
    <row r="164" customFormat="false" ht="12.75" hidden="false" customHeight="false" outlineLevel="0" collapsed="false">
      <c r="A164" s="1"/>
      <c r="B164" s="1"/>
      <c r="C164" s="1"/>
      <c r="D164" s="1"/>
      <c r="E164" s="66"/>
      <c r="F164" s="66"/>
      <c r="G164" s="66"/>
      <c r="H164" s="66"/>
      <c r="I164" s="66"/>
      <c r="J164" s="66"/>
      <c r="K164" s="66"/>
      <c r="L164" s="66"/>
      <c r="M164" s="66"/>
      <c r="N164" s="102"/>
      <c r="O164" s="177"/>
      <c r="P164" s="102"/>
      <c r="Q164" s="102"/>
      <c r="R164" s="102"/>
      <c r="S164" s="102"/>
      <c r="T164" s="102"/>
      <c r="U164" s="102"/>
      <c r="V164" s="102"/>
      <c r="W164" s="102"/>
      <c r="X164" s="102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  <c r="IW164" s="1"/>
    </row>
    <row r="165" customFormat="false" ht="12.75" hidden="false" customHeight="false" outlineLevel="0" collapsed="false">
      <c r="A165" s="1"/>
      <c r="B165" s="1"/>
      <c r="C165" s="1"/>
      <c r="D165" s="1"/>
      <c r="E165" s="66"/>
      <c r="F165" s="66"/>
      <c r="G165" s="66"/>
      <c r="H165" s="66"/>
      <c r="I165" s="66"/>
      <c r="J165" s="66"/>
      <c r="K165" s="66"/>
      <c r="L165" s="66"/>
      <c r="M165" s="66"/>
      <c r="N165" s="102"/>
      <c r="O165" s="177"/>
      <c r="P165" s="102"/>
      <c r="Q165" s="102"/>
      <c r="R165" s="102"/>
      <c r="S165" s="102"/>
      <c r="T165" s="102"/>
      <c r="U165" s="102"/>
      <c r="V165" s="102"/>
      <c r="W165" s="102"/>
      <c r="X165" s="102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  <c r="IW165" s="1"/>
    </row>
    <row r="166" customFormat="false" ht="12.75" hidden="false" customHeight="false" outlineLevel="0" collapsed="false">
      <c r="A166" s="1"/>
      <c r="B166" s="1"/>
      <c r="C166" s="1"/>
      <c r="D166" s="1"/>
      <c r="E166" s="66"/>
      <c r="F166" s="66"/>
      <c r="G166" s="66"/>
      <c r="H166" s="66"/>
      <c r="I166" s="66"/>
      <c r="J166" s="66"/>
      <c r="K166" s="66"/>
      <c r="L166" s="66"/>
      <c r="M166" s="66"/>
      <c r="N166" s="102"/>
      <c r="O166" s="177"/>
      <c r="P166" s="102"/>
      <c r="Q166" s="102"/>
      <c r="R166" s="102"/>
      <c r="S166" s="102"/>
      <c r="T166" s="102"/>
      <c r="U166" s="102"/>
      <c r="V166" s="102"/>
      <c r="W166" s="102"/>
      <c r="X166" s="102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  <c r="IV166" s="1"/>
      <c r="IW166" s="1"/>
    </row>
    <row r="167" customFormat="false" ht="12.75" hidden="false" customHeight="false" outlineLevel="0" collapsed="false">
      <c r="A167" s="1"/>
      <c r="B167" s="1"/>
      <c r="C167" s="1"/>
      <c r="D167" s="1"/>
      <c r="E167" s="66"/>
      <c r="F167" s="66"/>
      <c r="G167" s="66"/>
      <c r="H167" s="66"/>
      <c r="I167" s="66"/>
      <c r="J167" s="66"/>
      <c r="K167" s="66"/>
      <c r="L167" s="66"/>
      <c r="M167" s="66"/>
      <c r="N167" s="102"/>
      <c r="O167" s="177"/>
      <c r="P167" s="102"/>
      <c r="Q167" s="102"/>
      <c r="R167" s="102"/>
      <c r="S167" s="102"/>
      <c r="T167" s="102"/>
      <c r="U167" s="102"/>
      <c r="V167" s="102"/>
      <c r="W167" s="102"/>
      <c r="X167" s="102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  <c r="IW167" s="1"/>
    </row>
    <row r="168" customFormat="false" ht="12.75" hidden="false" customHeight="false" outlineLevel="0" collapsed="false">
      <c r="A168" s="1"/>
      <c r="B168" s="1"/>
      <c r="C168" s="1"/>
      <c r="D168" s="1"/>
      <c r="E168" s="66"/>
      <c r="F168" s="66"/>
      <c r="G168" s="66"/>
      <c r="H168" s="66"/>
      <c r="I168" s="66"/>
      <c r="J168" s="66"/>
      <c r="K168" s="66"/>
      <c r="L168" s="66"/>
      <c r="M168" s="66"/>
      <c r="N168" s="102"/>
      <c r="O168" s="177"/>
      <c r="P168" s="102"/>
      <c r="Q168" s="102"/>
      <c r="R168" s="102"/>
      <c r="S168" s="102"/>
      <c r="T168" s="102"/>
      <c r="U168" s="102"/>
      <c r="V168" s="102"/>
      <c r="W168" s="102"/>
      <c r="X168" s="102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  <c r="IV168" s="1"/>
      <c r="IW168" s="1"/>
    </row>
    <row r="169" customFormat="false" ht="12.75" hidden="false" customHeight="false" outlineLevel="0" collapsed="false">
      <c r="A169" s="1"/>
      <c r="B169" s="1"/>
      <c r="C169" s="1"/>
      <c r="D169" s="1"/>
      <c r="E169" s="66"/>
      <c r="F169" s="66"/>
      <c r="G169" s="66"/>
      <c r="H169" s="66"/>
      <c r="I169" s="66"/>
      <c r="J169" s="66"/>
      <c r="K169" s="66"/>
      <c r="L169" s="66"/>
      <c r="M169" s="66"/>
      <c r="N169" s="102"/>
      <c r="O169" s="177"/>
      <c r="P169" s="102"/>
      <c r="Q169" s="102"/>
      <c r="R169" s="102"/>
      <c r="S169" s="102"/>
      <c r="T169" s="102"/>
      <c r="U169" s="102"/>
      <c r="V169" s="102"/>
      <c r="W169" s="102"/>
      <c r="X169" s="102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  <c r="IW169" s="1"/>
    </row>
    <row r="170" customFormat="false" ht="12.75" hidden="false" customHeight="false" outlineLevel="0" collapsed="false">
      <c r="A170" s="1"/>
      <c r="B170" s="1"/>
      <c r="C170" s="1"/>
      <c r="D170" s="1"/>
      <c r="E170" s="66"/>
      <c r="F170" s="66"/>
      <c r="G170" s="66"/>
      <c r="H170" s="66"/>
      <c r="I170" s="66"/>
      <c r="J170" s="66"/>
      <c r="K170" s="66"/>
      <c r="L170" s="66"/>
      <c r="M170" s="66"/>
      <c r="N170" s="102"/>
      <c r="O170" s="177"/>
      <c r="P170" s="102"/>
      <c r="Q170" s="102"/>
      <c r="R170" s="102"/>
      <c r="S170" s="102"/>
      <c r="T170" s="102"/>
      <c r="U170" s="102"/>
      <c r="V170" s="102"/>
      <c r="W170" s="102"/>
      <c r="X170" s="102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  <c r="IV170" s="1"/>
      <c r="IW170" s="1"/>
    </row>
    <row r="171" customFormat="false" ht="12.75" hidden="false" customHeight="false" outlineLevel="0" collapsed="false">
      <c r="A171" s="1"/>
      <c r="B171" s="1"/>
      <c r="C171" s="1"/>
      <c r="D171" s="1"/>
      <c r="E171" s="66"/>
      <c r="F171" s="66"/>
      <c r="G171" s="66"/>
      <c r="H171" s="66"/>
      <c r="I171" s="66"/>
      <c r="J171" s="66"/>
      <c r="K171" s="66"/>
      <c r="L171" s="66"/>
      <c r="M171" s="66"/>
      <c r="N171" s="102"/>
      <c r="O171" s="177"/>
      <c r="P171" s="102"/>
      <c r="Q171" s="102"/>
      <c r="R171" s="102"/>
      <c r="S171" s="102"/>
      <c r="T171" s="102"/>
      <c r="U171" s="102"/>
      <c r="V171" s="102"/>
      <c r="W171" s="102"/>
      <c r="X171" s="102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  <c r="IV171" s="1"/>
      <c r="IW171" s="1"/>
    </row>
    <row r="172" customFormat="false" ht="12.75" hidden="false" customHeight="false" outlineLevel="0" collapsed="false">
      <c r="A172" s="1"/>
      <c r="B172" s="1"/>
      <c r="C172" s="1"/>
      <c r="D172" s="1"/>
      <c r="E172" s="66"/>
      <c r="F172" s="66"/>
      <c r="G172" s="66"/>
      <c r="H172" s="66"/>
      <c r="I172" s="66"/>
      <c r="J172" s="66"/>
      <c r="K172" s="66"/>
      <c r="L172" s="66"/>
      <c r="M172" s="66"/>
      <c r="N172" s="102"/>
      <c r="O172" s="177"/>
      <c r="P172" s="102"/>
      <c r="Q172" s="102"/>
      <c r="R172" s="102"/>
      <c r="S172" s="102"/>
      <c r="T172" s="102"/>
      <c r="U172" s="102"/>
      <c r="V172" s="102"/>
      <c r="W172" s="102"/>
      <c r="X172" s="102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  <c r="IW172" s="1"/>
    </row>
    <row r="173" customFormat="false" ht="12.75" hidden="false" customHeight="false" outlineLevel="0" collapsed="false">
      <c r="A173" s="1"/>
      <c r="B173" s="1"/>
      <c r="C173" s="1"/>
      <c r="D173" s="1"/>
      <c r="E173" s="66"/>
      <c r="F173" s="66"/>
      <c r="G173" s="66"/>
      <c r="H173" s="66"/>
      <c r="I173" s="66"/>
      <c r="J173" s="66"/>
      <c r="K173" s="66"/>
      <c r="L173" s="66"/>
      <c r="M173" s="66"/>
      <c r="N173" s="102"/>
      <c r="O173" s="177"/>
      <c r="P173" s="102"/>
      <c r="Q173" s="102"/>
      <c r="R173" s="102"/>
      <c r="S173" s="102"/>
      <c r="T173" s="102"/>
      <c r="U173" s="102"/>
      <c r="V173" s="102"/>
      <c r="W173" s="102"/>
      <c r="X173" s="102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  <c r="IW173" s="1"/>
    </row>
    <row r="174" customFormat="false" ht="12.75" hidden="false" customHeight="false" outlineLevel="0" collapsed="false">
      <c r="A174" s="1"/>
      <c r="B174" s="1"/>
      <c r="C174" s="1"/>
      <c r="D174" s="1"/>
      <c r="E174" s="66"/>
      <c r="F174" s="66"/>
      <c r="G174" s="66"/>
      <c r="H174" s="66"/>
      <c r="I174" s="66"/>
      <c r="J174" s="66"/>
      <c r="K174" s="66"/>
      <c r="L174" s="66"/>
      <c r="M174" s="66"/>
      <c r="N174" s="102"/>
      <c r="O174" s="177"/>
      <c r="P174" s="102"/>
      <c r="Q174" s="102"/>
      <c r="R174" s="102"/>
      <c r="S174" s="102"/>
      <c r="T174" s="102"/>
      <c r="U174" s="102"/>
      <c r="V174" s="102"/>
      <c r="W174" s="102"/>
      <c r="X174" s="102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  <c r="IW174" s="1"/>
    </row>
    <row r="175" customFormat="false" ht="12.75" hidden="false" customHeight="false" outlineLevel="0" collapsed="false">
      <c r="A175" s="1"/>
      <c r="B175" s="1"/>
      <c r="C175" s="1"/>
      <c r="D175" s="1"/>
      <c r="E175" s="66"/>
      <c r="F175" s="66"/>
      <c r="G175" s="66"/>
      <c r="H175" s="66"/>
      <c r="I175" s="66"/>
      <c r="J175" s="66"/>
      <c r="K175" s="66"/>
      <c r="L175" s="66"/>
      <c r="M175" s="66"/>
      <c r="N175" s="102"/>
      <c r="O175" s="177"/>
      <c r="P175" s="102"/>
      <c r="Q175" s="102"/>
      <c r="R175" s="102"/>
      <c r="S175" s="102"/>
      <c r="T175" s="102"/>
      <c r="U175" s="102"/>
      <c r="V175" s="102"/>
      <c r="W175" s="102"/>
      <c r="X175" s="102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  <c r="IW175" s="1"/>
    </row>
    <row r="176" customFormat="false" ht="12.75" hidden="false" customHeight="false" outlineLevel="0" collapsed="false">
      <c r="A176" s="1"/>
      <c r="B176" s="1"/>
      <c r="C176" s="1"/>
      <c r="D176" s="1"/>
      <c r="E176" s="66"/>
      <c r="F176" s="66"/>
      <c r="G176" s="66"/>
      <c r="H176" s="66"/>
      <c r="I176" s="66"/>
      <c r="J176" s="66"/>
      <c r="K176" s="66"/>
      <c r="L176" s="66"/>
      <c r="M176" s="66"/>
      <c r="N176" s="102"/>
      <c r="O176" s="177"/>
      <c r="P176" s="102"/>
      <c r="Q176" s="102"/>
      <c r="R176" s="102"/>
      <c r="S176" s="102"/>
      <c r="T176" s="102"/>
      <c r="U176" s="102"/>
      <c r="V176" s="102"/>
      <c r="W176" s="102"/>
      <c r="X176" s="102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  <c r="IW176" s="1"/>
    </row>
    <row r="177" customFormat="false" ht="12.75" hidden="false" customHeight="false" outlineLevel="0" collapsed="false">
      <c r="A177" s="1"/>
      <c r="B177" s="1"/>
      <c r="C177" s="1"/>
      <c r="D177" s="1"/>
      <c r="E177" s="66"/>
      <c r="F177" s="66"/>
      <c r="G177" s="66"/>
      <c r="H177" s="66"/>
      <c r="I177" s="66"/>
      <c r="J177" s="66"/>
      <c r="K177" s="66"/>
      <c r="L177" s="66"/>
      <c r="M177" s="66"/>
      <c r="N177" s="102"/>
      <c r="O177" s="177"/>
      <c r="P177" s="102"/>
      <c r="Q177" s="102"/>
      <c r="R177" s="102"/>
      <c r="S177" s="102"/>
      <c r="T177" s="102"/>
      <c r="U177" s="102"/>
      <c r="V177" s="102"/>
      <c r="W177" s="102"/>
      <c r="X177" s="102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  <c r="IW177" s="1"/>
    </row>
    <row r="178" customFormat="false" ht="12.75" hidden="false" customHeight="false" outlineLevel="0" collapsed="false">
      <c r="A178" s="1"/>
      <c r="B178" s="1"/>
      <c r="C178" s="1"/>
      <c r="D178" s="1"/>
      <c r="E178" s="66"/>
      <c r="F178" s="66"/>
      <c r="G178" s="66"/>
      <c r="H178" s="66"/>
      <c r="I178" s="66"/>
      <c r="J178" s="66"/>
      <c r="K178" s="66"/>
      <c r="L178" s="66"/>
      <c r="M178" s="66"/>
      <c r="N178" s="102"/>
      <c r="O178" s="177"/>
      <c r="P178" s="102"/>
      <c r="Q178" s="102"/>
      <c r="R178" s="102"/>
      <c r="S178" s="102"/>
      <c r="T178" s="102"/>
      <c r="U178" s="102"/>
      <c r="V178" s="102"/>
      <c r="W178" s="102"/>
      <c r="X178" s="102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  <c r="IW178" s="1"/>
    </row>
    <row r="179" customFormat="false" ht="12.75" hidden="false" customHeight="false" outlineLevel="0" collapsed="false">
      <c r="A179" s="1"/>
      <c r="B179" s="1"/>
      <c r="C179" s="1"/>
      <c r="D179" s="1"/>
      <c r="E179" s="66"/>
      <c r="F179" s="66"/>
      <c r="G179" s="66"/>
      <c r="H179" s="66"/>
      <c r="I179" s="66"/>
      <c r="J179" s="66"/>
      <c r="K179" s="66"/>
      <c r="L179" s="66"/>
      <c r="M179" s="66"/>
      <c r="N179" s="102"/>
      <c r="O179" s="177"/>
      <c r="P179" s="102"/>
      <c r="Q179" s="102"/>
      <c r="R179" s="102"/>
      <c r="S179" s="102"/>
      <c r="T179" s="102"/>
      <c r="U179" s="102"/>
      <c r="V179" s="102"/>
      <c r="W179" s="102"/>
      <c r="X179" s="102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  <c r="IW179" s="1"/>
    </row>
    <row r="180" customFormat="false" ht="12.75" hidden="false" customHeight="false" outlineLevel="0" collapsed="false">
      <c r="A180" s="1"/>
      <c r="B180" s="1"/>
      <c r="C180" s="1"/>
      <c r="D180" s="1"/>
      <c r="E180" s="66"/>
      <c r="F180" s="66"/>
      <c r="G180" s="66"/>
      <c r="H180" s="66"/>
      <c r="I180" s="66"/>
      <c r="J180" s="66"/>
      <c r="K180" s="66"/>
      <c r="L180" s="66"/>
      <c r="M180" s="66"/>
      <c r="N180" s="102"/>
      <c r="O180" s="177"/>
      <c r="P180" s="102"/>
      <c r="Q180" s="102"/>
      <c r="R180" s="102"/>
      <c r="S180" s="102"/>
      <c r="T180" s="102"/>
      <c r="U180" s="102"/>
      <c r="V180" s="102"/>
      <c r="W180" s="102"/>
      <c r="X180" s="102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  <c r="IW180" s="1"/>
    </row>
    <row r="181" customFormat="false" ht="12.75" hidden="false" customHeight="false" outlineLevel="0" collapsed="false">
      <c r="A181" s="1"/>
      <c r="B181" s="1"/>
      <c r="C181" s="1"/>
      <c r="D181" s="1"/>
      <c r="E181" s="66"/>
      <c r="F181" s="66"/>
      <c r="G181" s="66"/>
      <c r="H181" s="66"/>
      <c r="I181" s="66"/>
      <c r="J181" s="66"/>
      <c r="K181" s="66"/>
      <c r="L181" s="66"/>
      <c r="M181" s="66"/>
      <c r="N181" s="102"/>
      <c r="O181" s="177"/>
      <c r="P181" s="102"/>
      <c r="Q181" s="102"/>
      <c r="R181" s="102"/>
      <c r="S181" s="102"/>
      <c r="T181" s="102"/>
      <c r="U181" s="102"/>
      <c r="V181" s="102"/>
      <c r="W181" s="102"/>
      <c r="X181" s="102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  <c r="IW181" s="1"/>
    </row>
    <row r="182" customFormat="false" ht="12.75" hidden="false" customHeight="false" outlineLevel="0" collapsed="false">
      <c r="A182" s="1"/>
      <c r="B182" s="1"/>
      <c r="C182" s="1"/>
      <c r="D182" s="1"/>
      <c r="E182" s="66"/>
      <c r="F182" s="66"/>
      <c r="G182" s="66"/>
      <c r="H182" s="66"/>
      <c r="I182" s="66"/>
      <c r="J182" s="66"/>
      <c r="K182" s="66"/>
      <c r="L182" s="66"/>
      <c r="M182" s="66"/>
      <c r="N182" s="102"/>
      <c r="O182" s="177"/>
      <c r="P182" s="102"/>
      <c r="Q182" s="102"/>
      <c r="R182" s="102"/>
      <c r="S182" s="102"/>
      <c r="T182" s="102"/>
      <c r="U182" s="102"/>
      <c r="V182" s="102"/>
      <c r="W182" s="102"/>
      <c r="X182" s="102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  <c r="IW182" s="1"/>
    </row>
    <row r="183" customFormat="false" ht="12.75" hidden="false" customHeight="false" outlineLevel="0" collapsed="false">
      <c r="A183" s="1"/>
      <c r="B183" s="1"/>
      <c r="C183" s="1"/>
      <c r="D183" s="1"/>
      <c r="E183" s="66"/>
      <c r="F183" s="66"/>
      <c r="G183" s="66"/>
      <c r="H183" s="66"/>
      <c r="I183" s="66"/>
      <c r="J183" s="66"/>
      <c r="K183" s="66"/>
      <c r="L183" s="66"/>
      <c r="M183" s="66"/>
      <c r="N183" s="102"/>
      <c r="O183" s="177"/>
      <c r="P183" s="102"/>
      <c r="Q183" s="102"/>
      <c r="R183" s="102"/>
      <c r="S183" s="102"/>
      <c r="T183" s="102"/>
      <c r="U183" s="102"/>
      <c r="V183" s="102"/>
      <c r="W183" s="102"/>
      <c r="X183" s="102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  <c r="IV183" s="1"/>
      <c r="IW183" s="1"/>
    </row>
    <row r="184" customFormat="false" ht="12.75" hidden="false" customHeight="false" outlineLevel="0" collapsed="false">
      <c r="A184" s="1"/>
      <c r="B184" s="1"/>
      <c r="C184" s="1"/>
      <c r="D184" s="1"/>
      <c r="E184" s="66"/>
      <c r="F184" s="66"/>
      <c r="G184" s="66"/>
      <c r="H184" s="66"/>
      <c r="I184" s="66"/>
      <c r="J184" s="66"/>
      <c r="K184" s="66"/>
      <c r="L184" s="66"/>
      <c r="M184" s="66"/>
      <c r="N184" s="102"/>
      <c r="O184" s="177"/>
      <c r="P184" s="102"/>
      <c r="Q184" s="102"/>
      <c r="R184" s="102"/>
      <c r="S184" s="102"/>
      <c r="T184" s="102"/>
      <c r="U184" s="102"/>
      <c r="V184" s="102"/>
      <c r="W184" s="102"/>
      <c r="X184" s="102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  <c r="IV184" s="1"/>
      <c r="IW184" s="1"/>
    </row>
    <row r="185" customFormat="false" ht="12.75" hidden="false" customHeight="false" outlineLevel="0" collapsed="false">
      <c r="A185" s="1"/>
      <c r="B185" s="1"/>
      <c r="C185" s="1"/>
      <c r="D185" s="1"/>
      <c r="E185" s="66"/>
      <c r="F185" s="66"/>
      <c r="G185" s="66"/>
      <c r="H185" s="66"/>
      <c r="I185" s="66"/>
      <c r="J185" s="66"/>
      <c r="K185" s="66"/>
      <c r="L185" s="66"/>
      <c r="M185" s="66"/>
      <c r="N185" s="102"/>
      <c r="O185" s="177"/>
      <c r="P185" s="102"/>
      <c r="Q185" s="102"/>
      <c r="R185" s="102"/>
      <c r="S185" s="102"/>
      <c r="T185" s="102"/>
      <c r="U185" s="102"/>
      <c r="V185" s="102"/>
      <c r="W185" s="102"/>
      <c r="X185" s="102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  <c r="IV185" s="1"/>
      <c r="IW185" s="1"/>
    </row>
    <row r="186" customFormat="false" ht="12.75" hidden="false" customHeight="false" outlineLevel="0" collapsed="false">
      <c r="A186" s="1"/>
      <c r="B186" s="1"/>
      <c r="C186" s="1"/>
      <c r="D186" s="1"/>
      <c r="E186" s="66"/>
      <c r="F186" s="66"/>
      <c r="G186" s="66"/>
      <c r="H186" s="66"/>
      <c r="I186" s="66"/>
      <c r="J186" s="66"/>
      <c r="K186" s="66"/>
      <c r="L186" s="66"/>
      <c r="M186" s="66"/>
      <c r="N186" s="102"/>
      <c r="O186" s="177"/>
      <c r="P186" s="102"/>
      <c r="Q186" s="102"/>
      <c r="R186" s="102"/>
      <c r="S186" s="102"/>
      <c r="T186" s="102"/>
      <c r="U186" s="102"/>
      <c r="V186" s="102"/>
      <c r="W186" s="102"/>
      <c r="X186" s="102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  <c r="IU186" s="1"/>
      <c r="IV186" s="1"/>
      <c r="IW186" s="1"/>
    </row>
    <row r="187" customFormat="false" ht="12.75" hidden="false" customHeight="false" outlineLevel="0" collapsed="false">
      <c r="A187" s="1"/>
      <c r="B187" s="1"/>
      <c r="C187" s="1"/>
      <c r="D187" s="1"/>
      <c r="E187" s="66"/>
      <c r="F187" s="66"/>
      <c r="G187" s="66"/>
      <c r="H187" s="66"/>
      <c r="I187" s="66"/>
      <c r="J187" s="66"/>
      <c r="K187" s="66"/>
      <c r="L187" s="66"/>
      <c r="M187" s="66"/>
      <c r="N187" s="102"/>
      <c r="O187" s="177"/>
      <c r="P187" s="102"/>
      <c r="Q187" s="102"/>
      <c r="R187" s="102"/>
      <c r="S187" s="102"/>
      <c r="T187" s="102"/>
      <c r="U187" s="102"/>
      <c r="V187" s="102"/>
      <c r="W187" s="102"/>
      <c r="X187" s="102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  <c r="IU187" s="1"/>
      <c r="IV187" s="1"/>
      <c r="IW187" s="1"/>
    </row>
    <row r="188" customFormat="false" ht="12.75" hidden="false" customHeight="false" outlineLevel="0" collapsed="false">
      <c r="A188" s="1"/>
      <c r="B188" s="1"/>
      <c r="C188" s="1"/>
      <c r="D188" s="1"/>
      <c r="E188" s="66"/>
      <c r="F188" s="66"/>
      <c r="G188" s="66"/>
      <c r="H188" s="66"/>
      <c r="I188" s="66"/>
      <c r="J188" s="66"/>
      <c r="K188" s="66"/>
      <c r="L188" s="66"/>
      <c r="M188" s="66"/>
      <c r="N188" s="102"/>
      <c r="O188" s="177"/>
      <c r="P188" s="102"/>
      <c r="Q188" s="102"/>
      <c r="R188" s="102"/>
      <c r="S188" s="102"/>
      <c r="T188" s="102"/>
      <c r="U188" s="102"/>
      <c r="V188" s="102"/>
      <c r="W188" s="102"/>
      <c r="X188" s="102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  <c r="IU188" s="1"/>
      <c r="IV188" s="1"/>
      <c r="IW188" s="1"/>
    </row>
    <row r="189" customFormat="false" ht="12.75" hidden="false" customHeight="false" outlineLevel="0" collapsed="false">
      <c r="A189" s="1"/>
      <c r="B189" s="1"/>
      <c r="C189" s="1"/>
      <c r="D189" s="1"/>
      <c r="E189" s="66"/>
      <c r="F189" s="66"/>
      <c r="G189" s="66"/>
      <c r="H189" s="66"/>
      <c r="I189" s="66"/>
      <c r="J189" s="66"/>
      <c r="K189" s="66"/>
      <c r="L189" s="66"/>
      <c r="M189" s="66"/>
      <c r="N189" s="102"/>
      <c r="O189" s="177"/>
      <c r="P189" s="102"/>
      <c r="Q189" s="102"/>
      <c r="R189" s="102"/>
      <c r="S189" s="102"/>
      <c r="T189" s="102"/>
      <c r="U189" s="102"/>
      <c r="V189" s="102"/>
      <c r="W189" s="102"/>
      <c r="X189" s="102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  <c r="IU189" s="1"/>
      <c r="IV189" s="1"/>
      <c r="IW189" s="1"/>
    </row>
    <row r="190" customFormat="false" ht="12.75" hidden="false" customHeight="false" outlineLevel="0" collapsed="false">
      <c r="A190" s="1"/>
      <c r="B190" s="1"/>
      <c r="C190" s="1"/>
      <c r="D190" s="1"/>
      <c r="E190" s="66"/>
      <c r="F190" s="66"/>
      <c r="G190" s="66"/>
      <c r="H190" s="66"/>
      <c r="I190" s="66"/>
      <c r="J190" s="66"/>
      <c r="K190" s="66"/>
      <c r="L190" s="66"/>
      <c r="M190" s="66"/>
      <c r="N190" s="102"/>
      <c r="O190" s="177"/>
      <c r="P190" s="102"/>
      <c r="Q190" s="102"/>
      <c r="R190" s="102"/>
      <c r="S190" s="102"/>
      <c r="T190" s="102"/>
      <c r="U190" s="102"/>
      <c r="V190" s="102"/>
      <c r="W190" s="102"/>
      <c r="X190" s="102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  <c r="IW190" s="1"/>
    </row>
    <row r="191" customFormat="false" ht="12.75" hidden="false" customHeight="false" outlineLevel="0" collapsed="false">
      <c r="A191" s="1"/>
      <c r="B191" s="1"/>
      <c r="C191" s="1"/>
      <c r="D191" s="1"/>
      <c r="E191" s="66"/>
      <c r="F191" s="66"/>
      <c r="G191" s="66"/>
      <c r="H191" s="66"/>
      <c r="I191" s="66"/>
      <c r="J191" s="66"/>
      <c r="K191" s="66"/>
      <c r="L191" s="66"/>
      <c r="M191" s="66"/>
      <c r="N191" s="102"/>
      <c r="O191" s="177"/>
      <c r="P191" s="102"/>
      <c r="Q191" s="102"/>
      <c r="R191" s="102"/>
      <c r="S191" s="102"/>
      <c r="T191" s="102"/>
      <c r="U191" s="102"/>
      <c r="V191" s="102"/>
      <c r="W191" s="102"/>
      <c r="X191" s="102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  <c r="IV191" s="1"/>
      <c r="IW191" s="1"/>
    </row>
    <row r="192" customFormat="false" ht="12.75" hidden="false" customHeight="false" outlineLevel="0" collapsed="false">
      <c r="A192" s="1"/>
      <c r="B192" s="1"/>
      <c r="C192" s="1"/>
      <c r="D192" s="1"/>
      <c r="E192" s="66"/>
      <c r="F192" s="66"/>
      <c r="G192" s="66"/>
      <c r="H192" s="66"/>
      <c r="I192" s="66"/>
      <c r="J192" s="66"/>
      <c r="K192" s="66"/>
      <c r="L192" s="66"/>
      <c r="M192" s="66"/>
      <c r="N192" s="102"/>
      <c r="O192" s="177"/>
      <c r="P192" s="102"/>
      <c r="Q192" s="102"/>
      <c r="R192" s="102"/>
      <c r="S192" s="102"/>
      <c r="T192" s="102"/>
      <c r="U192" s="102"/>
      <c r="V192" s="102"/>
      <c r="W192" s="102"/>
      <c r="X192" s="102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  <c r="IV192" s="1"/>
      <c r="IW192" s="1"/>
    </row>
    <row r="193" customFormat="false" ht="12.75" hidden="false" customHeight="false" outlineLevel="0" collapsed="false">
      <c r="A193" s="1"/>
      <c r="B193" s="1"/>
      <c r="C193" s="1"/>
      <c r="D193" s="1"/>
      <c r="E193" s="66"/>
      <c r="F193" s="66"/>
      <c r="G193" s="66"/>
      <c r="H193" s="66"/>
      <c r="I193" s="66"/>
      <c r="J193" s="66"/>
      <c r="K193" s="66"/>
      <c r="L193" s="66"/>
      <c r="M193" s="66"/>
      <c r="N193" s="102"/>
      <c r="O193" s="177"/>
      <c r="P193" s="102"/>
      <c r="Q193" s="102"/>
      <c r="R193" s="102"/>
      <c r="S193" s="102"/>
      <c r="T193" s="102"/>
      <c r="U193" s="102"/>
      <c r="V193" s="102"/>
      <c r="W193" s="102"/>
      <c r="X193" s="102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  <c r="IV193" s="1"/>
      <c r="IW193" s="1"/>
    </row>
    <row r="194" customFormat="false" ht="12.75" hidden="false" customHeight="false" outlineLevel="0" collapsed="false">
      <c r="A194" s="1"/>
      <c r="B194" s="1"/>
      <c r="C194" s="1"/>
      <c r="D194" s="1"/>
      <c r="E194" s="66"/>
      <c r="F194" s="66"/>
      <c r="G194" s="66"/>
      <c r="H194" s="66"/>
      <c r="I194" s="66"/>
      <c r="J194" s="66"/>
      <c r="K194" s="66"/>
      <c r="L194" s="66"/>
      <c r="M194" s="66"/>
      <c r="N194" s="102"/>
      <c r="O194" s="177"/>
      <c r="P194" s="102"/>
      <c r="Q194" s="102"/>
      <c r="R194" s="102"/>
      <c r="S194" s="102"/>
      <c r="T194" s="102"/>
      <c r="U194" s="102"/>
      <c r="V194" s="102"/>
      <c r="W194" s="102"/>
      <c r="X194" s="102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  <c r="IV194" s="1"/>
      <c r="IW194" s="1"/>
    </row>
    <row r="195" customFormat="false" ht="12.75" hidden="false" customHeight="false" outlineLevel="0" collapsed="false">
      <c r="A195" s="1"/>
      <c r="B195" s="1"/>
      <c r="C195" s="1"/>
      <c r="D195" s="1"/>
      <c r="E195" s="66"/>
      <c r="F195" s="66"/>
      <c r="G195" s="66"/>
      <c r="H195" s="66"/>
      <c r="I195" s="66"/>
      <c r="J195" s="66"/>
      <c r="K195" s="66"/>
      <c r="L195" s="66"/>
      <c r="M195" s="66"/>
      <c r="N195" s="102"/>
      <c r="O195" s="177"/>
      <c r="P195" s="102"/>
      <c r="Q195" s="102"/>
      <c r="R195" s="102"/>
      <c r="S195" s="102"/>
      <c r="T195" s="102"/>
      <c r="U195" s="102"/>
      <c r="V195" s="102"/>
      <c r="W195" s="102"/>
      <c r="X195" s="102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  <c r="IU195" s="1"/>
      <c r="IV195" s="1"/>
      <c r="IW195" s="1"/>
    </row>
    <row r="196" customFormat="false" ht="12.75" hidden="false" customHeight="false" outlineLevel="0" collapsed="false">
      <c r="A196" s="1"/>
      <c r="B196" s="1"/>
      <c r="C196" s="1"/>
      <c r="D196" s="1"/>
      <c r="E196" s="66"/>
      <c r="F196" s="66"/>
      <c r="G196" s="66"/>
      <c r="H196" s="66"/>
      <c r="I196" s="66"/>
      <c r="J196" s="66"/>
      <c r="K196" s="66"/>
      <c r="L196" s="66"/>
      <c r="M196" s="66"/>
      <c r="N196" s="102"/>
      <c r="O196" s="177"/>
      <c r="P196" s="102"/>
      <c r="Q196" s="102"/>
      <c r="R196" s="102"/>
      <c r="S196" s="102"/>
      <c r="T196" s="102"/>
      <c r="U196" s="102"/>
      <c r="V196" s="102"/>
      <c r="W196" s="102"/>
      <c r="X196" s="102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  <c r="IU196" s="1"/>
      <c r="IV196" s="1"/>
      <c r="IW196" s="1"/>
    </row>
    <row r="197" customFormat="false" ht="12.75" hidden="false" customHeight="false" outlineLevel="0" collapsed="false">
      <c r="A197" s="1"/>
      <c r="B197" s="1"/>
      <c r="C197" s="1"/>
      <c r="D197" s="1"/>
      <c r="E197" s="66"/>
      <c r="F197" s="66"/>
      <c r="G197" s="66"/>
      <c r="H197" s="66"/>
      <c r="I197" s="66"/>
      <c r="J197" s="66"/>
      <c r="K197" s="66"/>
      <c r="L197" s="66"/>
      <c r="M197" s="66"/>
      <c r="N197" s="102"/>
      <c r="O197" s="177"/>
      <c r="P197" s="102"/>
      <c r="Q197" s="102"/>
      <c r="R197" s="102"/>
      <c r="S197" s="102"/>
      <c r="T197" s="102"/>
      <c r="U197" s="102"/>
      <c r="V197" s="102"/>
      <c r="W197" s="102"/>
      <c r="X197" s="102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  <c r="IV197" s="1"/>
      <c r="IW197" s="1"/>
    </row>
    <row r="198" customFormat="false" ht="12.75" hidden="false" customHeight="false" outlineLevel="0" collapsed="false">
      <c r="A198" s="1"/>
      <c r="B198" s="1"/>
      <c r="C198" s="1"/>
      <c r="D198" s="1"/>
      <c r="E198" s="66"/>
      <c r="F198" s="66"/>
      <c r="G198" s="66"/>
      <c r="H198" s="66"/>
      <c r="I198" s="66"/>
      <c r="J198" s="66"/>
      <c r="K198" s="66"/>
      <c r="L198" s="66"/>
      <c r="M198" s="66"/>
      <c r="N198" s="102"/>
      <c r="O198" s="177"/>
      <c r="P198" s="102"/>
      <c r="Q198" s="102"/>
      <c r="R198" s="102"/>
      <c r="S198" s="102"/>
      <c r="T198" s="102"/>
      <c r="U198" s="102"/>
      <c r="V198" s="102"/>
      <c r="W198" s="102"/>
      <c r="X198" s="102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  <c r="IU198" s="1"/>
      <c r="IV198" s="1"/>
      <c r="IW198" s="1"/>
    </row>
    <row r="199" customFormat="false" ht="12.75" hidden="false" customHeight="false" outlineLevel="0" collapsed="false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02"/>
      <c r="O199" s="177"/>
      <c r="P199" s="102"/>
      <c r="Q199" s="102"/>
      <c r="R199" s="102"/>
      <c r="S199" s="102"/>
      <c r="T199" s="102"/>
      <c r="U199" s="102"/>
      <c r="V199" s="102"/>
      <c r="W199" s="102"/>
      <c r="X199" s="102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  <c r="IU199" s="1"/>
      <c r="IV199" s="1"/>
      <c r="IW199" s="1"/>
    </row>
    <row r="200" customFormat="false" ht="12.75" hidden="false" customHeight="false" outlineLevel="0" collapsed="false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02"/>
      <c r="O200" s="177"/>
      <c r="P200" s="102"/>
      <c r="Q200" s="102"/>
      <c r="R200" s="102"/>
      <c r="S200" s="102"/>
      <c r="T200" s="102"/>
      <c r="U200" s="102"/>
      <c r="V200" s="102"/>
      <c r="W200" s="102"/>
      <c r="X200" s="102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  <c r="IU200" s="1"/>
      <c r="IV200" s="1"/>
      <c r="IW200" s="1"/>
    </row>
    <row r="201" customFormat="false" ht="12.75" hidden="false" customHeight="false" outlineLevel="0" collapsed="false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02"/>
      <c r="O201" s="177"/>
      <c r="P201" s="102"/>
      <c r="Q201" s="102"/>
      <c r="R201" s="102"/>
      <c r="S201" s="102"/>
      <c r="T201" s="102"/>
      <c r="U201" s="102"/>
      <c r="V201" s="102"/>
      <c r="W201" s="102"/>
      <c r="X201" s="102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  <c r="IU201" s="1"/>
      <c r="IV201" s="1"/>
      <c r="IW201" s="1"/>
    </row>
    <row r="202" customFormat="false" ht="12.75" hidden="false" customHeight="false" outlineLevel="0" collapsed="false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02"/>
      <c r="O202" s="177"/>
      <c r="P202" s="102"/>
      <c r="Q202" s="102"/>
      <c r="R202" s="102"/>
      <c r="S202" s="102"/>
      <c r="T202" s="102"/>
      <c r="U202" s="102"/>
      <c r="V202" s="102"/>
      <c r="W202" s="102"/>
      <c r="X202" s="102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  <c r="IU202" s="1"/>
      <c r="IV202" s="1"/>
      <c r="IW202" s="1"/>
    </row>
    <row r="203" customFormat="false" ht="12.75" hidden="false" customHeight="false" outlineLevel="0" collapsed="false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02"/>
      <c r="O203" s="177"/>
      <c r="P203" s="102"/>
      <c r="Q203" s="102"/>
      <c r="R203" s="102"/>
      <c r="S203" s="102"/>
      <c r="T203" s="102"/>
      <c r="U203" s="102"/>
      <c r="V203" s="102"/>
      <c r="W203" s="102"/>
      <c r="X203" s="102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  <c r="IW203" s="1"/>
    </row>
    <row r="204" customFormat="false" ht="12.75" hidden="false" customHeight="false" outlineLevel="0" collapsed="false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02"/>
      <c r="O204" s="177"/>
      <c r="P204" s="102"/>
      <c r="Q204" s="102"/>
      <c r="R204" s="102"/>
      <c r="S204" s="102"/>
      <c r="T204" s="102"/>
      <c r="U204" s="102"/>
      <c r="V204" s="102"/>
      <c r="W204" s="102"/>
      <c r="X204" s="102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  <c r="IU204" s="1"/>
      <c r="IV204" s="1"/>
      <c r="IW204" s="1"/>
    </row>
    <row r="205" customFormat="false" ht="12.75" hidden="false" customHeight="false" outlineLevel="0" collapsed="false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02"/>
      <c r="O205" s="177"/>
      <c r="P205" s="102"/>
      <c r="Q205" s="102"/>
      <c r="R205" s="102"/>
      <c r="S205" s="102"/>
      <c r="T205" s="102"/>
      <c r="U205" s="102"/>
      <c r="V205" s="102"/>
      <c r="W205" s="102"/>
      <c r="X205" s="102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  <c r="IU205" s="1"/>
      <c r="IV205" s="1"/>
      <c r="IW205" s="1"/>
    </row>
    <row r="206" customFormat="false" ht="12.75" hidden="false" customHeight="false" outlineLevel="0" collapsed="false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02"/>
      <c r="O206" s="177"/>
      <c r="P206" s="102"/>
      <c r="Q206" s="102"/>
      <c r="R206" s="102"/>
      <c r="S206" s="102"/>
      <c r="T206" s="102"/>
      <c r="U206" s="102"/>
      <c r="V206" s="102"/>
      <c r="W206" s="102"/>
      <c r="X206" s="102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  <c r="IU206" s="1"/>
      <c r="IV206" s="1"/>
      <c r="IW206" s="1"/>
    </row>
    <row r="207" customFormat="false" ht="12.75" hidden="false" customHeight="false" outlineLevel="0" collapsed="false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02"/>
      <c r="O207" s="177"/>
      <c r="P207" s="102"/>
      <c r="Q207" s="102"/>
      <c r="R207" s="102"/>
      <c r="S207" s="102"/>
      <c r="T207" s="102"/>
      <c r="U207" s="102"/>
      <c r="V207" s="102"/>
      <c r="W207" s="102"/>
      <c r="X207" s="102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  <c r="IV207" s="1"/>
      <c r="IW207" s="1"/>
    </row>
    <row r="208" customFormat="false" ht="12.75" hidden="false" customHeight="false" outlineLevel="0" collapsed="false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02"/>
      <c r="O208" s="177"/>
      <c r="P208" s="102"/>
      <c r="Q208" s="102"/>
      <c r="R208" s="102"/>
      <c r="S208" s="102"/>
      <c r="T208" s="102"/>
      <c r="U208" s="102"/>
      <c r="V208" s="102"/>
      <c r="W208" s="102"/>
      <c r="X208" s="102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  <c r="IU208" s="1"/>
      <c r="IV208" s="1"/>
      <c r="IW208" s="1"/>
    </row>
    <row r="209" customFormat="false" ht="12.75" hidden="false" customHeight="false" outlineLevel="0" collapsed="false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02"/>
      <c r="O209" s="177"/>
      <c r="P209" s="102"/>
      <c r="Q209" s="102"/>
      <c r="R209" s="102"/>
      <c r="S209" s="102"/>
      <c r="T209" s="102"/>
      <c r="U209" s="102"/>
      <c r="V209" s="102"/>
      <c r="W209" s="102"/>
      <c r="X209" s="102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  <c r="IU209" s="1"/>
      <c r="IV209" s="1"/>
      <c r="IW209" s="1"/>
    </row>
    <row r="210" customFormat="false" ht="12.75" hidden="false" customHeight="false" outlineLevel="0" collapsed="false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02"/>
      <c r="O210" s="177"/>
      <c r="P210" s="102"/>
      <c r="Q210" s="102"/>
      <c r="R210" s="102"/>
      <c r="S210" s="102"/>
      <c r="T210" s="102"/>
      <c r="U210" s="102"/>
      <c r="V210" s="102"/>
      <c r="W210" s="102"/>
      <c r="X210" s="102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  <c r="IV210" s="1"/>
      <c r="IW210" s="1"/>
    </row>
    <row r="211" customFormat="false" ht="12.75" hidden="false" customHeight="false" outlineLevel="0" collapsed="false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02"/>
      <c r="O211" s="177"/>
      <c r="P211" s="102"/>
      <c r="Q211" s="102"/>
      <c r="R211" s="102"/>
      <c r="S211" s="102"/>
      <c r="T211" s="102"/>
      <c r="U211" s="102"/>
      <c r="V211" s="102"/>
      <c r="W211" s="102"/>
      <c r="X211" s="102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  <c r="IV211" s="1"/>
      <c r="IW211" s="1"/>
    </row>
    <row r="212" customFormat="false" ht="12.75" hidden="false" customHeight="false" outlineLevel="0" collapsed="false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02"/>
      <c r="O212" s="177"/>
      <c r="P212" s="102"/>
      <c r="Q212" s="102"/>
      <c r="R212" s="102"/>
      <c r="S212" s="102"/>
      <c r="T212" s="102"/>
      <c r="U212" s="102"/>
      <c r="V212" s="102"/>
      <c r="W212" s="102"/>
      <c r="X212" s="102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  <c r="IU212" s="1"/>
      <c r="IV212" s="1"/>
      <c r="IW212" s="1"/>
    </row>
    <row r="213" customFormat="false" ht="12.75" hidden="false" customHeight="false" outlineLevel="0" collapsed="false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02"/>
      <c r="O213" s="177"/>
      <c r="P213" s="102"/>
      <c r="Q213" s="102"/>
      <c r="R213" s="102"/>
      <c r="S213" s="102"/>
      <c r="T213" s="102"/>
      <c r="U213" s="102"/>
      <c r="V213" s="102"/>
      <c r="W213" s="102"/>
      <c r="X213" s="102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  <c r="IU213" s="1"/>
      <c r="IV213" s="1"/>
      <c r="IW213" s="1"/>
    </row>
    <row r="214" customFormat="false" ht="12.75" hidden="false" customHeight="false" outlineLevel="0" collapsed="false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02"/>
      <c r="O214" s="177"/>
      <c r="P214" s="102"/>
      <c r="Q214" s="102"/>
      <c r="R214" s="102"/>
      <c r="S214" s="102"/>
      <c r="T214" s="102"/>
      <c r="U214" s="102"/>
      <c r="V214" s="102"/>
      <c r="W214" s="102"/>
      <c r="X214" s="102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  <c r="IU214" s="1"/>
      <c r="IV214" s="1"/>
      <c r="IW214" s="1"/>
    </row>
    <row r="215" customFormat="false" ht="12.75" hidden="false" customHeight="false" outlineLevel="0" collapsed="false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02"/>
      <c r="O215" s="177"/>
      <c r="P215" s="102"/>
      <c r="Q215" s="102"/>
      <c r="R215" s="102"/>
      <c r="S215" s="102"/>
      <c r="T215" s="102"/>
      <c r="U215" s="102"/>
      <c r="V215" s="102"/>
      <c r="W215" s="102"/>
      <c r="X215" s="102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  <c r="IU215" s="1"/>
      <c r="IV215" s="1"/>
      <c r="IW215" s="1"/>
    </row>
    <row r="216" customFormat="false" ht="12.75" hidden="false" customHeight="false" outlineLevel="0" collapsed="false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02"/>
      <c r="O216" s="177"/>
      <c r="P216" s="102"/>
      <c r="Q216" s="102"/>
      <c r="R216" s="102"/>
      <c r="S216" s="102"/>
      <c r="T216" s="102"/>
      <c r="U216" s="102"/>
      <c r="V216" s="102"/>
      <c r="W216" s="102"/>
      <c r="X216" s="102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  <c r="IU216" s="1"/>
      <c r="IV216" s="1"/>
      <c r="IW216" s="1"/>
    </row>
    <row r="217" customFormat="false" ht="12.75" hidden="false" customHeight="false" outlineLevel="0" collapsed="false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02"/>
      <c r="O217" s="177"/>
      <c r="P217" s="102"/>
      <c r="Q217" s="102"/>
      <c r="R217" s="102"/>
      <c r="S217" s="102"/>
      <c r="T217" s="102"/>
      <c r="U217" s="102"/>
      <c r="V217" s="102"/>
      <c r="W217" s="102"/>
      <c r="X217" s="102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  <c r="IU217" s="1"/>
      <c r="IV217" s="1"/>
      <c r="IW217" s="1"/>
    </row>
    <row r="218" customFormat="false" ht="12.75" hidden="false" customHeight="false" outlineLevel="0" collapsed="false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02"/>
      <c r="O218" s="177"/>
      <c r="P218" s="102"/>
      <c r="Q218" s="102"/>
      <c r="R218" s="102"/>
      <c r="S218" s="102"/>
      <c r="T218" s="102"/>
      <c r="U218" s="102"/>
      <c r="V218" s="102"/>
      <c r="W218" s="102"/>
      <c r="X218" s="102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  <c r="IU218" s="1"/>
      <c r="IV218" s="1"/>
      <c r="IW218" s="1"/>
    </row>
    <row r="219" customFormat="false" ht="12.75" hidden="false" customHeight="false" outlineLevel="0" collapsed="false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02"/>
      <c r="O219" s="177"/>
      <c r="P219" s="102"/>
      <c r="Q219" s="102"/>
      <c r="R219" s="102"/>
      <c r="S219" s="102"/>
      <c r="T219" s="102"/>
      <c r="U219" s="102"/>
      <c r="V219" s="102"/>
      <c r="W219" s="102"/>
      <c r="X219" s="102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  <c r="IT219" s="1"/>
      <c r="IU219" s="1"/>
      <c r="IV219" s="1"/>
      <c r="IW219" s="1"/>
    </row>
    <row r="220" customFormat="false" ht="12.75" hidden="false" customHeight="false" outlineLevel="0" collapsed="false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02"/>
      <c r="O220" s="177"/>
      <c r="P220" s="102"/>
      <c r="Q220" s="102"/>
      <c r="R220" s="102"/>
      <c r="S220" s="102"/>
      <c r="T220" s="102"/>
      <c r="U220" s="102"/>
      <c r="V220" s="102"/>
      <c r="W220" s="102"/>
      <c r="X220" s="102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  <c r="IV220" s="1"/>
      <c r="IW220" s="1"/>
    </row>
    <row r="221" customFormat="false" ht="12.75" hidden="false" customHeight="false" outlineLevel="0" collapsed="false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02"/>
      <c r="O221" s="177"/>
      <c r="P221" s="102"/>
      <c r="Q221" s="102"/>
      <c r="R221" s="102"/>
      <c r="S221" s="102"/>
      <c r="T221" s="102"/>
      <c r="U221" s="102"/>
      <c r="V221" s="102"/>
      <c r="W221" s="102"/>
      <c r="X221" s="102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  <c r="IT221" s="1"/>
      <c r="IU221" s="1"/>
      <c r="IV221" s="1"/>
      <c r="IW221" s="1"/>
    </row>
    <row r="222" customFormat="false" ht="12.75" hidden="false" customHeight="false" outlineLevel="0" collapsed="false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02"/>
      <c r="O222" s="177"/>
      <c r="P222" s="102"/>
      <c r="Q222" s="102"/>
      <c r="R222" s="102"/>
      <c r="S222" s="102"/>
      <c r="T222" s="102"/>
      <c r="U222" s="102"/>
      <c r="V222" s="102"/>
      <c r="W222" s="102"/>
      <c r="X222" s="102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  <c r="IT222" s="1"/>
      <c r="IU222" s="1"/>
      <c r="IV222" s="1"/>
      <c r="IW222" s="1"/>
    </row>
    <row r="223" customFormat="false" ht="12.75" hidden="false" customHeight="false" outlineLevel="0" collapsed="false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02"/>
      <c r="O223" s="177"/>
      <c r="P223" s="102"/>
      <c r="Q223" s="102"/>
      <c r="R223" s="102"/>
      <c r="S223" s="102"/>
      <c r="T223" s="102"/>
      <c r="U223" s="102"/>
      <c r="V223" s="102"/>
      <c r="W223" s="102"/>
      <c r="X223" s="102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  <c r="IT223" s="1"/>
      <c r="IU223" s="1"/>
      <c r="IV223" s="1"/>
      <c r="IW223" s="1"/>
    </row>
    <row r="224" customFormat="false" ht="12.75" hidden="false" customHeight="false" outlineLevel="0" collapsed="false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02"/>
      <c r="O224" s="177"/>
      <c r="P224" s="102"/>
      <c r="Q224" s="102"/>
      <c r="R224" s="102"/>
      <c r="S224" s="102"/>
      <c r="T224" s="102"/>
      <c r="U224" s="102"/>
      <c r="V224" s="102"/>
      <c r="W224" s="102"/>
      <c r="X224" s="102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  <c r="IV224" s="1"/>
      <c r="IW224" s="1"/>
    </row>
    <row r="225" customFormat="false" ht="12.75" hidden="false" customHeight="false" outlineLevel="0" collapsed="false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02"/>
      <c r="O225" s="177"/>
      <c r="P225" s="102"/>
      <c r="Q225" s="102"/>
      <c r="R225" s="102"/>
      <c r="S225" s="102"/>
      <c r="T225" s="102"/>
      <c r="U225" s="102"/>
      <c r="V225" s="102"/>
      <c r="W225" s="102"/>
      <c r="X225" s="102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  <c r="IU225" s="1"/>
      <c r="IV225" s="1"/>
      <c r="IW225" s="1"/>
    </row>
    <row r="226" customFormat="false" ht="12.75" hidden="false" customHeight="false" outlineLevel="0" collapsed="false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02"/>
      <c r="O226" s="177"/>
      <c r="P226" s="102"/>
      <c r="Q226" s="102"/>
      <c r="R226" s="102"/>
      <c r="S226" s="102"/>
      <c r="T226" s="102"/>
      <c r="U226" s="102"/>
      <c r="V226" s="102"/>
      <c r="W226" s="102"/>
      <c r="X226" s="102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  <c r="IU226" s="1"/>
      <c r="IV226" s="1"/>
      <c r="IW226" s="1"/>
    </row>
    <row r="227" customFormat="false" ht="12.75" hidden="false" customHeight="false" outlineLevel="0" collapsed="false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02"/>
      <c r="O227" s="177"/>
      <c r="P227" s="102"/>
      <c r="Q227" s="102"/>
      <c r="R227" s="102"/>
      <c r="S227" s="102"/>
      <c r="T227" s="102"/>
      <c r="U227" s="102"/>
      <c r="V227" s="102"/>
      <c r="W227" s="102"/>
      <c r="X227" s="102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  <c r="IT227" s="1"/>
      <c r="IU227" s="1"/>
      <c r="IV227" s="1"/>
      <c r="IW227" s="1"/>
    </row>
    <row r="228" customFormat="false" ht="12.75" hidden="false" customHeight="false" outlineLevel="0" collapsed="false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02"/>
      <c r="O228" s="177"/>
      <c r="P228" s="102"/>
      <c r="Q228" s="102"/>
      <c r="R228" s="102"/>
      <c r="S228" s="102"/>
      <c r="T228" s="102"/>
      <c r="U228" s="102"/>
      <c r="V228" s="102"/>
      <c r="W228" s="102"/>
      <c r="X228" s="102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  <c r="IU228" s="1"/>
      <c r="IV228" s="1"/>
      <c r="IW228" s="1"/>
    </row>
    <row r="229" customFormat="false" ht="12.75" hidden="false" customHeight="false" outlineLevel="0" collapsed="false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02"/>
      <c r="O229" s="177"/>
      <c r="P229" s="102"/>
      <c r="Q229" s="102"/>
      <c r="R229" s="102"/>
      <c r="S229" s="102"/>
      <c r="T229" s="102"/>
      <c r="U229" s="102"/>
      <c r="V229" s="102"/>
      <c r="W229" s="102"/>
      <c r="X229" s="102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  <c r="IT229" s="1"/>
      <c r="IU229" s="1"/>
      <c r="IV229" s="1"/>
      <c r="IW229" s="1"/>
    </row>
    <row r="230" customFormat="false" ht="12.75" hidden="false" customHeight="false" outlineLevel="0" collapsed="false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02"/>
      <c r="O230" s="177"/>
      <c r="P230" s="102"/>
      <c r="Q230" s="102"/>
      <c r="R230" s="102"/>
      <c r="S230" s="102"/>
      <c r="T230" s="102"/>
      <c r="U230" s="102"/>
      <c r="V230" s="102"/>
      <c r="W230" s="102"/>
      <c r="X230" s="102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  <c r="IT230" s="1"/>
      <c r="IU230" s="1"/>
      <c r="IV230" s="1"/>
      <c r="IW230" s="1"/>
    </row>
    <row r="231" customFormat="false" ht="12.75" hidden="false" customHeight="false" outlineLevel="0" collapsed="false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02"/>
      <c r="O231" s="177"/>
      <c r="P231" s="102"/>
      <c r="Q231" s="102"/>
      <c r="R231" s="102"/>
      <c r="S231" s="102"/>
      <c r="T231" s="102"/>
      <c r="U231" s="102"/>
      <c r="V231" s="102"/>
      <c r="W231" s="102"/>
      <c r="X231" s="102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  <c r="IU231" s="1"/>
      <c r="IV231" s="1"/>
      <c r="IW231" s="1"/>
    </row>
    <row r="232" customFormat="false" ht="12.75" hidden="false" customHeight="false" outlineLevel="0" collapsed="false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02"/>
      <c r="O232" s="177"/>
      <c r="P232" s="102"/>
      <c r="Q232" s="102"/>
      <c r="R232" s="102"/>
      <c r="S232" s="102"/>
      <c r="T232" s="102"/>
      <c r="U232" s="102"/>
      <c r="V232" s="102"/>
      <c r="W232" s="102"/>
      <c r="X232" s="102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  <c r="IU232" s="1"/>
      <c r="IV232" s="1"/>
      <c r="IW232" s="1"/>
    </row>
    <row r="233" customFormat="false" ht="12.75" hidden="false" customHeight="false" outlineLevel="0" collapsed="false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02"/>
      <c r="O233" s="177"/>
      <c r="P233" s="102"/>
      <c r="Q233" s="102"/>
      <c r="R233" s="102"/>
      <c r="S233" s="102"/>
      <c r="T233" s="102"/>
      <c r="U233" s="102"/>
      <c r="V233" s="102"/>
      <c r="W233" s="102"/>
      <c r="X233" s="102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  <c r="IU233" s="1"/>
      <c r="IV233" s="1"/>
      <c r="IW233" s="1"/>
    </row>
    <row r="234" customFormat="false" ht="12.75" hidden="false" customHeight="false" outlineLevel="0" collapsed="false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02"/>
      <c r="O234" s="177"/>
      <c r="P234" s="102"/>
      <c r="Q234" s="102"/>
      <c r="R234" s="102"/>
      <c r="S234" s="102"/>
      <c r="T234" s="102"/>
      <c r="U234" s="102"/>
      <c r="V234" s="102"/>
      <c r="W234" s="102"/>
      <c r="X234" s="102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  <c r="IU234" s="1"/>
      <c r="IV234" s="1"/>
      <c r="IW234" s="1"/>
    </row>
    <row r="235" customFormat="false" ht="12.75" hidden="false" customHeight="false" outlineLevel="0" collapsed="false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02"/>
      <c r="O235" s="177"/>
      <c r="P235" s="102"/>
      <c r="Q235" s="102"/>
      <c r="R235" s="102"/>
      <c r="S235" s="102"/>
      <c r="T235" s="102"/>
      <c r="U235" s="102"/>
      <c r="V235" s="102"/>
      <c r="W235" s="102"/>
      <c r="X235" s="102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  <c r="IT235" s="1"/>
      <c r="IU235" s="1"/>
      <c r="IV235" s="1"/>
      <c r="IW235" s="1"/>
    </row>
    <row r="236" customFormat="false" ht="12.75" hidden="false" customHeight="false" outlineLevel="0" collapsed="false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02"/>
      <c r="O236" s="177"/>
      <c r="P236" s="102"/>
      <c r="Q236" s="102"/>
      <c r="R236" s="102"/>
      <c r="S236" s="102"/>
      <c r="T236" s="102"/>
      <c r="U236" s="102"/>
      <c r="V236" s="102"/>
      <c r="W236" s="102"/>
      <c r="X236" s="102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  <c r="IU236" s="1"/>
      <c r="IV236" s="1"/>
      <c r="IW236" s="1"/>
    </row>
    <row r="237" customFormat="false" ht="12.75" hidden="false" customHeight="false" outlineLevel="0" collapsed="false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02"/>
      <c r="O237" s="177"/>
      <c r="P237" s="102"/>
      <c r="Q237" s="102"/>
      <c r="R237" s="102"/>
      <c r="S237" s="102"/>
      <c r="T237" s="102"/>
      <c r="U237" s="102"/>
      <c r="V237" s="102"/>
      <c r="W237" s="102"/>
      <c r="X237" s="102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  <c r="IU237" s="1"/>
      <c r="IV237" s="1"/>
      <c r="IW237" s="1"/>
    </row>
    <row r="238" customFormat="false" ht="12.75" hidden="false" customHeight="false" outlineLevel="0" collapsed="false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02"/>
      <c r="O238" s="177"/>
      <c r="P238" s="102"/>
      <c r="Q238" s="102"/>
      <c r="R238" s="102"/>
      <c r="S238" s="102"/>
      <c r="T238" s="102"/>
      <c r="U238" s="102"/>
      <c r="V238" s="102"/>
      <c r="W238" s="102"/>
      <c r="X238" s="102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  <c r="IT238" s="1"/>
      <c r="IU238" s="1"/>
      <c r="IV238" s="1"/>
      <c r="IW238" s="1"/>
    </row>
    <row r="239" customFormat="false" ht="12.75" hidden="false" customHeight="false" outlineLevel="0" collapsed="false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02"/>
      <c r="O239" s="177"/>
      <c r="P239" s="102"/>
      <c r="Q239" s="102"/>
      <c r="R239" s="102"/>
      <c r="S239" s="102"/>
      <c r="T239" s="102"/>
      <c r="U239" s="102"/>
      <c r="V239" s="102"/>
      <c r="W239" s="102"/>
      <c r="X239" s="102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  <c r="IT239" s="1"/>
      <c r="IU239" s="1"/>
      <c r="IV239" s="1"/>
      <c r="IW239" s="1"/>
    </row>
    <row r="240" customFormat="false" ht="12.75" hidden="false" customHeight="false" outlineLevel="0" collapsed="false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02"/>
      <c r="O240" s="177"/>
      <c r="P240" s="102"/>
      <c r="Q240" s="102"/>
      <c r="R240" s="102"/>
      <c r="S240" s="102"/>
      <c r="T240" s="102"/>
      <c r="U240" s="102"/>
      <c r="V240" s="102"/>
      <c r="W240" s="102"/>
      <c r="X240" s="102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  <c r="IU240" s="1"/>
      <c r="IV240" s="1"/>
      <c r="IW240" s="1"/>
    </row>
    <row r="241" customFormat="false" ht="12.75" hidden="false" customHeight="false" outlineLevel="0" collapsed="false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02"/>
      <c r="O241" s="177"/>
      <c r="P241" s="102"/>
      <c r="Q241" s="102"/>
      <c r="R241" s="102"/>
      <c r="S241" s="102"/>
      <c r="T241" s="102"/>
      <c r="U241" s="102"/>
      <c r="V241" s="102"/>
      <c r="W241" s="102"/>
      <c r="X241" s="102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  <c r="IU241" s="1"/>
      <c r="IV241" s="1"/>
      <c r="IW241" s="1"/>
    </row>
    <row r="242" customFormat="false" ht="12.75" hidden="false" customHeight="false" outlineLevel="0" collapsed="false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02"/>
      <c r="O242" s="177"/>
      <c r="P242" s="102"/>
      <c r="Q242" s="102"/>
      <c r="R242" s="102"/>
      <c r="S242" s="102"/>
      <c r="T242" s="102"/>
      <c r="U242" s="102"/>
      <c r="V242" s="102"/>
      <c r="W242" s="102"/>
      <c r="X242" s="102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  <c r="IU242" s="1"/>
      <c r="IV242" s="1"/>
      <c r="IW242" s="1"/>
    </row>
    <row r="243" customFormat="false" ht="12.75" hidden="false" customHeight="false" outlineLevel="0" collapsed="false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02"/>
      <c r="O243" s="177"/>
      <c r="P243" s="102"/>
      <c r="Q243" s="102"/>
      <c r="R243" s="102"/>
      <c r="S243" s="102"/>
      <c r="T243" s="102"/>
      <c r="U243" s="102"/>
      <c r="V243" s="102"/>
      <c r="W243" s="102"/>
      <c r="X243" s="102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  <c r="IU243" s="1"/>
      <c r="IV243" s="1"/>
      <c r="IW243" s="1"/>
    </row>
    <row r="244" customFormat="false" ht="12.75" hidden="false" customHeight="false" outlineLevel="0" collapsed="false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02"/>
      <c r="O244" s="177"/>
      <c r="P244" s="102"/>
      <c r="Q244" s="102"/>
      <c r="R244" s="102"/>
      <c r="S244" s="102"/>
      <c r="T244" s="102"/>
      <c r="U244" s="102"/>
      <c r="V244" s="102"/>
      <c r="W244" s="102"/>
      <c r="X244" s="102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  <c r="IU244" s="1"/>
      <c r="IV244" s="1"/>
      <c r="IW244" s="1"/>
    </row>
    <row r="245" customFormat="false" ht="12.75" hidden="false" customHeight="false" outlineLevel="0" collapsed="false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02"/>
      <c r="O245" s="177"/>
      <c r="P245" s="102"/>
      <c r="Q245" s="102"/>
      <c r="R245" s="102"/>
      <c r="S245" s="102"/>
      <c r="T245" s="102"/>
      <c r="U245" s="102"/>
      <c r="V245" s="102"/>
      <c r="W245" s="102"/>
      <c r="X245" s="102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  <c r="IU245" s="1"/>
      <c r="IV245" s="1"/>
      <c r="IW245" s="1"/>
    </row>
    <row r="246" customFormat="false" ht="12.75" hidden="false" customHeight="false" outlineLevel="0" collapsed="false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02"/>
      <c r="O246" s="177"/>
      <c r="P246" s="102"/>
      <c r="Q246" s="102"/>
      <c r="R246" s="102"/>
      <c r="S246" s="102"/>
      <c r="T246" s="102"/>
      <c r="U246" s="102"/>
      <c r="V246" s="102"/>
      <c r="W246" s="102"/>
      <c r="X246" s="102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1"/>
      <c r="IU246" s="1"/>
      <c r="IV246" s="1"/>
      <c r="IW246" s="1"/>
    </row>
    <row r="247" customFormat="false" ht="12.75" hidden="false" customHeight="false" outlineLevel="0" collapsed="false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02"/>
      <c r="O247" s="177"/>
      <c r="P247" s="102"/>
      <c r="Q247" s="102"/>
      <c r="R247" s="102"/>
      <c r="S247" s="102"/>
      <c r="T247" s="102"/>
      <c r="U247" s="102"/>
      <c r="V247" s="102"/>
      <c r="W247" s="102"/>
      <c r="X247" s="102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1"/>
      <c r="IU247" s="1"/>
      <c r="IV247" s="1"/>
      <c r="IW247" s="1"/>
    </row>
    <row r="248" customFormat="false" ht="12.75" hidden="false" customHeight="false" outlineLevel="0" collapsed="false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02"/>
      <c r="O248" s="177"/>
      <c r="P248" s="102"/>
      <c r="Q248" s="102"/>
      <c r="R248" s="102"/>
      <c r="S248" s="102"/>
      <c r="T248" s="102"/>
      <c r="U248" s="102"/>
      <c r="V248" s="102"/>
      <c r="W248" s="102"/>
      <c r="X248" s="102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  <c r="IU248" s="1"/>
      <c r="IV248" s="1"/>
      <c r="IW248" s="1"/>
    </row>
    <row r="249" customFormat="false" ht="12.75" hidden="false" customHeight="false" outlineLevel="0" collapsed="false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02"/>
      <c r="O249" s="177"/>
      <c r="P249" s="102"/>
      <c r="Q249" s="102"/>
      <c r="R249" s="102"/>
      <c r="S249" s="102"/>
      <c r="T249" s="102"/>
      <c r="U249" s="102"/>
      <c r="V249" s="102"/>
      <c r="W249" s="102"/>
      <c r="X249" s="102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1"/>
      <c r="IU249" s="1"/>
      <c r="IV249" s="1"/>
      <c r="IW249" s="1"/>
    </row>
    <row r="250" customFormat="false" ht="12.75" hidden="false" customHeight="false" outlineLevel="0" collapsed="false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02"/>
      <c r="O250" s="177"/>
      <c r="P250" s="102"/>
      <c r="Q250" s="102"/>
      <c r="R250" s="102"/>
      <c r="S250" s="102"/>
      <c r="T250" s="102"/>
      <c r="U250" s="102"/>
      <c r="V250" s="102"/>
      <c r="W250" s="102"/>
      <c r="X250" s="102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1"/>
      <c r="IU250" s="1"/>
      <c r="IV250" s="1"/>
      <c r="IW250" s="1"/>
    </row>
    <row r="251" customFormat="false" ht="12.75" hidden="false" customHeight="false" outlineLevel="0" collapsed="false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02"/>
      <c r="O251" s="177"/>
      <c r="P251" s="102"/>
      <c r="Q251" s="102"/>
      <c r="R251" s="102"/>
      <c r="S251" s="102"/>
      <c r="T251" s="102"/>
      <c r="U251" s="102"/>
      <c r="V251" s="102"/>
      <c r="W251" s="102"/>
      <c r="X251" s="102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1"/>
      <c r="IU251" s="1"/>
      <c r="IV251" s="1"/>
      <c r="IW251" s="1"/>
    </row>
    <row r="252" customFormat="false" ht="12.75" hidden="false" customHeight="false" outlineLevel="0" collapsed="false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02"/>
      <c r="O252" s="177"/>
      <c r="P252" s="102"/>
      <c r="Q252" s="102"/>
      <c r="R252" s="102"/>
      <c r="S252" s="102"/>
      <c r="T252" s="102"/>
      <c r="U252" s="102"/>
      <c r="V252" s="102"/>
      <c r="W252" s="102"/>
      <c r="X252" s="102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1"/>
      <c r="IU252" s="1"/>
      <c r="IV252" s="1"/>
      <c r="IW252" s="1"/>
    </row>
    <row r="253" customFormat="false" ht="12.75" hidden="false" customHeight="false" outlineLevel="0" collapsed="false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02"/>
      <c r="O253" s="177"/>
      <c r="P253" s="102"/>
      <c r="Q253" s="102"/>
      <c r="R253" s="102"/>
      <c r="S253" s="102"/>
      <c r="T253" s="102"/>
      <c r="U253" s="102"/>
      <c r="V253" s="102"/>
      <c r="W253" s="102"/>
      <c r="X253" s="102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  <c r="IR253" s="1"/>
      <c r="IS253" s="1"/>
      <c r="IT253" s="1"/>
      <c r="IU253" s="1"/>
      <c r="IV253" s="1"/>
      <c r="IW253" s="1"/>
    </row>
    <row r="254" customFormat="false" ht="12.75" hidden="false" customHeight="false" outlineLevel="0" collapsed="false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02"/>
      <c r="O254" s="177"/>
      <c r="P254" s="102"/>
      <c r="Q254" s="102"/>
      <c r="R254" s="102"/>
      <c r="S254" s="102"/>
      <c r="T254" s="102"/>
      <c r="U254" s="102"/>
      <c r="V254" s="102"/>
      <c r="W254" s="102"/>
      <c r="X254" s="102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  <c r="IQ254" s="1"/>
      <c r="IR254" s="1"/>
      <c r="IS254" s="1"/>
      <c r="IT254" s="1"/>
      <c r="IU254" s="1"/>
      <c r="IV254" s="1"/>
      <c r="IW254" s="1"/>
    </row>
    <row r="255" customFormat="false" ht="12.75" hidden="false" customHeight="false" outlineLevel="0" collapsed="false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02"/>
      <c r="O255" s="177"/>
      <c r="P255" s="102"/>
      <c r="Q255" s="102"/>
      <c r="R255" s="102"/>
      <c r="S255" s="102"/>
      <c r="T255" s="102"/>
      <c r="U255" s="102"/>
      <c r="V255" s="102"/>
      <c r="W255" s="102"/>
      <c r="X255" s="102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1"/>
      <c r="IU255" s="1"/>
      <c r="IV255" s="1"/>
      <c r="IW255" s="1"/>
    </row>
    <row r="256" customFormat="false" ht="12.75" hidden="false" customHeight="false" outlineLevel="0" collapsed="false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02"/>
      <c r="O256" s="177"/>
      <c r="P256" s="102"/>
      <c r="Q256" s="102"/>
      <c r="R256" s="102"/>
      <c r="S256" s="102"/>
      <c r="T256" s="102"/>
      <c r="U256" s="102"/>
      <c r="V256" s="102"/>
      <c r="W256" s="102"/>
      <c r="X256" s="102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  <c r="IQ256" s="1"/>
      <c r="IR256" s="1"/>
      <c r="IS256" s="1"/>
      <c r="IT256" s="1"/>
      <c r="IU256" s="1"/>
      <c r="IV256" s="1"/>
      <c r="IW256" s="1"/>
    </row>
    <row r="257" customFormat="false" ht="12.75" hidden="false" customHeight="false" outlineLevel="0" collapsed="false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02"/>
      <c r="O257" s="177"/>
      <c r="P257" s="102"/>
      <c r="Q257" s="102"/>
      <c r="R257" s="102"/>
      <c r="S257" s="102"/>
      <c r="T257" s="102"/>
      <c r="U257" s="102"/>
      <c r="V257" s="102"/>
      <c r="W257" s="102"/>
      <c r="X257" s="102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  <c r="GA257" s="1"/>
      <c r="GB257" s="1"/>
      <c r="GC257" s="1"/>
      <c r="GD257" s="1"/>
      <c r="GE257" s="1"/>
      <c r="GF257" s="1"/>
      <c r="GG257" s="1"/>
      <c r="GH257" s="1"/>
      <c r="GI257" s="1"/>
      <c r="GJ257" s="1"/>
      <c r="GK257" s="1"/>
      <c r="GL257" s="1"/>
      <c r="GM257" s="1"/>
      <c r="GN257" s="1"/>
      <c r="GO257" s="1"/>
      <c r="GP257" s="1"/>
      <c r="GQ257" s="1"/>
      <c r="GR257" s="1"/>
      <c r="GS257" s="1"/>
      <c r="GT257" s="1"/>
      <c r="GU257" s="1"/>
      <c r="GV257" s="1"/>
      <c r="GW257" s="1"/>
      <c r="GX257" s="1"/>
      <c r="GY257" s="1"/>
      <c r="GZ257" s="1"/>
      <c r="HA257" s="1"/>
      <c r="HB257" s="1"/>
      <c r="HC257" s="1"/>
      <c r="HD257" s="1"/>
      <c r="HE257" s="1"/>
      <c r="HF257" s="1"/>
      <c r="HG257" s="1"/>
      <c r="HH257" s="1"/>
      <c r="HI257" s="1"/>
      <c r="HJ257" s="1"/>
      <c r="HK257" s="1"/>
      <c r="HL257" s="1"/>
      <c r="HM257" s="1"/>
      <c r="HN257" s="1"/>
      <c r="HO257" s="1"/>
      <c r="HP257" s="1"/>
      <c r="HQ257" s="1"/>
      <c r="HR257" s="1"/>
      <c r="HS257" s="1"/>
      <c r="HT257" s="1"/>
      <c r="HU257" s="1"/>
      <c r="HV257" s="1"/>
      <c r="HW257" s="1"/>
      <c r="HX257" s="1"/>
      <c r="HY257" s="1"/>
      <c r="HZ257" s="1"/>
      <c r="IA257" s="1"/>
      <c r="IB257" s="1"/>
      <c r="IC257" s="1"/>
      <c r="ID257" s="1"/>
      <c r="IE257" s="1"/>
      <c r="IF257" s="1"/>
      <c r="IG257" s="1"/>
      <c r="IH257" s="1"/>
      <c r="II257" s="1"/>
      <c r="IJ257" s="1"/>
      <c r="IK257" s="1"/>
      <c r="IL257" s="1"/>
      <c r="IM257" s="1"/>
      <c r="IN257" s="1"/>
      <c r="IO257" s="1"/>
      <c r="IP257" s="1"/>
      <c r="IQ257" s="1"/>
      <c r="IR257" s="1"/>
      <c r="IS257" s="1"/>
      <c r="IT257" s="1"/>
      <c r="IU257" s="1"/>
      <c r="IV257" s="1"/>
      <c r="IW257" s="1"/>
    </row>
    <row r="258" customFormat="false" ht="12.75" hidden="false" customHeight="false" outlineLevel="0" collapsed="false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02"/>
      <c r="O258" s="177"/>
      <c r="P258" s="102"/>
      <c r="Q258" s="102"/>
      <c r="R258" s="102"/>
      <c r="S258" s="102"/>
      <c r="T258" s="102"/>
      <c r="U258" s="102"/>
      <c r="V258" s="102"/>
      <c r="W258" s="102"/>
      <c r="X258" s="102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1"/>
      <c r="FZ258" s="1"/>
      <c r="GA258" s="1"/>
      <c r="GB258" s="1"/>
      <c r="GC258" s="1"/>
      <c r="GD258" s="1"/>
      <c r="GE258" s="1"/>
      <c r="GF258" s="1"/>
      <c r="GG258" s="1"/>
      <c r="GH258" s="1"/>
      <c r="GI258" s="1"/>
      <c r="GJ258" s="1"/>
      <c r="GK258" s="1"/>
      <c r="GL258" s="1"/>
      <c r="GM258" s="1"/>
      <c r="GN258" s="1"/>
      <c r="GO258" s="1"/>
      <c r="GP258" s="1"/>
      <c r="GQ258" s="1"/>
      <c r="GR258" s="1"/>
      <c r="GS258" s="1"/>
      <c r="GT258" s="1"/>
      <c r="GU258" s="1"/>
      <c r="GV258" s="1"/>
      <c r="GW258" s="1"/>
      <c r="GX258" s="1"/>
      <c r="GY258" s="1"/>
      <c r="GZ258" s="1"/>
      <c r="HA258" s="1"/>
      <c r="HB258" s="1"/>
      <c r="HC258" s="1"/>
      <c r="HD258" s="1"/>
      <c r="HE258" s="1"/>
      <c r="HF258" s="1"/>
      <c r="HG258" s="1"/>
      <c r="HH258" s="1"/>
      <c r="HI258" s="1"/>
      <c r="HJ258" s="1"/>
      <c r="HK258" s="1"/>
      <c r="HL258" s="1"/>
      <c r="HM258" s="1"/>
      <c r="HN258" s="1"/>
      <c r="HO258" s="1"/>
      <c r="HP258" s="1"/>
      <c r="HQ258" s="1"/>
      <c r="HR258" s="1"/>
      <c r="HS258" s="1"/>
      <c r="HT258" s="1"/>
      <c r="HU258" s="1"/>
      <c r="HV258" s="1"/>
      <c r="HW258" s="1"/>
      <c r="HX258" s="1"/>
      <c r="HY258" s="1"/>
      <c r="HZ258" s="1"/>
      <c r="IA258" s="1"/>
      <c r="IB258" s="1"/>
      <c r="IC258" s="1"/>
      <c r="ID258" s="1"/>
      <c r="IE258" s="1"/>
      <c r="IF258" s="1"/>
      <c r="IG258" s="1"/>
      <c r="IH258" s="1"/>
      <c r="II258" s="1"/>
      <c r="IJ258" s="1"/>
      <c r="IK258" s="1"/>
      <c r="IL258" s="1"/>
      <c r="IM258" s="1"/>
      <c r="IN258" s="1"/>
      <c r="IO258" s="1"/>
      <c r="IP258" s="1"/>
      <c r="IQ258" s="1"/>
      <c r="IR258" s="1"/>
      <c r="IS258" s="1"/>
      <c r="IT258" s="1"/>
      <c r="IU258" s="1"/>
      <c r="IV258" s="1"/>
      <c r="IW258" s="1"/>
    </row>
    <row r="259" customFormat="false" ht="12.75" hidden="false" customHeight="false" outlineLevel="0" collapsed="false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02"/>
      <c r="O259" s="177"/>
      <c r="P259" s="102"/>
      <c r="Q259" s="102"/>
      <c r="R259" s="102"/>
      <c r="S259" s="102"/>
      <c r="T259" s="102"/>
      <c r="U259" s="102"/>
      <c r="V259" s="102"/>
      <c r="W259" s="102"/>
      <c r="X259" s="102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  <c r="GA259" s="1"/>
      <c r="GB259" s="1"/>
      <c r="GC259" s="1"/>
      <c r="GD259" s="1"/>
      <c r="GE259" s="1"/>
      <c r="GF259" s="1"/>
      <c r="GG259" s="1"/>
      <c r="GH259" s="1"/>
      <c r="GI259" s="1"/>
      <c r="GJ259" s="1"/>
      <c r="GK259" s="1"/>
      <c r="GL259" s="1"/>
      <c r="GM259" s="1"/>
      <c r="GN259" s="1"/>
      <c r="GO259" s="1"/>
      <c r="GP259" s="1"/>
      <c r="GQ259" s="1"/>
      <c r="GR259" s="1"/>
      <c r="GS259" s="1"/>
      <c r="GT259" s="1"/>
      <c r="GU259" s="1"/>
      <c r="GV259" s="1"/>
      <c r="GW259" s="1"/>
      <c r="GX259" s="1"/>
      <c r="GY259" s="1"/>
      <c r="GZ259" s="1"/>
      <c r="HA259" s="1"/>
      <c r="HB259" s="1"/>
      <c r="HC259" s="1"/>
      <c r="HD259" s="1"/>
      <c r="HE259" s="1"/>
      <c r="HF259" s="1"/>
      <c r="HG259" s="1"/>
      <c r="HH259" s="1"/>
      <c r="HI259" s="1"/>
      <c r="HJ259" s="1"/>
      <c r="HK259" s="1"/>
      <c r="HL259" s="1"/>
      <c r="HM259" s="1"/>
      <c r="HN259" s="1"/>
      <c r="HO259" s="1"/>
      <c r="HP259" s="1"/>
      <c r="HQ259" s="1"/>
      <c r="HR259" s="1"/>
      <c r="HS259" s="1"/>
      <c r="HT259" s="1"/>
      <c r="HU259" s="1"/>
      <c r="HV259" s="1"/>
      <c r="HW259" s="1"/>
      <c r="HX259" s="1"/>
      <c r="HY259" s="1"/>
      <c r="HZ259" s="1"/>
      <c r="IA259" s="1"/>
      <c r="IB259" s="1"/>
      <c r="IC259" s="1"/>
      <c r="ID259" s="1"/>
      <c r="IE259" s="1"/>
      <c r="IF259" s="1"/>
      <c r="IG259" s="1"/>
      <c r="IH259" s="1"/>
      <c r="II259" s="1"/>
      <c r="IJ259" s="1"/>
      <c r="IK259" s="1"/>
      <c r="IL259" s="1"/>
      <c r="IM259" s="1"/>
      <c r="IN259" s="1"/>
      <c r="IO259" s="1"/>
      <c r="IP259" s="1"/>
      <c r="IQ259" s="1"/>
      <c r="IR259" s="1"/>
      <c r="IS259" s="1"/>
      <c r="IT259" s="1"/>
      <c r="IU259" s="1"/>
      <c r="IV259" s="1"/>
      <c r="IW259" s="1"/>
    </row>
    <row r="260" customFormat="false" ht="12.75" hidden="false" customHeight="false" outlineLevel="0" collapsed="false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02"/>
      <c r="O260" s="177"/>
      <c r="P260" s="102"/>
      <c r="Q260" s="102"/>
      <c r="R260" s="102"/>
      <c r="S260" s="102"/>
      <c r="T260" s="102"/>
      <c r="U260" s="102"/>
      <c r="V260" s="102"/>
      <c r="W260" s="102"/>
      <c r="X260" s="102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1"/>
      <c r="FZ260" s="1"/>
      <c r="GA260" s="1"/>
      <c r="GB260" s="1"/>
      <c r="GC260" s="1"/>
      <c r="GD260" s="1"/>
      <c r="GE260" s="1"/>
      <c r="GF260" s="1"/>
      <c r="GG260" s="1"/>
      <c r="GH260" s="1"/>
      <c r="GI260" s="1"/>
      <c r="GJ260" s="1"/>
      <c r="GK260" s="1"/>
      <c r="GL260" s="1"/>
      <c r="GM260" s="1"/>
      <c r="GN260" s="1"/>
      <c r="GO260" s="1"/>
      <c r="GP260" s="1"/>
      <c r="GQ260" s="1"/>
      <c r="GR260" s="1"/>
      <c r="GS260" s="1"/>
      <c r="GT260" s="1"/>
      <c r="GU260" s="1"/>
      <c r="GV260" s="1"/>
      <c r="GW260" s="1"/>
      <c r="GX260" s="1"/>
      <c r="GY260" s="1"/>
      <c r="GZ260" s="1"/>
      <c r="HA260" s="1"/>
      <c r="HB260" s="1"/>
      <c r="HC260" s="1"/>
      <c r="HD260" s="1"/>
      <c r="HE260" s="1"/>
      <c r="HF260" s="1"/>
      <c r="HG260" s="1"/>
      <c r="HH260" s="1"/>
      <c r="HI260" s="1"/>
      <c r="HJ260" s="1"/>
      <c r="HK260" s="1"/>
      <c r="HL260" s="1"/>
      <c r="HM260" s="1"/>
      <c r="HN260" s="1"/>
      <c r="HO260" s="1"/>
      <c r="HP260" s="1"/>
      <c r="HQ260" s="1"/>
      <c r="HR260" s="1"/>
      <c r="HS260" s="1"/>
      <c r="HT260" s="1"/>
      <c r="HU260" s="1"/>
      <c r="HV260" s="1"/>
      <c r="HW260" s="1"/>
      <c r="HX260" s="1"/>
      <c r="HY260" s="1"/>
      <c r="HZ260" s="1"/>
      <c r="IA260" s="1"/>
      <c r="IB260" s="1"/>
      <c r="IC260" s="1"/>
      <c r="ID260" s="1"/>
      <c r="IE260" s="1"/>
      <c r="IF260" s="1"/>
      <c r="IG260" s="1"/>
      <c r="IH260" s="1"/>
      <c r="II260" s="1"/>
      <c r="IJ260" s="1"/>
      <c r="IK260" s="1"/>
      <c r="IL260" s="1"/>
      <c r="IM260" s="1"/>
      <c r="IN260" s="1"/>
      <c r="IO260" s="1"/>
      <c r="IP260" s="1"/>
      <c r="IQ260" s="1"/>
      <c r="IR260" s="1"/>
      <c r="IS260" s="1"/>
      <c r="IT260" s="1"/>
      <c r="IU260" s="1"/>
      <c r="IV260" s="1"/>
      <c r="IW260" s="1"/>
    </row>
    <row r="261" customFormat="false" ht="12.75" hidden="false" customHeight="false" outlineLevel="0" collapsed="false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02"/>
      <c r="O261" s="177"/>
      <c r="P261" s="102"/>
      <c r="Q261" s="102"/>
      <c r="R261" s="102"/>
      <c r="S261" s="102"/>
      <c r="T261" s="102"/>
      <c r="U261" s="102"/>
      <c r="V261" s="102"/>
      <c r="W261" s="102"/>
      <c r="X261" s="102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1"/>
      <c r="FZ261" s="1"/>
      <c r="GA261" s="1"/>
      <c r="GB261" s="1"/>
      <c r="GC261" s="1"/>
      <c r="GD261" s="1"/>
      <c r="GE261" s="1"/>
      <c r="GF261" s="1"/>
      <c r="GG261" s="1"/>
      <c r="GH261" s="1"/>
      <c r="GI261" s="1"/>
      <c r="GJ261" s="1"/>
      <c r="GK261" s="1"/>
      <c r="GL261" s="1"/>
      <c r="GM261" s="1"/>
      <c r="GN261" s="1"/>
      <c r="GO261" s="1"/>
      <c r="GP261" s="1"/>
      <c r="GQ261" s="1"/>
      <c r="GR261" s="1"/>
      <c r="GS261" s="1"/>
      <c r="GT261" s="1"/>
      <c r="GU261" s="1"/>
      <c r="GV261" s="1"/>
      <c r="GW261" s="1"/>
      <c r="GX261" s="1"/>
      <c r="GY261" s="1"/>
      <c r="GZ261" s="1"/>
      <c r="HA261" s="1"/>
      <c r="HB261" s="1"/>
      <c r="HC261" s="1"/>
      <c r="HD261" s="1"/>
      <c r="HE261" s="1"/>
      <c r="HF261" s="1"/>
      <c r="HG261" s="1"/>
      <c r="HH261" s="1"/>
      <c r="HI261" s="1"/>
      <c r="HJ261" s="1"/>
      <c r="HK261" s="1"/>
      <c r="HL261" s="1"/>
      <c r="HM261" s="1"/>
      <c r="HN261" s="1"/>
      <c r="HO261" s="1"/>
      <c r="HP261" s="1"/>
      <c r="HQ261" s="1"/>
      <c r="HR261" s="1"/>
      <c r="HS261" s="1"/>
      <c r="HT261" s="1"/>
      <c r="HU261" s="1"/>
      <c r="HV261" s="1"/>
      <c r="HW261" s="1"/>
      <c r="HX261" s="1"/>
      <c r="HY261" s="1"/>
      <c r="HZ261" s="1"/>
      <c r="IA261" s="1"/>
      <c r="IB261" s="1"/>
      <c r="IC261" s="1"/>
      <c r="ID261" s="1"/>
      <c r="IE261" s="1"/>
      <c r="IF261" s="1"/>
      <c r="IG261" s="1"/>
      <c r="IH261" s="1"/>
      <c r="II261" s="1"/>
      <c r="IJ261" s="1"/>
      <c r="IK261" s="1"/>
      <c r="IL261" s="1"/>
      <c r="IM261" s="1"/>
      <c r="IN261" s="1"/>
      <c r="IO261" s="1"/>
      <c r="IP261" s="1"/>
      <c r="IQ261" s="1"/>
      <c r="IR261" s="1"/>
      <c r="IS261" s="1"/>
      <c r="IT261" s="1"/>
      <c r="IU261" s="1"/>
      <c r="IV261" s="1"/>
      <c r="IW261" s="1"/>
    </row>
    <row r="262" customFormat="false" ht="12.75" hidden="false" customHeight="false" outlineLevel="0" collapsed="false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02"/>
      <c r="O262" s="177"/>
      <c r="P262" s="102"/>
      <c r="Q262" s="102"/>
      <c r="R262" s="102"/>
      <c r="S262" s="102"/>
      <c r="T262" s="102"/>
      <c r="U262" s="102"/>
      <c r="V262" s="102"/>
      <c r="W262" s="102"/>
      <c r="X262" s="102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  <c r="FZ262" s="1"/>
      <c r="GA262" s="1"/>
      <c r="GB262" s="1"/>
      <c r="GC262" s="1"/>
      <c r="GD262" s="1"/>
      <c r="GE262" s="1"/>
      <c r="GF262" s="1"/>
      <c r="GG262" s="1"/>
      <c r="GH262" s="1"/>
      <c r="GI262" s="1"/>
      <c r="GJ262" s="1"/>
      <c r="GK262" s="1"/>
      <c r="GL262" s="1"/>
      <c r="GM262" s="1"/>
      <c r="GN262" s="1"/>
      <c r="GO262" s="1"/>
      <c r="GP262" s="1"/>
      <c r="GQ262" s="1"/>
      <c r="GR262" s="1"/>
      <c r="GS262" s="1"/>
      <c r="GT262" s="1"/>
      <c r="GU262" s="1"/>
      <c r="GV262" s="1"/>
      <c r="GW262" s="1"/>
      <c r="GX262" s="1"/>
      <c r="GY262" s="1"/>
      <c r="GZ262" s="1"/>
      <c r="HA262" s="1"/>
      <c r="HB262" s="1"/>
      <c r="HC262" s="1"/>
      <c r="HD262" s="1"/>
      <c r="HE262" s="1"/>
      <c r="HF262" s="1"/>
      <c r="HG262" s="1"/>
      <c r="HH262" s="1"/>
      <c r="HI262" s="1"/>
      <c r="HJ262" s="1"/>
      <c r="HK262" s="1"/>
      <c r="HL262" s="1"/>
      <c r="HM262" s="1"/>
      <c r="HN262" s="1"/>
      <c r="HO262" s="1"/>
      <c r="HP262" s="1"/>
      <c r="HQ262" s="1"/>
      <c r="HR262" s="1"/>
      <c r="HS262" s="1"/>
      <c r="HT262" s="1"/>
      <c r="HU262" s="1"/>
      <c r="HV262" s="1"/>
      <c r="HW262" s="1"/>
      <c r="HX262" s="1"/>
      <c r="HY262" s="1"/>
      <c r="HZ262" s="1"/>
      <c r="IA262" s="1"/>
      <c r="IB262" s="1"/>
      <c r="IC262" s="1"/>
      <c r="ID262" s="1"/>
      <c r="IE262" s="1"/>
      <c r="IF262" s="1"/>
      <c r="IG262" s="1"/>
      <c r="IH262" s="1"/>
      <c r="II262" s="1"/>
      <c r="IJ262" s="1"/>
      <c r="IK262" s="1"/>
      <c r="IL262" s="1"/>
      <c r="IM262" s="1"/>
      <c r="IN262" s="1"/>
      <c r="IO262" s="1"/>
      <c r="IP262" s="1"/>
      <c r="IQ262" s="1"/>
      <c r="IR262" s="1"/>
      <c r="IS262" s="1"/>
      <c r="IT262" s="1"/>
      <c r="IU262" s="1"/>
      <c r="IV262" s="1"/>
      <c r="IW262" s="1"/>
    </row>
    <row r="263" customFormat="false" ht="12.75" hidden="false" customHeight="false" outlineLevel="0" collapsed="false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02"/>
      <c r="O263" s="177"/>
      <c r="P263" s="102"/>
      <c r="Q263" s="102"/>
      <c r="R263" s="102"/>
      <c r="S263" s="102"/>
      <c r="T263" s="102"/>
      <c r="U263" s="102"/>
      <c r="V263" s="102"/>
      <c r="W263" s="102"/>
      <c r="X263" s="102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1"/>
      <c r="FZ263" s="1"/>
      <c r="GA263" s="1"/>
      <c r="GB263" s="1"/>
      <c r="GC263" s="1"/>
      <c r="GD263" s="1"/>
      <c r="GE263" s="1"/>
      <c r="GF263" s="1"/>
      <c r="GG263" s="1"/>
      <c r="GH263" s="1"/>
      <c r="GI263" s="1"/>
      <c r="GJ263" s="1"/>
      <c r="GK263" s="1"/>
      <c r="GL263" s="1"/>
      <c r="GM263" s="1"/>
      <c r="GN263" s="1"/>
      <c r="GO263" s="1"/>
      <c r="GP263" s="1"/>
      <c r="GQ263" s="1"/>
      <c r="GR263" s="1"/>
      <c r="GS263" s="1"/>
      <c r="GT263" s="1"/>
      <c r="GU263" s="1"/>
      <c r="GV263" s="1"/>
      <c r="GW263" s="1"/>
      <c r="GX263" s="1"/>
      <c r="GY263" s="1"/>
      <c r="GZ263" s="1"/>
      <c r="HA263" s="1"/>
      <c r="HB263" s="1"/>
      <c r="HC263" s="1"/>
      <c r="HD263" s="1"/>
      <c r="HE263" s="1"/>
      <c r="HF263" s="1"/>
      <c r="HG263" s="1"/>
      <c r="HH263" s="1"/>
      <c r="HI263" s="1"/>
      <c r="HJ263" s="1"/>
      <c r="HK263" s="1"/>
      <c r="HL263" s="1"/>
      <c r="HM263" s="1"/>
      <c r="HN263" s="1"/>
      <c r="HO263" s="1"/>
      <c r="HP263" s="1"/>
      <c r="HQ263" s="1"/>
      <c r="HR263" s="1"/>
      <c r="HS263" s="1"/>
      <c r="HT263" s="1"/>
      <c r="HU263" s="1"/>
      <c r="HV263" s="1"/>
      <c r="HW263" s="1"/>
      <c r="HX263" s="1"/>
      <c r="HY263" s="1"/>
      <c r="HZ263" s="1"/>
      <c r="IA263" s="1"/>
      <c r="IB263" s="1"/>
      <c r="IC263" s="1"/>
      <c r="ID263" s="1"/>
      <c r="IE263" s="1"/>
      <c r="IF263" s="1"/>
      <c r="IG263" s="1"/>
      <c r="IH263" s="1"/>
      <c r="II263" s="1"/>
      <c r="IJ263" s="1"/>
      <c r="IK263" s="1"/>
      <c r="IL263" s="1"/>
      <c r="IM263" s="1"/>
      <c r="IN263" s="1"/>
      <c r="IO263" s="1"/>
      <c r="IP263" s="1"/>
      <c r="IQ263" s="1"/>
      <c r="IR263" s="1"/>
      <c r="IS263" s="1"/>
      <c r="IT263" s="1"/>
      <c r="IU263" s="1"/>
      <c r="IV263" s="1"/>
      <c r="IW263" s="1"/>
    </row>
    <row r="264" customFormat="false" ht="12.75" hidden="false" customHeight="false" outlineLevel="0" collapsed="false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02"/>
      <c r="O264" s="177"/>
      <c r="P264" s="102"/>
      <c r="Q264" s="102"/>
      <c r="R264" s="102"/>
      <c r="S264" s="102"/>
      <c r="T264" s="102"/>
      <c r="U264" s="102"/>
      <c r="V264" s="102"/>
      <c r="W264" s="102"/>
      <c r="X264" s="102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  <c r="GA264" s="1"/>
      <c r="GB264" s="1"/>
      <c r="GC264" s="1"/>
      <c r="GD264" s="1"/>
      <c r="GE264" s="1"/>
      <c r="GF264" s="1"/>
      <c r="GG264" s="1"/>
      <c r="GH264" s="1"/>
      <c r="GI264" s="1"/>
      <c r="GJ264" s="1"/>
      <c r="GK264" s="1"/>
      <c r="GL264" s="1"/>
      <c r="GM264" s="1"/>
      <c r="GN264" s="1"/>
      <c r="GO264" s="1"/>
      <c r="GP264" s="1"/>
      <c r="GQ264" s="1"/>
      <c r="GR264" s="1"/>
      <c r="GS264" s="1"/>
      <c r="GT264" s="1"/>
      <c r="GU264" s="1"/>
      <c r="GV264" s="1"/>
      <c r="GW264" s="1"/>
      <c r="GX264" s="1"/>
      <c r="GY264" s="1"/>
      <c r="GZ264" s="1"/>
      <c r="HA264" s="1"/>
      <c r="HB264" s="1"/>
      <c r="HC264" s="1"/>
      <c r="HD264" s="1"/>
      <c r="HE264" s="1"/>
      <c r="HF264" s="1"/>
      <c r="HG264" s="1"/>
      <c r="HH264" s="1"/>
      <c r="HI264" s="1"/>
      <c r="HJ264" s="1"/>
      <c r="HK264" s="1"/>
      <c r="HL264" s="1"/>
      <c r="HM264" s="1"/>
      <c r="HN264" s="1"/>
      <c r="HO264" s="1"/>
      <c r="HP264" s="1"/>
      <c r="HQ264" s="1"/>
      <c r="HR264" s="1"/>
      <c r="HS264" s="1"/>
      <c r="HT264" s="1"/>
      <c r="HU264" s="1"/>
      <c r="HV264" s="1"/>
      <c r="HW264" s="1"/>
      <c r="HX264" s="1"/>
      <c r="HY264" s="1"/>
      <c r="HZ264" s="1"/>
      <c r="IA264" s="1"/>
      <c r="IB264" s="1"/>
      <c r="IC264" s="1"/>
      <c r="ID264" s="1"/>
      <c r="IE264" s="1"/>
      <c r="IF264" s="1"/>
      <c r="IG264" s="1"/>
      <c r="IH264" s="1"/>
      <c r="II264" s="1"/>
      <c r="IJ264" s="1"/>
      <c r="IK264" s="1"/>
      <c r="IL264" s="1"/>
      <c r="IM264" s="1"/>
      <c r="IN264" s="1"/>
      <c r="IO264" s="1"/>
      <c r="IP264" s="1"/>
      <c r="IQ264" s="1"/>
      <c r="IR264" s="1"/>
      <c r="IS264" s="1"/>
      <c r="IT264" s="1"/>
      <c r="IU264" s="1"/>
      <c r="IV264" s="1"/>
      <c r="IW264" s="1"/>
    </row>
    <row r="265" customFormat="false" ht="12.75" hidden="false" customHeight="false" outlineLevel="0" collapsed="false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02"/>
      <c r="O265" s="177"/>
      <c r="P265" s="102"/>
      <c r="Q265" s="102"/>
      <c r="R265" s="102"/>
      <c r="S265" s="102"/>
      <c r="T265" s="102"/>
      <c r="U265" s="102"/>
      <c r="V265" s="102"/>
      <c r="W265" s="102"/>
      <c r="X265" s="102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  <c r="GA265" s="1"/>
      <c r="GB265" s="1"/>
      <c r="GC265" s="1"/>
      <c r="GD265" s="1"/>
      <c r="GE265" s="1"/>
      <c r="GF265" s="1"/>
      <c r="GG265" s="1"/>
      <c r="GH265" s="1"/>
      <c r="GI265" s="1"/>
      <c r="GJ265" s="1"/>
      <c r="GK265" s="1"/>
      <c r="GL265" s="1"/>
      <c r="GM265" s="1"/>
      <c r="GN265" s="1"/>
      <c r="GO265" s="1"/>
      <c r="GP265" s="1"/>
      <c r="GQ265" s="1"/>
      <c r="GR265" s="1"/>
      <c r="GS265" s="1"/>
      <c r="GT265" s="1"/>
      <c r="GU265" s="1"/>
      <c r="GV265" s="1"/>
      <c r="GW265" s="1"/>
      <c r="GX265" s="1"/>
      <c r="GY265" s="1"/>
      <c r="GZ265" s="1"/>
      <c r="HA265" s="1"/>
      <c r="HB265" s="1"/>
      <c r="HC265" s="1"/>
      <c r="HD265" s="1"/>
      <c r="HE265" s="1"/>
      <c r="HF265" s="1"/>
      <c r="HG265" s="1"/>
      <c r="HH265" s="1"/>
      <c r="HI265" s="1"/>
      <c r="HJ265" s="1"/>
      <c r="HK265" s="1"/>
      <c r="HL265" s="1"/>
      <c r="HM265" s="1"/>
      <c r="HN265" s="1"/>
      <c r="HO265" s="1"/>
      <c r="HP265" s="1"/>
      <c r="HQ265" s="1"/>
      <c r="HR265" s="1"/>
      <c r="HS265" s="1"/>
      <c r="HT265" s="1"/>
      <c r="HU265" s="1"/>
      <c r="HV265" s="1"/>
      <c r="HW265" s="1"/>
      <c r="HX265" s="1"/>
      <c r="HY265" s="1"/>
      <c r="HZ265" s="1"/>
      <c r="IA265" s="1"/>
      <c r="IB265" s="1"/>
      <c r="IC265" s="1"/>
      <c r="ID265" s="1"/>
      <c r="IE265" s="1"/>
      <c r="IF265" s="1"/>
      <c r="IG265" s="1"/>
      <c r="IH265" s="1"/>
      <c r="II265" s="1"/>
      <c r="IJ265" s="1"/>
      <c r="IK265" s="1"/>
      <c r="IL265" s="1"/>
      <c r="IM265" s="1"/>
      <c r="IN265" s="1"/>
      <c r="IO265" s="1"/>
      <c r="IP265" s="1"/>
      <c r="IQ265" s="1"/>
      <c r="IR265" s="1"/>
      <c r="IS265" s="1"/>
      <c r="IT265" s="1"/>
      <c r="IU265" s="1"/>
      <c r="IV265" s="1"/>
      <c r="IW265" s="1"/>
    </row>
    <row r="266" customFormat="false" ht="12.75" hidden="false" customHeight="false" outlineLevel="0" collapsed="false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02"/>
      <c r="O266" s="177"/>
      <c r="P266" s="102"/>
      <c r="Q266" s="102"/>
      <c r="R266" s="102"/>
      <c r="S266" s="102"/>
      <c r="T266" s="102"/>
      <c r="U266" s="102"/>
      <c r="V266" s="102"/>
      <c r="W266" s="102"/>
      <c r="X266" s="102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  <c r="FZ266" s="1"/>
      <c r="GA266" s="1"/>
      <c r="GB266" s="1"/>
      <c r="GC266" s="1"/>
      <c r="GD266" s="1"/>
      <c r="GE266" s="1"/>
      <c r="GF266" s="1"/>
      <c r="GG266" s="1"/>
      <c r="GH266" s="1"/>
      <c r="GI266" s="1"/>
      <c r="GJ266" s="1"/>
      <c r="GK266" s="1"/>
      <c r="GL266" s="1"/>
      <c r="GM266" s="1"/>
      <c r="GN266" s="1"/>
      <c r="GO266" s="1"/>
      <c r="GP266" s="1"/>
      <c r="GQ266" s="1"/>
      <c r="GR266" s="1"/>
      <c r="GS266" s="1"/>
      <c r="GT266" s="1"/>
      <c r="GU266" s="1"/>
      <c r="GV266" s="1"/>
      <c r="GW266" s="1"/>
      <c r="GX266" s="1"/>
      <c r="GY266" s="1"/>
      <c r="GZ266" s="1"/>
      <c r="HA266" s="1"/>
      <c r="HB266" s="1"/>
      <c r="HC266" s="1"/>
      <c r="HD266" s="1"/>
      <c r="HE266" s="1"/>
      <c r="HF266" s="1"/>
      <c r="HG266" s="1"/>
      <c r="HH266" s="1"/>
      <c r="HI266" s="1"/>
      <c r="HJ266" s="1"/>
      <c r="HK266" s="1"/>
      <c r="HL266" s="1"/>
      <c r="HM266" s="1"/>
      <c r="HN266" s="1"/>
      <c r="HO266" s="1"/>
      <c r="HP266" s="1"/>
      <c r="HQ266" s="1"/>
      <c r="HR266" s="1"/>
      <c r="HS266" s="1"/>
      <c r="HT266" s="1"/>
      <c r="HU266" s="1"/>
      <c r="HV266" s="1"/>
      <c r="HW266" s="1"/>
      <c r="HX266" s="1"/>
      <c r="HY266" s="1"/>
      <c r="HZ266" s="1"/>
      <c r="IA266" s="1"/>
      <c r="IB266" s="1"/>
      <c r="IC266" s="1"/>
      <c r="ID266" s="1"/>
      <c r="IE266" s="1"/>
      <c r="IF266" s="1"/>
      <c r="IG266" s="1"/>
      <c r="IH266" s="1"/>
      <c r="II266" s="1"/>
      <c r="IJ266" s="1"/>
      <c r="IK266" s="1"/>
      <c r="IL266" s="1"/>
      <c r="IM266" s="1"/>
      <c r="IN266" s="1"/>
      <c r="IO266" s="1"/>
      <c r="IP266" s="1"/>
      <c r="IQ266" s="1"/>
      <c r="IR266" s="1"/>
      <c r="IS266" s="1"/>
      <c r="IT266" s="1"/>
      <c r="IU266" s="1"/>
      <c r="IV266" s="1"/>
      <c r="IW266" s="1"/>
    </row>
    <row r="267" customFormat="false" ht="12.75" hidden="false" customHeight="false" outlineLevel="0" collapsed="false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02"/>
      <c r="O267" s="177"/>
      <c r="P267" s="102"/>
      <c r="Q267" s="102"/>
      <c r="R267" s="102"/>
      <c r="S267" s="102"/>
      <c r="T267" s="102"/>
      <c r="U267" s="102"/>
      <c r="V267" s="102"/>
      <c r="W267" s="102"/>
      <c r="X267" s="102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  <c r="GA267" s="1"/>
      <c r="GB267" s="1"/>
      <c r="GC267" s="1"/>
      <c r="GD267" s="1"/>
      <c r="GE267" s="1"/>
      <c r="GF267" s="1"/>
      <c r="GG267" s="1"/>
      <c r="GH267" s="1"/>
      <c r="GI267" s="1"/>
      <c r="GJ267" s="1"/>
      <c r="GK267" s="1"/>
      <c r="GL267" s="1"/>
      <c r="GM267" s="1"/>
      <c r="GN267" s="1"/>
      <c r="GO267" s="1"/>
      <c r="GP267" s="1"/>
      <c r="GQ267" s="1"/>
      <c r="GR267" s="1"/>
      <c r="GS267" s="1"/>
      <c r="GT267" s="1"/>
      <c r="GU267" s="1"/>
      <c r="GV267" s="1"/>
      <c r="GW267" s="1"/>
      <c r="GX267" s="1"/>
      <c r="GY267" s="1"/>
      <c r="GZ267" s="1"/>
      <c r="HA267" s="1"/>
      <c r="HB267" s="1"/>
      <c r="HC267" s="1"/>
      <c r="HD267" s="1"/>
      <c r="HE267" s="1"/>
      <c r="HF267" s="1"/>
      <c r="HG267" s="1"/>
      <c r="HH267" s="1"/>
      <c r="HI267" s="1"/>
      <c r="HJ267" s="1"/>
      <c r="HK267" s="1"/>
      <c r="HL267" s="1"/>
      <c r="HM267" s="1"/>
      <c r="HN267" s="1"/>
      <c r="HO267" s="1"/>
      <c r="HP267" s="1"/>
      <c r="HQ267" s="1"/>
      <c r="HR267" s="1"/>
      <c r="HS267" s="1"/>
      <c r="HT267" s="1"/>
      <c r="HU267" s="1"/>
      <c r="HV267" s="1"/>
      <c r="HW267" s="1"/>
      <c r="HX267" s="1"/>
      <c r="HY267" s="1"/>
      <c r="HZ267" s="1"/>
      <c r="IA267" s="1"/>
      <c r="IB267" s="1"/>
      <c r="IC267" s="1"/>
      <c r="ID267" s="1"/>
      <c r="IE267" s="1"/>
      <c r="IF267" s="1"/>
      <c r="IG267" s="1"/>
      <c r="IH267" s="1"/>
      <c r="II267" s="1"/>
      <c r="IJ267" s="1"/>
      <c r="IK267" s="1"/>
      <c r="IL267" s="1"/>
      <c r="IM267" s="1"/>
      <c r="IN267" s="1"/>
      <c r="IO267" s="1"/>
      <c r="IP267" s="1"/>
      <c r="IQ267" s="1"/>
      <c r="IR267" s="1"/>
      <c r="IS267" s="1"/>
      <c r="IT267" s="1"/>
      <c r="IU267" s="1"/>
      <c r="IV267" s="1"/>
      <c r="IW267" s="1"/>
    </row>
    <row r="268" customFormat="false" ht="12.75" hidden="false" customHeight="false" outlineLevel="0" collapsed="false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02"/>
      <c r="O268" s="177"/>
      <c r="P268" s="102"/>
      <c r="Q268" s="102"/>
      <c r="R268" s="102"/>
      <c r="S268" s="102"/>
      <c r="T268" s="102"/>
      <c r="U268" s="102"/>
      <c r="V268" s="102"/>
      <c r="W268" s="102"/>
      <c r="X268" s="102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1"/>
      <c r="FZ268" s="1"/>
      <c r="GA268" s="1"/>
      <c r="GB268" s="1"/>
      <c r="GC268" s="1"/>
      <c r="GD268" s="1"/>
      <c r="GE268" s="1"/>
      <c r="GF268" s="1"/>
      <c r="GG268" s="1"/>
      <c r="GH268" s="1"/>
      <c r="GI268" s="1"/>
      <c r="GJ268" s="1"/>
      <c r="GK268" s="1"/>
      <c r="GL268" s="1"/>
      <c r="GM268" s="1"/>
      <c r="GN268" s="1"/>
      <c r="GO268" s="1"/>
      <c r="GP268" s="1"/>
      <c r="GQ268" s="1"/>
      <c r="GR268" s="1"/>
      <c r="GS268" s="1"/>
      <c r="GT268" s="1"/>
      <c r="GU268" s="1"/>
      <c r="GV268" s="1"/>
      <c r="GW268" s="1"/>
      <c r="GX268" s="1"/>
      <c r="GY268" s="1"/>
      <c r="GZ268" s="1"/>
      <c r="HA268" s="1"/>
      <c r="HB268" s="1"/>
      <c r="HC268" s="1"/>
      <c r="HD268" s="1"/>
      <c r="HE268" s="1"/>
      <c r="HF268" s="1"/>
      <c r="HG268" s="1"/>
      <c r="HH268" s="1"/>
      <c r="HI268" s="1"/>
      <c r="HJ268" s="1"/>
      <c r="HK268" s="1"/>
      <c r="HL268" s="1"/>
      <c r="HM268" s="1"/>
      <c r="HN268" s="1"/>
      <c r="HO268" s="1"/>
      <c r="HP268" s="1"/>
      <c r="HQ268" s="1"/>
      <c r="HR268" s="1"/>
      <c r="HS268" s="1"/>
      <c r="HT268" s="1"/>
      <c r="HU268" s="1"/>
      <c r="HV268" s="1"/>
      <c r="HW268" s="1"/>
      <c r="HX268" s="1"/>
      <c r="HY268" s="1"/>
      <c r="HZ268" s="1"/>
      <c r="IA268" s="1"/>
      <c r="IB268" s="1"/>
      <c r="IC268" s="1"/>
      <c r="ID268" s="1"/>
      <c r="IE268" s="1"/>
      <c r="IF268" s="1"/>
      <c r="IG268" s="1"/>
      <c r="IH268" s="1"/>
      <c r="II268" s="1"/>
      <c r="IJ268" s="1"/>
      <c r="IK268" s="1"/>
      <c r="IL268" s="1"/>
      <c r="IM268" s="1"/>
      <c r="IN268" s="1"/>
      <c r="IO268" s="1"/>
      <c r="IP268" s="1"/>
      <c r="IQ268" s="1"/>
      <c r="IR268" s="1"/>
      <c r="IS268" s="1"/>
      <c r="IT268" s="1"/>
      <c r="IU268" s="1"/>
      <c r="IV268" s="1"/>
      <c r="IW268" s="1"/>
    </row>
    <row r="269" customFormat="false" ht="12.75" hidden="false" customHeight="false" outlineLevel="0" collapsed="false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02"/>
      <c r="O269" s="177"/>
      <c r="P269" s="102"/>
      <c r="Q269" s="102"/>
      <c r="R269" s="102"/>
      <c r="S269" s="102"/>
      <c r="T269" s="102"/>
      <c r="U269" s="102"/>
      <c r="V269" s="102"/>
      <c r="W269" s="102"/>
      <c r="X269" s="102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  <c r="FZ269" s="1"/>
      <c r="GA269" s="1"/>
      <c r="GB269" s="1"/>
      <c r="GC269" s="1"/>
      <c r="GD269" s="1"/>
      <c r="GE269" s="1"/>
      <c r="GF269" s="1"/>
      <c r="GG269" s="1"/>
      <c r="GH269" s="1"/>
      <c r="GI269" s="1"/>
      <c r="GJ269" s="1"/>
      <c r="GK269" s="1"/>
      <c r="GL269" s="1"/>
      <c r="GM269" s="1"/>
      <c r="GN269" s="1"/>
      <c r="GO269" s="1"/>
      <c r="GP269" s="1"/>
      <c r="GQ269" s="1"/>
      <c r="GR269" s="1"/>
      <c r="GS269" s="1"/>
      <c r="GT269" s="1"/>
      <c r="GU269" s="1"/>
      <c r="GV269" s="1"/>
      <c r="GW269" s="1"/>
      <c r="GX269" s="1"/>
      <c r="GY269" s="1"/>
      <c r="GZ269" s="1"/>
      <c r="HA269" s="1"/>
      <c r="HB269" s="1"/>
      <c r="HC269" s="1"/>
      <c r="HD269" s="1"/>
      <c r="HE269" s="1"/>
      <c r="HF269" s="1"/>
      <c r="HG269" s="1"/>
      <c r="HH269" s="1"/>
      <c r="HI269" s="1"/>
      <c r="HJ269" s="1"/>
      <c r="HK269" s="1"/>
      <c r="HL269" s="1"/>
      <c r="HM269" s="1"/>
      <c r="HN269" s="1"/>
      <c r="HO269" s="1"/>
      <c r="HP269" s="1"/>
      <c r="HQ269" s="1"/>
      <c r="HR269" s="1"/>
      <c r="HS269" s="1"/>
      <c r="HT269" s="1"/>
      <c r="HU269" s="1"/>
      <c r="HV269" s="1"/>
      <c r="HW269" s="1"/>
      <c r="HX269" s="1"/>
      <c r="HY269" s="1"/>
      <c r="HZ269" s="1"/>
      <c r="IA269" s="1"/>
      <c r="IB269" s="1"/>
      <c r="IC269" s="1"/>
      <c r="ID269" s="1"/>
      <c r="IE269" s="1"/>
      <c r="IF269" s="1"/>
      <c r="IG269" s="1"/>
      <c r="IH269" s="1"/>
      <c r="II269" s="1"/>
      <c r="IJ269" s="1"/>
      <c r="IK269" s="1"/>
      <c r="IL269" s="1"/>
      <c r="IM269" s="1"/>
      <c r="IN269" s="1"/>
      <c r="IO269" s="1"/>
      <c r="IP269" s="1"/>
      <c r="IQ269" s="1"/>
      <c r="IR269" s="1"/>
      <c r="IS269" s="1"/>
      <c r="IT269" s="1"/>
      <c r="IU269" s="1"/>
      <c r="IV269" s="1"/>
      <c r="IW269" s="1"/>
    </row>
    <row r="270" customFormat="false" ht="12.75" hidden="false" customHeight="false" outlineLevel="0" collapsed="false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02"/>
      <c r="O270" s="177"/>
      <c r="P270" s="102"/>
      <c r="Q270" s="102"/>
      <c r="R270" s="102"/>
      <c r="S270" s="102"/>
      <c r="T270" s="102"/>
      <c r="U270" s="102"/>
      <c r="V270" s="102"/>
      <c r="W270" s="102"/>
      <c r="X270" s="102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1"/>
      <c r="FZ270" s="1"/>
      <c r="GA270" s="1"/>
      <c r="GB270" s="1"/>
      <c r="GC270" s="1"/>
      <c r="GD270" s="1"/>
      <c r="GE270" s="1"/>
      <c r="GF270" s="1"/>
      <c r="GG270" s="1"/>
      <c r="GH270" s="1"/>
      <c r="GI270" s="1"/>
      <c r="GJ270" s="1"/>
      <c r="GK270" s="1"/>
      <c r="GL270" s="1"/>
      <c r="GM270" s="1"/>
      <c r="GN270" s="1"/>
      <c r="GO270" s="1"/>
      <c r="GP270" s="1"/>
      <c r="GQ270" s="1"/>
      <c r="GR270" s="1"/>
      <c r="GS270" s="1"/>
      <c r="GT270" s="1"/>
      <c r="GU270" s="1"/>
      <c r="GV270" s="1"/>
      <c r="GW270" s="1"/>
      <c r="GX270" s="1"/>
      <c r="GY270" s="1"/>
      <c r="GZ270" s="1"/>
      <c r="HA270" s="1"/>
      <c r="HB270" s="1"/>
      <c r="HC270" s="1"/>
      <c r="HD270" s="1"/>
      <c r="HE270" s="1"/>
      <c r="HF270" s="1"/>
      <c r="HG270" s="1"/>
      <c r="HH270" s="1"/>
      <c r="HI270" s="1"/>
      <c r="HJ270" s="1"/>
      <c r="HK270" s="1"/>
      <c r="HL270" s="1"/>
      <c r="HM270" s="1"/>
      <c r="HN270" s="1"/>
      <c r="HO270" s="1"/>
      <c r="HP270" s="1"/>
      <c r="HQ270" s="1"/>
      <c r="HR270" s="1"/>
      <c r="HS270" s="1"/>
      <c r="HT270" s="1"/>
      <c r="HU270" s="1"/>
      <c r="HV270" s="1"/>
      <c r="HW270" s="1"/>
      <c r="HX270" s="1"/>
      <c r="HY270" s="1"/>
      <c r="HZ270" s="1"/>
      <c r="IA270" s="1"/>
      <c r="IB270" s="1"/>
      <c r="IC270" s="1"/>
      <c r="ID270" s="1"/>
      <c r="IE270" s="1"/>
      <c r="IF270" s="1"/>
      <c r="IG270" s="1"/>
      <c r="IH270" s="1"/>
      <c r="II270" s="1"/>
      <c r="IJ270" s="1"/>
      <c r="IK270" s="1"/>
      <c r="IL270" s="1"/>
      <c r="IM270" s="1"/>
      <c r="IN270" s="1"/>
      <c r="IO270" s="1"/>
      <c r="IP270" s="1"/>
      <c r="IQ270" s="1"/>
      <c r="IR270" s="1"/>
      <c r="IS270" s="1"/>
      <c r="IT270" s="1"/>
      <c r="IU270" s="1"/>
      <c r="IV270" s="1"/>
      <c r="IW270" s="1"/>
    </row>
    <row r="271" customFormat="false" ht="12.75" hidden="false" customHeight="false" outlineLevel="0" collapsed="false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02"/>
      <c r="O271" s="177"/>
      <c r="P271" s="102"/>
      <c r="Q271" s="102"/>
      <c r="R271" s="102"/>
      <c r="S271" s="102"/>
      <c r="T271" s="102"/>
      <c r="U271" s="102"/>
      <c r="V271" s="102"/>
      <c r="W271" s="102"/>
      <c r="X271" s="102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  <c r="FL271" s="1"/>
      <c r="FM271" s="1"/>
      <c r="FN271" s="1"/>
      <c r="FO271" s="1"/>
      <c r="FP271" s="1"/>
      <c r="FQ271" s="1"/>
      <c r="FR271" s="1"/>
      <c r="FS271" s="1"/>
      <c r="FT271" s="1"/>
      <c r="FU271" s="1"/>
      <c r="FV271" s="1"/>
      <c r="FW271" s="1"/>
      <c r="FX271" s="1"/>
      <c r="FY271" s="1"/>
      <c r="FZ271" s="1"/>
      <c r="GA271" s="1"/>
      <c r="GB271" s="1"/>
      <c r="GC271" s="1"/>
      <c r="GD271" s="1"/>
      <c r="GE271" s="1"/>
      <c r="GF271" s="1"/>
      <c r="GG271" s="1"/>
      <c r="GH271" s="1"/>
      <c r="GI271" s="1"/>
      <c r="GJ271" s="1"/>
      <c r="GK271" s="1"/>
      <c r="GL271" s="1"/>
      <c r="GM271" s="1"/>
      <c r="GN271" s="1"/>
      <c r="GO271" s="1"/>
      <c r="GP271" s="1"/>
      <c r="GQ271" s="1"/>
      <c r="GR271" s="1"/>
      <c r="GS271" s="1"/>
      <c r="GT271" s="1"/>
      <c r="GU271" s="1"/>
      <c r="GV271" s="1"/>
      <c r="GW271" s="1"/>
      <c r="GX271" s="1"/>
      <c r="GY271" s="1"/>
      <c r="GZ271" s="1"/>
      <c r="HA271" s="1"/>
      <c r="HB271" s="1"/>
      <c r="HC271" s="1"/>
      <c r="HD271" s="1"/>
      <c r="HE271" s="1"/>
      <c r="HF271" s="1"/>
      <c r="HG271" s="1"/>
      <c r="HH271" s="1"/>
      <c r="HI271" s="1"/>
      <c r="HJ271" s="1"/>
      <c r="HK271" s="1"/>
      <c r="HL271" s="1"/>
      <c r="HM271" s="1"/>
      <c r="HN271" s="1"/>
      <c r="HO271" s="1"/>
      <c r="HP271" s="1"/>
      <c r="HQ271" s="1"/>
      <c r="HR271" s="1"/>
      <c r="HS271" s="1"/>
      <c r="HT271" s="1"/>
      <c r="HU271" s="1"/>
      <c r="HV271" s="1"/>
      <c r="HW271" s="1"/>
      <c r="HX271" s="1"/>
      <c r="HY271" s="1"/>
      <c r="HZ271" s="1"/>
      <c r="IA271" s="1"/>
      <c r="IB271" s="1"/>
      <c r="IC271" s="1"/>
      <c r="ID271" s="1"/>
      <c r="IE271" s="1"/>
      <c r="IF271" s="1"/>
      <c r="IG271" s="1"/>
      <c r="IH271" s="1"/>
      <c r="II271" s="1"/>
      <c r="IJ271" s="1"/>
      <c r="IK271" s="1"/>
      <c r="IL271" s="1"/>
      <c r="IM271" s="1"/>
      <c r="IN271" s="1"/>
      <c r="IO271" s="1"/>
      <c r="IP271" s="1"/>
      <c r="IQ271" s="1"/>
      <c r="IR271" s="1"/>
      <c r="IS271" s="1"/>
      <c r="IT271" s="1"/>
      <c r="IU271" s="1"/>
      <c r="IV271" s="1"/>
      <c r="IW271" s="1"/>
    </row>
    <row r="272" customFormat="false" ht="12.75" hidden="false" customHeight="false" outlineLevel="0" collapsed="false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02"/>
      <c r="O272" s="177"/>
      <c r="P272" s="102"/>
      <c r="Q272" s="102"/>
      <c r="R272" s="102"/>
      <c r="S272" s="102"/>
      <c r="T272" s="102"/>
      <c r="U272" s="102"/>
      <c r="V272" s="102"/>
      <c r="W272" s="102"/>
      <c r="X272" s="102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  <c r="GA272" s="1"/>
      <c r="GB272" s="1"/>
      <c r="GC272" s="1"/>
      <c r="GD272" s="1"/>
      <c r="GE272" s="1"/>
      <c r="GF272" s="1"/>
      <c r="GG272" s="1"/>
      <c r="GH272" s="1"/>
      <c r="GI272" s="1"/>
      <c r="GJ272" s="1"/>
      <c r="GK272" s="1"/>
      <c r="GL272" s="1"/>
      <c r="GM272" s="1"/>
      <c r="GN272" s="1"/>
      <c r="GO272" s="1"/>
      <c r="GP272" s="1"/>
      <c r="GQ272" s="1"/>
      <c r="GR272" s="1"/>
      <c r="GS272" s="1"/>
      <c r="GT272" s="1"/>
      <c r="GU272" s="1"/>
      <c r="GV272" s="1"/>
      <c r="GW272" s="1"/>
      <c r="GX272" s="1"/>
      <c r="GY272" s="1"/>
      <c r="GZ272" s="1"/>
      <c r="HA272" s="1"/>
      <c r="HB272" s="1"/>
      <c r="HC272" s="1"/>
      <c r="HD272" s="1"/>
      <c r="HE272" s="1"/>
      <c r="HF272" s="1"/>
      <c r="HG272" s="1"/>
      <c r="HH272" s="1"/>
      <c r="HI272" s="1"/>
      <c r="HJ272" s="1"/>
      <c r="HK272" s="1"/>
      <c r="HL272" s="1"/>
      <c r="HM272" s="1"/>
      <c r="HN272" s="1"/>
      <c r="HO272" s="1"/>
      <c r="HP272" s="1"/>
      <c r="HQ272" s="1"/>
      <c r="HR272" s="1"/>
      <c r="HS272" s="1"/>
      <c r="HT272" s="1"/>
      <c r="HU272" s="1"/>
      <c r="HV272" s="1"/>
      <c r="HW272" s="1"/>
      <c r="HX272" s="1"/>
      <c r="HY272" s="1"/>
      <c r="HZ272" s="1"/>
      <c r="IA272" s="1"/>
      <c r="IB272" s="1"/>
      <c r="IC272" s="1"/>
      <c r="ID272" s="1"/>
      <c r="IE272" s="1"/>
      <c r="IF272" s="1"/>
      <c r="IG272" s="1"/>
      <c r="IH272" s="1"/>
      <c r="II272" s="1"/>
      <c r="IJ272" s="1"/>
      <c r="IK272" s="1"/>
      <c r="IL272" s="1"/>
      <c r="IM272" s="1"/>
      <c r="IN272" s="1"/>
      <c r="IO272" s="1"/>
      <c r="IP272" s="1"/>
      <c r="IQ272" s="1"/>
      <c r="IR272" s="1"/>
      <c r="IS272" s="1"/>
      <c r="IT272" s="1"/>
      <c r="IU272" s="1"/>
      <c r="IV272" s="1"/>
      <c r="IW272" s="1"/>
    </row>
    <row r="273" customFormat="false" ht="12.75" hidden="false" customHeight="false" outlineLevel="0" collapsed="false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02"/>
      <c r="O273" s="177"/>
      <c r="P273" s="102"/>
      <c r="Q273" s="102"/>
      <c r="R273" s="102"/>
      <c r="S273" s="102"/>
      <c r="T273" s="102"/>
      <c r="U273" s="102"/>
      <c r="V273" s="102"/>
      <c r="W273" s="102"/>
      <c r="X273" s="102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1"/>
      <c r="FZ273" s="1"/>
      <c r="GA273" s="1"/>
      <c r="GB273" s="1"/>
      <c r="GC273" s="1"/>
      <c r="GD273" s="1"/>
      <c r="GE273" s="1"/>
      <c r="GF273" s="1"/>
      <c r="GG273" s="1"/>
      <c r="GH273" s="1"/>
      <c r="GI273" s="1"/>
      <c r="GJ273" s="1"/>
      <c r="GK273" s="1"/>
      <c r="GL273" s="1"/>
      <c r="GM273" s="1"/>
      <c r="GN273" s="1"/>
      <c r="GO273" s="1"/>
      <c r="GP273" s="1"/>
      <c r="GQ273" s="1"/>
      <c r="GR273" s="1"/>
      <c r="GS273" s="1"/>
      <c r="GT273" s="1"/>
      <c r="GU273" s="1"/>
      <c r="GV273" s="1"/>
      <c r="GW273" s="1"/>
      <c r="GX273" s="1"/>
      <c r="GY273" s="1"/>
      <c r="GZ273" s="1"/>
      <c r="HA273" s="1"/>
      <c r="HB273" s="1"/>
      <c r="HC273" s="1"/>
      <c r="HD273" s="1"/>
      <c r="HE273" s="1"/>
      <c r="HF273" s="1"/>
      <c r="HG273" s="1"/>
      <c r="HH273" s="1"/>
      <c r="HI273" s="1"/>
      <c r="HJ273" s="1"/>
      <c r="HK273" s="1"/>
      <c r="HL273" s="1"/>
      <c r="HM273" s="1"/>
      <c r="HN273" s="1"/>
      <c r="HO273" s="1"/>
      <c r="HP273" s="1"/>
      <c r="HQ273" s="1"/>
      <c r="HR273" s="1"/>
      <c r="HS273" s="1"/>
      <c r="HT273" s="1"/>
      <c r="HU273" s="1"/>
      <c r="HV273" s="1"/>
      <c r="HW273" s="1"/>
      <c r="HX273" s="1"/>
      <c r="HY273" s="1"/>
      <c r="HZ273" s="1"/>
      <c r="IA273" s="1"/>
      <c r="IB273" s="1"/>
      <c r="IC273" s="1"/>
      <c r="ID273" s="1"/>
      <c r="IE273" s="1"/>
      <c r="IF273" s="1"/>
      <c r="IG273" s="1"/>
      <c r="IH273" s="1"/>
      <c r="II273" s="1"/>
      <c r="IJ273" s="1"/>
      <c r="IK273" s="1"/>
      <c r="IL273" s="1"/>
      <c r="IM273" s="1"/>
      <c r="IN273" s="1"/>
      <c r="IO273" s="1"/>
      <c r="IP273" s="1"/>
      <c r="IQ273" s="1"/>
      <c r="IR273" s="1"/>
      <c r="IS273" s="1"/>
      <c r="IT273" s="1"/>
      <c r="IU273" s="1"/>
      <c r="IV273" s="1"/>
      <c r="IW273" s="1"/>
    </row>
    <row r="274" customFormat="false" ht="12.75" hidden="false" customHeight="false" outlineLevel="0" collapsed="false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02"/>
      <c r="O274" s="177"/>
      <c r="P274" s="102"/>
      <c r="Q274" s="102"/>
      <c r="R274" s="102"/>
      <c r="S274" s="102"/>
      <c r="T274" s="102"/>
      <c r="U274" s="102"/>
      <c r="V274" s="102"/>
      <c r="W274" s="102"/>
      <c r="X274" s="102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  <c r="FW274" s="1"/>
      <c r="FX274" s="1"/>
      <c r="FY274" s="1"/>
      <c r="FZ274" s="1"/>
      <c r="GA274" s="1"/>
      <c r="GB274" s="1"/>
      <c r="GC274" s="1"/>
      <c r="GD274" s="1"/>
      <c r="GE274" s="1"/>
      <c r="GF274" s="1"/>
      <c r="GG274" s="1"/>
      <c r="GH274" s="1"/>
      <c r="GI274" s="1"/>
      <c r="GJ274" s="1"/>
      <c r="GK274" s="1"/>
      <c r="GL274" s="1"/>
      <c r="GM274" s="1"/>
      <c r="GN274" s="1"/>
      <c r="GO274" s="1"/>
      <c r="GP274" s="1"/>
      <c r="GQ274" s="1"/>
      <c r="GR274" s="1"/>
      <c r="GS274" s="1"/>
      <c r="GT274" s="1"/>
      <c r="GU274" s="1"/>
      <c r="GV274" s="1"/>
      <c r="GW274" s="1"/>
      <c r="GX274" s="1"/>
      <c r="GY274" s="1"/>
      <c r="GZ274" s="1"/>
      <c r="HA274" s="1"/>
      <c r="HB274" s="1"/>
      <c r="HC274" s="1"/>
      <c r="HD274" s="1"/>
      <c r="HE274" s="1"/>
      <c r="HF274" s="1"/>
      <c r="HG274" s="1"/>
      <c r="HH274" s="1"/>
      <c r="HI274" s="1"/>
      <c r="HJ274" s="1"/>
      <c r="HK274" s="1"/>
      <c r="HL274" s="1"/>
      <c r="HM274" s="1"/>
      <c r="HN274" s="1"/>
      <c r="HO274" s="1"/>
      <c r="HP274" s="1"/>
      <c r="HQ274" s="1"/>
      <c r="HR274" s="1"/>
      <c r="HS274" s="1"/>
      <c r="HT274" s="1"/>
      <c r="HU274" s="1"/>
      <c r="HV274" s="1"/>
      <c r="HW274" s="1"/>
      <c r="HX274" s="1"/>
      <c r="HY274" s="1"/>
      <c r="HZ274" s="1"/>
      <c r="IA274" s="1"/>
      <c r="IB274" s="1"/>
      <c r="IC274" s="1"/>
      <c r="ID274" s="1"/>
      <c r="IE274" s="1"/>
      <c r="IF274" s="1"/>
      <c r="IG274" s="1"/>
      <c r="IH274" s="1"/>
      <c r="II274" s="1"/>
      <c r="IJ274" s="1"/>
      <c r="IK274" s="1"/>
      <c r="IL274" s="1"/>
      <c r="IM274" s="1"/>
      <c r="IN274" s="1"/>
      <c r="IO274" s="1"/>
      <c r="IP274" s="1"/>
      <c r="IQ274" s="1"/>
      <c r="IR274" s="1"/>
      <c r="IS274" s="1"/>
      <c r="IT274" s="1"/>
      <c r="IU274" s="1"/>
      <c r="IV274" s="1"/>
      <c r="IW274" s="1"/>
    </row>
    <row r="275" customFormat="false" ht="12.75" hidden="false" customHeight="false" outlineLevel="0" collapsed="false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02"/>
      <c r="O275" s="177"/>
      <c r="P275" s="102"/>
      <c r="Q275" s="102"/>
      <c r="R275" s="102"/>
      <c r="S275" s="102"/>
      <c r="T275" s="102"/>
      <c r="U275" s="102"/>
      <c r="V275" s="102"/>
      <c r="W275" s="102"/>
      <c r="X275" s="102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1"/>
      <c r="FZ275" s="1"/>
      <c r="GA275" s="1"/>
      <c r="GB275" s="1"/>
      <c r="GC275" s="1"/>
      <c r="GD275" s="1"/>
      <c r="GE275" s="1"/>
      <c r="GF275" s="1"/>
      <c r="GG275" s="1"/>
      <c r="GH275" s="1"/>
      <c r="GI275" s="1"/>
      <c r="GJ275" s="1"/>
      <c r="GK275" s="1"/>
      <c r="GL275" s="1"/>
      <c r="GM275" s="1"/>
      <c r="GN275" s="1"/>
      <c r="GO275" s="1"/>
      <c r="GP275" s="1"/>
      <c r="GQ275" s="1"/>
      <c r="GR275" s="1"/>
      <c r="GS275" s="1"/>
      <c r="GT275" s="1"/>
      <c r="GU275" s="1"/>
      <c r="GV275" s="1"/>
      <c r="GW275" s="1"/>
      <c r="GX275" s="1"/>
      <c r="GY275" s="1"/>
      <c r="GZ275" s="1"/>
      <c r="HA275" s="1"/>
      <c r="HB275" s="1"/>
      <c r="HC275" s="1"/>
      <c r="HD275" s="1"/>
      <c r="HE275" s="1"/>
      <c r="HF275" s="1"/>
      <c r="HG275" s="1"/>
      <c r="HH275" s="1"/>
      <c r="HI275" s="1"/>
      <c r="HJ275" s="1"/>
      <c r="HK275" s="1"/>
      <c r="HL275" s="1"/>
      <c r="HM275" s="1"/>
      <c r="HN275" s="1"/>
      <c r="HO275" s="1"/>
      <c r="HP275" s="1"/>
      <c r="HQ275" s="1"/>
      <c r="HR275" s="1"/>
      <c r="HS275" s="1"/>
      <c r="HT275" s="1"/>
      <c r="HU275" s="1"/>
      <c r="HV275" s="1"/>
      <c r="HW275" s="1"/>
      <c r="HX275" s="1"/>
      <c r="HY275" s="1"/>
      <c r="HZ275" s="1"/>
      <c r="IA275" s="1"/>
      <c r="IB275" s="1"/>
      <c r="IC275" s="1"/>
      <c r="ID275" s="1"/>
      <c r="IE275" s="1"/>
      <c r="IF275" s="1"/>
      <c r="IG275" s="1"/>
      <c r="IH275" s="1"/>
      <c r="II275" s="1"/>
      <c r="IJ275" s="1"/>
      <c r="IK275" s="1"/>
      <c r="IL275" s="1"/>
      <c r="IM275" s="1"/>
      <c r="IN275" s="1"/>
      <c r="IO275" s="1"/>
      <c r="IP275" s="1"/>
      <c r="IQ275" s="1"/>
      <c r="IR275" s="1"/>
      <c r="IS275" s="1"/>
      <c r="IT275" s="1"/>
      <c r="IU275" s="1"/>
      <c r="IV275" s="1"/>
      <c r="IW275" s="1"/>
    </row>
    <row r="276" customFormat="false" ht="12.75" hidden="false" customHeight="false" outlineLevel="0" collapsed="false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02"/>
      <c r="O276" s="177"/>
      <c r="P276" s="102"/>
      <c r="Q276" s="102"/>
      <c r="R276" s="102"/>
      <c r="S276" s="102"/>
      <c r="T276" s="102"/>
      <c r="U276" s="102"/>
      <c r="V276" s="102"/>
      <c r="W276" s="102"/>
      <c r="X276" s="102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1"/>
      <c r="FZ276" s="1"/>
      <c r="GA276" s="1"/>
      <c r="GB276" s="1"/>
      <c r="GC276" s="1"/>
      <c r="GD276" s="1"/>
      <c r="GE276" s="1"/>
      <c r="GF276" s="1"/>
      <c r="GG276" s="1"/>
      <c r="GH276" s="1"/>
      <c r="GI276" s="1"/>
      <c r="GJ276" s="1"/>
      <c r="GK276" s="1"/>
      <c r="GL276" s="1"/>
      <c r="GM276" s="1"/>
      <c r="GN276" s="1"/>
      <c r="GO276" s="1"/>
      <c r="GP276" s="1"/>
      <c r="GQ276" s="1"/>
      <c r="GR276" s="1"/>
      <c r="GS276" s="1"/>
      <c r="GT276" s="1"/>
      <c r="GU276" s="1"/>
      <c r="GV276" s="1"/>
      <c r="GW276" s="1"/>
      <c r="GX276" s="1"/>
      <c r="GY276" s="1"/>
      <c r="GZ276" s="1"/>
      <c r="HA276" s="1"/>
      <c r="HB276" s="1"/>
      <c r="HC276" s="1"/>
      <c r="HD276" s="1"/>
      <c r="HE276" s="1"/>
      <c r="HF276" s="1"/>
      <c r="HG276" s="1"/>
      <c r="HH276" s="1"/>
      <c r="HI276" s="1"/>
      <c r="HJ276" s="1"/>
      <c r="HK276" s="1"/>
      <c r="HL276" s="1"/>
      <c r="HM276" s="1"/>
      <c r="HN276" s="1"/>
      <c r="HO276" s="1"/>
      <c r="HP276" s="1"/>
      <c r="HQ276" s="1"/>
      <c r="HR276" s="1"/>
      <c r="HS276" s="1"/>
      <c r="HT276" s="1"/>
      <c r="HU276" s="1"/>
      <c r="HV276" s="1"/>
      <c r="HW276" s="1"/>
      <c r="HX276" s="1"/>
      <c r="HY276" s="1"/>
      <c r="HZ276" s="1"/>
      <c r="IA276" s="1"/>
      <c r="IB276" s="1"/>
      <c r="IC276" s="1"/>
      <c r="ID276" s="1"/>
      <c r="IE276" s="1"/>
      <c r="IF276" s="1"/>
      <c r="IG276" s="1"/>
      <c r="IH276" s="1"/>
      <c r="II276" s="1"/>
      <c r="IJ276" s="1"/>
      <c r="IK276" s="1"/>
      <c r="IL276" s="1"/>
      <c r="IM276" s="1"/>
      <c r="IN276" s="1"/>
      <c r="IO276" s="1"/>
      <c r="IP276" s="1"/>
      <c r="IQ276" s="1"/>
      <c r="IR276" s="1"/>
      <c r="IS276" s="1"/>
      <c r="IT276" s="1"/>
      <c r="IU276" s="1"/>
      <c r="IV276" s="1"/>
      <c r="IW276" s="1"/>
    </row>
    <row r="335" customFormat="false" ht="13.5" hidden="false" customHeight="false" outlineLevel="0" collapsed="false">
      <c r="T335" s="190" t="n">
        <f aca="false">SUM(T96:T334)</f>
        <v>0</v>
      </c>
      <c r="U335" s="190" t="n">
        <f aca="false">SUM(U96:U334)</f>
        <v>0</v>
      </c>
      <c r="V335" s="190" t="n">
        <f aca="false">SUM(V96:V334)</f>
        <v>0</v>
      </c>
      <c r="W335" s="190" t="n">
        <f aca="false">SUM(W96:W334)</f>
        <v>0</v>
      </c>
      <c r="X335" s="190" t="n">
        <f aca="false">SUM(X96:X334)</f>
        <v>0</v>
      </c>
      <c r="Y335" s="190" t="n">
        <f aca="false">SUM(Y96:Y334)</f>
        <v>0</v>
      </c>
      <c r="Z335" s="190" t="n">
        <f aca="false">SUM(T335:Y335)</f>
        <v>0</v>
      </c>
    </row>
    <row r="336" customFormat="false" ht="13.5" hidden="false" customHeight="false" outlineLevel="0" collapsed="false"/>
  </sheetData>
  <mergeCells count="3">
    <mergeCell ref="A1:M1"/>
    <mergeCell ref="A2:M2"/>
    <mergeCell ref="A3:M3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V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1.7"/>
    <col collapsed="false" customWidth="true" hidden="false" outlineLevel="0" max="2" min="2" style="1" width="0.85"/>
    <col collapsed="false" customWidth="true" hidden="false" outlineLevel="0" max="5" min="3" style="1" width="7.7"/>
    <col collapsed="false" customWidth="true" hidden="false" outlineLevel="0" max="6" min="6" style="1" width="0.85"/>
    <col collapsed="false" customWidth="true" hidden="false" outlineLevel="0" max="15" min="7" style="1" width="7.7"/>
    <col collapsed="false" customWidth="true" hidden="false" outlineLevel="0" max="16" min="16" style="1" width="0.85"/>
    <col collapsed="false" customWidth="true" hidden="false" outlineLevel="0" max="22" min="17" style="1" width="7.7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162" t="s">
        <v>287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3"/>
    </row>
    <row r="2" customFormat="false" ht="16.5" hidden="false" customHeight="false" outlineLevel="0" collapsed="false">
      <c r="A2" s="165" t="s">
        <v>359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6"/>
    </row>
    <row r="3" customFormat="false" ht="13.5" hidden="false" customHeight="false" outlineLevel="0" collapsed="false">
      <c r="A3" s="168" t="s">
        <v>360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9"/>
    </row>
    <row r="4" customFormat="false" ht="3" hidden="false" customHeight="true" outlineLevel="0" collapsed="false"/>
    <row r="5" customFormat="false" ht="12" hidden="false" customHeight="true" outlineLevel="0" collapsed="false">
      <c r="A5" s="191"/>
      <c r="C5" s="176" t="s">
        <v>7</v>
      </c>
      <c r="D5" s="176"/>
      <c r="E5" s="176"/>
      <c r="G5" s="176" t="s">
        <v>361</v>
      </c>
      <c r="H5" s="176"/>
      <c r="I5" s="176"/>
      <c r="J5" s="176"/>
      <c r="K5" s="176"/>
      <c r="L5" s="176"/>
      <c r="M5" s="176"/>
      <c r="N5" s="176"/>
      <c r="O5" s="176"/>
      <c r="Q5" s="176" t="s">
        <v>362</v>
      </c>
      <c r="R5" s="176"/>
      <c r="S5" s="176"/>
      <c r="T5" s="176"/>
      <c r="U5" s="176"/>
      <c r="V5" s="176"/>
    </row>
    <row r="6" customFormat="false" ht="12" hidden="false" customHeight="true" outlineLevel="0" collapsed="false">
      <c r="A6" s="192"/>
      <c r="C6" s="193"/>
      <c r="D6" s="194"/>
      <c r="E6" s="195"/>
      <c r="G6" s="196" t="s">
        <v>6</v>
      </c>
      <c r="H6" s="196" t="s">
        <v>363</v>
      </c>
      <c r="I6" s="196" t="s">
        <v>9</v>
      </c>
      <c r="J6" s="196" t="s">
        <v>294</v>
      </c>
      <c r="K6" s="196" t="s">
        <v>364</v>
      </c>
      <c r="L6" s="196" t="s">
        <v>365</v>
      </c>
      <c r="M6" s="196" t="s">
        <v>366</v>
      </c>
      <c r="N6" s="196" t="s">
        <v>367</v>
      </c>
      <c r="O6" s="196"/>
      <c r="Q6" s="197" t="s">
        <v>294</v>
      </c>
      <c r="R6" s="197" t="s">
        <v>364</v>
      </c>
      <c r="S6" s="196" t="s">
        <v>365</v>
      </c>
      <c r="T6" s="197" t="s">
        <v>366</v>
      </c>
      <c r="U6" s="197" t="s">
        <v>367</v>
      </c>
      <c r="V6" s="191"/>
    </row>
    <row r="7" customFormat="false" ht="12" hidden="false" customHeight="true" outlineLevel="0" collapsed="false">
      <c r="A7" s="196" t="s">
        <v>5</v>
      </c>
      <c r="B7" s="192"/>
      <c r="C7" s="198" t="s">
        <v>2</v>
      </c>
      <c r="D7" s="199" t="s">
        <v>368</v>
      </c>
      <c r="E7" s="200" t="s">
        <v>369</v>
      </c>
      <c r="F7" s="25"/>
      <c r="G7" s="201" t="s">
        <v>2</v>
      </c>
      <c r="H7" s="201" t="s">
        <v>370</v>
      </c>
      <c r="I7" s="201" t="s">
        <v>2</v>
      </c>
      <c r="J7" s="201" t="s">
        <v>2</v>
      </c>
      <c r="K7" s="201" t="s">
        <v>3</v>
      </c>
      <c r="L7" s="201" t="s">
        <v>371</v>
      </c>
      <c r="M7" s="201" t="s">
        <v>3</v>
      </c>
      <c r="N7" s="201" t="s">
        <v>3</v>
      </c>
      <c r="O7" s="201" t="s">
        <v>294</v>
      </c>
      <c r="Q7" s="201" t="s">
        <v>2</v>
      </c>
      <c r="R7" s="201" t="s">
        <v>3</v>
      </c>
      <c r="S7" s="201" t="s">
        <v>371</v>
      </c>
      <c r="T7" s="201" t="s">
        <v>3</v>
      </c>
      <c r="U7" s="201" t="s">
        <v>3</v>
      </c>
      <c r="V7" s="201" t="s">
        <v>294</v>
      </c>
    </row>
    <row r="8" customFormat="false" ht="3" hidden="false" customHeight="true" outlineLevel="0" collapsed="false">
      <c r="A8" s="191"/>
      <c r="B8" s="68"/>
      <c r="C8" s="202"/>
      <c r="D8" s="203"/>
      <c r="E8" s="204"/>
      <c r="F8" s="68"/>
      <c r="G8" s="202"/>
      <c r="H8" s="203"/>
      <c r="I8" s="203"/>
      <c r="J8" s="191"/>
      <c r="K8" s="203"/>
      <c r="L8" s="203"/>
      <c r="M8" s="203"/>
      <c r="N8" s="204"/>
      <c r="O8" s="191"/>
      <c r="Q8" s="202"/>
      <c r="R8" s="203"/>
      <c r="S8" s="203"/>
      <c r="T8" s="203"/>
      <c r="U8" s="203"/>
      <c r="V8" s="204"/>
    </row>
    <row r="9" customFormat="false" ht="12" hidden="false" customHeight="true" outlineLevel="0" collapsed="false">
      <c r="A9" s="192" t="s">
        <v>13</v>
      </c>
      <c r="B9" s="68"/>
      <c r="C9" s="37" t="e">
        <f aca="false">GrossMargin!N10</f>
        <v>#NAME?</v>
      </c>
      <c r="D9" s="32" t="e">
        <f aca="false">Expenses!E9+'CapChrg-AllocExp'!E10+'CapChrg-AllocExp'!L10</f>
        <v>#NAME?</v>
      </c>
      <c r="E9" s="205" t="e">
        <f aca="false">C9-D9</f>
        <v>#NAME?</v>
      </c>
      <c r="F9" s="66"/>
      <c r="G9" s="37" t="n">
        <f aca="false">GrossMargin!J10</f>
        <v>37748</v>
      </c>
      <c r="H9" s="32" t="n">
        <f aca="false">GrossMargin!K10</f>
        <v>0</v>
      </c>
      <c r="I9" s="32" t="n">
        <f aca="false">GrossMargin!L10</f>
        <v>0</v>
      </c>
      <c r="J9" s="35" t="n">
        <f aca="false">SUM(G9:I9)</f>
        <v>37748</v>
      </c>
      <c r="K9" s="65"/>
      <c r="L9" s="32" t="e">
        <f aca="false">'CapChrg-AllocExp'!D10</f>
        <v>#NAME?</v>
      </c>
      <c r="M9" s="32" t="e">
        <f aca="false">Expenses!D9</f>
        <v>#NAME?</v>
      </c>
      <c r="N9" s="206" t="e">
        <f aca="false">'CapChrg-AllocExp'!K10</f>
        <v>#NAME?</v>
      </c>
      <c r="O9" s="35" t="e">
        <f aca="false">J9-K9-M9-N9-L9</f>
        <v>#NAME?</v>
      </c>
      <c r="P9" s="66"/>
      <c r="Q9" s="37" t="e">
        <f aca="false">GrossMargin!O10</f>
        <v>#NAME?</v>
      </c>
      <c r="R9" s="32"/>
      <c r="S9" s="32" t="e">
        <f aca="false">'CapChrg-AllocExp'!F10</f>
        <v>#NAME?</v>
      </c>
      <c r="T9" s="32" t="e">
        <f aca="false">Expenses!F9</f>
        <v>#NAME?</v>
      </c>
      <c r="U9" s="32" t="e">
        <f aca="false">'CapChrg-AllocExp'!M10</f>
        <v>#NAME?</v>
      </c>
      <c r="V9" s="205" t="e">
        <f aca="false">ROUND(SUM(Q9:U9),0)</f>
        <v>#NAME?</v>
      </c>
    </row>
    <row r="10" customFormat="false" ht="12" hidden="false" customHeight="true" outlineLevel="0" collapsed="false">
      <c r="A10" s="192" t="s">
        <v>14</v>
      </c>
      <c r="B10" s="68"/>
      <c r="C10" s="43" t="n">
        <f aca="false">GrossMargin!N11</f>
        <v>67236</v>
      </c>
      <c r="D10" s="66" t="e">
        <f aca="false">Expenses!E10+'CapChrg-AllocExp'!E11+'CapChrg-AllocExp'!L11+Expenses!E55</f>
        <v>#NAME?</v>
      </c>
      <c r="E10" s="86" t="e">
        <f aca="false">C10-D10</f>
        <v>#NAME?</v>
      </c>
      <c r="F10" s="66"/>
      <c r="G10" s="43" t="n">
        <f aca="false">GrossMargin!J11</f>
        <v>40629</v>
      </c>
      <c r="H10" s="66" t="n">
        <f aca="false">GrossMargin!K11</f>
        <v>0</v>
      </c>
      <c r="I10" s="66" t="n">
        <f aca="false">GrossMargin!L11</f>
        <v>0</v>
      </c>
      <c r="J10" s="207" t="n">
        <f aca="false">SUM(G10:I10)</f>
        <v>40629</v>
      </c>
      <c r="K10" s="66" t="n">
        <f aca="false">Expenses!D55</f>
        <v>5727</v>
      </c>
      <c r="L10" s="66" t="n">
        <f aca="false">'CapChrg-AllocExp'!D11</f>
        <v>5863</v>
      </c>
      <c r="M10" s="66" t="e">
        <f aca="false">Expenses!D10</f>
        <v>#NAME?</v>
      </c>
      <c r="N10" s="39" t="e">
        <f aca="false">'CapChrg-AllocExp'!K11</f>
        <v>#NAME?</v>
      </c>
      <c r="O10" s="207" t="e">
        <f aca="false">J10-K10-M10-N10-L10</f>
        <v>#NAME?</v>
      </c>
      <c r="P10" s="66"/>
      <c r="Q10" s="43" t="n">
        <f aca="false">GrossMargin!O11</f>
        <v>-26607</v>
      </c>
      <c r="R10" s="66" t="n">
        <f aca="false">Expenses!F55</f>
        <v>3062</v>
      </c>
      <c r="S10" s="66" t="e">
        <f aca="false">'CapChrg-AllocExp'!F11</f>
        <v>#NAME?</v>
      </c>
      <c r="T10" s="66" t="e">
        <f aca="false">Expenses!F10</f>
        <v>#NAME?</v>
      </c>
      <c r="U10" s="66" t="e">
        <f aca="false">'CapChrg-AllocExp'!M11</f>
        <v>#NAME?</v>
      </c>
      <c r="V10" s="86" t="e">
        <f aca="false">ROUND(SUM(Q10:U10),0)</f>
        <v>#NAME?</v>
      </c>
    </row>
    <row r="11" customFormat="false" ht="12" hidden="false" customHeight="true" outlineLevel="0" collapsed="false">
      <c r="A11" s="192" t="s">
        <v>15</v>
      </c>
      <c r="B11" s="68"/>
      <c r="C11" s="43" t="e">
        <f aca="false">GrossMargin!N12</f>
        <v>#NAME?</v>
      </c>
      <c r="D11" s="66" t="e">
        <f aca="false">Expenses!E11+'CapChrg-AllocExp'!E12+'CapChrg-AllocExp'!L12</f>
        <v>#NAME?</v>
      </c>
      <c r="E11" s="86" t="e">
        <f aca="false">C11-D11</f>
        <v>#NAME?</v>
      </c>
      <c r="F11" s="66"/>
      <c r="G11" s="43" t="n">
        <f aca="false">GrossMargin!J12</f>
        <v>9797</v>
      </c>
      <c r="H11" s="66" t="n">
        <f aca="false">GrossMargin!K12</f>
        <v>0</v>
      </c>
      <c r="I11" s="66" t="n">
        <f aca="false">GrossMargin!L12</f>
        <v>0</v>
      </c>
      <c r="J11" s="207" t="n">
        <f aca="false">SUM(G11:I11)</f>
        <v>9797</v>
      </c>
      <c r="K11" s="41"/>
      <c r="L11" s="66" t="e">
        <f aca="false">'CapChrg-AllocExp'!D12</f>
        <v>#NAME?</v>
      </c>
      <c r="M11" s="66" t="e">
        <f aca="false">Expenses!D11</f>
        <v>#NAME?</v>
      </c>
      <c r="N11" s="39" t="e">
        <f aca="false">'CapChrg-AllocExp'!K12</f>
        <v>#NAME?</v>
      </c>
      <c r="O11" s="207" t="e">
        <f aca="false">J11-K11-M11-N11-L11</f>
        <v>#NAME?</v>
      </c>
      <c r="P11" s="66"/>
      <c r="Q11" s="43" t="e">
        <f aca="false">GrossMargin!O12</f>
        <v>#NAME?</v>
      </c>
      <c r="R11" s="66"/>
      <c r="S11" s="66" t="e">
        <f aca="false">'CapChrg-AllocExp'!F12</f>
        <v>#NAME?</v>
      </c>
      <c r="T11" s="66" t="e">
        <f aca="false">Expenses!F11</f>
        <v>#NAME?</v>
      </c>
      <c r="U11" s="66" t="e">
        <f aca="false">'CapChrg-AllocExp'!M12</f>
        <v>#NAME?</v>
      </c>
      <c r="V11" s="86" t="e">
        <f aca="false">ROUND(SUM(Q11:U11),0)</f>
        <v>#NAME?</v>
      </c>
    </row>
    <row r="12" customFormat="false" ht="12" hidden="false" customHeight="true" outlineLevel="0" collapsed="false">
      <c r="A12" s="192" t="s">
        <v>16</v>
      </c>
      <c r="B12" s="68"/>
      <c r="C12" s="43" t="e">
        <f aca="false">GrossMargin!N13</f>
        <v>#NAME?</v>
      </c>
      <c r="D12" s="66" t="e">
        <f aca="false">Expenses!E12+'CapChrg-AllocExp'!E13+'CapChrg-AllocExp'!L13</f>
        <v>#NAME?</v>
      </c>
      <c r="E12" s="86" t="e">
        <f aca="false">C12-D12</f>
        <v>#NAME?</v>
      </c>
      <c r="F12" s="66"/>
      <c r="G12" s="43" t="n">
        <f aca="false">GrossMargin!J13</f>
        <v>529</v>
      </c>
      <c r="H12" s="66" t="n">
        <f aca="false">GrossMargin!K13</f>
        <v>0</v>
      </c>
      <c r="I12" s="66" t="n">
        <f aca="false">GrossMargin!L13</f>
        <v>0</v>
      </c>
      <c r="J12" s="207" t="n">
        <f aca="false">SUM(G12:I12)</f>
        <v>529</v>
      </c>
      <c r="K12" s="41"/>
      <c r="L12" s="66" t="e">
        <f aca="false">'CapChrg-AllocExp'!D13</f>
        <v>#NAME?</v>
      </c>
      <c r="M12" s="66" t="e">
        <f aca="false">Expenses!D12</f>
        <v>#NAME?</v>
      </c>
      <c r="N12" s="39" t="e">
        <f aca="false">'CapChrg-AllocExp'!K13</f>
        <v>#NAME?</v>
      </c>
      <c r="O12" s="207" t="e">
        <f aca="false">J12-K12-M12-N12-L12</f>
        <v>#NAME?</v>
      </c>
      <c r="P12" s="66"/>
      <c r="Q12" s="43" t="e">
        <f aca="false">GrossMargin!O13</f>
        <v>#NAME?</v>
      </c>
      <c r="R12" s="66"/>
      <c r="S12" s="66" t="e">
        <f aca="false">'CapChrg-AllocExp'!F13</f>
        <v>#NAME?</v>
      </c>
      <c r="T12" s="66" t="e">
        <f aca="false">Expenses!F12</f>
        <v>#NAME?</v>
      </c>
      <c r="U12" s="66" t="e">
        <f aca="false">'CapChrg-AllocExp'!M13</f>
        <v>#NAME?</v>
      </c>
      <c r="V12" s="86" t="e">
        <f aca="false">ROUND(SUM(Q12:U12),0)</f>
        <v>#NAME?</v>
      </c>
    </row>
    <row r="13" customFormat="false" ht="12" hidden="false" customHeight="true" outlineLevel="0" collapsed="false">
      <c r="A13" s="192" t="s">
        <v>372</v>
      </c>
      <c r="B13" s="68"/>
      <c r="C13" s="43" t="n">
        <f aca="false">GrossMargin!N14</f>
        <v>11556</v>
      </c>
      <c r="D13" s="66" t="e">
        <f aca="false">Expenses!E13+'CapChrg-AllocExp'!E14+'CapChrg-AllocExp'!L14</f>
        <v>#NAME?</v>
      </c>
      <c r="E13" s="86" t="e">
        <f aca="false">C13-D13</f>
        <v>#NAME?</v>
      </c>
      <c r="F13" s="66"/>
      <c r="G13" s="43" t="n">
        <f aca="false">GrossMargin!J14</f>
        <v>4334</v>
      </c>
      <c r="H13" s="66" t="n">
        <f aca="false">GrossMargin!K14</f>
        <v>0</v>
      </c>
      <c r="I13" s="66" t="n">
        <f aca="false">GrossMargin!L14</f>
        <v>0</v>
      </c>
      <c r="J13" s="207" t="n">
        <f aca="false">SUM(G13:I13)</f>
        <v>4334</v>
      </c>
      <c r="K13" s="41"/>
      <c r="L13" s="66" t="n">
        <f aca="false">'CapChrg-AllocExp'!D14</f>
        <v>0</v>
      </c>
      <c r="M13" s="66" t="e">
        <f aca="false">Expenses!D13</f>
        <v>#NAME?</v>
      </c>
      <c r="N13" s="39" t="e">
        <f aca="false">'CapChrg-AllocExp'!K14</f>
        <v>#NAME?</v>
      </c>
      <c r="O13" s="207" t="e">
        <f aca="false">J13-K13-M13-N13-L13</f>
        <v>#NAME?</v>
      </c>
      <c r="P13" s="66"/>
      <c r="Q13" s="43" t="n">
        <f aca="false">GrossMargin!O14</f>
        <v>-7222</v>
      </c>
      <c r="R13" s="66"/>
      <c r="S13" s="66" t="n">
        <f aca="false">'CapChrg-AllocExp'!F14</f>
        <v>0</v>
      </c>
      <c r="T13" s="66" t="e">
        <f aca="false">Expenses!F13</f>
        <v>#NAME?</v>
      </c>
      <c r="U13" s="66" t="e">
        <f aca="false">'CapChrg-AllocExp'!M14</f>
        <v>#NAME?</v>
      </c>
      <c r="V13" s="86" t="e">
        <f aca="false">ROUND(SUM(Q13:U13),0)</f>
        <v>#NAME?</v>
      </c>
    </row>
    <row r="14" customFormat="false" ht="12" hidden="false" customHeight="true" outlineLevel="0" collapsed="false">
      <c r="A14" s="192" t="s">
        <v>18</v>
      </c>
      <c r="B14" s="68"/>
      <c r="C14" s="43" t="e">
        <f aca="false">GrossMargin!N15</f>
        <v>#NAME?</v>
      </c>
      <c r="D14" s="66" t="e">
        <f aca="false">Expenses!E14+'CapChrg-AllocExp'!E15+'CapChrg-AllocExp'!L15</f>
        <v>#NAME?</v>
      </c>
      <c r="E14" s="86" t="e">
        <f aca="false">C14-D14</f>
        <v>#NAME?</v>
      </c>
      <c r="F14" s="66"/>
      <c r="G14" s="43" t="n">
        <f aca="false">GrossMargin!J15</f>
        <v>2482</v>
      </c>
      <c r="H14" s="66" t="n">
        <f aca="false">GrossMargin!K15</f>
        <v>0</v>
      </c>
      <c r="I14" s="66" t="n">
        <f aca="false">GrossMargin!L15</f>
        <v>0</v>
      </c>
      <c r="J14" s="207" t="n">
        <f aca="false">SUM(G14:I14)</f>
        <v>2482</v>
      </c>
      <c r="K14" s="41"/>
      <c r="L14" s="66" t="n">
        <f aca="false">'CapChrg-AllocExp'!D15</f>
        <v>626</v>
      </c>
      <c r="M14" s="66" t="e">
        <f aca="false">Expenses!D14</f>
        <v>#NAME?</v>
      </c>
      <c r="N14" s="39" t="e">
        <f aca="false">'CapChrg-AllocExp'!K15</f>
        <v>#NAME?</v>
      </c>
      <c r="O14" s="207" t="e">
        <f aca="false">J14-K14-M14-N14-L14</f>
        <v>#NAME?</v>
      </c>
      <c r="P14" s="66"/>
      <c r="Q14" s="43" t="e">
        <f aca="false">GrossMargin!O15</f>
        <v>#NAME?</v>
      </c>
      <c r="R14" s="66"/>
      <c r="S14" s="66" t="e">
        <f aca="false">'CapChrg-AllocExp'!F15</f>
        <v>#NAME?</v>
      </c>
      <c r="T14" s="66" t="e">
        <f aca="false">Expenses!F14</f>
        <v>#NAME?</v>
      </c>
      <c r="U14" s="66" t="e">
        <f aca="false">'CapChrg-AllocExp'!M15</f>
        <v>#NAME?</v>
      </c>
      <c r="V14" s="86" t="e">
        <f aca="false">ROUND(SUM(Q14:U14),0)</f>
        <v>#NAME?</v>
      </c>
    </row>
    <row r="15" customFormat="false" ht="12" hidden="false" customHeight="true" outlineLevel="0" collapsed="false">
      <c r="A15" s="192" t="s">
        <v>19</v>
      </c>
      <c r="B15" s="68"/>
      <c r="C15" s="43" t="e">
        <f aca="false">GrossMargin!N16</f>
        <v>#NAME?</v>
      </c>
      <c r="D15" s="66" t="e">
        <f aca="false">Expenses!E15+'CapChrg-AllocExp'!E16+'CapChrg-AllocExp'!L16</f>
        <v>#NAME?</v>
      </c>
      <c r="E15" s="86" t="e">
        <f aca="false">C15-D15</f>
        <v>#NAME?</v>
      </c>
      <c r="F15" s="66"/>
      <c r="G15" s="43" t="n">
        <f aca="false">GrossMargin!J16</f>
        <v>246</v>
      </c>
      <c r="H15" s="66" t="n">
        <f aca="false">GrossMargin!K16</f>
        <v>0</v>
      </c>
      <c r="I15" s="66" t="n">
        <f aca="false">GrossMargin!L16</f>
        <v>0</v>
      </c>
      <c r="J15" s="207" t="n">
        <f aca="false">SUM(G15:I15)</f>
        <v>246</v>
      </c>
      <c r="K15" s="41"/>
      <c r="L15" s="66" t="e">
        <f aca="false">'CapChrg-AllocExp'!D16</f>
        <v>#NAME?</v>
      </c>
      <c r="M15" s="66" t="e">
        <f aca="false">Expenses!D15</f>
        <v>#NAME?</v>
      </c>
      <c r="N15" s="39" t="e">
        <f aca="false">'CapChrg-AllocExp'!K16</f>
        <v>#NAME?</v>
      </c>
      <c r="O15" s="207" t="e">
        <f aca="false">J15-K15-M15-N15-L15</f>
        <v>#NAME?</v>
      </c>
      <c r="P15" s="66"/>
      <c r="Q15" s="43" t="e">
        <f aca="false">GrossMargin!O16</f>
        <v>#NAME?</v>
      </c>
      <c r="R15" s="66"/>
      <c r="S15" s="66" t="e">
        <f aca="false">'CapChrg-AllocExp'!F16</f>
        <v>#NAME?</v>
      </c>
      <c r="T15" s="66" t="e">
        <f aca="false">Expenses!F15</f>
        <v>#NAME?</v>
      </c>
      <c r="U15" s="66" t="e">
        <f aca="false">'CapChrg-AllocExp'!M16</f>
        <v>#NAME?</v>
      </c>
      <c r="V15" s="86" t="e">
        <f aca="false">ROUND(SUM(Q15:U15),0)</f>
        <v>#NAME?</v>
      </c>
    </row>
    <row r="16" customFormat="false" ht="12" hidden="false" customHeight="true" outlineLevel="0" collapsed="false">
      <c r="A16" s="192" t="s">
        <v>20</v>
      </c>
      <c r="B16" s="68"/>
      <c r="C16" s="43" t="e">
        <f aca="false">GrossMargin!N17</f>
        <v>#NAME?</v>
      </c>
      <c r="D16" s="66" t="e">
        <f aca="false">Expenses!E16+'CapChrg-AllocExp'!E17+'CapChrg-AllocExp'!L17</f>
        <v>#NAME?</v>
      </c>
      <c r="E16" s="86" t="e">
        <f aca="false">C16-D16</f>
        <v>#NAME?</v>
      </c>
      <c r="F16" s="66"/>
      <c r="G16" s="43" t="n">
        <f aca="false">GrossMargin!J17</f>
        <v>-938</v>
      </c>
      <c r="H16" s="66" t="n">
        <f aca="false">GrossMargin!K17</f>
        <v>0</v>
      </c>
      <c r="I16" s="66" t="n">
        <f aca="false">GrossMargin!L17</f>
        <v>0</v>
      </c>
      <c r="J16" s="207" t="n">
        <f aca="false">SUM(G16:I16)</f>
        <v>-938</v>
      </c>
      <c r="K16" s="41"/>
      <c r="L16" s="66" t="e">
        <f aca="false">'CapChrg-AllocExp'!D17</f>
        <v>#NAME?</v>
      </c>
      <c r="M16" s="66" t="e">
        <f aca="false">Expenses!D16</f>
        <v>#NAME?</v>
      </c>
      <c r="N16" s="39" t="e">
        <f aca="false">'CapChrg-AllocExp'!K17</f>
        <v>#NAME?</v>
      </c>
      <c r="O16" s="207" t="e">
        <f aca="false">J16-K16-M16-N16-L16</f>
        <v>#NAME?</v>
      </c>
      <c r="P16" s="66"/>
      <c r="Q16" s="43" t="e">
        <f aca="false">GrossMargin!O17</f>
        <v>#NAME?</v>
      </c>
      <c r="R16" s="66"/>
      <c r="S16" s="66" t="e">
        <f aca="false">'CapChrg-AllocExp'!F17</f>
        <v>#NAME?</v>
      </c>
      <c r="T16" s="66" t="e">
        <f aca="false">Expenses!F16</f>
        <v>#NAME?</v>
      </c>
      <c r="U16" s="66" t="e">
        <f aca="false">'CapChrg-AllocExp'!M17</f>
        <v>#NAME?</v>
      </c>
      <c r="V16" s="86" t="e">
        <f aca="false">ROUND(SUM(Q16:U16),0)</f>
        <v>#NAME?</v>
      </c>
    </row>
    <row r="17" customFormat="false" ht="12" hidden="false" customHeight="true" outlineLevel="0" collapsed="false">
      <c r="A17" s="192" t="s">
        <v>21</v>
      </c>
      <c r="B17" s="68"/>
      <c r="C17" s="43" t="e">
        <f aca="false">GrossMargin!N18</f>
        <v>#NAME?</v>
      </c>
      <c r="D17" s="66" t="e">
        <f aca="false">Expenses!E17+'CapChrg-AllocExp'!E18+'CapChrg-AllocExp'!L18</f>
        <v>#NAME?</v>
      </c>
      <c r="E17" s="86" t="e">
        <f aca="false">C17-D17</f>
        <v>#NAME?</v>
      </c>
      <c r="F17" s="66"/>
      <c r="G17" s="43" t="n">
        <f aca="false">GrossMargin!J18</f>
        <v>0</v>
      </c>
      <c r="H17" s="66" t="n">
        <f aca="false">GrossMargin!K18</f>
        <v>0</v>
      </c>
      <c r="I17" s="66" t="n">
        <f aca="false">GrossMargin!L18</f>
        <v>0</v>
      </c>
      <c r="J17" s="207" t="n">
        <f aca="false">SUM(G17:I17)</f>
        <v>0</v>
      </c>
      <c r="K17" s="41"/>
      <c r="L17" s="66" t="e">
        <f aca="false">'CapChrg-AllocExp'!D18</f>
        <v>#NAME?</v>
      </c>
      <c r="M17" s="66" t="n">
        <f aca="false">Expenses!D17</f>
        <v>1364</v>
      </c>
      <c r="N17" s="39" t="n">
        <f aca="false">'CapChrg-AllocExp'!K18</f>
        <v>448</v>
      </c>
      <c r="O17" s="207" t="e">
        <f aca="false">J17-K17-M17-N17-L17</f>
        <v>#NAME?</v>
      </c>
      <c r="P17" s="66"/>
      <c r="Q17" s="43" t="e">
        <f aca="false">GrossMargin!O18</f>
        <v>#NAME?</v>
      </c>
      <c r="R17" s="66"/>
      <c r="S17" s="66" t="e">
        <f aca="false">'CapChrg-AllocExp'!F18</f>
        <v>#NAME?</v>
      </c>
      <c r="T17" s="66" t="e">
        <f aca="false">Expenses!F17</f>
        <v>#NAME?</v>
      </c>
      <c r="U17" s="66" t="e">
        <f aca="false">'CapChrg-AllocExp'!M18</f>
        <v>#NAME?</v>
      </c>
      <c r="V17" s="86" t="e">
        <f aca="false">ROUND(SUM(Q17:U17),0)</f>
        <v>#NAME?</v>
      </c>
    </row>
    <row r="18" customFormat="false" ht="12" hidden="false" customHeight="true" outlineLevel="0" collapsed="false">
      <c r="A18" s="208" t="s">
        <v>22</v>
      </c>
      <c r="B18" s="209"/>
      <c r="C18" s="210" t="e">
        <f aca="false">SUM(C9:C17)</f>
        <v>#NAME?</v>
      </c>
      <c r="D18" s="211" t="e">
        <f aca="false">SUM(D9:D17)</f>
        <v>#NAME?</v>
      </c>
      <c r="E18" s="212" t="e">
        <f aca="false">SUM(E9:E17)</f>
        <v>#NAME?</v>
      </c>
      <c r="F18" s="213"/>
      <c r="G18" s="210" t="n">
        <f aca="false">SUM(G9:G17)</f>
        <v>94827</v>
      </c>
      <c r="H18" s="211" t="n">
        <f aca="false">SUM(H9:H17)</f>
        <v>0</v>
      </c>
      <c r="I18" s="211" t="n">
        <f aca="false">SUM(I9:I17)</f>
        <v>0</v>
      </c>
      <c r="J18" s="214" t="n">
        <f aca="false">SUM(J9:J17)</f>
        <v>94827</v>
      </c>
      <c r="K18" s="211" t="n">
        <f aca="false">SUM(K9:K17)</f>
        <v>5727</v>
      </c>
      <c r="L18" s="211" t="e">
        <f aca="false">SUM(L9:L17)</f>
        <v>#NAME?</v>
      </c>
      <c r="M18" s="211" t="e">
        <f aca="false">SUM(M9:M17)</f>
        <v>#NAME?</v>
      </c>
      <c r="N18" s="212" t="e">
        <f aca="false">SUM(N9:N17)</f>
        <v>#NAME?</v>
      </c>
      <c r="O18" s="214" t="e">
        <f aca="false">J18-K18-M18-N18-L18</f>
        <v>#NAME?</v>
      </c>
      <c r="P18" s="213"/>
      <c r="Q18" s="210" t="e">
        <f aca="false">SUM(Q9:Q17)</f>
        <v>#NAME?</v>
      </c>
      <c r="R18" s="211" t="n">
        <f aca="false">SUM(R9:R17)</f>
        <v>3062</v>
      </c>
      <c r="S18" s="211" t="e">
        <f aca="false">SUM(S9:S17)</f>
        <v>#NAME?</v>
      </c>
      <c r="T18" s="211" t="e">
        <f aca="false">SUM(T9:T17)</f>
        <v>#NAME?</v>
      </c>
      <c r="U18" s="211" t="e">
        <f aca="false">SUM(U9:U17)</f>
        <v>#NAME?</v>
      </c>
      <c r="V18" s="212" t="e">
        <f aca="false">SUM(V9:V17)</f>
        <v>#NAME?</v>
      </c>
      <c r="W18" s="215"/>
      <c r="X18" s="215"/>
      <c r="Y18" s="215"/>
      <c r="Z18" s="215"/>
      <c r="AA18" s="215"/>
      <c r="AB18" s="215"/>
      <c r="AC18" s="215"/>
      <c r="AD18" s="215"/>
      <c r="AE18" s="215"/>
      <c r="AF18" s="215"/>
      <c r="AG18" s="215"/>
      <c r="AH18" s="215"/>
      <c r="AI18" s="215"/>
      <c r="AJ18" s="215"/>
      <c r="AK18" s="215"/>
      <c r="AL18" s="215"/>
      <c r="AM18" s="215"/>
      <c r="AN18" s="215"/>
      <c r="AO18" s="215"/>
      <c r="AP18" s="215"/>
      <c r="AQ18" s="215"/>
      <c r="AR18" s="215"/>
      <c r="AS18" s="215"/>
      <c r="AT18" s="215"/>
      <c r="AU18" s="215"/>
      <c r="AV18" s="215"/>
      <c r="AW18" s="215"/>
      <c r="AX18" s="215"/>
      <c r="AY18" s="215"/>
      <c r="AZ18" s="215"/>
      <c r="BA18" s="215"/>
      <c r="BB18" s="215"/>
      <c r="BC18" s="215"/>
      <c r="BD18" s="215"/>
      <c r="BE18" s="215"/>
      <c r="BF18" s="215"/>
      <c r="BG18" s="215"/>
      <c r="BH18" s="215"/>
      <c r="BI18" s="215"/>
      <c r="BJ18" s="215"/>
      <c r="BK18" s="215"/>
      <c r="BL18" s="215"/>
      <c r="BM18" s="215"/>
      <c r="BN18" s="215"/>
      <c r="BO18" s="215"/>
      <c r="BP18" s="215"/>
      <c r="BQ18" s="215"/>
      <c r="BR18" s="215"/>
      <c r="BS18" s="215"/>
      <c r="BT18" s="215"/>
      <c r="BU18" s="215"/>
      <c r="BV18" s="215"/>
      <c r="BW18" s="215"/>
      <c r="BX18" s="215"/>
      <c r="BY18" s="215"/>
      <c r="BZ18" s="215"/>
      <c r="CA18" s="215"/>
      <c r="CB18" s="215"/>
      <c r="CC18" s="215"/>
      <c r="CD18" s="215"/>
      <c r="CE18" s="215"/>
      <c r="CF18" s="215"/>
      <c r="CG18" s="215"/>
      <c r="CH18" s="215"/>
      <c r="CI18" s="215"/>
      <c r="CJ18" s="215"/>
      <c r="CK18" s="215"/>
      <c r="CL18" s="215"/>
      <c r="CM18" s="215"/>
      <c r="CN18" s="215"/>
      <c r="CO18" s="215"/>
      <c r="CP18" s="215"/>
      <c r="CQ18" s="215"/>
      <c r="CR18" s="215"/>
      <c r="CS18" s="215"/>
      <c r="CT18" s="215"/>
      <c r="CU18" s="215"/>
      <c r="CV18" s="215"/>
      <c r="CW18" s="215"/>
      <c r="CX18" s="215"/>
      <c r="CY18" s="215"/>
      <c r="CZ18" s="215"/>
      <c r="DA18" s="215"/>
      <c r="DB18" s="215"/>
      <c r="DC18" s="215"/>
      <c r="DD18" s="215"/>
      <c r="DE18" s="215"/>
      <c r="DF18" s="215"/>
      <c r="DG18" s="215"/>
      <c r="DH18" s="215"/>
      <c r="DI18" s="215"/>
      <c r="DJ18" s="215"/>
      <c r="DK18" s="215"/>
      <c r="DL18" s="215"/>
      <c r="DM18" s="215"/>
      <c r="DN18" s="215"/>
      <c r="DO18" s="215"/>
      <c r="DP18" s="215"/>
      <c r="DQ18" s="215"/>
      <c r="DR18" s="215"/>
      <c r="DS18" s="215"/>
      <c r="DT18" s="215"/>
      <c r="DU18" s="215"/>
      <c r="DV18" s="215"/>
      <c r="DW18" s="215"/>
      <c r="DX18" s="215"/>
      <c r="DY18" s="215"/>
      <c r="DZ18" s="215"/>
      <c r="EA18" s="215"/>
      <c r="EB18" s="215"/>
      <c r="EC18" s="215"/>
      <c r="ED18" s="215"/>
      <c r="EE18" s="215"/>
      <c r="EF18" s="215"/>
      <c r="EG18" s="215"/>
      <c r="EH18" s="215"/>
      <c r="EI18" s="215"/>
      <c r="EJ18" s="215"/>
      <c r="EK18" s="215"/>
      <c r="EL18" s="215"/>
      <c r="EM18" s="215"/>
      <c r="EN18" s="215"/>
      <c r="EO18" s="215"/>
      <c r="EP18" s="215"/>
      <c r="EQ18" s="215"/>
      <c r="ER18" s="215"/>
      <c r="ES18" s="215"/>
      <c r="ET18" s="215"/>
      <c r="EU18" s="215"/>
      <c r="EV18" s="215"/>
      <c r="EW18" s="215"/>
      <c r="EX18" s="215"/>
      <c r="EY18" s="215"/>
      <c r="EZ18" s="215"/>
      <c r="FA18" s="215"/>
      <c r="FB18" s="215"/>
      <c r="FC18" s="215"/>
      <c r="FD18" s="215"/>
      <c r="FE18" s="215"/>
      <c r="FF18" s="215"/>
      <c r="FG18" s="215"/>
      <c r="FH18" s="215"/>
      <c r="FI18" s="215"/>
      <c r="FJ18" s="215"/>
      <c r="FK18" s="215"/>
      <c r="FL18" s="215"/>
      <c r="FM18" s="215"/>
      <c r="FN18" s="215"/>
      <c r="FO18" s="215"/>
      <c r="FP18" s="215"/>
      <c r="FQ18" s="215"/>
      <c r="FR18" s="215"/>
      <c r="FS18" s="215"/>
      <c r="FT18" s="215"/>
      <c r="FU18" s="215"/>
      <c r="FV18" s="215"/>
      <c r="FW18" s="215"/>
      <c r="FX18" s="215"/>
      <c r="FY18" s="215"/>
      <c r="FZ18" s="215"/>
      <c r="GA18" s="215"/>
      <c r="GB18" s="215"/>
      <c r="GC18" s="215"/>
      <c r="GD18" s="215"/>
      <c r="GE18" s="215"/>
      <c r="GF18" s="215"/>
      <c r="GG18" s="215"/>
      <c r="GH18" s="215"/>
      <c r="GI18" s="215"/>
      <c r="GJ18" s="215"/>
      <c r="GK18" s="215"/>
      <c r="GL18" s="215"/>
      <c r="GM18" s="215"/>
      <c r="GN18" s="215"/>
      <c r="GO18" s="215"/>
      <c r="GP18" s="215"/>
      <c r="GQ18" s="215"/>
      <c r="GR18" s="215"/>
      <c r="GS18" s="215"/>
      <c r="GT18" s="215"/>
      <c r="GU18" s="215"/>
      <c r="GV18" s="215"/>
      <c r="GW18" s="215"/>
      <c r="GX18" s="215"/>
      <c r="GY18" s="215"/>
      <c r="GZ18" s="215"/>
      <c r="HA18" s="215"/>
      <c r="HB18" s="215"/>
      <c r="HC18" s="215"/>
      <c r="HD18" s="215"/>
      <c r="HE18" s="215"/>
      <c r="HF18" s="215"/>
      <c r="HG18" s="215"/>
      <c r="HH18" s="215"/>
      <c r="HI18" s="215"/>
      <c r="HJ18" s="215"/>
      <c r="HK18" s="215"/>
      <c r="HL18" s="215"/>
      <c r="HM18" s="215"/>
      <c r="HN18" s="215"/>
      <c r="HO18" s="215"/>
      <c r="HP18" s="215"/>
      <c r="HQ18" s="215"/>
      <c r="HR18" s="215"/>
      <c r="HS18" s="215"/>
      <c r="HT18" s="215"/>
      <c r="HU18" s="215"/>
      <c r="HV18" s="215"/>
      <c r="HW18" s="215"/>
      <c r="HX18" s="215"/>
      <c r="HY18" s="215"/>
      <c r="HZ18" s="215"/>
      <c r="IA18" s="215"/>
      <c r="IB18" s="215"/>
      <c r="IC18" s="215"/>
      <c r="ID18" s="215"/>
      <c r="IE18" s="215"/>
      <c r="IF18" s="215"/>
      <c r="IG18" s="215"/>
      <c r="IH18" s="215"/>
      <c r="II18" s="215"/>
      <c r="IJ18" s="215"/>
      <c r="IK18" s="215"/>
      <c r="IL18" s="215"/>
      <c r="IM18" s="215"/>
      <c r="IN18" s="215"/>
      <c r="IO18" s="215"/>
      <c r="IP18" s="215"/>
      <c r="IQ18" s="215"/>
      <c r="IR18" s="215"/>
      <c r="IS18" s="215"/>
      <c r="IT18" s="215"/>
      <c r="IU18" s="215"/>
      <c r="IV18" s="215"/>
      <c r="IW18" s="215"/>
    </row>
    <row r="19" customFormat="false" ht="3" hidden="false" customHeight="true" outlineLevel="0" collapsed="false">
      <c r="A19" s="192"/>
      <c r="B19" s="68"/>
      <c r="C19" s="43"/>
      <c r="D19" s="66"/>
      <c r="E19" s="86"/>
      <c r="F19" s="66"/>
      <c r="G19" s="43"/>
      <c r="H19" s="66"/>
      <c r="I19" s="66"/>
      <c r="J19" s="207"/>
      <c r="K19" s="41"/>
      <c r="L19" s="41"/>
      <c r="M19" s="66"/>
      <c r="N19" s="39"/>
      <c r="O19" s="207"/>
      <c r="P19" s="66"/>
      <c r="Q19" s="43"/>
      <c r="R19" s="66"/>
      <c r="S19" s="66"/>
      <c r="T19" s="66"/>
      <c r="U19" s="66"/>
      <c r="V19" s="86"/>
    </row>
    <row r="20" customFormat="false" ht="12" hidden="false" customHeight="true" outlineLevel="0" collapsed="false">
      <c r="A20" s="192" t="s">
        <v>23</v>
      </c>
      <c r="B20" s="68"/>
      <c r="C20" s="43" t="e">
        <f aca="false">GrossMargin!N22</f>
        <v>#NAME?</v>
      </c>
      <c r="D20" s="66" t="e">
        <f aca="false">Expenses!E20+'CapChrg-AllocExp'!E21+'CapChrg-AllocExp'!L21</f>
        <v>#NAME?</v>
      </c>
      <c r="E20" s="86" t="e">
        <f aca="false">C20-D20</f>
        <v>#NAME?</v>
      </c>
      <c r="F20" s="66"/>
      <c r="G20" s="43" t="n">
        <f aca="false">GrossMargin!J22</f>
        <v>0</v>
      </c>
      <c r="H20" s="66" t="n">
        <f aca="false">GrossMargin!K22</f>
        <v>0</v>
      </c>
      <c r="I20" s="66" t="n">
        <f aca="false">GrossMargin!L22</f>
        <v>0</v>
      </c>
      <c r="J20" s="207" t="n">
        <f aca="false">SUM(G20:I20)</f>
        <v>0</v>
      </c>
      <c r="K20" s="41"/>
      <c r="L20" s="66" t="e">
        <f aca="false">'CapChrg-AllocExp'!D21</f>
        <v>#NAME?</v>
      </c>
      <c r="M20" s="66" t="e">
        <f aca="false">Expenses!D20</f>
        <v>#NAME?</v>
      </c>
      <c r="N20" s="39" t="e">
        <f aca="false">'CapChrg-AllocExp'!K21</f>
        <v>#NAME?</v>
      </c>
      <c r="O20" s="207" t="e">
        <f aca="false">J20-K20-M20-N20-L20</f>
        <v>#NAME?</v>
      </c>
      <c r="P20" s="66"/>
      <c r="Q20" s="43" t="e">
        <f aca="false">GrossMargin!O22</f>
        <v>#NAME?</v>
      </c>
      <c r="R20" s="66"/>
      <c r="S20" s="66" t="e">
        <f aca="false">'CapChrg-AllocExp'!F21</f>
        <v>#NAME?</v>
      </c>
      <c r="T20" s="66" t="e">
        <f aca="false">Expenses!F20</f>
        <v>#NAME?</v>
      </c>
      <c r="U20" s="66" t="e">
        <f aca="false">'CapChrg-AllocExp'!M21</f>
        <v>#NAME?</v>
      </c>
      <c r="V20" s="86" t="e">
        <f aca="false">ROUND(SUM(Q20:U20),0)</f>
        <v>#NAME?</v>
      </c>
    </row>
    <row r="21" customFormat="false" ht="12" hidden="false" customHeight="true" outlineLevel="0" collapsed="false">
      <c r="A21" s="192" t="s">
        <v>24</v>
      </c>
      <c r="B21" s="68"/>
      <c r="C21" s="43" t="e">
        <f aca="false">GrossMargin!N23</f>
        <v>#NAME?</v>
      </c>
      <c r="D21" s="66" t="e">
        <f aca="false">Expenses!E21+'CapChrg-AllocExp'!E22+'CapChrg-AllocExp'!L22</f>
        <v>#NAME?</v>
      </c>
      <c r="E21" s="86" t="e">
        <f aca="false">C21-D21</f>
        <v>#NAME?</v>
      </c>
      <c r="F21" s="66"/>
      <c r="G21" s="43" t="n">
        <f aca="false">GrossMargin!J23</f>
        <v>494</v>
      </c>
      <c r="H21" s="66" t="n">
        <f aca="false">GrossMargin!K23</f>
        <v>0</v>
      </c>
      <c r="I21" s="66" t="n">
        <f aca="false">GrossMargin!L23</f>
        <v>0</v>
      </c>
      <c r="J21" s="207" t="n">
        <f aca="false">SUM(G21:I21)</f>
        <v>494</v>
      </c>
      <c r="K21" s="41"/>
      <c r="L21" s="66" t="n">
        <f aca="false">'CapChrg-AllocExp'!D22</f>
        <v>943</v>
      </c>
      <c r="M21" s="66" t="e">
        <f aca="false">Expenses!D21</f>
        <v>#NAME?</v>
      </c>
      <c r="N21" s="39" t="e">
        <f aca="false">'CapChrg-AllocExp'!K22</f>
        <v>#NAME?</v>
      </c>
      <c r="O21" s="207" t="e">
        <f aca="false">J21-K21-M21-N21-L21</f>
        <v>#NAME?</v>
      </c>
      <c r="P21" s="66"/>
      <c r="Q21" s="43" t="e">
        <f aca="false">GrossMargin!O23</f>
        <v>#NAME?</v>
      </c>
      <c r="R21" s="66"/>
      <c r="S21" s="66" t="e">
        <f aca="false">'CapChrg-AllocExp'!F22</f>
        <v>#NAME?</v>
      </c>
      <c r="T21" s="66" t="e">
        <f aca="false">Expenses!F21</f>
        <v>#NAME?</v>
      </c>
      <c r="U21" s="66" t="e">
        <f aca="false">'CapChrg-AllocExp'!M22</f>
        <v>#NAME?</v>
      </c>
      <c r="V21" s="86" t="e">
        <f aca="false">ROUND(SUM(Q21:U21),0)</f>
        <v>#NAME?</v>
      </c>
    </row>
    <row r="22" customFormat="false" ht="12" hidden="false" customHeight="true" outlineLevel="0" collapsed="false">
      <c r="A22" s="192" t="s">
        <v>25</v>
      </c>
      <c r="B22" s="68"/>
      <c r="C22" s="43" t="e">
        <f aca="false">GrossMargin!N24</f>
        <v>#NAME?</v>
      </c>
      <c r="D22" s="66" t="e">
        <f aca="false">Expenses!E22+'CapChrg-AllocExp'!E23+'CapChrg-AllocExp'!L23</f>
        <v>#NAME?</v>
      </c>
      <c r="E22" s="86" t="e">
        <f aca="false">C22-D22</f>
        <v>#NAME?</v>
      </c>
      <c r="F22" s="66"/>
      <c r="G22" s="43" t="n">
        <f aca="false">GrossMargin!J24</f>
        <v>787</v>
      </c>
      <c r="H22" s="66" t="n">
        <f aca="false">GrossMargin!K24</f>
        <v>0</v>
      </c>
      <c r="I22" s="66" t="n">
        <f aca="false">GrossMargin!L24</f>
        <v>0</v>
      </c>
      <c r="J22" s="207" t="n">
        <f aca="false">SUM(G22:I22)</f>
        <v>787</v>
      </c>
      <c r="K22" s="41"/>
      <c r="L22" s="66" t="n">
        <f aca="false">'CapChrg-AllocExp'!D23</f>
        <v>109</v>
      </c>
      <c r="M22" s="66" t="e">
        <f aca="false">Expenses!D22</f>
        <v>#NAME?</v>
      </c>
      <c r="N22" s="39" t="e">
        <f aca="false">'CapChrg-AllocExp'!K23</f>
        <v>#NAME?</v>
      </c>
      <c r="O22" s="207" t="e">
        <f aca="false">J22-K22-M22-N22-L22</f>
        <v>#NAME?</v>
      </c>
      <c r="P22" s="66"/>
      <c r="Q22" s="43" t="e">
        <f aca="false">GrossMargin!O24</f>
        <v>#NAME?</v>
      </c>
      <c r="R22" s="66"/>
      <c r="S22" s="66" t="e">
        <f aca="false">'CapChrg-AllocExp'!F23</f>
        <v>#NAME?</v>
      </c>
      <c r="T22" s="66" t="e">
        <f aca="false">Expenses!F22</f>
        <v>#NAME?</v>
      </c>
      <c r="U22" s="66" t="e">
        <f aca="false">'CapChrg-AllocExp'!M23</f>
        <v>#NAME?</v>
      </c>
      <c r="V22" s="86" t="e">
        <f aca="false">ROUND(SUM(Q22:U22),0)</f>
        <v>#NAME?</v>
      </c>
    </row>
    <row r="23" customFormat="false" ht="12" hidden="false" customHeight="true" outlineLevel="0" collapsed="false">
      <c r="A23" s="192" t="s">
        <v>26</v>
      </c>
      <c r="B23" s="68"/>
      <c r="C23" s="43" t="e">
        <f aca="false">GrossMargin!N25</f>
        <v>#NAME?</v>
      </c>
      <c r="D23" s="66" t="e">
        <f aca="false">Expenses!E23+'CapChrg-AllocExp'!E24+'CapChrg-AllocExp'!L24</f>
        <v>#NAME?</v>
      </c>
      <c r="E23" s="86" t="e">
        <f aca="false">C23-D23</f>
        <v>#NAME?</v>
      </c>
      <c r="F23" s="66"/>
      <c r="G23" s="43" t="n">
        <f aca="false">GrossMargin!J25</f>
        <v>0</v>
      </c>
      <c r="H23" s="66" t="n">
        <f aca="false">GrossMargin!K25</f>
        <v>0</v>
      </c>
      <c r="I23" s="66" t="n">
        <f aca="false">GrossMargin!L25</f>
        <v>0</v>
      </c>
      <c r="J23" s="207" t="n">
        <f aca="false">SUM(G23:I23)</f>
        <v>0</v>
      </c>
      <c r="K23" s="41"/>
      <c r="L23" s="66" t="e">
        <f aca="false">'CapChrg-AllocExp'!D24</f>
        <v>#NAME?</v>
      </c>
      <c r="M23" s="66" t="e">
        <f aca="false">Expenses!D23</f>
        <v>#NAME?</v>
      </c>
      <c r="N23" s="39" t="e">
        <f aca="false">'CapChrg-AllocExp'!K24</f>
        <v>#NAME?</v>
      </c>
      <c r="O23" s="207" t="e">
        <f aca="false">J23-K23-M23-N23-L23</f>
        <v>#NAME?</v>
      </c>
      <c r="P23" s="66"/>
      <c r="Q23" s="43" t="e">
        <f aca="false">GrossMargin!O25</f>
        <v>#NAME?</v>
      </c>
      <c r="R23" s="66"/>
      <c r="S23" s="66" t="e">
        <f aca="false">'CapChrg-AllocExp'!F24</f>
        <v>#NAME?</v>
      </c>
      <c r="T23" s="66" t="e">
        <f aca="false">Expenses!F23</f>
        <v>#NAME?</v>
      </c>
      <c r="U23" s="66" t="e">
        <f aca="false">'CapChrg-AllocExp'!M24</f>
        <v>#NAME?</v>
      </c>
      <c r="V23" s="86" t="e">
        <f aca="false">ROUND(SUM(Q23:U23),0)</f>
        <v>#NAME?</v>
      </c>
    </row>
    <row r="24" customFormat="false" ht="12" hidden="false" customHeight="true" outlineLevel="0" collapsed="false">
      <c r="A24" s="192" t="s">
        <v>27</v>
      </c>
      <c r="B24" s="68"/>
      <c r="C24" s="43" t="n">
        <f aca="false">GrossMargin!N26</f>
        <v>11556</v>
      </c>
      <c r="D24" s="66" t="e">
        <f aca="false">Expenses!E24+'CapChrg-AllocExp'!E25+'CapChrg-AllocExp'!L25</f>
        <v>#NAME?</v>
      </c>
      <c r="E24" s="86" t="e">
        <f aca="false">C24-D24</f>
        <v>#NAME?</v>
      </c>
      <c r="F24" s="66"/>
      <c r="G24" s="43" t="n">
        <f aca="false">GrossMargin!J26</f>
        <v>1768</v>
      </c>
      <c r="H24" s="66" t="n">
        <f aca="false">GrossMargin!K26</f>
        <v>0</v>
      </c>
      <c r="I24" s="66" t="n">
        <f aca="false">GrossMargin!L26</f>
        <v>0</v>
      </c>
      <c r="J24" s="207" t="n">
        <f aca="false">SUM(G24:I24)</f>
        <v>1768</v>
      </c>
      <c r="K24" s="41"/>
      <c r="L24" s="66" t="n">
        <f aca="false">'CapChrg-AllocExp'!D25</f>
        <v>167</v>
      </c>
      <c r="M24" s="66" t="e">
        <f aca="false">Expenses!D24</f>
        <v>#NAME?</v>
      </c>
      <c r="N24" s="39" t="n">
        <f aca="false">'CapChrg-AllocExp'!K25</f>
        <v>1195</v>
      </c>
      <c r="O24" s="207" t="e">
        <f aca="false">J24-K24-M24-N24-L24</f>
        <v>#NAME?</v>
      </c>
      <c r="P24" s="66"/>
      <c r="Q24" s="43" t="n">
        <f aca="false">GrossMargin!O26</f>
        <v>-9788</v>
      </c>
      <c r="R24" s="66"/>
      <c r="S24" s="66" t="n">
        <f aca="false">'CapChrg-AllocExp'!F25</f>
        <v>209</v>
      </c>
      <c r="T24" s="66" t="e">
        <f aca="false">Expenses!F24</f>
        <v>#NAME?</v>
      </c>
      <c r="U24" s="66" t="n">
        <f aca="false">'CapChrg-AllocExp'!M25</f>
        <v>0</v>
      </c>
      <c r="V24" s="86" t="e">
        <f aca="false">ROUND(SUM(Q24:U24),0)</f>
        <v>#NAME?</v>
      </c>
    </row>
    <row r="25" customFormat="false" ht="12" hidden="false" customHeight="true" outlineLevel="0" collapsed="false">
      <c r="A25" s="192" t="s">
        <v>28</v>
      </c>
      <c r="B25" s="68"/>
      <c r="C25" s="43" t="e">
        <f aca="false">GrossMargin!N27</f>
        <v>#NAME?</v>
      </c>
      <c r="D25" s="66" t="e">
        <f aca="false">Expenses!E25+'CapChrg-AllocExp'!E26+'CapChrg-AllocExp'!L26</f>
        <v>#NAME?</v>
      </c>
      <c r="E25" s="86" t="e">
        <f aca="false">C25-D25</f>
        <v>#NAME?</v>
      </c>
      <c r="F25" s="66"/>
      <c r="G25" s="43" t="n">
        <f aca="false">GrossMargin!J27</f>
        <v>0</v>
      </c>
      <c r="H25" s="66" t="n">
        <f aca="false">GrossMargin!K27</f>
        <v>0</v>
      </c>
      <c r="I25" s="66" t="n">
        <f aca="false">GrossMargin!L27</f>
        <v>0</v>
      </c>
      <c r="J25" s="207" t="n">
        <f aca="false">SUM(G25:I25)</f>
        <v>0</v>
      </c>
      <c r="K25" s="41"/>
      <c r="L25" s="66" t="e">
        <f aca="false">'CapChrg-AllocExp'!D26</f>
        <v>#NAME?</v>
      </c>
      <c r="M25" s="66" t="e">
        <f aca="false">Expenses!D25</f>
        <v>#NAME?</v>
      </c>
      <c r="N25" s="39" t="e">
        <f aca="false">'CapChrg-AllocExp'!K26</f>
        <v>#NAME?</v>
      </c>
      <c r="O25" s="207" t="e">
        <f aca="false">J25-K25-M25-N25-L25</f>
        <v>#NAME?</v>
      </c>
      <c r="P25" s="66"/>
      <c r="Q25" s="43" t="e">
        <f aca="false">GrossMargin!O27</f>
        <v>#NAME?</v>
      </c>
      <c r="R25" s="66"/>
      <c r="S25" s="66" t="e">
        <f aca="false">'CapChrg-AllocExp'!F26</f>
        <v>#NAME?</v>
      </c>
      <c r="T25" s="66" t="e">
        <f aca="false">Expenses!F25</f>
        <v>#NAME?</v>
      </c>
      <c r="U25" s="66" t="e">
        <f aca="false">'CapChrg-AllocExp'!M26</f>
        <v>#NAME?</v>
      </c>
      <c r="V25" s="86" t="e">
        <f aca="false">ROUND(SUM(Q25:U25),0)</f>
        <v>#NAME?</v>
      </c>
    </row>
    <row r="26" customFormat="false" ht="12" hidden="false" customHeight="true" outlineLevel="0" collapsed="false">
      <c r="A26" s="208" t="s">
        <v>29</v>
      </c>
      <c r="B26" s="209"/>
      <c r="C26" s="210" t="e">
        <f aca="false">SUM(C20:C25)</f>
        <v>#NAME?</v>
      </c>
      <c r="D26" s="211" t="e">
        <f aca="false">SUM(D20:D25)</f>
        <v>#NAME?</v>
      </c>
      <c r="E26" s="212" t="e">
        <f aca="false">SUM(E20:E25)</f>
        <v>#NAME?</v>
      </c>
      <c r="F26" s="213" t="n">
        <f aca="false">SUM(F20:F25)</f>
        <v>0</v>
      </c>
      <c r="G26" s="210" t="n">
        <f aca="false">SUM(G20:G25)</f>
        <v>3049</v>
      </c>
      <c r="H26" s="211" t="n">
        <f aca="false">SUM(H20:H25)</f>
        <v>0</v>
      </c>
      <c r="I26" s="211" t="n">
        <f aca="false">SUM(I20:I25)</f>
        <v>0</v>
      </c>
      <c r="J26" s="214" t="n">
        <f aca="false">SUM(J20:J25)</f>
        <v>3049</v>
      </c>
      <c r="K26" s="211" t="n">
        <f aca="false">SUM(K20:K25)</f>
        <v>0</v>
      </c>
      <c r="L26" s="211" t="e">
        <f aca="false">SUM(L20:L25)</f>
        <v>#NAME?</v>
      </c>
      <c r="M26" s="211" t="e">
        <f aca="false">SUM(M20:M25)</f>
        <v>#NAME?</v>
      </c>
      <c r="N26" s="212" t="e">
        <f aca="false">SUM(N20:N25)</f>
        <v>#NAME?</v>
      </c>
      <c r="O26" s="214" t="e">
        <f aca="false">J26-K26-M26-N26-L26</f>
        <v>#NAME?</v>
      </c>
      <c r="P26" s="213"/>
      <c r="Q26" s="210" t="e">
        <f aca="false">SUM(Q20:Q25)</f>
        <v>#NAME?</v>
      </c>
      <c r="R26" s="211" t="n">
        <f aca="false">SUM(R20:R25)</f>
        <v>0</v>
      </c>
      <c r="S26" s="211" t="e">
        <f aca="false">SUM(S20:S25)</f>
        <v>#NAME?</v>
      </c>
      <c r="T26" s="211" t="e">
        <f aca="false">SUM(T20:T25)</f>
        <v>#NAME?</v>
      </c>
      <c r="U26" s="211" t="e">
        <f aca="false">SUM(U20:U25)</f>
        <v>#NAME?</v>
      </c>
      <c r="V26" s="212" t="e">
        <f aca="false">SUM(V20:V25)</f>
        <v>#NAME?</v>
      </c>
      <c r="W26" s="215"/>
      <c r="X26" s="215"/>
      <c r="Y26" s="215"/>
      <c r="Z26" s="215"/>
      <c r="AA26" s="215"/>
      <c r="AB26" s="215"/>
      <c r="AC26" s="215"/>
      <c r="AD26" s="215"/>
      <c r="AE26" s="215"/>
      <c r="AF26" s="215"/>
      <c r="AG26" s="215"/>
      <c r="AH26" s="215"/>
      <c r="AI26" s="215"/>
      <c r="AJ26" s="215"/>
      <c r="AK26" s="215"/>
      <c r="AL26" s="215"/>
      <c r="AM26" s="215"/>
      <c r="AN26" s="215"/>
      <c r="AO26" s="215"/>
      <c r="AP26" s="215"/>
      <c r="AQ26" s="215"/>
      <c r="AR26" s="215"/>
      <c r="AS26" s="215"/>
      <c r="AT26" s="215"/>
      <c r="AU26" s="215"/>
      <c r="AV26" s="215"/>
      <c r="AW26" s="215"/>
      <c r="AX26" s="215"/>
      <c r="AY26" s="215"/>
      <c r="AZ26" s="215"/>
      <c r="BA26" s="215"/>
      <c r="BB26" s="215"/>
      <c r="BC26" s="215"/>
      <c r="BD26" s="215"/>
      <c r="BE26" s="215"/>
      <c r="BF26" s="215"/>
      <c r="BG26" s="215"/>
      <c r="BH26" s="215"/>
      <c r="BI26" s="215"/>
      <c r="BJ26" s="215"/>
      <c r="BK26" s="215"/>
      <c r="BL26" s="215"/>
      <c r="BM26" s="215"/>
      <c r="BN26" s="215"/>
      <c r="BO26" s="215"/>
      <c r="BP26" s="215"/>
      <c r="BQ26" s="215"/>
      <c r="BR26" s="215"/>
      <c r="BS26" s="215"/>
      <c r="BT26" s="215"/>
      <c r="BU26" s="215"/>
      <c r="BV26" s="215"/>
      <c r="BW26" s="215"/>
      <c r="BX26" s="215"/>
      <c r="BY26" s="215"/>
      <c r="BZ26" s="215"/>
      <c r="CA26" s="215"/>
      <c r="CB26" s="215"/>
      <c r="CC26" s="215"/>
      <c r="CD26" s="215"/>
      <c r="CE26" s="215"/>
      <c r="CF26" s="215"/>
      <c r="CG26" s="215"/>
      <c r="CH26" s="215"/>
      <c r="CI26" s="215"/>
      <c r="CJ26" s="215"/>
      <c r="CK26" s="215"/>
      <c r="CL26" s="215"/>
      <c r="CM26" s="215"/>
      <c r="CN26" s="215"/>
      <c r="CO26" s="215"/>
      <c r="CP26" s="215"/>
      <c r="CQ26" s="215"/>
      <c r="CR26" s="215"/>
      <c r="CS26" s="215"/>
      <c r="CT26" s="215"/>
      <c r="CU26" s="215"/>
      <c r="CV26" s="215"/>
      <c r="CW26" s="215"/>
      <c r="CX26" s="215"/>
      <c r="CY26" s="215"/>
      <c r="CZ26" s="215"/>
      <c r="DA26" s="215"/>
      <c r="DB26" s="215"/>
      <c r="DC26" s="215"/>
      <c r="DD26" s="215"/>
      <c r="DE26" s="215"/>
      <c r="DF26" s="215"/>
      <c r="DG26" s="215"/>
      <c r="DH26" s="215"/>
      <c r="DI26" s="215"/>
      <c r="DJ26" s="215"/>
      <c r="DK26" s="215"/>
      <c r="DL26" s="215"/>
      <c r="DM26" s="215"/>
      <c r="DN26" s="215"/>
      <c r="DO26" s="215"/>
      <c r="DP26" s="215"/>
      <c r="DQ26" s="215"/>
      <c r="DR26" s="215"/>
      <c r="DS26" s="215"/>
      <c r="DT26" s="215"/>
      <c r="DU26" s="215"/>
      <c r="DV26" s="215"/>
      <c r="DW26" s="215"/>
      <c r="DX26" s="215"/>
      <c r="DY26" s="215"/>
      <c r="DZ26" s="215"/>
      <c r="EA26" s="215"/>
      <c r="EB26" s="215"/>
      <c r="EC26" s="215"/>
      <c r="ED26" s="215"/>
      <c r="EE26" s="215"/>
      <c r="EF26" s="215"/>
      <c r="EG26" s="215"/>
      <c r="EH26" s="215"/>
      <c r="EI26" s="215"/>
      <c r="EJ26" s="215"/>
      <c r="EK26" s="215"/>
      <c r="EL26" s="215"/>
      <c r="EM26" s="215"/>
      <c r="EN26" s="215"/>
      <c r="EO26" s="215"/>
      <c r="EP26" s="215"/>
      <c r="EQ26" s="215"/>
      <c r="ER26" s="215"/>
      <c r="ES26" s="215"/>
      <c r="ET26" s="215"/>
      <c r="EU26" s="215"/>
      <c r="EV26" s="215"/>
      <c r="EW26" s="215"/>
      <c r="EX26" s="215"/>
      <c r="EY26" s="215"/>
      <c r="EZ26" s="215"/>
      <c r="FA26" s="215"/>
      <c r="FB26" s="215"/>
      <c r="FC26" s="215"/>
      <c r="FD26" s="215"/>
      <c r="FE26" s="215"/>
      <c r="FF26" s="215"/>
      <c r="FG26" s="215"/>
      <c r="FH26" s="215"/>
      <c r="FI26" s="215"/>
      <c r="FJ26" s="215"/>
      <c r="FK26" s="215"/>
      <c r="FL26" s="215"/>
      <c r="FM26" s="215"/>
      <c r="FN26" s="215"/>
      <c r="FO26" s="215"/>
      <c r="FP26" s="215"/>
      <c r="FQ26" s="215"/>
      <c r="FR26" s="215"/>
      <c r="FS26" s="215"/>
      <c r="FT26" s="215"/>
      <c r="FU26" s="215"/>
      <c r="FV26" s="215"/>
      <c r="FW26" s="215"/>
      <c r="FX26" s="215"/>
      <c r="FY26" s="215"/>
      <c r="FZ26" s="215"/>
      <c r="GA26" s="215"/>
      <c r="GB26" s="215"/>
      <c r="GC26" s="215"/>
      <c r="GD26" s="215"/>
      <c r="GE26" s="215"/>
      <c r="GF26" s="215"/>
      <c r="GG26" s="215"/>
      <c r="GH26" s="215"/>
      <c r="GI26" s="215"/>
      <c r="GJ26" s="215"/>
      <c r="GK26" s="215"/>
      <c r="GL26" s="215"/>
      <c r="GM26" s="215"/>
      <c r="GN26" s="215"/>
      <c r="GO26" s="215"/>
      <c r="GP26" s="215"/>
      <c r="GQ26" s="215"/>
      <c r="GR26" s="215"/>
      <c r="GS26" s="215"/>
      <c r="GT26" s="215"/>
      <c r="GU26" s="215"/>
      <c r="GV26" s="215"/>
      <c r="GW26" s="215"/>
      <c r="GX26" s="215"/>
      <c r="GY26" s="215"/>
      <c r="GZ26" s="215"/>
      <c r="HA26" s="215"/>
      <c r="HB26" s="215"/>
      <c r="HC26" s="215"/>
      <c r="HD26" s="215"/>
      <c r="HE26" s="215"/>
      <c r="HF26" s="215"/>
      <c r="HG26" s="215"/>
      <c r="HH26" s="215"/>
      <c r="HI26" s="215"/>
      <c r="HJ26" s="215"/>
      <c r="HK26" s="215"/>
      <c r="HL26" s="215"/>
      <c r="HM26" s="215"/>
      <c r="HN26" s="215"/>
      <c r="HO26" s="215"/>
      <c r="HP26" s="215"/>
      <c r="HQ26" s="215"/>
      <c r="HR26" s="215"/>
      <c r="HS26" s="215"/>
      <c r="HT26" s="215"/>
      <c r="HU26" s="215"/>
      <c r="HV26" s="215"/>
      <c r="HW26" s="215"/>
      <c r="HX26" s="215"/>
      <c r="HY26" s="215"/>
      <c r="HZ26" s="215"/>
      <c r="IA26" s="215"/>
      <c r="IB26" s="215"/>
      <c r="IC26" s="215"/>
      <c r="ID26" s="215"/>
      <c r="IE26" s="215"/>
      <c r="IF26" s="215"/>
      <c r="IG26" s="215"/>
      <c r="IH26" s="215"/>
      <c r="II26" s="215"/>
      <c r="IJ26" s="215"/>
      <c r="IK26" s="215"/>
      <c r="IL26" s="215"/>
      <c r="IM26" s="215"/>
      <c r="IN26" s="215"/>
      <c r="IO26" s="215"/>
      <c r="IP26" s="215"/>
      <c r="IQ26" s="215"/>
      <c r="IR26" s="215"/>
      <c r="IS26" s="215"/>
      <c r="IT26" s="215"/>
      <c r="IU26" s="215"/>
      <c r="IV26" s="215"/>
      <c r="IW26" s="215"/>
    </row>
    <row r="27" customFormat="false" ht="3" hidden="false" customHeight="true" outlineLevel="0" collapsed="false">
      <c r="A27" s="192"/>
      <c r="B27" s="68"/>
      <c r="C27" s="43"/>
      <c r="D27" s="66"/>
      <c r="E27" s="86"/>
      <c r="F27" s="66"/>
      <c r="G27" s="43"/>
      <c r="H27" s="66"/>
      <c r="I27" s="66"/>
      <c r="J27" s="207"/>
      <c r="K27" s="41"/>
      <c r="L27" s="41"/>
      <c r="M27" s="66"/>
      <c r="N27" s="39"/>
      <c r="O27" s="207"/>
      <c r="P27" s="66"/>
      <c r="Q27" s="43"/>
      <c r="R27" s="66"/>
      <c r="S27" s="66"/>
      <c r="T27" s="66"/>
      <c r="U27" s="66"/>
      <c r="V27" s="86"/>
    </row>
    <row r="28" customFormat="false" ht="12" hidden="false" customHeight="true" outlineLevel="0" collapsed="false">
      <c r="A28" s="192" t="s">
        <v>30</v>
      </c>
      <c r="B28" s="68"/>
      <c r="C28" s="43" t="n">
        <f aca="false">GrossMargin!N31</f>
        <v>12234</v>
      </c>
      <c r="D28" s="66" t="e">
        <f aca="false">Expenses!E28+'CapChrg-AllocExp'!E29+'CapChrg-AllocExp'!L29</f>
        <v>#NAME?</v>
      </c>
      <c r="E28" s="86" t="e">
        <f aca="false">C28-D28</f>
        <v>#NAME?</v>
      </c>
      <c r="F28" s="66"/>
      <c r="G28" s="43" t="n">
        <f aca="false">GrossMargin!J31</f>
        <v>16153</v>
      </c>
      <c r="H28" s="66" t="n">
        <f aca="false">GrossMargin!K31</f>
        <v>0</v>
      </c>
      <c r="I28" s="66" t="n">
        <f aca="false">GrossMargin!L31</f>
        <v>0</v>
      </c>
      <c r="J28" s="207" t="n">
        <f aca="false">SUM(G28:I28)</f>
        <v>16153</v>
      </c>
      <c r="K28" s="66"/>
      <c r="L28" s="66" t="n">
        <f aca="false">'CapChrg-AllocExp'!D29</f>
        <v>6037</v>
      </c>
      <c r="M28" s="66" t="n">
        <f aca="false">Expenses!D28</f>
        <v>1001</v>
      </c>
      <c r="N28" s="39" t="e">
        <f aca="false">'CapChrg-AllocExp'!K29</f>
        <v>#NAME?</v>
      </c>
      <c r="O28" s="207" t="e">
        <f aca="false">J28-K28-M28-N28-L28</f>
        <v>#NAME?</v>
      </c>
      <c r="P28" s="66"/>
      <c r="Q28" s="43" t="n">
        <f aca="false">GrossMargin!O31</f>
        <v>3919</v>
      </c>
      <c r="R28" s="66"/>
      <c r="S28" s="66" t="e">
        <f aca="false">'CapChrg-AllocExp'!F29</f>
        <v>#NAME?</v>
      </c>
      <c r="T28" s="66" t="n">
        <f aca="false">Expenses!F28</f>
        <v>0</v>
      </c>
      <c r="U28" s="66" t="e">
        <f aca="false">'CapChrg-AllocExp'!M29</f>
        <v>#NAME?</v>
      </c>
      <c r="V28" s="86" t="e">
        <f aca="false">ROUND(SUM(Q28:U28),0)</f>
        <v>#NAME?</v>
      </c>
    </row>
    <row r="29" customFormat="false" ht="12" hidden="false" customHeight="true" outlineLevel="0" collapsed="false">
      <c r="A29" s="192" t="s">
        <v>31</v>
      </c>
      <c r="B29" s="68"/>
      <c r="C29" s="43" t="n">
        <f aca="false">GrossMargin!N32</f>
        <v>30508</v>
      </c>
      <c r="D29" s="66" t="e">
        <f aca="false">Expenses!E29+Expenses!E56+'CapChrg-AllocExp'!E30+'CapChrg-AllocExp'!L30</f>
        <v>#NAME?</v>
      </c>
      <c r="E29" s="86" t="e">
        <f aca="false">C29-D29</f>
        <v>#NAME?</v>
      </c>
      <c r="F29" s="66"/>
      <c r="G29" s="43" t="n">
        <f aca="false">GrossMargin!J32</f>
        <v>16975</v>
      </c>
      <c r="H29" s="66" t="n">
        <f aca="false">GrossMargin!K32</f>
        <v>0</v>
      </c>
      <c r="I29" s="66" t="n">
        <f aca="false">GrossMargin!L32</f>
        <v>0</v>
      </c>
      <c r="J29" s="207" t="n">
        <f aca="false">SUM(G29:I29)</f>
        <v>16975</v>
      </c>
      <c r="K29" s="66" t="n">
        <f aca="false">Expenses!D56</f>
        <v>38570</v>
      </c>
      <c r="L29" s="66" t="n">
        <f aca="false">'CapChrg-AllocExp'!D30</f>
        <v>12032</v>
      </c>
      <c r="M29" s="66" t="n">
        <f aca="false">Expenses!D29</f>
        <v>4961</v>
      </c>
      <c r="N29" s="39" t="e">
        <f aca="false">'CapChrg-AllocExp'!K30</f>
        <v>#NAME?</v>
      </c>
      <c r="O29" s="207" t="e">
        <f aca="false">J29-K29-M29-N29-L29</f>
        <v>#NAME?</v>
      </c>
      <c r="P29" s="66"/>
      <c r="Q29" s="43" t="n">
        <f aca="false">GrossMargin!O32</f>
        <v>-13533</v>
      </c>
      <c r="R29" s="66" t="n">
        <f aca="false">Expenses!F56</f>
        <v>-1923</v>
      </c>
      <c r="S29" s="66" t="e">
        <f aca="false">'CapChrg-AllocExp'!F30</f>
        <v>#NAME?</v>
      </c>
      <c r="T29" s="66" t="e">
        <f aca="false">Expenses!F29</f>
        <v>#NAME?</v>
      </c>
      <c r="U29" s="66" t="e">
        <f aca="false">'CapChrg-AllocExp'!M30</f>
        <v>#NAME?</v>
      </c>
      <c r="V29" s="86" t="e">
        <f aca="false">ROUND(SUM(Q29:U29),0)</f>
        <v>#NAME?</v>
      </c>
    </row>
    <row r="30" customFormat="false" ht="12" hidden="false" customHeight="true" outlineLevel="0" collapsed="false">
      <c r="A30" s="192" t="s">
        <v>32</v>
      </c>
      <c r="B30" s="68"/>
      <c r="C30" s="43" t="e">
        <f aca="false">GrossMargin!N33</f>
        <v>#NAME?</v>
      </c>
      <c r="D30" s="66" t="e">
        <f aca="false">Expenses!E30+'CapChrg-AllocExp'!E31+'CapChrg-AllocExp'!L31</f>
        <v>#NAME?</v>
      </c>
      <c r="E30" s="86" t="e">
        <f aca="false">C30-D30</f>
        <v>#NAME?</v>
      </c>
      <c r="F30" s="66"/>
      <c r="G30" s="43" t="n">
        <f aca="false">GrossMargin!J33</f>
        <v>9811</v>
      </c>
      <c r="H30" s="66" t="n">
        <f aca="false">GrossMargin!K33</f>
        <v>0</v>
      </c>
      <c r="I30" s="66" t="n">
        <f aca="false">GrossMargin!L33</f>
        <v>0</v>
      </c>
      <c r="J30" s="207" t="n">
        <f aca="false">SUM(G30:I30)</f>
        <v>9811</v>
      </c>
      <c r="K30" s="41"/>
      <c r="L30" s="41" t="e">
        <f aca="false">'CapChrg-AllocExp'!D31</f>
        <v>#NAME?</v>
      </c>
      <c r="M30" s="66" t="e">
        <f aca="false">Expenses!D30</f>
        <v>#NAME?</v>
      </c>
      <c r="N30" s="39" t="e">
        <f aca="false">'CapChrg-AllocExp'!K31</f>
        <v>#NAME?</v>
      </c>
      <c r="O30" s="207" t="e">
        <f aca="false">J30-K30-M30-N30-L30</f>
        <v>#NAME?</v>
      </c>
      <c r="P30" s="66"/>
      <c r="Q30" s="43" t="e">
        <f aca="false">GrossMargin!O33</f>
        <v>#NAME?</v>
      </c>
      <c r="R30" s="66"/>
      <c r="S30" s="66" t="e">
        <f aca="false">'CapChrg-AllocExp'!F31</f>
        <v>#NAME?</v>
      </c>
      <c r="T30" s="66" t="e">
        <f aca="false">Expenses!F30</f>
        <v>#NAME?</v>
      </c>
      <c r="U30" s="66" t="e">
        <f aca="false">'CapChrg-AllocExp'!M31</f>
        <v>#NAME?</v>
      </c>
      <c r="V30" s="86" t="e">
        <f aca="false">ROUND(SUM(Q30:U30),0)</f>
        <v>#NAME?</v>
      </c>
    </row>
    <row r="31" customFormat="false" ht="12" hidden="false" customHeight="true" outlineLevel="0" collapsed="false">
      <c r="A31" s="208" t="s">
        <v>33</v>
      </c>
      <c r="B31" s="209"/>
      <c r="C31" s="210" t="e">
        <f aca="false">SUM(C28:C30)</f>
        <v>#NAME?</v>
      </c>
      <c r="D31" s="211" t="e">
        <f aca="false">SUM(D28:D30)</f>
        <v>#NAME?</v>
      </c>
      <c r="E31" s="212" t="e">
        <f aca="false">SUM(E28:E30)</f>
        <v>#NAME?</v>
      </c>
      <c r="F31" s="213"/>
      <c r="G31" s="210" t="n">
        <f aca="false">SUM(G28:G30)</f>
        <v>42939</v>
      </c>
      <c r="H31" s="211" t="n">
        <f aca="false">SUM(H28:H30)</f>
        <v>0</v>
      </c>
      <c r="I31" s="211" t="n">
        <f aca="false">SUM(I28:I30)</f>
        <v>0</v>
      </c>
      <c r="J31" s="214" t="n">
        <f aca="false">SUM(J28:J30)</f>
        <v>42939</v>
      </c>
      <c r="K31" s="211" t="n">
        <f aca="false">SUM(K28:K30)</f>
        <v>38570</v>
      </c>
      <c r="L31" s="211" t="e">
        <f aca="false">SUM(L28:L30)</f>
        <v>#NAME?</v>
      </c>
      <c r="M31" s="211" t="e">
        <f aca="false">SUM(M28:M30)</f>
        <v>#NAME?</v>
      </c>
      <c r="N31" s="212" t="e">
        <f aca="false">SUM(N28:N30)</f>
        <v>#NAME?</v>
      </c>
      <c r="O31" s="214" t="e">
        <f aca="false">J31-K31-M31-N31-L31</f>
        <v>#NAME?</v>
      </c>
      <c r="P31" s="213"/>
      <c r="Q31" s="210" t="e">
        <f aca="false">SUM(Q28:Q30)</f>
        <v>#NAME?</v>
      </c>
      <c r="R31" s="211" t="n">
        <f aca="false">SUM(R28:R30)</f>
        <v>-1923</v>
      </c>
      <c r="S31" s="211" t="e">
        <f aca="false">SUM(S28:S30)</f>
        <v>#NAME?</v>
      </c>
      <c r="T31" s="211" t="e">
        <f aca="false">SUM(T28:T30)</f>
        <v>#NAME?</v>
      </c>
      <c r="U31" s="211" t="e">
        <f aca="false">SUM(U28:U30)</f>
        <v>#NAME?</v>
      </c>
      <c r="V31" s="212" t="e">
        <f aca="false">SUM(V28:V30)</f>
        <v>#NAME?</v>
      </c>
      <c r="W31" s="215"/>
      <c r="X31" s="215"/>
      <c r="Y31" s="215"/>
      <c r="Z31" s="215"/>
      <c r="AA31" s="215"/>
      <c r="AB31" s="215"/>
      <c r="AC31" s="215"/>
      <c r="AD31" s="215"/>
      <c r="AE31" s="215"/>
      <c r="AF31" s="215"/>
      <c r="AG31" s="215"/>
      <c r="AH31" s="215"/>
      <c r="AI31" s="215"/>
      <c r="AJ31" s="215"/>
      <c r="AK31" s="215"/>
      <c r="AL31" s="215"/>
      <c r="AM31" s="215"/>
      <c r="AN31" s="215"/>
      <c r="AO31" s="215"/>
      <c r="AP31" s="215"/>
      <c r="AQ31" s="215"/>
      <c r="AR31" s="215"/>
      <c r="AS31" s="215"/>
      <c r="AT31" s="215"/>
      <c r="AU31" s="215"/>
      <c r="AV31" s="215"/>
      <c r="AW31" s="215"/>
      <c r="AX31" s="215"/>
      <c r="AY31" s="215"/>
      <c r="AZ31" s="215"/>
      <c r="BA31" s="215"/>
      <c r="BB31" s="215"/>
      <c r="BC31" s="215"/>
      <c r="BD31" s="215"/>
      <c r="BE31" s="215"/>
      <c r="BF31" s="215"/>
      <c r="BG31" s="215"/>
      <c r="BH31" s="215"/>
      <c r="BI31" s="215"/>
      <c r="BJ31" s="215"/>
      <c r="BK31" s="215"/>
      <c r="BL31" s="215"/>
      <c r="BM31" s="215"/>
      <c r="BN31" s="215"/>
      <c r="BO31" s="215"/>
      <c r="BP31" s="215"/>
      <c r="BQ31" s="215"/>
      <c r="BR31" s="215"/>
      <c r="BS31" s="215"/>
      <c r="BT31" s="215"/>
      <c r="BU31" s="215"/>
      <c r="BV31" s="215"/>
      <c r="BW31" s="215"/>
      <c r="BX31" s="215"/>
      <c r="BY31" s="215"/>
      <c r="BZ31" s="215"/>
      <c r="CA31" s="215"/>
      <c r="CB31" s="215"/>
      <c r="CC31" s="215"/>
      <c r="CD31" s="215"/>
      <c r="CE31" s="215"/>
      <c r="CF31" s="215"/>
      <c r="CG31" s="215"/>
      <c r="CH31" s="215"/>
      <c r="CI31" s="215"/>
      <c r="CJ31" s="215"/>
      <c r="CK31" s="215"/>
      <c r="CL31" s="215"/>
      <c r="CM31" s="215"/>
      <c r="CN31" s="215"/>
      <c r="CO31" s="215"/>
      <c r="CP31" s="215"/>
      <c r="CQ31" s="215"/>
      <c r="CR31" s="215"/>
      <c r="CS31" s="215"/>
      <c r="CT31" s="215"/>
      <c r="CU31" s="215"/>
      <c r="CV31" s="215"/>
      <c r="CW31" s="215"/>
      <c r="CX31" s="215"/>
      <c r="CY31" s="215"/>
      <c r="CZ31" s="215"/>
      <c r="DA31" s="215"/>
      <c r="DB31" s="215"/>
      <c r="DC31" s="215"/>
      <c r="DD31" s="215"/>
      <c r="DE31" s="215"/>
      <c r="DF31" s="215"/>
      <c r="DG31" s="215"/>
      <c r="DH31" s="215"/>
      <c r="DI31" s="215"/>
      <c r="DJ31" s="215"/>
      <c r="DK31" s="215"/>
      <c r="DL31" s="215"/>
      <c r="DM31" s="215"/>
      <c r="DN31" s="215"/>
      <c r="DO31" s="215"/>
      <c r="DP31" s="215"/>
      <c r="DQ31" s="215"/>
      <c r="DR31" s="215"/>
      <c r="DS31" s="215"/>
      <c r="DT31" s="215"/>
      <c r="DU31" s="215"/>
      <c r="DV31" s="215"/>
      <c r="DW31" s="215"/>
      <c r="DX31" s="215"/>
      <c r="DY31" s="215"/>
      <c r="DZ31" s="215"/>
      <c r="EA31" s="215"/>
      <c r="EB31" s="215"/>
      <c r="EC31" s="215"/>
      <c r="ED31" s="215"/>
      <c r="EE31" s="215"/>
      <c r="EF31" s="215"/>
      <c r="EG31" s="215"/>
      <c r="EH31" s="215"/>
      <c r="EI31" s="215"/>
      <c r="EJ31" s="215"/>
      <c r="EK31" s="215"/>
      <c r="EL31" s="215"/>
      <c r="EM31" s="215"/>
      <c r="EN31" s="215"/>
      <c r="EO31" s="215"/>
      <c r="EP31" s="215"/>
      <c r="EQ31" s="215"/>
      <c r="ER31" s="215"/>
      <c r="ES31" s="215"/>
      <c r="ET31" s="215"/>
      <c r="EU31" s="215"/>
      <c r="EV31" s="215"/>
      <c r="EW31" s="215"/>
      <c r="EX31" s="215"/>
      <c r="EY31" s="215"/>
      <c r="EZ31" s="215"/>
      <c r="FA31" s="215"/>
      <c r="FB31" s="215"/>
      <c r="FC31" s="215"/>
      <c r="FD31" s="215"/>
      <c r="FE31" s="215"/>
      <c r="FF31" s="215"/>
      <c r="FG31" s="215"/>
      <c r="FH31" s="215"/>
      <c r="FI31" s="215"/>
      <c r="FJ31" s="215"/>
      <c r="FK31" s="215"/>
      <c r="FL31" s="215"/>
      <c r="FM31" s="215"/>
      <c r="FN31" s="215"/>
      <c r="FO31" s="215"/>
      <c r="FP31" s="215"/>
      <c r="FQ31" s="215"/>
      <c r="FR31" s="215"/>
      <c r="FS31" s="215"/>
      <c r="FT31" s="215"/>
      <c r="FU31" s="215"/>
      <c r="FV31" s="215"/>
      <c r="FW31" s="215"/>
      <c r="FX31" s="215"/>
      <c r="FY31" s="215"/>
      <c r="FZ31" s="215"/>
      <c r="GA31" s="215"/>
      <c r="GB31" s="215"/>
      <c r="GC31" s="215"/>
      <c r="GD31" s="215"/>
      <c r="GE31" s="215"/>
      <c r="GF31" s="215"/>
      <c r="GG31" s="215"/>
      <c r="GH31" s="215"/>
      <c r="GI31" s="215"/>
      <c r="GJ31" s="215"/>
      <c r="GK31" s="215"/>
      <c r="GL31" s="215"/>
      <c r="GM31" s="215"/>
      <c r="GN31" s="215"/>
      <c r="GO31" s="215"/>
      <c r="GP31" s="215"/>
      <c r="GQ31" s="215"/>
      <c r="GR31" s="215"/>
      <c r="GS31" s="215"/>
      <c r="GT31" s="215"/>
      <c r="GU31" s="215"/>
      <c r="GV31" s="215"/>
      <c r="GW31" s="215"/>
      <c r="GX31" s="215"/>
      <c r="GY31" s="215"/>
      <c r="GZ31" s="215"/>
      <c r="HA31" s="215"/>
      <c r="HB31" s="215"/>
      <c r="HC31" s="215"/>
      <c r="HD31" s="215"/>
      <c r="HE31" s="215"/>
      <c r="HF31" s="215"/>
      <c r="HG31" s="215"/>
      <c r="HH31" s="215"/>
      <c r="HI31" s="215"/>
      <c r="HJ31" s="215"/>
      <c r="HK31" s="215"/>
      <c r="HL31" s="215"/>
      <c r="HM31" s="215"/>
      <c r="HN31" s="215"/>
      <c r="HO31" s="215"/>
      <c r="HP31" s="215"/>
      <c r="HQ31" s="215"/>
      <c r="HR31" s="215"/>
      <c r="HS31" s="215"/>
      <c r="HT31" s="215"/>
      <c r="HU31" s="215"/>
      <c r="HV31" s="215"/>
      <c r="HW31" s="215"/>
      <c r="HX31" s="215"/>
      <c r="HY31" s="215"/>
      <c r="HZ31" s="215"/>
      <c r="IA31" s="215"/>
      <c r="IB31" s="215"/>
      <c r="IC31" s="215"/>
      <c r="ID31" s="215"/>
      <c r="IE31" s="215"/>
      <c r="IF31" s="215"/>
      <c r="IG31" s="215"/>
      <c r="IH31" s="215"/>
      <c r="II31" s="215"/>
      <c r="IJ31" s="215"/>
      <c r="IK31" s="215"/>
      <c r="IL31" s="215"/>
      <c r="IM31" s="215"/>
      <c r="IN31" s="215"/>
      <c r="IO31" s="215"/>
      <c r="IP31" s="215"/>
      <c r="IQ31" s="215"/>
      <c r="IR31" s="215"/>
      <c r="IS31" s="215"/>
      <c r="IT31" s="215"/>
      <c r="IU31" s="215"/>
      <c r="IV31" s="215"/>
      <c r="IW31" s="215"/>
    </row>
    <row r="32" customFormat="false" ht="3" hidden="false" customHeight="true" outlineLevel="0" collapsed="false">
      <c r="A32" s="192"/>
      <c r="B32" s="68"/>
      <c r="C32" s="43"/>
      <c r="D32" s="66"/>
      <c r="E32" s="86"/>
      <c r="F32" s="66"/>
      <c r="G32" s="43"/>
      <c r="H32" s="66"/>
      <c r="I32" s="66"/>
      <c r="J32" s="207"/>
      <c r="K32" s="41"/>
      <c r="L32" s="41"/>
      <c r="M32" s="66"/>
      <c r="N32" s="39"/>
      <c r="O32" s="207"/>
      <c r="P32" s="66"/>
      <c r="Q32" s="43"/>
      <c r="R32" s="66"/>
      <c r="S32" s="66"/>
      <c r="T32" s="66"/>
      <c r="U32" s="66"/>
      <c r="V32" s="86"/>
    </row>
    <row r="33" customFormat="false" ht="12" hidden="false" customHeight="true" outlineLevel="0" collapsed="false">
      <c r="A33" s="192" t="s">
        <v>34</v>
      </c>
      <c r="B33" s="68"/>
      <c r="C33" s="43" t="e">
        <f aca="false">GrossMargin!N37</f>
        <v>#NAME?</v>
      </c>
      <c r="D33" s="66" t="e">
        <f aca="false">Expenses!E33+'CapChrg-AllocExp'!E34+'CapChrg-AllocExp'!L34</f>
        <v>#NAME?</v>
      </c>
      <c r="E33" s="86" t="e">
        <f aca="false">C33-D33</f>
        <v>#NAME?</v>
      </c>
      <c r="F33" s="66"/>
      <c r="G33" s="43" t="n">
        <f aca="false">GrossMargin!J37</f>
        <v>-23517</v>
      </c>
      <c r="H33" s="66" t="n">
        <f aca="false">GrossMargin!K37</f>
        <v>0</v>
      </c>
      <c r="I33" s="66" t="n">
        <f aca="false">GrossMargin!L37</f>
        <v>0</v>
      </c>
      <c r="J33" s="207" t="n">
        <f aca="false">SUM(G33:I33)</f>
        <v>-23517</v>
      </c>
      <c r="K33" s="41"/>
      <c r="L33" s="66" t="n">
        <f aca="false">'CapChrg-AllocExp'!D34</f>
        <v>704</v>
      </c>
      <c r="M33" s="66" t="n">
        <f aca="false">Expenses!D33</f>
        <v>838</v>
      </c>
      <c r="N33" s="39" t="e">
        <f aca="false">'CapChrg-AllocExp'!K34</f>
        <v>#NAME?</v>
      </c>
      <c r="O33" s="207" t="e">
        <f aca="false">J33-K33-M33-N33-L33</f>
        <v>#NAME?</v>
      </c>
      <c r="P33" s="66"/>
      <c r="Q33" s="43" t="e">
        <f aca="false">GrossMargin!O37</f>
        <v>#NAME?</v>
      </c>
      <c r="R33" s="66"/>
      <c r="S33" s="66" t="e">
        <f aca="false">'CapChrg-AllocExp'!F34</f>
        <v>#NAME?</v>
      </c>
      <c r="T33" s="66" t="e">
        <f aca="false">Expenses!F33</f>
        <v>#NAME?</v>
      </c>
      <c r="U33" s="66" t="e">
        <f aca="false">'CapChrg-AllocExp'!M34</f>
        <v>#NAME?</v>
      </c>
      <c r="V33" s="86" t="e">
        <f aca="false">ROUND(SUM(Q33:U33),0)</f>
        <v>#NAME?</v>
      </c>
    </row>
    <row r="34" customFormat="false" ht="12" hidden="false" customHeight="true" outlineLevel="0" collapsed="false">
      <c r="A34" s="192" t="s">
        <v>35</v>
      </c>
      <c r="B34" s="68"/>
      <c r="C34" s="43" t="e">
        <f aca="false">GrossMargin!N38</f>
        <v>#NAME?</v>
      </c>
      <c r="D34" s="66" t="e">
        <f aca="false">Expenses!E34+'CapChrg-AllocExp'!E35+'CapChrg-AllocExp'!L35</f>
        <v>#NAME?</v>
      </c>
      <c r="E34" s="86" t="e">
        <f aca="false">C34-D34</f>
        <v>#NAME?</v>
      </c>
      <c r="F34" s="66"/>
      <c r="G34" s="43" t="n">
        <f aca="false">GrossMargin!J38</f>
        <v>293</v>
      </c>
      <c r="H34" s="66" t="n">
        <f aca="false">GrossMargin!K38</f>
        <v>0</v>
      </c>
      <c r="I34" s="66" t="n">
        <f aca="false">GrossMargin!L38</f>
        <v>0</v>
      </c>
      <c r="J34" s="207" t="n">
        <f aca="false">SUM(G34:I34)</f>
        <v>293</v>
      </c>
      <c r="K34" s="41"/>
      <c r="L34" s="66" t="n">
        <f aca="false">'CapChrg-AllocExp'!D35</f>
        <v>3134</v>
      </c>
      <c r="M34" s="66" t="e">
        <f aca="false">Expenses!D34</f>
        <v>#NAME?</v>
      </c>
      <c r="N34" s="39" t="e">
        <f aca="false">'CapChrg-AllocExp'!K35</f>
        <v>#NAME?</v>
      </c>
      <c r="O34" s="207" t="e">
        <f aca="false">J34-K34-M34-N34-L34</f>
        <v>#NAME?</v>
      </c>
      <c r="P34" s="66"/>
      <c r="Q34" s="43" t="e">
        <f aca="false">GrossMargin!O38</f>
        <v>#NAME?</v>
      </c>
      <c r="R34" s="66"/>
      <c r="S34" s="66" t="e">
        <f aca="false">'CapChrg-AllocExp'!F35</f>
        <v>#NAME?</v>
      </c>
      <c r="T34" s="66" t="e">
        <f aca="false">Expenses!F34</f>
        <v>#NAME?</v>
      </c>
      <c r="U34" s="66" t="e">
        <f aca="false">'CapChrg-AllocExp'!M35</f>
        <v>#NAME?</v>
      </c>
      <c r="V34" s="86" t="e">
        <f aca="false">ROUND(SUM(Q34:U34),0)</f>
        <v>#NAME?</v>
      </c>
    </row>
    <row r="35" customFormat="false" ht="12" hidden="false" customHeight="true" outlineLevel="0" collapsed="false">
      <c r="A35" s="192" t="s">
        <v>36</v>
      </c>
      <c r="B35" s="68"/>
      <c r="C35" s="43" t="e">
        <f aca="false">GrossMargin!N41</f>
        <v>#NAME?</v>
      </c>
      <c r="D35" s="66" t="e">
        <f aca="false">Expenses!E37+'CapChrg-AllocExp'!E38+'CapChrg-AllocExp'!L38</f>
        <v>#NAME?</v>
      </c>
      <c r="E35" s="86" t="e">
        <f aca="false">C35-D35</f>
        <v>#NAME?</v>
      </c>
      <c r="F35" s="66"/>
      <c r="G35" s="43" t="n">
        <f aca="false">GrossMargin!J41</f>
        <v>-8959</v>
      </c>
      <c r="H35" s="66" t="n">
        <f aca="false">GrossMargin!K41</f>
        <v>0</v>
      </c>
      <c r="I35" s="66" t="n">
        <f aca="false">GrossMargin!L41</f>
        <v>0</v>
      </c>
      <c r="J35" s="207" t="n">
        <f aca="false">SUM(G35:I35)</f>
        <v>-8959</v>
      </c>
      <c r="K35" s="41"/>
      <c r="L35" s="66" t="n">
        <f aca="false">'CapChrg-AllocExp'!D38</f>
        <v>7651</v>
      </c>
      <c r="M35" s="66" t="e">
        <f aca="false">Expenses!D37</f>
        <v>#NAME?</v>
      </c>
      <c r="N35" s="39" t="e">
        <f aca="false">'CapChrg-AllocExp'!K38</f>
        <v>#NAME?</v>
      </c>
      <c r="O35" s="207" t="e">
        <f aca="false">J35-K35-M35-N35-L35</f>
        <v>#NAME?</v>
      </c>
      <c r="P35" s="66"/>
      <c r="Q35" s="43" t="e">
        <f aca="false">GrossMargin!O41</f>
        <v>#NAME?</v>
      </c>
      <c r="R35" s="66"/>
      <c r="S35" s="66" t="e">
        <f aca="false">'CapChrg-AllocExp'!F38</f>
        <v>#NAME?</v>
      </c>
      <c r="T35" s="66" t="e">
        <f aca="false">Expenses!F37</f>
        <v>#NAME?</v>
      </c>
      <c r="U35" s="66" t="e">
        <f aca="false">'CapChrg-AllocExp'!M38</f>
        <v>#NAME?</v>
      </c>
      <c r="V35" s="86" t="e">
        <f aca="false">ROUND(SUM(Q35:U35),0)</f>
        <v>#NAME?</v>
      </c>
    </row>
    <row r="36" customFormat="false" ht="12" hidden="false" customHeight="true" outlineLevel="0" collapsed="false">
      <c r="A36" s="208" t="s">
        <v>37</v>
      </c>
      <c r="B36" s="209"/>
      <c r="C36" s="210" t="e">
        <f aca="false">SUM(C33:C35)</f>
        <v>#NAME?</v>
      </c>
      <c r="D36" s="211" t="e">
        <f aca="false">SUM(D33:D35)</f>
        <v>#NAME?</v>
      </c>
      <c r="E36" s="212" t="e">
        <f aca="false">SUM(E33:E35)</f>
        <v>#NAME?</v>
      </c>
      <c r="F36" s="213"/>
      <c r="G36" s="210" t="n">
        <f aca="false">SUM(G33:G35)</f>
        <v>-32183</v>
      </c>
      <c r="H36" s="211" t="n">
        <f aca="false">SUM(H33:H35)</f>
        <v>0</v>
      </c>
      <c r="I36" s="211" t="n">
        <f aca="false">SUM(I33:I35)</f>
        <v>0</v>
      </c>
      <c r="J36" s="214" t="n">
        <f aca="false">SUM(J33:J35)</f>
        <v>-32183</v>
      </c>
      <c r="K36" s="211" t="n">
        <f aca="false">SUM(K33:K35)</f>
        <v>0</v>
      </c>
      <c r="L36" s="211" t="n">
        <f aca="false">SUM(L33:L35)</f>
        <v>11489</v>
      </c>
      <c r="M36" s="211" t="e">
        <f aca="false">SUM(M33:M35)</f>
        <v>#NAME?</v>
      </c>
      <c r="N36" s="212" t="e">
        <f aca="false">SUM(N33:N35)</f>
        <v>#NAME?</v>
      </c>
      <c r="O36" s="214" t="e">
        <f aca="false">J36-K36-M36-N36-L36</f>
        <v>#NAME?</v>
      </c>
      <c r="P36" s="213"/>
      <c r="Q36" s="210" t="e">
        <f aca="false">SUM(Q33:Q35)</f>
        <v>#NAME?</v>
      </c>
      <c r="R36" s="211" t="n">
        <f aca="false">SUM(R33:R35)</f>
        <v>0</v>
      </c>
      <c r="S36" s="211" t="e">
        <f aca="false">SUM(S33:S35)</f>
        <v>#NAME?</v>
      </c>
      <c r="T36" s="211" t="e">
        <f aca="false">SUM(T33:T35)</f>
        <v>#NAME?</v>
      </c>
      <c r="U36" s="211" t="e">
        <f aca="false">SUM(U33:U35)</f>
        <v>#NAME?</v>
      </c>
      <c r="V36" s="212" t="e">
        <f aca="false">SUM(V33:V35)</f>
        <v>#NAME?</v>
      </c>
      <c r="W36" s="215"/>
      <c r="X36" s="215"/>
      <c r="Y36" s="215"/>
      <c r="Z36" s="215"/>
      <c r="AA36" s="215"/>
      <c r="AB36" s="215"/>
      <c r="AC36" s="215"/>
      <c r="AD36" s="215"/>
      <c r="AE36" s="215"/>
      <c r="AF36" s="215"/>
      <c r="AG36" s="215"/>
      <c r="AH36" s="215"/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5"/>
      <c r="AW36" s="215"/>
      <c r="AX36" s="215"/>
      <c r="AY36" s="215"/>
      <c r="AZ36" s="215"/>
      <c r="BA36" s="215"/>
      <c r="BB36" s="215"/>
      <c r="BC36" s="215"/>
      <c r="BD36" s="215"/>
      <c r="BE36" s="215"/>
      <c r="BF36" s="215"/>
      <c r="BG36" s="215"/>
      <c r="BH36" s="215"/>
      <c r="BI36" s="215"/>
      <c r="BJ36" s="215"/>
      <c r="BK36" s="215"/>
      <c r="BL36" s="215"/>
      <c r="BM36" s="215"/>
      <c r="BN36" s="215"/>
      <c r="BO36" s="215"/>
      <c r="BP36" s="215"/>
      <c r="BQ36" s="215"/>
      <c r="BR36" s="215"/>
      <c r="BS36" s="215"/>
      <c r="BT36" s="215"/>
      <c r="BU36" s="215"/>
      <c r="BV36" s="215"/>
      <c r="BW36" s="215"/>
      <c r="BX36" s="215"/>
      <c r="BY36" s="215"/>
      <c r="BZ36" s="215"/>
      <c r="CA36" s="215"/>
      <c r="CB36" s="215"/>
      <c r="CC36" s="215"/>
      <c r="CD36" s="215"/>
      <c r="CE36" s="215"/>
      <c r="CF36" s="215"/>
      <c r="CG36" s="215"/>
      <c r="CH36" s="215"/>
      <c r="CI36" s="215"/>
      <c r="CJ36" s="215"/>
      <c r="CK36" s="215"/>
      <c r="CL36" s="215"/>
      <c r="CM36" s="215"/>
      <c r="CN36" s="215"/>
      <c r="CO36" s="215"/>
      <c r="CP36" s="215"/>
      <c r="CQ36" s="215"/>
      <c r="CR36" s="215"/>
      <c r="CS36" s="215"/>
      <c r="CT36" s="215"/>
      <c r="CU36" s="215"/>
      <c r="CV36" s="215"/>
      <c r="CW36" s="215"/>
      <c r="CX36" s="215"/>
      <c r="CY36" s="215"/>
      <c r="CZ36" s="215"/>
      <c r="DA36" s="215"/>
      <c r="DB36" s="215"/>
      <c r="DC36" s="215"/>
      <c r="DD36" s="215"/>
      <c r="DE36" s="215"/>
      <c r="DF36" s="215"/>
      <c r="DG36" s="215"/>
      <c r="DH36" s="215"/>
      <c r="DI36" s="215"/>
      <c r="DJ36" s="215"/>
      <c r="DK36" s="215"/>
      <c r="DL36" s="215"/>
      <c r="DM36" s="215"/>
      <c r="DN36" s="215"/>
      <c r="DO36" s="215"/>
      <c r="DP36" s="215"/>
      <c r="DQ36" s="215"/>
      <c r="DR36" s="215"/>
      <c r="DS36" s="215"/>
      <c r="DT36" s="215"/>
      <c r="DU36" s="215"/>
      <c r="DV36" s="215"/>
      <c r="DW36" s="215"/>
      <c r="DX36" s="215"/>
      <c r="DY36" s="215"/>
      <c r="DZ36" s="215"/>
      <c r="EA36" s="215"/>
      <c r="EB36" s="215"/>
      <c r="EC36" s="215"/>
      <c r="ED36" s="215"/>
      <c r="EE36" s="215"/>
      <c r="EF36" s="215"/>
      <c r="EG36" s="215"/>
      <c r="EH36" s="215"/>
      <c r="EI36" s="215"/>
      <c r="EJ36" s="215"/>
      <c r="EK36" s="215"/>
      <c r="EL36" s="215"/>
      <c r="EM36" s="215"/>
      <c r="EN36" s="215"/>
      <c r="EO36" s="215"/>
      <c r="EP36" s="215"/>
      <c r="EQ36" s="215"/>
      <c r="ER36" s="215"/>
      <c r="ES36" s="215"/>
      <c r="ET36" s="215"/>
      <c r="EU36" s="215"/>
      <c r="EV36" s="215"/>
      <c r="EW36" s="215"/>
      <c r="EX36" s="215"/>
      <c r="EY36" s="215"/>
      <c r="EZ36" s="215"/>
      <c r="FA36" s="215"/>
      <c r="FB36" s="215"/>
      <c r="FC36" s="215"/>
      <c r="FD36" s="215"/>
      <c r="FE36" s="215"/>
      <c r="FF36" s="215"/>
      <c r="FG36" s="215"/>
      <c r="FH36" s="215"/>
      <c r="FI36" s="215"/>
      <c r="FJ36" s="215"/>
      <c r="FK36" s="215"/>
      <c r="FL36" s="215"/>
      <c r="FM36" s="215"/>
      <c r="FN36" s="215"/>
      <c r="FO36" s="215"/>
      <c r="FP36" s="215"/>
      <c r="FQ36" s="215"/>
      <c r="FR36" s="215"/>
      <c r="FS36" s="215"/>
      <c r="FT36" s="215"/>
      <c r="FU36" s="215"/>
      <c r="FV36" s="215"/>
      <c r="FW36" s="215"/>
      <c r="FX36" s="215"/>
      <c r="FY36" s="215"/>
      <c r="FZ36" s="215"/>
      <c r="GA36" s="215"/>
      <c r="GB36" s="215"/>
      <c r="GC36" s="215"/>
      <c r="GD36" s="215"/>
      <c r="GE36" s="215"/>
      <c r="GF36" s="215"/>
      <c r="GG36" s="215"/>
      <c r="GH36" s="215"/>
      <c r="GI36" s="215"/>
      <c r="GJ36" s="215"/>
      <c r="GK36" s="215"/>
      <c r="GL36" s="215"/>
      <c r="GM36" s="215"/>
      <c r="GN36" s="215"/>
      <c r="GO36" s="215"/>
      <c r="GP36" s="215"/>
      <c r="GQ36" s="215"/>
      <c r="GR36" s="215"/>
      <c r="GS36" s="215"/>
      <c r="GT36" s="215"/>
      <c r="GU36" s="215"/>
      <c r="GV36" s="215"/>
      <c r="GW36" s="215"/>
      <c r="GX36" s="215"/>
      <c r="GY36" s="215"/>
      <c r="GZ36" s="215"/>
      <c r="HA36" s="215"/>
      <c r="HB36" s="215"/>
      <c r="HC36" s="215"/>
      <c r="HD36" s="215"/>
      <c r="HE36" s="215"/>
      <c r="HF36" s="215"/>
      <c r="HG36" s="215"/>
      <c r="HH36" s="215"/>
      <c r="HI36" s="215"/>
      <c r="HJ36" s="215"/>
      <c r="HK36" s="215"/>
      <c r="HL36" s="215"/>
      <c r="HM36" s="215"/>
      <c r="HN36" s="215"/>
      <c r="HO36" s="215"/>
      <c r="HP36" s="215"/>
      <c r="HQ36" s="215"/>
      <c r="HR36" s="215"/>
      <c r="HS36" s="215"/>
      <c r="HT36" s="215"/>
      <c r="HU36" s="215"/>
      <c r="HV36" s="215"/>
      <c r="HW36" s="215"/>
      <c r="HX36" s="215"/>
      <c r="HY36" s="215"/>
      <c r="HZ36" s="215"/>
      <c r="IA36" s="215"/>
      <c r="IB36" s="215"/>
      <c r="IC36" s="215"/>
      <c r="ID36" s="215"/>
      <c r="IE36" s="215"/>
      <c r="IF36" s="215"/>
      <c r="IG36" s="215"/>
      <c r="IH36" s="215"/>
      <c r="II36" s="215"/>
      <c r="IJ36" s="215"/>
      <c r="IK36" s="215"/>
      <c r="IL36" s="215"/>
      <c r="IM36" s="215"/>
      <c r="IN36" s="215"/>
      <c r="IO36" s="215"/>
      <c r="IP36" s="215"/>
      <c r="IQ36" s="215"/>
      <c r="IR36" s="215"/>
      <c r="IS36" s="215"/>
      <c r="IT36" s="215"/>
      <c r="IU36" s="215"/>
      <c r="IV36" s="215"/>
      <c r="IW36" s="215"/>
    </row>
    <row r="37" customFormat="false" ht="3" hidden="false" customHeight="true" outlineLevel="0" collapsed="false">
      <c r="A37" s="192"/>
      <c r="B37" s="68"/>
      <c r="C37" s="43"/>
      <c r="D37" s="66"/>
      <c r="E37" s="86"/>
      <c r="F37" s="66"/>
      <c r="G37" s="43"/>
      <c r="H37" s="66"/>
      <c r="I37" s="66"/>
      <c r="J37" s="207"/>
      <c r="K37" s="41"/>
      <c r="L37" s="41"/>
      <c r="M37" s="66"/>
      <c r="N37" s="39"/>
      <c r="O37" s="207"/>
      <c r="P37" s="66"/>
      <c r="Q37" s="43"/>
      <c r="R37" s="66"/>
      <c r="S37" s="66"/>
      <c r="T37" s="66"/>
      <c r="U37" s="66"/>
      <c r="V37" s="86"/>
    </row>
    <row r="38" customFormat="false" ht="12" hidden="false" customHeight="true" outlineLevel="0" collapsed="false">
      <c r="A38" s="192" t="s">
        <v>38</v>
      </c>
      <c r="B38" s="68"/>
      <c r="C38" s="43" t="e">
        <f aca="false">GrossMargin!N45</f>
        <v>#NAME?</v>
      </c>
      <c r="D38" s="66" t="e">
        <f aca="false">Expenses!E40+'CapChrg-AllocExp'!E41+'CapChrg-AllocExp'!L41</f>
        <v>#NAME?</v>
      </c>
      <c r="E38" s="86" t="e">
        <f aca="false">C38-D38</f>
        <v>#NAME?</v>
      </c>
      <c r="F38" s="66"/>
      <c r="G38" s="43" t="n">
        <f aca="false">GrossMargin!J45</f>
        <v>0</v>
      </c>
      <c r="H38" s="66" t="n">
        <f aca="false">GrossMargin!K45</f>
        <v>0</v>
      </c>
      <c r="I38" s="66" t="n">
        <f aca="false">GrossMargin!L45</f>
        <v>0</v>
      </c>
      <c r="J38" s="207" t="n">
        <f aca="false">SUM(G38:I38)</f>
        <v>0</v>
      </c>
      <c r="K38" s="41"/>
      <c r="L38" s="66" t="e">
        <f aca="false">'CapChrg-AllocExp'!D41</f>
        <v>#NAME?</v>
      </c>
      <c r="M38" s="66" t="n">
        <f aca="false">Expenses!D40</f>
        <v>6431</v>
      </c>
      <c r="N38" s="39" t="e">
        <f aca="false">'CapChrg-AllocExp'!K41</f>
        <v>#NAME?</v>
      </c>
      <c r="O38" s="207" t="e">
        <f aca="false">J38-K38-M38-N38-L38</f>
        <v>#NAME?</v>
      </c>
      <c r="P38" s="66"/>
      <c r="Q38" s="43" t="e">
        <f aca="false">GrossMargin!O45</f>
        <v>#NAME?</v>
      </c>
      <c r="R38" s="66"/>
      <c r="S38" s="66" t="e">
        <f aca="false">'CapChrg-AllocExp'!F41</f>
        <v>#NAME?</v>
      </c>
      <c r="T38" s="66" t="e">
        <f aca="false">Expenses!F40</f>
        <v>#NAME?</v>
      </c>
      <c r="U38" s="66" t="e">
        <f aca="false">'CapChrg-AllocExp'!M41</f>
        <v>#NAME?</v>
      </c>
      <c r="V38" s="86" t="e">
        <f aca="false">ROUND(SUM(Q38:U38),0)</f>
        <v>#NAME?</v>
      </c>
    </row>
    <row r="39" customFormat="false" ht="3" hidden="false" customHeight="true" outlineLevel="0" collapsed="false">
      <c r="A39" s="192"/>
      <c r="B39" s="68"/>
      <c r="C39" s="43"/>
      <c r="D39" s="66"/>
      <c r="E39" s="86"/>
      <c r="F39" s="66"/>
      <c r="G39" s="43"/>
      <c r="H39" s="66"/>
      <c r="I39" s="66"/>
      <c r="J39" s="207"/>
      <c r="K39" s="41"/>
      <c r="L39" s="41"/>
      <c r="M39" s="66"/>
      <c r="N39" s="39"/>
      <c r="O39" s="207"/>
      <c r="P39" s="66"/>
      <c r="Q39" s="43"/>
      <c r="R39" s="66"/>
      <c r="S39" s="66"/>
      <c r="T39" s="66"/>
      <c r="U39" s="66"/>
      <c r="V39" s="86"/>
    </row>
    <row r="40" customFormat="false" ht="12" hidden="false" customHeight="true" outlineLevel="0" collapsed="false">
      <c r="A40" s="192" t="s">
        <v>40</v>
      </c>
      <c r="B40" s="68"/>
      <c r="C40" s="43" t="n">
        <f aca="false">GrossMargin!N51</f>
        <v>43138</v>
      </c>
      <c r="D40" s="66"/>
      <c r="E40" s="86" t="n">
        <f aca="false">C40-D40</f>
        <v>43138</v>
      </c>
      <c r="F40" s="66"/>
      <c r="G40" s="43" t="n">
        <f aca="false">GrossMargin!J51</f>
        <v>0</v>
      </c>
      <c r="H40" s="66"/>
      <c r="I40" s="66" t="n">
        <f aca="false">GrossMargin!L51</f>
        <v>0</v>
      </c>
      <c r="J40" s="207" t="n">
        <f aca="false">SUM(G40:I40)</f>
        <v>0</v>
      </c>
      <c r="K40" s="41"/>
      <c r="L40" s="66"/>
      <c r="M40" s="66"/>
      <c r="N40" s="39"/>
      <c r="O40" s="207" t="n">
        <f aca="false">J40-K40-M40-N40-L40</f>
        <v>0</v>
      </c>
      <c r="P40" s="66"/>
      <c r="Q40" s="43" t="n">
        <f aca="false">GrossMargin!O51</f>
        <v>-43138</v>
      </c>
      <c r="R40" s="66"/>
      <c r="S40" s="66"/>
      <c r="T40" s="66" t="n">
        <v>0</v>
      </c>
      <c r="U40" s="66"/>
      <c r="V40" s="86" t="n">
        <f aca="false">ROUND(SUM(Q40:U40),0)</f>
        <v>-43138</v>
      </c>
    </row>
    <row r="41" customFormat="false" ht="3" hidden="false" customHeight="true" outlineLevel="0" collapsed="false">
      <c r="A41" s="192"/>
      <c r="B41" s="68"/>
      <c r="C41" s="43"/>
      <c r="D41" s="66"/>
      <c r="E41" s="86"/>
      <c r="F41" s="66"/>
      <c r="G41" s="43"/>
      <c r="H41" s="66"/>
      <c r="I41" s="66"/>
      <c r="J41" s="207"/>
      <c r="K41" s="41"/>
      <c r="L41" s="41"/>
      <c r="M41" s="66"/>
      <c r="N41" s="39"/>
      <c r="O41" s="207"/>
      <c r="P41" s="66"/>
      <c r="Q41" s="43"/>
      <c r="R41" s="66"/>
      <c r="S41" s="66"/>
      <c r="T41" s="66"/>
      <c r="U41" s="66"/>
      <c r="V41" s="86"/>
    </row>
    <row r="42" customFormat="false" ht="12" hidden="false" customHeight="true" outlineLevel="0" collapsed="false">
      <c r="A42" s="192" t="s">
        <v>39</v>
      </c>
      <c r="B42" s="68"/>
      <c r="C42" s="43" t="n">
        <f aca="false">GrossMargin!N47</f>
        <v>0</v>
      </c>
      <c r="D42" s="66" t="e">
        <f aca="false">Expenses!E42+'CapChrg-AllocExp'!E43+'CapChrg-AllocExp'!L43</f>
        <v>#NAME?</v>
      </c>
      <c r="E42" s="86" t="e">
        <f aca="false">C42-D42</f>
        <v>#NAME?</v>
      </c>
      <c r="F42" s="66"/>
      <c r="G42" s="43" t="n">
        <f aca="false">GrossMargin!J47</f>
        <v>0</v>
      </c>
      <c r="H42" s="66" t="n">
        <f aca="false">GrossMargin!K47</f>
        <v>0</v>
      </c>
      <c r="I42" s="66" t="n">
        <f aca="false">GrossMargin!L47</f>
        <v>0</v>
      </c>
      <c r="J42" s="207" t="n">
        <f aca="false">SUM(G42:I42)</f>
        <v>0</v>
      </c>
      <c r="K42" s="41"/>
      <c r="L42" s="66" t="e">
        <f aca="false">'CapChrg-AllocExp'!D43</f>
        <v>#NAME?</v>
      </c>
      <c r="M42" s="66" t="n">
        <f aca="false">Expenses!D42</f>
        <v>2231</v>
      </c>
      <c r="N42" s="39" t="n">
        <f aca="false">'CapChrg-AllocExp'!K43</f>
        <v>4086</v>
      </c>
      <c r="O42" s="207" t="e">
        <f aca="false">J42-K42-M42-N42-L42</f>
        <v>#NAME?</v>
      </c>
      <c r="P42" s="66"/>
      <c r="Q42" s="43" t="n">
        <f aca="false">GrossMargin!O47</f>
        <v>0</v>
      </c>
      <c r="R42" s="66"/>
      <c r="S42" s="66" t="e">
        <f aca="false">'CapChrg-AllocExp'!F43</f>
        <v>#NAME?</v>
      </c>
      <c r="T42" s="66" t="e">
        <f aca="false">Expenses!F42</f>
        <v>#NAME?</v>
      </c>
      <c r="U42" s="66" t="e">
        <f aca="false">'CapChrg-AllocExp'!M43</f>
        <v>#NAME?</v>
      </c>
      <c r="V42" s="86" t="e">
        <f aca="false">ROUND(SUM(Q42:U42),0)</f>
        <v>#NAME?</v>
      </c>
    </row>
    <row r="43" customFormat="false" ht="3" hidden="false" customHeight="true" outlineLevel="0" collapsed="false">
      <c r="A43" s="192"/>
      <c r="B43" s="68"/>
      <c r="C43" s="43"/>
      <c r="D43" s="66"/>
      <c r="E43" s="86"/>
      <c r="F43" s="66"/>
      <c r="G43" s="43"/>
      <c r="H43" s="66"/>
      <c r="I43" s="66"/>
      <c r="J43" s="207"/>
      <c r="K43" s="41"/>
      <c r="L43" s="41"/>
      <c r="M43" s="66"/>
      <c r="N43" s="39"/>
      <c r="O43" s="207"/>
      <c r="P43" s="66"/>
      <c r="Q43" s="43"/>
      <c r="R43" s="66"/>
      <c r="S43" s="66"/>
      <c r="T43" s="66"/>
      <c r="U43" s="66"/>
      <c r="V43" s="86"/>
    </row>
    <row r="44" customFormat="false" ht="12" hidden="false" customHeight="true" outlineLevel="0" collapsed="false">
      <c r="A44" s="208" t="s">
        <v>41</v>
      </c>
      <c r="B44" s="209"/>
      <c r="C44" s="210" t="e">
        <f aca="false">SUM(C36:C42)+C18+C26+C31</f>
        <v>#NAME?</v>
      </c>
      <c r="D44" s="211" t="e">
        <f aca="false">SUM(D36:D42)+D18+D26+D31</f>
        <v>#NAME?</v>
      </c>
      <c r="E44" s="212" t="e">
        <f aca="false">SUM(E36:E42)+E18+E26+E31</f>
        <v>#NAME?</v>
      </c>
      <c r="F44" s="213"/>
      <c r="G44" s="210" t="n">
        <f aca="false">SUM(G36:G42)+G18+G26+G31</f>
        <v>108632</v>
      </c>
      <c r="H44" s="211" t="n">
        <f aca="false">SUM(H36:H42)+H18+H26+H31</f>
        <v>0</v>
      </c>
      <c r="I44" s="211" t="n">
        <f aca="false">SUM(I36:I42)+I18+I26+I31</f>
        <v>0</v>
      </c>
      <c r="J44" s="214" t="n">
        <f aca="false">SUM(J36:J42)+J18+J26+J31</f>
        <v>108632</v>
      </c>
      <c r="K44" s="211" t="n">
        <f aca="false">SUM(K36:K42)+K18+K26+K31</f>
        <v>44297</v>
      </c>
      <c r="L44" s="211" t="e">
        <f aca="false">SUM(L36:L42)+L18+L26+L31</f>
        <v>#NAME?</v>
      </c>
      <c r="M44" s="211" t="e">
        <f aca="false">SUM(M36:M42)+M18+M26+M31</f>
        <v>#NAME?</v>
      </c>
      <c r="N44" s="212" t="e">
        <f aca="false">SUM(N36:N42)+N18+N26+N31</f>
        <v>#NAME?</v>
      </c>
      <c r="O44" s="214" t="e">
        <f aca="false">J44-K44-M44-N44-L44</f>
        <v>#NAME?</v>
      </c>
      <c r="P44" s="213"/>
      <c r="Q44" s="210" t="e">
        <f aca="false">SUM(Q36:Q42)+Q18+Q26+Q31</f>
        <v>#NAME?</v>
      </c>
      <c r="R44" s="211" t="n">
        <f aca="false">SUM(R36:R42)+R18+R26+R31</f>
        <v>1139</v>
      </c>
      <c r="S44" s="211" t="e">
        <f aca="false">SUM(S36:S42)+S18+S26+S31</f>
        <v>#NAME?</v>
      </c>
      <c r="T44" s="211" t="e">
        <f aca="false">SUM(T36:T42)+T18+T26+T31</f>
        <v>#NAME?</v>
      </c>
      <c r="U44" s="211" t="e">
        <f aca="false">SUM(U36:U42)+U18+U26+U31</f>
        <v>#NAME?</v>
      </c>
      <c r="V44" s="212" t="e">
        <f aca="false">SUM(V36:V42)+V18+V26+V31</f>
        <v>#NAME?</v>
      </c>
      <c r="W44" s="215"/>
      <c r="X44" s="215"/>
      <c r="Y44" s="215"/>
      <c r="Z44" s="215"/>
      <c r="AA44" s="215"/>
      <c r="AB44" s="215"/>
      <c r="AC44" s="215"/>
      <c r="AD44" s="215"/>
      <c r="AE44" s="215"/>
      <c r="AF44" s="215"/>
      <c r="AG44" s="215"/>
      <c r="AH44" s="215"/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  <c r="BI44" s="215"/>
      <c r="BJ44" s="215"/>
      <c r="BK44" s="215"/>
      <c r="BL44" s="215"/>
      <c r="BM44" s="215"/>
      <c r="BN44" s="215"/>
      <c r="BO44" s="215"/>
      <c r="BP44" s="215"/>
      <c r="BQ44" s="215"/>
      <c r="BR44" s="215"/>
      <c r="BS44" s="215"/>
      <c r="BT44" s="215"/>
      <c r="BU44" s="215"/>
      <c r="BV44" s="215"/>
      <c r="BW44" s="215"/>
      <c r="BX44" s="215"/>
      <c r="BY44" s="215"/>
      <c r="BZ44" s="215"/>
      <c r="CA44" s="215"/>
      <c r="CB44" s="215"/>
      <c r="CC44" s="215"/>
      <c r="CD44" s="215"/>
      <c r="CE44" s="215"/>
      <c r="CF44" s="215"/>
      <c r="CG44" s="215"/>
      <c r="CH44" s="215"/>
      <c r="CI44" s="215"/>
      <c r="CJ44" s="215"/>
      <c r="CK44" s="215"/>
      <c r="CL44" s="215"/>
      <c r="CM44" s="215"/>
      <c r="CN44" s="215"/>
      <c r="CO44" s="215"/>
      <c r="CP44" s="215"/>
      <c r="CQ44" s="215"/>
      <c r="CR44" s="215"/>
      <c r="CS44" s="215"/>
      <c r="CT44" s="215"/>
      <c r="CU44" s="215"/>
      <c r="CV44" s="215"/>
      <c r="CW44" s="215"/>
      <c r="CX44" s="215"/>
      <c r="CY44" s="215"/>
      <c r="CZ44" s="215"/>
      <c r="DA44" s="215"/>
      <c r="DB44" s="215"/>
      <c r="DC44" s="215"/>
      <c r="DD44" s="215"/>
      <c r="DE44" s="215"/>
      <c r="DF44" s="215"/>
      <c r="DG44" s="215"/>
      <c r="DH44" s="215"/>
      <c r="DI44" s="215"/>
      <c r="DJ44" s="215"/>
      <c r="DK44" s="215"/>
      <c r="DL44" s="215"/>
      <c r="DM44" s="215"/>
      <c r="DN44" s="215"/>
      <c r="DO44" s="215"/>
      <c r="DP44" s="215"/>
      <c r="DQ44" s="215"/>
      <c r="DR44" s="215"/>
      <c r="DS44" s="215"/>
      <c r="DT44" s="215"/>
      <c r="DU44" s="215"/>
      <c r="DV44" s="215"/>
      <c r="DW44" s="215"/>
      <c r="DX44" s="215"/>
      <c r="DY44" s="215"/>
      <c r="DZ44" s="215"/>
      <c r="EA44" s="215"/>
      <c r="EB44" s="215"/>
      <c r="EC44" s="215"/>
      <c r="ED44" s="215"/>
      <c r="EE44" s="215"/>
      <c r="EF44" s="215"/>
      <c r="EG44" s="215"/>
      <c r="EH44" s="215"/>
      <c r="EI44" s="215"/>
      <c r="EJ44" s="215"/>
      <c r="EK44" s="215"/>
      <c r="EL44" s="215"/>
      <c r="EM44" s="215"/>
      <c r="EN44" s="215"/>
      <c r="EO44" s="215"/>
      <c r="EP44" s="215"/>
      <c r="EQ44" s="215"/>
      <c r="ER44" s="215"/>
      <c r="ES44" s="215"/>
      <c r="ET44" s="215"/>
      <c r="EU44" s="215"/>
      <c r="EV44" s="215"/>
      <c r="EW44" s="215"/>
      <c r="EX44" s="215"/>
      <c r="EY44" s="215"/>
      <c r="EZ44" s="215"/>
      <c r="FA44" s="215"/>
      <c r="FB44" s="215"/>
      <c r="FC44" s="215"/>
      <c r="FD44" s="215"/>
      <c r="FE44" s="215"/>
      <c r="FF44" s="215"/>
      <c r="FG44" s="215"/>
      <c r="FH44" s="215"/>
      <c r="FI44" s="215"/>
      <c r="FJ44" s="215"/>
      <c r="FK44" s="215"/>
      <c r="FL44" s="215"/>
      <c r="FM44" s="215"/>
      <c r="FN44" s="215"/>
      <c r="FO44" s="215"/>
      <c r="FP44" s="215"/>
      <c r="FQ44" s="215"/>
      <c r="FR44" s="215"/>
      <c r="FS44" s="215"/>
      <c r="FT44" s="215"/>
      <c r="FU44" s="215"/>
      <c r="FV44" s="215"/>
      <c r="FW44" s="215"/>
      <c r="FX44" s="215"/>
      <c r="FY44" s="215"/>
      <c r="FZ44" s="215"/>
      <c r="GA44" s="215"/>
      <c r="GB44" s="215"/>
      <c r="GC44" s="215"/>
      <c r="GD44" s="215"/>
      <c r="GE44" s="215"/>
      <c r="GF44" s="215"/>
      <c r="GG44" s="215"/>
      <c r="GH44" s="215"/>
      <c r="GI44" s="215"/>
      <c r="GJ44" s="215"/>
      <c r="GK44" s="215"/>
      <c r="GL44" s="215"/>
      <c r="GM44" s="215"/>
      <c r="GN44" s="215"/>
      <c r="GO44" s="215"/>
      <c r="GP44" s="215"/>
      <c r="GQ44" s="215"/>
      <c r="GR44" s="215"/>
      <c r="GS44" s="215"/>
      <c r="GT44" s="215"/>
      <c r="GU44" s="215"/>
      <c r="GV44" s="215"/>
      <c r="GW44" s="215"/>
      <c r="GX44" s="215"/>
      <c r="GY44" s="215"/>
      <c r="GZ44" s="215"/>
      <c r="HA44" s="215"/>
      <c r="HB44" s="215"/>
      <c r="HC44" s="215"/>
      <c r="HD44" s="215"/>
      <c r="HE44" s="215"/>
      <c r="HF44" s="215"/>
      <c r="HG44" s="215"/>
      <c r="HH44" s="215"/>
      <c r="HI44" s="215"/>
      <c r="HJ44" s="215"/>
      <c r="HK44" s="215"/>
      <c r="HL44" s="215"/>
      <c r="HM44" s="215"/>
      <c r="HN44" s="215"/>
      <c r="HO44" s="215"/>
      <c r="HP44" s="215"/>
      <c r="HQ44" s="215"/>
      <c r="HR44" s="215"/>
      <c r="HS44" s="215"/>
      <c r="HT44" s="215"/>
      <c r="HU44" s="215"/>
      <c r="HV44" s="215"/>
      <c r="HW44" s="215"/>
      <c r="HX44" s="215"/>
      <c r="HY44" s="215"/>
      <c r="HZ44" s="215"/>
      <c r="IA44" s="215"/>
      <c r="IB44" s="215"/>
      <c r="IC44" s="215"/>
      <c r="ID44" s="215"/>
      <c r="IE44" s="215"/>
      <c r="IF44" s="215"/>
      <c r="IG44" s="215"/>
      <c r="IH44" s="215"/>
      <c r="II44" s="215"/>
      <c r="IJ44" s="215"/>
      <c r="IK44" s="215"/>
      <c r="IL44" s="215"/>
      <c r="IM44" s="215"/>
      <c r="IN44" s="215"/>
      <c r="IO44" s="215"/>
      <c r="IP44" s="215"/>
      <c r="IQ44" s="215"/>
      <c r="IR44" s="215"/>
      <c r="IS44" s="215"/>
      <c r="IT44" s="215"/>
      <c r="IU44" s="215"/>
      <c r="IV44" s="215"/>
      <c r="IW44" s="215"/>
    </row>
    <row r="45" customFormat="false" ht="3" hidden="false" customHeight="true" outlineLevel="0" collapsed="false">
      <c r="A45" s="192"/>
      <c r="B45" s="68"/>
      <c r="C45" s="43"/>
      <c r="D45" s="66"/>
      <c r="E45" s="86"/>
      <c r="F45" s="66"/>
      <c r="G45" s="43"/>
      <c r="H45" s="66"/>
      <c r="I45" s="66"/>
      <c r="J45" s="207"/>
      <c r="K45" s="41"/>
      <c r="L45" s="41"/>
      <c r="M45" s="66"/>
      <c r="N45" s="39"/>
      <c r="O45" s="207"/>
      <c r="P45" s="66"/>
      <c r="Q45" s="43"/>
      <c r="R45" s="66"/>
      <c r="S45" s="66"/>
      <c r="T45" s="66"/>
      <c r="U45" s="66"/>
      <c r="V45" s="86"/>
    </row>
    <row r="46" customFormat="false" ht="12" hidden="false" customHeight="true" outlineLevel="0" collapsed="false">
      <c r="A46" s="192" t="s">
        <v>373</v>
      </c>
      <c r="B46" s="68"/>
      <c r="C46" s="43"/>
      <c r="D46" s="66" t="e">
        <f aca="false">Expenses!E46</f>
        <v>#NAME?</v>
      </c>
      <c r="E46" s="86" t="e">
        <f aca="false">C46-D46</f>
        <v>#NAME?</v>
      </c>
      <c r="F46" s="66"/>
      <c r="G46" s="43"/>
      <c r="H46" s="66"/>
      <c r="I46" s="66"/>
      <c r="J46" s="207"/>
      <c r="K46" s="41"/>
      <c r="L46" s="66"/>
      <c r="M46" s="66" t="n">
        <f aca="false">Expenses!D46</f>
        <v>73510</v>
      </c>
      <c r="O46" s="207" t="n">
        <f aca="false">J46-K46-M46-N46-L46</f>
        <v>-73510</v>
      </c>
      <c r="P46" s="66"/>
      <c r="Q46" s="43" t="n">
        <v>0</v>
      </c>
      <c r="R46" s="66"/>
      <c r="S46" s="66"/>
      <c r="T46" s="66" t="e">
        <f aca="false">Expenses!F46</f>
        <v>#NAME?</v>
      </c>
      <c r="U46" s="66"/>
      <c r="V46" s="86" t="e">
        <f aca="false">ROUND(SUM(Q46:U46),0)</f>
        <v>#NAME?</v>
      </c>
    </row>
    <row r="47" customFormat="false" ht="2.25" hidden="false" customHeight="true" outlineLevel="0" collapsed="false">
      <c r="A47" s="192"/>
      <c r="B47" s="68"/>
      <c r="C47" s="43"/>
      <c r="D47" s="66"/>
      <c r="E47" s="86" t="n">
        <f aca="false">C47-D47</f>
        <v>0</v>
      </c>
      <c r="F47" s="66"/>
      <c r="G47" s="43"/>
      <c r="H47" s="66"/>
      <c r="I47" s="66"/>
      <c r="J47" s="207"/>
      <c r="K47" s="41"/>
      <c r="L47" s="66"/>
      <c r="M47" s="66"/>
      <c r="N47" s="39"/>
      <c r="O47" s="207"/>
      <c r="P47" s="66"/>
      <c r="Q47" s="43"/>
      <c r="R47" s="66"/>
      <c r="S47" s="66"/>
      <c r="T47" s="66"/>
      <c r="U47" s="66"/>
      <c r="V47" s="86"/>
    </row>
    <row r="48" customFormat="false" ht="12" hidden="false" customHeight="true" outlineLevel="0" collapsed="false">
      <c r="A48" s="192" t="s">
        <v>43</v>
      </c>
      <c r="B48" s="68"/>
      <c r="C48" s="43"/>
      <c r="D48" s="66" t="e">
        <f aca="false">'CapChrg-AllocExp'!L49</f>
        <v>#NAME?</v>
      </c>
      <c r="E48" s="86" t="e">
        <f aca="false">C48-D48</f>
        <v>#NAME?</v>
      </c>
      <c r="F48" s="66"/>
      <c r="G48" s="43"/>
      <c r="H48" s="66"/>
      <c r="I48" s="66"/>
      <c r="J48" s="207"/>
      <c r="K48" s="41"/>
      <c r="L48" s="66"/>
      <c r="M48" s="66"/>
      <c r="N48" s="39" t="e">
        <f aca="false">'CapChrg-AllocExp'!K49</f>
        <v>#NAME?</v>
      </c>
      <c r="O48" s="207" t="e">
        <f aca="false">J48-K48-M48-N48-L48</f>
        <v>#NAME?</v>
      </c>
      <c r="P48" s="66"/>
      <c r="Q48" s="43"/>
      <c r="R48" s="66"/>
      <c r="S48" s="66"/>
      <c r="T48" s="66"/>
      <c r="U48" s="66" t="e">
        <f aca="false">'CapChrg-AllocExp'!M49</f>
        <v>#NAME?</v>
      </c>
      <c r="V48" s="86" t="e">
        <f aca="false">ROUND(SUM(Q48:U48),0)</f>
        <v>#NAME?</v>
      </c>
    </row>
    <row r="49" customFormat="false" ht="3" hidden="false" customHeight="true" outlineLevel="0" collapsed="false">
      <c r="A49" s="192"/>
      <c r="B49" s="68"/>
      <c r="C49" s="43"/>
      <c r="D49" s="66"/>
      <c r="E49" s="86"/>
      <c r="F49" s="66"/>
      <c r="G49" s="43"/>
      <c r="H49" s="66"/>
      <c r="I49" s="66"/>
      <c r="J49" s="207"/>
      <c r="K49" s="41"/>
      <c r="L49" s="41"/>
      <c r="M49" s="66"/>
      <c r="N49" s="39"/>
      <c r="O49" s="207"/>
      <c r="P49" s="66"/>
      <c r="Q49" s="43"/>
      <c r="R49" s="66"/>
      <c r="S49" s="66"/>
      <c r="T49" s="66"/>
      <c r="U49" s="66"/>
      <c r="V49" s="86"/>
    </row>
    <row r="50" customFormat="false" ht="12" hidden="false" customHeight="true" outlineLevel="0" collapsed="false">
      <c r="A50" s="192" t="s">
        <v>44</v>
      </c>
      <c r="B50" s="68"/>
      <c r="C50" s="43" t="e">
        <f aca="false">GrossMargin!N49</f>
        <v>#NAME?</v>
      </c>
      <c r="D50" s="66" t="e">
        <f aca="false">Expenses!E48</f>
        <v>#NAME?</v>
      </c>
      <c r="E50" s="86" t="e">
        <f aca="false">C50-D50</f>
        <v>#NAME?</v>
      </c>
      <c r="F50" s="41"/>
      <c r="G50" s="43" t="n">
        <f aca="false">GrossMargin!J49</f>
        <v>-19368</v>
      </c>
      <c r="H50" s="66" t="n">
        <f aca="false">GrossMargin!K49</f>
        <v>0</v>
      </c>
      <c r="I50" s="66" t="n">
        <f aca="false">GrossMargin!L49</f>
        <v>0</v>
      </c>
      <c r="J50" s="207" t="n">
        <f aca="false">SUM(G50:I50)</f>
        <v>-19368</v>
      </c>
      <c r="K50" s="41"/>
      <c r="L50" s="66"/>
      <c r="M50" s="66" t="e">
        <f aca="false">Expenses!D48</f>
        <v>#NAME?</v>
      </c>
      <c r="N50" s="39"/>
      <c r="O50" s="207" t="e">
        <f aca="false">J50-K50-M50-N50-L50</f>
        <v>#NAME?</v>
      </c>
      <c r="P50" s="66"/>
      <c r="Q50" s="43" t="e">
        <f aca="false">GrossMargin!O49</f>
        <v>#NAME?</v>
      </c>
      <c r="R50" s="66"/>
      <c r="S50" s="66"/>
      <c r="T50" s="66" t="e">
        <f aca="false">Expenses!F48</f>
        <v>#NAME?</v>
      </c>
      <c r="U50" s="66"/>
      <c r="V50" s="86" t="e">
        <f aca="false">ROUND(SUM(Q50:U50),0)</f>
        <v>#NAME?</v>
      </c>
    </row>
    <row r="51" customFormat="false" ht="3" hidden="false" customHeight="true" outlineLevel="0" collapsed="false">
      <c r="A51" s="192"/>
      <c r="B51" s="68"/>
      <c r="C51" s="43"/>
      <c r="D51" s="66"/>
      <c r="E51" s="86"/>
      <c r="F51" s="66"/>
      <c r="G51" s="43"/>
      <c r="H51" s="66"/>
      <c r="I51" s="66"/>
      <c r="J51" s="207"/>
      <c r="K51" s="41"/>
      <c r="L51" s="41"/>
      <c r="M51" s="66"/>
      <c r="N51" s="39"/>
      <c r="O51" s="207"/>
      <c r="P51" s="66"/>
      <c r="Q51" s="43"/>
      <c r="R51" s="66"/>
      <c r="S51" s="66"/>
      <c r="T51" s="66"/>
      <c r="U51" s="66"/>
      <c r="V51" s="86"/>
    </row>
    <row r="52" customFormat="false" ht="12" hidden="false" customHeight="true" outlineLevel="0" collapsed="false">
      <c r="A52" s="192" t="s">
        <v>45</v>
      </c>
      <c r="B52" s="68"/>
      <c r="C52" s="43"/>
      <c r="D52" s="66" t="e">
        <f aca="false">'CapChrg-AllocExp'!E45</f>
        <v>#NAME?</v>
      </c>
      <c r="E52" s="86" t="e">
        <f aca="false">C52-D52</f>
        <v>#NAME?</v>
      </c>
      <c r="F52" s="66"/>
      <c r="G52" s="43"/>
      <c r="H52" s="66"/>
      <c r="I52" s="66"/>
      <c r="J52" s="207" t="n">
        <f aca="false">SUM(G52:I52)</f>
        <v>0</v>
      </c>
      <c r="K52" s="41"/>
      <c r="L52" s="66" t="e">
        <f aca="false">'CapChrg-AllocExp'!D45</f>
        <v>#NAME?</v>
      </c>
      <c r="M52" s="66"/>
      <c r="N52" s="39"/>
      <c r="O52" s="207" t="e">
        <f aca="false">J52-K52-M52-N52-L52</f>
        <v>#NAME?</v>
      </c>
      <c r="P52" s="66"/>
      <c r="Q52" s="43"/>
      <c r="R52" s="66"/>
      <c r="S52" s="66" t="e">
        <f aca="false">'CapChrg-AllocExp'!F45</f>
        <v>#NAME?</v>
      </c>
      <c r="T52" s="66"/>
      <c r="U52" s="66"/>
      <c r="V52" s="86" t="e">
        <f aca="false">ROUND(SUM(Q52:U52),0)</f>
        <v>#NAME?</v>
      </c>
    </row>
    <row r="53" customFormat="false" ht="3" hidden="false" customHeight="true" outlineLevel="0" collapsed="false">
      <c r="A53" s="192"/>
      <c r="B53" s="68"/>
      <c r="C53" s="43"/>
      <c r="D53" s="66"/>
      <c r="E53" s="86"/>
      <c r="F53" s="66"/>
      <c r="G53" s="43"/>
      <c r="H53" s="66"/>
      <c r="I53" s="66"/>
      <c r="J53" s="207"/>
      <c r="K53" s="41"/>
      <c r="L53" s="41"/>
      <c r="M53" s="66"/>
      <c r="N53" s="39"/>
      <c r="O53" s="207"/>
      <c r="P53" s="66"/>
      <c r="Q53" s="43"/>
      <c r="R53" s="66"/>
      <c r="S53" s="66"/>
      <c r="T53" s="66"/>
      <c r="U53" s="66"/>
      <c r="V53" s="86" t="n">
        <f aca="false">ROUND(SUM(Q53:U53),0)</f>
        <v>0</v>
      </c>
    </row>
    <row r="54" customFormat="false" ht="12" hidden="false" customHeight="true" outlineLevel="0" collapsed="false">
      <c r="A54" s="208" t="s">
        <v>46</v>
      </c>
      <c r="B54" s="209"/>
      <c r="C54" s="210" t="e">
        <f aca="false">SUM(C44:C53)</f>
        <v>#NAME?</v>
      </c>
      <c r="D54" s="211" t="e">
        <f aca="false">SUM(D44:D53)</f>
        <v>#NAME?</v>
      </c>
      <c r="E54" s="212" t="e">
        <f aca="false">SUM(E44:E53)</f>
        <v>#NAME?</v>
      </c>
      <c r="F54" s="213"/>
      <c r="G54" s="210" t="n">
        <f aca="false">SUM(G44:G53)</f>
        <v>89264</v>
      </c>
      <c r="H54" s="211" t="n">
        <f aca="false">SUM(H44:H53)</f>
        <v>0</v>
      </c>
      <c r="I54" s="211" t="n">
        <f aca="false">SUM(I44:I53)</f>
        <v>0</v>
      </c>
      <c r="J54" s="214" t="n">
        <f aca="false">SUM(J44:J53)</f>
        <v>89264</v>
      </c>
      <c r="K54" s="211" t="n">
        <f aca="false">SUM(K44:K53)</f>
        <v>44297</v>
      </c>
      <c r="L54" s="211" t="e">
        <f aca="false">SUM(L44:L53)</f>
        <v>#NAME?</v>
      </c>
      <c r="M54" s="211" t="e">
        <f aca="false">SUM(M44:M53)</f>
        <v>#NAME?</v>
      </c>
      <c r="N54" s="212" t="e">
        <f aca="false">SUM(N44:N53)</f>
        <v>#NAME?</v>
      </c>
      <c r="O54" s="214" t="e">
        <f aca="false">J54-K54-M54-N54-L54</f>
        <v>#NAME?</v>
      </c>
      <c r="P54" s="213"/>
      <c r="Q54" s="210" t="e">
        <f aca="false">SUM(Q44:Q53)</f>
        <v>#NAME?</v>
      </c>
      <c r="R54" s="211" t="n">
        <f aca="false">SUM(R44:R53)</f>
        <v>1139</v>
      </c>
      <c r="S54" s="211" t="e">
        <f aca="false">SUM(S44:S53)</f>
        <v>#NAME?</v>
      </c>
      <c r="T54" s="211" t="e">
        <f aca="false">SUM(T44:T53)</f>
        <v>#NAME?</v>
      </c>
      <c r="U54" s="211" t="e">
        <f aca="false">SUM(U44:U53)</f>
        <v>#NAME?</v>
      </c>
      <c r="V54" s="212" t="e">
        <f aca="false">SUM(V44:V53)</f>
        <v>#NAME?</v>
      </c>
      <c r="W54" s="215"/>
      <c r="X54" s="215"/>
      <c r="Y54" s="215"/>
      <c r="Z54" s="215"/>
      <c r="AA54" s="215"/>
      <c r="AB54" s="215"/>
      <c r="AC54" s="215"/>
      <c r="AD54" s="215"/>
      <c r="AE54" s="215"/>
      <c r="AF54" s="215"/>
      <c r="AG54" s="215"/>
      <c r="AH54" s="215"/>
      <c r="AI54" s="215"/>
      <c r="AJ54" s="215"/>
      <c r="AK54" s="215"/>
      <c r="AL54" s="215"/>
      <c r="AM54" s="215"/>
      <c r="AN54" s="215"/>
      <c r="AO54" s="215"/>
      <c r="AP54" s="215"/>
      <c r="AQ54" s="215"/>
      <c r="AR54" s="215"/>
      <c r="AS54" s="215"/>
      <c r="AT54" s="215"/>
      <c r="AU54" s="215"/>
      <c r="AV54" s="215"/>
      <c r="AW54" s="215"/>
      <c r="AX54" s="215"/>
      <c r="AY54" s="215"/>
      <c r="AZ54" s="215"/>
      <c r="BA54" s="215"/>
      <c r="BB54" s="215"/>
      <c r="BC54" s="215"/>
      <c r="BD54" s="215"/>
      <c r="BE54" s="215"/>
      <c r="BF54" s="215"/>
      <c r="BG54" s="215"/>
      <c r="BH54" s="215"/>
      <c r="BI54" s="215"/>
      <c r="BJ54" s="215"/>
      <c r="BK54" s="215"/>
      <c r="BL54" s="215"/>
      <c r="BM54" s="215"/>
      <c r="BN54" s="215"/>
      <c r="BO54" s="215"/>
      <c r="BP54" s="215"/>
      <c r="BQ54" s="215"/>
      <c r="BR54" s="215"/>
      <c r="BS54" s="215"/>
      <c r="BT54" s="215"/>
      <c r="BU54" s="215"/>
      <c r="BV54" s="215"/>
      <c r="BW54" s="215"/>
      <c r="BX54" s="215"/>
      <c r="BY54" s="215"/>
      <c r="BZ54" s="215"/>
      <c r="CA54" s="215"/>
      <c r="CB54" s="215"/>
      <c r="CC54" s="215"/>
      <c r="CD54" s="215"/>
      <c r="CE54" s="215"/>
      <c r="CF54" s="215"/>
      <c r="CG54" s="215"/>
      <c r="CH54" s="215"/>
      <c r="CI54" s="215"/>
      <c r="CJ54" s="215"/>
      <c r="CK54" s="215"/>
      <c r="CL54" s="215"/>
      <c r="CM54" s="215"/>
      <c r="CN54" s="215"/>
      <c r="CO54" s="215"/>
      <c r="CP54" s="215"/>
      <c r="CQ54" s="215"/>
      <c r="CR54" s="215"/>
      <c r="CS54" s="215"/>
      <c r="CT54" s="215"/>
      <c r="CU54" s="215"/>
      <c r="CV54" s="215"/>
      <c r="CW54" s="215"/>
      <c r="CX54" s="215"/>
      <c r="CY54" s="215"/>
      <c r="CZ54" s="215"/>
      <c r="DA54" s="215"/>
      <c r="DB54" s="215"/>
      <c r="DC54" s="215"/>
      <c r="DD54" s="215"/>
      <c r="DE54" s="215"/>
      <c r="DF54" s="215"/>
      <c r="DG54" s="215"/>
      <c r="DH54" s="215"/>
      <c r="DI54" s="215"/>
      <c r="DJ54" s="215"/>
      <c r="DK54" s="215"/>
      <c r="DL54" s="215"/>
      <c r="DM54" s="215"/>
      <c r="DN54" s="215"/>
      <c r="DO54" s="215"/>
      <c r="DP54" s="215"/>
      <c r="DQ54" s="215"/>
      <c r="DR54" s="215"/>
      <c r="DS54" s="215"/>
      <c r="DT54" s="215"/>
      <c r="DU54" s="215"/>
      <c r="DV54" s="215"/>
      <c r="DW54" s="215"/>
      <c r="DX54" s="215"/>
      <c r="DY54" s="215"/>
      <c r="DZ54" s="215"/>
      <c r="EA54" s="215"/>
      <c r="EB54" s="215"/>
      <c r="EC54" s="215"/>
      <c r="ED54" s="215"/>
      <c r="EE54" s="215"/>
      <c r="EF54" s="215"/>
      <c r="EG54" s="215"/>
      <c r="EH54" s="215"/>
      <c r="EI54" s="215"/>
      <c r="EJ54" s="215"/>
      <c r="EK54" s="215"/>
      <c r="EL54" s="215"/>
      <c r="EM54" s="215"/>
      <c r="EN54" s="215"/>
      <c r="EO54" s="215"/>
      <c r="EP54" s="215"/>
      <c r="EQ54" s="215"/>
      <c r="ER54" s="215"/>
      <c r="ES54" s="215"/>
      <c r="ET54" s="215"/>
      <c r="EU54" s="215"/>
      <c r="EV54" s="215"/>
      <c r="EW54" s="215"/>
      <c r="EX54" s="215"/>
      <c r="EY54" s="215"/>
      <c r="EZ54" s="215"/>
      <c r="FA54" s="215"/>
      <c r="FB54" s="215"/>
      <c r="FC54" s="215"/>
      <c r="FD54" s="215"/>
      <c r="FE54" s="215"/>
      <c r="FF54" s="215"/>
      <c r="FG54" s="215"/>
      <c r="FH54" s="215"/>
      <c r="FI54" s="215"/>
      <c r="FJ54" s="215"/>
      <c r="FK54" s="215"/>
      <c r="FL54" s="215"/>
      <c r="FM54" s="215"/>
      <c r="FN54" s="215"/>
      <c r="FO54" s="215"/>
      <c r="FP54" s="215"/>
      <c r="FQ54" s="215"/>
      <c r="FR54" s="215"/>
      <c r="FS54" s="215"/>
      <c r="FT54" s="215"/>
      <c r="FU54" s="215"/>
      <c r="FV54" s="215"/>
      <c r="FW54" s="215"/>
      <c r="FX54" s="215"/>
      <c r="FY54" s="215"/>
      <c r="FZ54" s="215"/>
      <c r="GA54" s="215"/>
      <c r="GB54" s="215"/>
      <c r="GC54" s="215"/>
      <c r="GD54" s="215"/>
      <c r="GE54" s="215"/>
      <c r="GF54" s="215"/>
      <c r="GG54" s="215"/>
      <c r="GH54" s="215"/>
      <c r="GI54" s="215"/>
      <c r="GJ54" s="215"/>
      <c r="GK54" s="215"/>
      <c r="GL54" s="215"/>
      <c r="GM54" s="215"/>
      <c r="GN54" s="215"/>
      <c r="GO54" s="215"/>
      <c r="GP54" s="215"/>
      <c r="GQ54" s="215"/>
      <c r="GR54" s="215"/>
      <c r="GS54" s="215"/>
      <c r="GT54" s="215"/>
      <c r="GU54" s="215"/>
      <c r="GV54" s="215"/>
      <c r="GW54" s="215"/>
      <c r="GX54" s="215"/>
      <c r="GY54" s="215"/>
      <c r="GZ54" s="215"/>
      <c r="HA54" s="215"/>
      <c r="HB54" s="215"/>
      <c r="HC54" s="215"/>
      <c r="HD54" s="215"/>
      <c r="HE54" s="215"/>
      <c r="HF54" s="215"/>
      <c r="HG54" s="215"/>
      <c r="HH54" s="215"/>
      <c r="HI54" s="215"/>
      <c r="HJ54" s="215"/>
      <c r="HK54" s="215"/>
      <c r="HL54" s="215"/>
      <c r="HM54" s="215"/>
      <c r="HN54" s="215"/>
      <c r="HO54" s="215"/>
      <c r="HP54" s="215"/>
      <c r="HQ54" s="215"/>
      <c r="HR54" s="215"/>
      <c r="HS54" s="215"/>
      <c r="HT54" s="215"/>
      <c r="HU54" s="215"/>
      <c r="HV54" s="215"/>
      <c r="HW54" s="215"/>
      <c r="HX54" s="215"/>
      <c r="HY54" s="215"/>
      <c r="HZ54" s="215"/>
      <c r="IA54" s="215"/>
      <c r="IB54" s="215"/>
      <c r="IC54" s="215"/>
      <c r="ID54" s="215"/>
      <c r="IE54" s="215"/>
      <c r="IF54" s="215"/>
      <c r="IG54" s="215"/>
      <c r="IH54" s="215"/>
      <c r="II54" s="215"/>
      <c r="IJ54" s="215"/>
      <c r="IK54" s="215"/>
      <c r="IL54" s="215"/>
      <c r="IM54" s="215"/>
      <c r="IN54" s="215"/>
      <c r="IO54" s="215"/>
      <c r="IP54" s="215"/>
      <c r="IQ54" s="215"/>
      <c r="IR54" s="215"/>
      <c r="IS54" s="215"/>
      <c r="IT54" s="215"/>
      <c r="IU54" s="215"/>
      <c r="IV54" s="215"/>
      <c r="IW54" s="215"/>
    </row>
    <row r="55" customFormat="false" ht="3" hidden="false" customHeight="true" outlineLevel="0" collapsed="false">
      <c r="A55" s="192"/>
      <c r="B55" s="68"/>
      <c r="C55" s="43"/>
      <c r="D55" s="66"/>
      <c r="E55" s="86"/>
      <c r="F55" s="66"/>
      <c r="G55" s="43"/>
      <c r="H55" s="66"/>
      <c r="I55" s="66"/>
      <c r="J55" s="207"/>
      <c r="K55" s="41"/>
      <c r="L55" s="41"/>
      <c r="M55" s="66"/>
      <c r="N55" s="39"/>
      <c r="O55" s="207"/>
      <c r="P55" s="66"/>
      <c r="Q55" s="43"/>
      <c r="R55" s="66"/>
      <c r="S55" s="66"/>
      <c r="T55" s="66"/>
      <c r="U55" s="66"/>
      <c r="V55" s="86"/>
    </row>
    <row r="56" customFormat="false" ht="12" hidden="false" customHeight="true" outlineLevel="0" collapsed="false">
      <c r="A56" s="192" t="s">
        <v>47</v>
      </c>
      <c r="B56" s="68"/>
      <c r="C56" s="43"/>
      <c r="D56" s="66" t="n">
        <v>8600</v>
      </c>
      <c r="E56" s="86" t="n">
        <f aca="false">C56-D56</f>
        <v>-8600</v>
      </c>
      <c r="F56" s="66"/>
      <c r="G56" s="43"/>
      <c r="H56" s="66"/>
      <c r="I56" s="66"/>
      <c r="J56" s="207"/>
      <c r="K56" s="41"/>
      <c r="L56" s="41"/>
      <c r="M56" s="66" t="n">
        <v>8600</v>
      </c>
      <c r="N56" s="39"/>
      <c r="O56" s="207" t="n">
        <f aca="false">J56-K56-M56-N56-L56</f>
        <v>-8600</v>
      </c>
      <c r="P56" s="66"/>
      <c r="Q56" s="43"/>
      <c r="R56" s="66"/>
      <c r="S56" s="66"/>
      <c r="T56" s="66" t="n">
        <f aca="false">D56-M56</f>
        <v>0</v>
      </c>
      <c r="U56" s="66"/>
      <c r="V56" s="86" t="n">
        <f aca="false">ROUND(SUM(Q56:U56),0)</f>
        <v>0</v>
      </c>
    </row>
    <row r="57" customFormat="false" ht="3" hidden="false" customHeight="true" outlineLevel="0" collapsed="false">
      <c r="A57" s="192"/>
      <c r="B57" s="68"/>
      <c r="C57" s="43"/>
      <c r="D57" s="66"/>
      <c r="E57" s="86"/>
      <c r="F57" s="66"/>
      <c r="G57" s="43"/>
      <c r="H57" s="66"/>
      <c r="I57" s="66"/>
      <c r="J57" s="207"/>
      <c r="K57" s="41"/>
      <c r="L57" s="41"/>
      <c r="M57" s="66"/>
      <c r="N57" s="39"/>
      <c r="O57" s="207"/>
      <c r="P57" s="66"/>
      <c r="Q57" s="43"/>
      <c r="R57" s="66"/>
      <c r="S57" s="66"/>
      <c r="T57" s="66"/>
      <c r="U57" s="66"/>
      <c r="V57" s="86"/>
    </row>
    <row r="58" customFormat="false" ht="12" hidden="false" customHeight="true" outlineLevel="0" collapsed="false">
      <c r="A58" s="208" t="s">
        <v>48</v>
      </c>
      <c r="B58" s="209"/>
      <c r="C58" s="216" t="e">
        <f aca="false">SUM(C54:C56)</f>
        <v>#NAME?</v>
      </c>
      <c r="D58" s="217" t="e">
        <f aca="false">SUM(D54:D56)</f>
        <v>#NAME?</v>
      </c>
      <c r="E58" s="218" t="e">
        <f aca="false">SUM(E54:E56)</f>
        <v>#NAME?</v>
      </c>
      <c r="F58" s="213"/>
      <c r="G58" s="216" t="n">
        <f aca="false">SUM(G54:G56)</f>
        <v>89264</v>
      </c>
      <c r="H58" s="217" t="n">
        <f aca="false">SUM(H54:H56)</f>
        <v>0</v>
      </c>
      <c r="I58" s="217" t="n">
        <f aca="false">SUM(I54:I56)</f>
        <v>0</v>
      </c>
      <c r="J58" s="219" t="n">
        <f aca="false">SUM(J54:J56)</f>
        <v>89264</v>
      </c>
      <c r="K58" s="217" t="n">
        <f aca="false">SUM(K54:K56)</f>
        <v>44297</v>
      </c>
      <c r="L58" s="217" t="e">
        <f aca="false">SUM(L54:L56)</f>
        <v>#NAME?</v>
      </c>
      <c r="M58" s="217" t="e">
        <f aca="false">SUM(M54:M56)</f>
        <v>#NAME?</v>
      </c>
      <c r="N58" s="218" t="e">
        <f aca="false">SUM(N54:N56)</f>
        <v>#NAME?</v>
      </c>
      <c r="O58" s="219" t="e">
        <f aca="false">J58-K58-M58-N58-L58</f>
        <v>#NAME?</v>
      </c>
      <c r="P58" s="213"/>
      <c r="Q58" s="216" t="e">
        <f aca="false">SUM(Q54:Q56)</f>
        <v>#NAME?</v>
      </c>
      <c r="R58" s="217" t="n">
        <f aca="false">SUM(R54:R56)</f>
        <v>1139</v>
      </c>
      <c r="S58" s="217" t="e">
        <f aca="false">SUM(S54:S56)</f>
        <v>#NAME?</v>
      </c>
      <c r="T58" s="217" t="e">
        <f aca="false">SUM(T54:T56)</f>
        <v>#NAME?</v>
      </c>
      <c r="U58" s="217" t="e">
        <f aca="false">SUM(U54:U56)</f>
        <v>#NAME?</v>
      </c>
      <c r="V58" s="218" t="e">
        <f aca="false">SUM(V54:V56)</f>
        <v>#NAME?</v>
      </c>
      <c r="W58" s="215"/>
      <c r="X58" s="215"/>
      <c r="Y58" s="215"/>
      <c r="Z58" s="215"/>
      <c r="AA58" s="215"/>
      <c r="AB58" s="215"/>
      <c r="AC58" s="215"/>
      <c r="AD58" s="215"/>
      <c r="AE58" s="215"/>
      <c r="AF58" s="215"/>
      <c r="AG58" s="215"/>
      <c r="AH58" s="215"/>
      <c r="AI58" s="215"/>
      <c r="AJ58" s="215"/>
      <c r="AK58" s="215"/>
      <c r="AL58" s="215"/>
      <c r="AM58" s="215"/>
      <c r="AN58" s="215"/>
      <c r="AO58" s="215"/>
      <c r="AP58" s="215"/>
      <c r="AQ58" s="215"/>
      <c r="AR58" s="215"/>
      <c r="AS58" s="215"/>
      <c r="AT58" s="215"/>
      <c r="AU58" s="215"/>
      <c r="AV58" s="215"/>
      <c r="AW58" s="215"/>
      <c r="AX58" s="215"/>
      <c r="AY58" s="215"/>
      <c r="AZ58" s="215"/>
      <c r="BA58" s="215"/>
      <c r="BB58" s="215"/>
      <c r="BC58" s="215"/>
      <c r="BD58" s="215"/>
      <c r="BE58" s="215"/>
      <c r="BF58" s="215"/>
      <c r="BG58" s="215"/>
      <c r="BH58" s="215"/>
      <c r="BI58" s="215"/>
      <c r="BJ58" s="215"/>
      <c r="BK58" s="215"/>
      <c r="BL58" s="215"/>
      <c r="BM58" s="215"/>
      <c r="BN58" s="215"/>
      <c r="BO58" s="215"/>
      <c r="BP58" s="215"/>
      <c r="BQ58" s="215"/>
      <c r="BR58" s="215"/>
      <c r="BS58" s="215"/>
      <c r="BT58" s="215"/>
      <c r="BU58" s="215"/>
      <c r="BV58" s="215"/>
      <c r="BW58" s="215"/>
      <c r="BX58" s="215"/>
      <c r="BY58" s="215"/>
      <c r="BZ58" s="215"/>
      <c r="CA58" s="215"/>
      <c r="CB58" s="215"/>
      <c r="CC58" s="215"/>
      <c r="CD58" s="215"/>
      <c r="CE58" s="215"/>
      <c r="CF58" s="215"/>
      <c r="CG58" s="215"/>
      <c r="CH58" s="215"/>
      <c r="CI58" s="215"/>
      <c r="CJ58" s="215"/>
      <c r="CK58" s="215"/>
      <c r="CL58" s="215"/>
      <c r="CM58" s="215"/>
      <c r="CN58" s="215"/>
      <c r="CO58" s="215"/>
      <c r="CP58" s="215"/>
      <c r="CQ58" s="215"/>
      <c r="CR58" s="215"/>
      <c r="CS58" s="215"/>
      <c r="CT58" s="215"/>
      <c r="CU58" s="215"/>
      <c r="CV58" s="215"/>
      <c r="CW58" s="215"/>
      <c r="CX58" s="215"/>
      <c r="CY58" s="215"/>
      <c r="CZ58" s="215"/>
      <c r="DA58" s="215"/>
      <c r="DB58" s="215"/>
      <c r="DC58" s="215"/>
      <c r="DD58" s="215"/>
      <c r="DE58" s="215"/>
      <c r="DF58" s="215"/>
      <c r="DG58" s="215"/>
      <c r="DH58" s="215"/>
      <c r="DI58" s="215"/>
      <c r="DJ58" s="215"/>
      <c r="DK58" s="215"/>
      <c r="DL58" s="215"/>
      <c r="DM58" s="215"/>
      <c r="DN58" s="215"/>
      <c r="DO58" s="215"/>
      <c r="DP58" s="215"/>
      <c r="DQ58" s="215"/>
      <c r="DR58" s="215"/>
      <c r="DS58" s="215"/>
      <c r="DT58" s="215"/>
      <c r="DU58" s="215"/>
      <c r="DV58" s="215"/>
      <c r="DW58" s="215"/>
      <c r="DX58" s="215"/>
      <c r="DY58" s="215"/>
      <c r="DZ58" s="215"/>
      <c r="EA58" s="215"/>
      <c r="EB58" s="215"/>
      <c r="EC58" s="215"/>
      <c r="ED58" s="215"/>
      <c r="EE58" s="215"/>
      <c r="EF58" s="215"/>
      <c r="EG58" s="215"/>
      <c r="EH58" s="215"/>
      <c r="EI58" s="215"/>
      <c r="EJ58" s="215"/>
      <c r="EK58" s="215"/>
      <c r="EL58" s="215"/>
      <c r="EM58" s="215"/>
      <c r="EN58" s="215"/>
      <c r="EO58" s="215"/>
      <c r="EP58" s="215"/>
      <c r="EQ58" s="215"/>
      <c r="ER58" s="215"/>
      <c r="ES58" s="215"/>
      <c r="ET58" s="215"/>
      <c r="EU58" s="215"/>
      <c r="EV58" s="215"/>
      <c r="EW58" s="215"/>
      <c r="EX58" s="215"/>
      <c r="EY58" s="215"/>
      <c r="EZ58" s="215"/>
      <c r="FA58" s="215"/>
      <c r="FB58" s="215"/>
      <c r="FC58" s="215"/>
      <c r="FD58" s="215"/>
      <c r="FE58" s="215"/>
      <c r="FF58" s="215"/>
      <c r="FG58" s="215"/>
      <c r="FH58" s="215"/>
      <c r="FI58" s="215"/>
      <c r="FJ58" s="215"/>
      <c r="FK58" s="215"/>
      <c r="FL58" s="215"/>
      <c r="FM58" s="215"/>
      <c r="FN58" s="215"/>
      <c r="FO58" s="215"/>
      <c r="FP58" s="215"/>
      <c r="FQ58" s="215"/>
      <c r="FR58" s="215"/>
      <c r="FS58" s="215"/>
      <c r="FT58" s="215"/>
      <c r="FU58" s="215"/>
      <c r="FV58" s="215"/>
      <c r="FW58" s="215"/>
      <c r="FX58" s="215"/>
      <c r="FY58" s="215"/>
      <c r="FZ58" s="215"/>
      <c r="GA58" s="215"/>
      <c r="GB58" s="215"/>
      <c r="GC58" s="215"/>
      <c r="GD58" s="215"/>
      <c r="GE58" s="215"/>
      <c r="GF58" s="215"/>
      <c r="GG58" s="215"/>
      <c r="GH58" s="215"/>
      <c r="GI58" s="215"/>
      <c r="GJ58" s="215"/>
      <c r="GK58" s="215"/>
      <c r="GL58" s="215"/>
      <c r="GM58" s="215"/>
      <c r="GN58" s="215"/>
      <c r="GO58" s="215"/>
      <c r="GP58" s="215"/>
      <c r="GQ58" s="215"/>
      <c r="GR58" s="215"/>
      <c r="GS58" s="215"/>
      <c r="GT58" s="215"/>
      <c r="GU58" s="215"/>
      <c r="GV58" s="215"/>
      <c r="GW58" s="215"/>
      <c r="GX58" s="215"/>
      <c r="GY58" s="215"/>
      <c r="GZ58" s="215"/>
      <c r="HA58" s="215"/>
      <c r="HB58" s="215"/>
      <c r="HC58" s="215"/>
      <c r="HD58" s="215"/>
      <c r="HE58" s="215"/>
      <c r="HF58" s="215"/>
      <c r="HG58" s="215"/>
      <c r="HH58" s="215"/>
      <c r="HI58" s="215"/>
      <c r="HJ58" s="215"/>
      <c r="HK58" s="215"/>
      <c r="HL58" s="215"/>
      <c r="HM58" s="215"/>
      <c r="HN58" s="215"/>
      <c r="HO58" s="215"/>
      <c r="HP58" s="215"/>
      <c r="HQ58" s="215"/>
      <c r="HR58" s="215"/>
      <c r="HS58" s="215"/>
      <c r="HT58" s="215"/>
      <c r="HU58" s="215"/>
      <c r="HV58" s="215"/>
      <c r="HW58" s="215"/>
      <c r="HX58" s="215"/>
      <c r="HY58" s="215"/>
      <c r="HZ58" s="215"/>
      <c r="IA58" s="215"/>
      <c r="IB58" s="215"/>
      <c r="IC58" s="215"/>
      <c r="ID58" s="215"/>
      <c r="IE58" s="215"/>
      <c r="IF58" s="215"/>
      <c r="IG58" s="215"/>
      <c r="IH58" s="215"/>
      <c r="II58" s="215"/>
      <c r="IJ58" s="215"/>
      <c r="IK58" s="215"/>
      <c r="IL58" s="215"/>
      <c r="IM58" s="215"/>
      <c r="IN58" s="215"/>
      <c r="IO58" s="215"/>
      <c r="IP58" s="215"/>
      <c r="IQ58" s="215"/>
      <c r="IR58" s="215"/>
      <c r="IS58" s="215"/>
      <c r="IT58" s="215"/>
      <c r="IU58" s="215"/>
      <c r="IV58" s="215"/>
      <c r="IW58" s="215"/>
    </row>
    <row r="59" customFormat="false" ht="3" hidden="false" customHeight="true" outlineLevel="0" collapsed="false">
      <c r="A59" s="220"/>
      <c r="B59" s="25"/>
      <c r="C59" s="221"/>
      <c r="D59" s="222"/>
      <c r="E59" s="55"/>
      <c r="F59" s="66"/>
      <c r="G59" s="223"/>
      <c r="H59" s="183"/>
      <c r="I59" s="183"/>
      <c r="J59" s="220"/>
      <c r="K59" s="183"/>
      <c r="L59" s="183"/>
      <c r="M59" s="183"/>
      <c r="N59" s="224"/>
      <c r="O59" s="220"/>
      <c r="P59" s="68"/>
      <c r="Q59" s="223"/>
      <c r="R59" s="183"/>
      <c r="S59" s="183"/>
      <c r="T59" s="183"/>
      <c r="U59" s="183"/>
      <c r="V59" s="224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8"/>
      <c r="BI59" s="68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8"/>
      <c r="BX59" s="68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8"/>
      <c r="CM59" s="68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8"/>
      <c r="DB59" s="68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8"/>
      <c r="DQ59" s="68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8"/>
      <c r="EF59" s="68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8"/>
      <c r="EU59" s="68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8"/>
      <c r="FJ59" s="68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8"/>
      <c r="FY59" s="68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8"/>
      <c r="GN59" s="68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8"/>
      <c r="HC59" s="68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8"/>
      <c r="HR59" s="68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8"/>
      <c r="IG59" s="68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8"/>
      <c r="IV59" s="68"/>
      <c r="IW59" s="68"/>
    </row>
    <row r="60" customFormat="false" ht="13.5" hidden="false" customHeight="false" outlineLevel="0" collapsed="false">
      <c r="A60" s="64"/>
      <c r="C60" s="65"/>
      <c r="D60" s="66"/>
      <c r="E60" s="64" t="s">
        <v>60</v>
      </c>
      <c r="F60" s="66"/>
      <c r="G60" s="225" t="n">
        <f aca="false">'GM-WklyChnge'!D52</f>
        <v>2214</v>
      </c>
    </row>
    <row r="61" customFormat="false" ht="6" hidden="false" customHeight="true" outlineLevel="0" collapsed="false">
      <c r="C61" s="66"/>
      <c r="D61" s="66"/>
      <c r="E61" s="66"/>
      <c r="F61" s="66"/>
    </row>
    <row r="62" customFormat="false" ht="12.75" hidden="false" customHeight="false" outlineLevel="0" collapsed="false">
      <c r="A62" s="67" t="s">
        <v>49</v>
      </c>
      <c r="C62" s="66"/>
      <c r="D62" s="66"/>
      <c r="E62" s="66"/>
      <c r="F62" s="66"/>
    </row>
    <row r="63" customFormat="false" ht="12.75" hidden="false" customHeight="false" outlineLevel="0" collapsed="false">
      <c r="C63" s="66"/>
      <c r="D63" s="66"/>
      <c r="E63" s="66"/>
      <c r="F63" s="66"/>
    </row>
    <row r="64" customFormat="false" ht="12.75" hidden="false" customHeight="false" outlineLevel="0" collapsed="false">
      <c r="C64" s="66"/>
      <c r="D64" s="66"/>
      <c r="E64" s="66"/>
      <c r="F64" s="66"/>
    </row>
    <row r="65" customFormat="false" ht="12.75" hidden="false" customHeight="false" outlineLevel="0" collapsed="false">
      <c r="C65" s="66"/>
      <c r="D65" s="66"/>
      <c r="E65" s="66"/>
      <c r="F65" s="66"/>
    </row>
    <row r="66" customFormat="false" ht="12.75" hidden="false" customHeight="false" outlineLevel="0" collapsed="false">
      <c r="C66" s="66"/>
      <c r="D66" s="66"/>
      <c r="E66" s="66"/>
      <c r="F66" s="66"/>
    </row>
    <row r="67" customFormat="false" ht="12.75" hidden="false" customHeight="false" outlineLevel="0" collapsed="false">
      <c r="C67" s="66"/>
      <c r="D67" s="66"/>
      <c r="E67" s="66"/>
      <c r="F67" s="66"/>
    </row>
    <row r="68" customFormat="false" ht="12.75" hidden="false" customHeight="false" outlineLevel="0" collapsed="false">
      <c r="C68" s="66"/>
      <c r="D68" s="66"/>
      <c r="E68" s="66"/>
      <c r="F68" s="66"/>
    </row>
    <row r="69" customFormat="false" ht="12.75" hidden="false" customHeight="false" outlineLevel="0" collapsed="false">
      <c r="C69" s="66"/>
      <c r="D69" s="66"/>
      <c r="E69" s="66"/>
      <c r="F69" s="66"/>
    </row>
    <row r="70" customFormat="false" ht="12.75" hidden="false" customHeight="false" outlineLevel="0" collapsed="false">
      <c r="C70" s="66"/>
      <c r="D70" s="66"/>
      <c r="E70" s="66"/>
    </row>
    <row r="71" customFormat="false" ht="12.75" hidden="false" customHeight="false" outlineLevel="0" collapsed="false">
      <c r="C71" s="66"/>
      <c r="D71" s="66"/>
      <c r="E71" s="66"/>
    </row>
    <row r="72" customFormat="false" ht="12.75" hidden="false" customHeight="false" outlineLevel="0" collapsed="false">
      <c r="C72" s="66"/>
      <c r="D72" s="66"/>
      <c r="E72" s="66"/>
    </row>
    <row r="73" customFormat="false" ht="12.75" hidden="false" customHeight="false" outlineLevel="0" collapsed="false">
      <c r="C73" s="66"/>
      <c r="D73" s="66"/>
      <c r="E73" s="66"/>
    </row>
    <row r="74" customFormat="false" ht="12.75" hidden="false" customHeight="false" outlineLevel="0" collapsed="false">
      <c r="C74" s="66"/>
      <c r="D74" s="66"/>
      <c r="E74" s="66"/>
    </row>
    <row r="75" customFormat="false" ht="12.75" hidden="false" customHeight="false" outlineLevel="0" collapsed="false">
      <c r="C75" s="66"/>
      <c r="D75" s="66"/>
      <c r="E75" s="66"/>
    </row>
    <row r="76" customFormat="false" ht="12.75" hidden="true" customHeight="false" outlineLevel="0" collapsed="false">
      <c r="C76" s="66"/>
      <c r="D76" s="66"/>
      <c r="E76" s="66"/>
      <c r="F76" s="66"/>
    </row>
    <row r="77" customFormat="false" ht="12.75" hidden="true" customHeight="false" outlineLevel="0" collapsed="false">
      <c r="A77" s="66"/>
    </row>
    <row r="78" customFormat="false" ht="12.75" hidden="true" customHeight="false" outlineLevel="0" collapsed="false">
      <c r="A78" s="66"/>
    </row>
    <row r="79" customFormat="false" ht="12.75" hidden="true" customHeight="false" outlineLevel="0" collapsed="false">
      <c r="A79" s="66"/>
    </row>
    <row r="80" customFormat="false" ht="12.75" hidden="true" customHeight="false" outlineLevel="0" collapsed="false">
      <c r="A80" s="66"/>
    </row>
    <row r="81" customFormat="false" ht="12.75" hidden="true" customHeight="false" outlineLevel="0" collapsed="false">
      <c r="A81" s="66"/>
    </row>
    <row r="82" customFormat="false" ht="12.75" hidden="true" customHeight="false" outlineLevel="0" collapsed="false">
      <c r="A82" s="66"/>
    </row>
    <row r="83" customFormat="false" ht="12.75" hidden="true" customHeight="false" outlineLevel="0" collapsed="false">
      <c r="C83" s="66"/>
      <c r="D83" s="66"/>
      <c r="E83" s="66"/>
      <c r="F83" s="66"/>
    </row>
    <row r="84" customFormat="false" ht="12.75" hidden="true" customHeight="false" outlineLevel="0" collapsed="false">
      <c r="C84" s="66"/>
      <c r="D84" s="66"/>
      <c r="E84" s="66"/>
      <c r="F84" s="66"/>
    </row>
    <row r="85" customFormat="false" ht="12.75" hidden="true" customHeight="false" outlineLevel="0" collapsed="false"/>
    <row r="86" customFormat="false" ht="12.75" hidden="true" customHeight="false" outlineLevel="0" collapsed="false"/>
    <row r="87" customFormat="false" ht="12.75" hidden="true" customHeight="false" outlineLevel="0" collapsed="false"/>
    <row r="88" customFormat="false" ht="12.75" hidden="true" customHeight="false" outlineLevel="0" collapsed="false"/>
  </sheetData>
  <mergeCells count="6">
    <mergeCell ref="A1:V1"/>
    <mergeCell ref="A2:V2"/>
    <mergeCell ref="A3:V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7"/>
    <col collapsed="false" customWidth="true" hidden="false" outlineLevel="0" max="2" min="2" style="1" width="0.99"/>
    <col collapsed="false" customWidth="true" hidden="false" outlineLevel="0" max="5" min="3" style="1" width="7.7"/>
    <col collapsed="false" customWidth="true" hidden="false" outlineLevel="0" max="6" min="6" style="1" width="0.85"/>
    <col collapsed="false" customWidth="true" hidden="false" outlineLevel="0" max="9" min="7" style="1" width="7.7"/>
    <col collapsed="false" customWidth="true" hidden="false" outlineLevel="0" max="12" min="10" style="1" width="9.28"/>
    <col collapsed="false" customWidth="true" hidden="false" outlineLevel="0" max="15" min="13" style="1" width="7.7"/>
    <col collapsed="false" customWidth="true" hidden="false" outlineLevel="0" max="16" min="16" style="1" width="0.85"/>
    <col collapsed="false" customWidth="true" hidden="false" outlineLevel="0" max="21" min="17" style="1" width="7.7"/>
    <col collapsed="false" customWidth="true" hidden="false" outlineLevel="0" max="22" min="22" style="1" width="8.7"/>
    <col collapsed="false" customWidth="false" hidden="false" outlineLevel="0" max="23" min="23" style="1" width="9.14"/>
    <col collapsed="false" customWidth="true" hidden="false" outlineLevel="0" max="24" min="24" style="226" width="16.84"/>
    <col collapsed="false" customWidth="false" hidden="false" outlineLevel="0" max="257" min="25" style="1" width="9.14"/>
  </cols>
  <sheetData>
    <row r="1" customFormat="false" ht="15.75" hidden="false" customHeight="false" outlineLevel="0" collapsed="false">
      <c r="A1" s="162" t="s">
        <v>287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X1" s="226" t="s">
        <v>374</v>
      </c>
      <c r="Y1" s="226" t="s">
        <v>375</v>
      </c>
      <c r="Z1" s="226"/>
      <c r="AA1" s="226" t="s">
        <v>376</v>
      </c>
      <c r="AB1" s="226" t="s">
        <v>377</v>
      </c>
      <c r="AC1" s="226" t="s">
        <v>378</v>
      </c>
      <c r="AE1" s="226" t="s">
        <v>375</v>
      </c>
      <c r="AF1" s="226"/>
      <c r="AG1" s="226" t="s">
        <v>376</v>
      </c>
      <c r="AH1" s="226" t="s">
        <v>377</v>
      </c>
      <c r="AI1" s="226" t="s">
        <v>378</v>
      </c>
    </row>
    <row r="2" customFormat="false" ht="16.5" hidden="false" customHeight="false" outlineLevel="0" collapsed="false">
      <c r="A2" s="165" t="s">
        <v>359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X2" s="227" t="n">
        <v>36707</v>
      </c>
      <c r="Y2" s="226"/>
      <c r="Z2" s="226"/>
      <c r="AA2" s="226"/>
      <c r="AB2" s="226"/>
      <c r="AC2" s="226"/>
      <c r="AE2" s="226" t="s">
        <v>379</v>
      </c>
      <c r="AF2" s="227" t="n">
        <v>36616</v>
      </c>
      <c r="AG2" s="226"/>
      <c r="AH2" s="226"/>
      <c r="AI2" s="226"/>
    </row>
    <row r="3" customFormat="false" ht="13.5" hidden="false" customHeight="false" outlineLevel="0" collapsed="false">
      <c r="A3" s="168" t="s">
        <v>380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X3" s="226" t="s">
        <v>381</v>
      </c>
      <c r="Y3" s="226"/>
      <c r="Z3" s="226"/>
      <c r="AA3" s="226"/>
      <c r="AB3" s="226"/>
      <c r="AC3" s="226"/>
      <c r="AE3" s="226"/>
      <c r="AF3" s="226"/>
      <c r="AG3" s="226"/>
      <c r="AH3" s="226"/>
      <c r="AI3" s="226"/>
    </row>
    <row r="4" customFormat="false" ht="3" hidden="false" customHeight="true" outlineLevel="0" collapsed="false"/>
    <row r="5" customFormat="false" ht="12" hidden="false" customHeight="true" outlineLevel="0" collapsed="false">
      <c r="A5" s="191"/>
      <c r="C5" s="176" t="s">
        <v>7</v>
      </c>
      <c r="D5" s="176"/>
      <c r="E5" s="176"/>
      <c r="G5" s="176" t="s">
        <v>361</v>
      </c>
      <c r="H5" s="176"/>
      <c r="I5" s="176"/>
      <c r="J5" s="176"/>
      <c r="K5" s="176"/>
      <c r="L5" s="176"/>
      <c r="M5" s="176"/>
      <c r="N5" s="176"/>
      <c r="O5" s="176"/>
      <c r="Q5" s="176" t="s">
        <v>362</v>
      </c>
      <c r="R5" s="176"/>
      <c r="S5" s="176"/>
      <c r="T5" s="176"/>
      <c r="U5" s="176"/>
      <c r="V5" s="176"/>
      <c r="X5" s="226" t="s">
        <v>220</v>
      </c>
      <c r="Y5" s="176" t="s">
        <v>382</v>
      </c>
      <c r="Z5" s="176"/>
      <c r="AA5" s="176"/>
      <c r="AB5" s="176"/>
      <c r="AC5" s="176"/>
      <c r="AE5" s="176" t="s">
        <v>382</v>
      </c>
      <c r="AF5" s="176"/>
      <c r="AG5" s="176"/>
      <c r="AH5" s="176"/>
      <c r="AI5" s="176"/>
    </row>
    <row r="6" customFormat="false" ht="12" hidden="false" customHeight="true" outlineLevel="0" collapsed="false">
      <c r="A6" s="192"/>
      <c r="C6" s="193"/>
      <c r="D6" s="194"/>
      <c r="E6" s="195"/>
      <c r="G6" s="196" t="s">
        <v>6</v>
      </c>
      <c r="H6" s="196" t="s">
        <v>363</v>
      </c>
      <c r="I6" s="196" t="s">
        <v>9</v>
      </c>
      <c r="J6" s="196" t="s">
        <v>294</v>
      </c>
      <c r="K6" s="196" t="s">
        <v>364</v>
      </c>
      <c r="L6" s="196" t="s">
        <v>365</v>
      </c>
      <c r="M6" s="196" t="s">
        <v>366</v>
      </c>
      <c r="N6" s="196" t="s">
        <v>367</v>
      </c>
      <c r="O6" s="196"/>
      <c r="Q6" s="197" t="s">
        <v>294</v>
      </c>
      <c r="R6" s="196" t="s">
        <v>364</v>
      </c>
      <c r="S6" s="196" t="s">
        <v>365</v>
      </c>
      <c r="T6" s="197" t="s">
        <v>366</v>
      </c>
      <c r="U6" s="197" t="s">
        <v>367</v>
      </c>
      <c r="V6" s="197"/>
      <c r="Y6" s="197" t="s">
        <v>294</v>
      </c>
      <c r="Z6" s="197" t="s">
        <v>364</v>
      </c>
      <c r="AA6" s="197" t="s">
        <v>365</v>
      </c>
      <c r="AB6" s="197" t="s">
        <v>366</v>
      </c>
      <c r="AC6" s="197" t="s">
        <v>367</v>
      </c>
      <c r="AE6" s="197" t="s">
        <v>294</v>
      </c>
      <c r="AF6" s="197" t="s">
        <v>364</v>
      </c>
      <c r="AG6" s="197" t="s">
        <v>365</v>
      </c>
      <c r="AH6" s="197" t="s">
        <v>366</v>
      </c>
      <c r="AI6" s="197" t="s">
        <v>367</v>
      </c>
    </row>
    <row r="7" customFormat="false" ht="12" hidden="false" customHeight="true" outlineLevel="0" collapsed="false">
      <c r="A7" s="196" t="s">
        <v>5</v>
      </c>
      <c r="B7" s="192"/>
      <c r="C7" s="198" t="s">
        <v>2</v>
      </c>
      <c r="D7" s="199" t="s">
        <v>368</v>
      </c>
      <c r="E7" s="200" t="s">
        <v>369</v>
      </c>
      <c r="F7" s="25"/>
      <c r="G7" s="201" t="s">
        <v>2</v>
      </c>
      <c r="H7" s="201" t="s">
        <v>370</v>
      </c>
      <c r="I7" s="201" t="s">
        <v>2</v>
      </c>
      <c r="J7" s="201" t="s">
        <v>2</v>
      </c>
      <c r="K7" s="201" t="s">
        <v>3</v>
      </c>
      <c r="L7" s="201" t="s">
        <v>371</v>
      </c>
      <c r="M7" s="201" t="s">
        <v>3</v>
      </c>
      <c r="N7" s="201" t="s">
        <v>3</v>
      </c>
      <c r="O7" s="201" t="s">
        <v>294</v>
      </c>
      <c r="Q7" s="201" t="s">
        <v>2</v>
      </c>
      <c r="R7" s="201" t="s">
        <v>3</v>
      </c>
      <c r="S7" s="201" t="s">
        <v>371</v>
      </c>
      <c r="T7" s="201" t="s">
        <v>3</v>
      </c>
      <c r="U7" s="201" t="s">
        <v>3</v>
      </c>
      <c r="V7" s="201" t="s">
        <v>294</v>
      </c>
      <c r="Y7" s="201" t="s">
        <v>2</v>
      </c>
      <c r="Z7" s="201" t="s">
        <v>3</v>
      </c>
      <c r="AA7" s="201" t="s">
        <v>371</v>
      </c>
      <c r="AB7" s="201" t="s">
        <v>3</v>
      </c>
      <c r="AC7" s="201" t="s">
        <v>3</v>
      </c>
      <c r="AE7" s="201" t="s">
        <v>2</v>
      </c>
      <c r="AF7" s="201" t="s">
        <v>3</v>
      </c>
      <c r="AG7" s="201" t="s">
        <v>371</v>
      </c>
      <c r="AH7" s="201" t="s">
        <v>3</v>
      </c>
      <c r="AI7" s="201" t="s">
        <v>3</v>
      </c>
    </row>
    <row r="8" customFormat="false" ht="3" hidden="false" customHeight="true" outlineLevel="0" collapsed="false">
      <c r="A8" s="191"/>
      <c r="B8" s="68"/>
      <c r="C8" s="202"/>
      <c r="D8" s="203"/>
      <c r="E8" s="204"/>
      <c r="F8" s="68"/>
      <c r="G8" s="202"/>
      <c r="H8" s="203"/>
      <c r="I8" s="203"/>
      <c r="J8" s="191"/>
      <c r="K8" s="203"/>
      <c r="L8" s="203"/>
      <c r="M8" s="203"/>
      <c r="N8" s="204"/>
      <c r="O8" s="191"/>
      <c r="Q8" s="202"/>
      <c r="R8" s="203"/>
      <c r="S8" s="203"/>
      <c r="T8" s="203"/>
      <c r="U8" s="203"/>
      <c r="V8" s="204"/>
    </row>
    <row r="9" customFormat="false" ht="12" hidden="false" customHeight="true" outlineLevel="0" collapsed="false">
      <c r="A9" s="192" t="s">
        <v>13</v>
      </c>
      <c r="B9" s="68"/>
      <c r="C9" s="37" t="e">
        <f aca="false">Y9</f>
        <v>#NAME?</v>
      </c>
      <c r="D9" s="32" t="e">
        <f aca="false">SUM(Z9:AC9)</f>
        <v>#NAME?</v>
      </c>
      <c r="E9" s="86" t="e">
        <f aca="false">C9-D9</f>
        <v>#NAME?</v>
      </c>
      <c r="F9" s="66"/>
      <c r="G9" s="37"/>
      <c r="H9" s="32"/>
      <c r="I9" s="32"/>
      <c r="J9" s="35" t="n">
        <f aca="false">SUM(G9:I9)</f>
        <v>0</v>
      </c>
      <c r="K9" s="65"/>
      <c r="L9" s="65"/>
      <c r="M9" s="32"/>
      <c r="N9" s="206"/>
      <c r="O9" s="35" t="n">
        <f aca="false">J9-M9-N9</f>
        <v>0</v>
      </c>
      <c r="P9" s="66"/>
      <c r="Q9" s="37"/>
      <c r="R9" s="32"/>
      <c r="S9" s="32"/>
      <c r="T9" s="32"/>
      <c r="U9" s="32"/>
      <c r="V9" s="205" t="n">
        <f aca="false">ROUND(SUM(Q9:U9),0)</f>
        <v>0</v>
      </c>
      <c r="X9" s="226" t="s">
        <v>383</v>
      </c>
      <c r="Y9" s="66" t="e">
        <f aca="false">HPVAL($X9,$X$1,Y$1,$X$2,$X$3,$X$5)/1000</f>
        <v>#NAME?</v>
      </c>
      <c r="AA9" s="66" t="e">
        <f aca="false">HPVAL($X9,$X$1,AA$1,$X$2,$X$3,$X$5)/1000</f>
        <v>#NAME?</v>
      </c>
      <c r="AB9" s="66" t="e">
        <f aca="false">HPVAL($X9,$X$1,AB$1,$X$2,$X$3,$X$5)/1000</f>
        <v>#NAME?</v>
      </c>
      <c r="AC9" s="66" t="e">
        <f aca="false">HPVAL($X9,$X$1,AC$1,$X$2,$X$3,$X$5)/1000</f>
        <v>#NAME?</v>
      </c>
      <c r="AE9" s="66" t="e">
        <f aca="false">HPVAL($X9,$AE$2,AE$1,$AF$2,$X$3,$X$5)/1000</f>
        <v>#NAME?</v>
      </c>
      <c r="AG9" s="66" t="e">
        <f aca="false">HPVAL($X9,$AE$2,AG$1,$AF$2,$X$3,$X$5)/1000</f>
        <v>#NAME?</v>
      </c>
      <c r="AH9" s="66" t="e">
        <f aca="false">HPVAL($X9,$AE$2,AH$1,$AF$2,$X$3,$X$5)/1000</f>
        <v>#NAME?</v>
      </c>
      <c r="AI9" s="66" t="e">
        <f aca="false">HPVAL($X9,$AE$2,AI$1,$AF$2,$X$3,$X$5)/1000</f>
        <v>#NAME?</v>
      </c>
    </row>
    <row r="10" customFormat="false" ht="12" hidden="false" customHeight="true" outlineLevel="0" collapsed="false">
      <c r="A10" s="192" t="s">
        <v>14</v>
      </c>
      <c r="B10" s="68"/>
      <c r="C10" s="43" t="e">
        <f aca="false">Y10</f>
        <v>#NAME?</v>
      </c>
      <c r="D10" s="66" t="e">
        <f aca="false">SUM(Z10:AC10)</f>
        <v>#NAME?</v>
      </c>
      <c r="E10" s="86" t="e">
        <f aca="false">C10-D10</f>
        <v>#NAME?</v>
      </c>
      <c r="F10" s="66"/>
      <c r="G10" s="43"/>
      <c r="H10" s="66"/>
      <c r="I10" s="66"/>
      <c r="J10" s="207" t="n">
        <f aca="false">SUM(G10:I10)</f>
        <v>0</v>
      </c>
      <c r="K10" s="41"/>
      <c r="L10" s="41"/>
      <c r="M10" s="66"/>
      <c r="N10" s="39"/>
      <c r="O10" s="207" t="n">
        <f aca="false">J10-M10-N10</f>
        <v>0</v>
      </c>
      <c r="P10" s="66"/>
      <c r="Q10" s="43"/>
      <c r="R10" s="66"/>
      <c r="S10" s="66"/>
      <c r="T10" s="66"/>
      <c r="U10" s="66"/>
      <c r="V10" s="86" t="n">
        <f aca="false">ROUND(SUM(Q10:U10),0)</f>
        <v>0</v>
      </c>
      <c r="X10" s="226" t="s">
        <v>384</v>
      </c>
      <c r="Y10" s="66" t="e">
        <f aca="false">HPVAL($X10,$X$1,Y$1,$X$2,$X$3,$X$5)/1000-HPVAL("gencos",$X$1,Y$1,$X$2,$X$3,$X$5)/1000</f>
        <v>#NAME?</v>
      </c>
      <c r="AA10" s="66" t="e">
        <f aca="false">HPVAL($X10,$X$1,AA$1,$X$2,$X$3,$X$5)/1000-AA29</f>
        <v>#NAME?</v>
      </c>
      <c r="AB10" s="66" t="e">
        <f aca="false">HPVAL($X10,$X$1,AB$1,$X$2,$X$3,$X$5)/1000-AB29</f>
        <v>#NAME?</v>
      </c>
      <c r="AC10" s="66" t="e">
        <f aca="false">HPVAL($X10,$X$1,AC$1,$X$2,$X$3,$X$5)/1000-AC29</f>
        <v>#NAME?</v>
      </c>
      <c r="AE10" s="66" t="e">
        <f aca="false">HPVAL($X10,$AE$2,AE$1,$AF$2,$X$3,$X$5)/1000-HPVAL("gencos",$AE$2,AE$1,$AF$2,$X$3,$X$5)/1000</f>
        <v>#NAME?</v>
      </c>
      <c r="AG10" s="66" t="e">
        <f aca="false">HPVAL($X10,$AE$2,AG$1,$AF$2,$X$3,$X$5)/1000-AG29</f>
        <v>#NAME?</v>
      </c>
      <c r="AH10" s="66" t="e">
        <f aca="false">HPVAL($X10,$AE$2,AH$1,$AF$2,$X$3,$X$5)/1000-AH29</f>
        <v>#NAME?</v>
      </c>
      <c r="AI10" s="66" t="e">
        <f aca="false">HPVAL($X10,$AE$2,AI$1,$AF$2,$X$3,$X$5)/1000-AI29</f>
        <v>#NAME?</v>
      </c>
    </row>
    <row r="11" customFormat="false" ht="12" hidden="false" customHeight="true" outlineLevel="0" collapsed="false">
      <c r="A11" s="192" t="s">
        <v>15</v>
      </c>
      <c r="B11" s="68"/>
      <c r="C11" s="43" t="e">
        <f aca="false">Y11</f>
        <v>#NAME?</v>
      </c>
      <c r="D11" s="66" t="e">
        <f aca="false">SUM(Z11:AC11)</f>
        <v>#NAME?</v>
      </c>
      <c r="E11" s="86" t="e">
        <f aca="false">C11-D11</f>
        <v>#NAME?</v>
      </c>
      <c r="F11" s="66"/>
      <c r="G11" s="43"/>
      <c r="H11" s="66"/>
      <c r="I11" s="66"/>
      <c r="J11" s="207" t="n">
        <f aca="false">SUM(G11:I11)</f>
        <v>0</v>
      </c>
      <c r="K11" s="41"/>
      <c r="L11" s="41"/>
      <c r="M11" s="66"/>
      <c r="N11" s="39"/>
      <c r="O11" s="207" t="n">
        <f aca="false">J11-M11-N11</f>
        <v>0</v>
      </c>
      <c r="P11" s="66"/>
      <c r="Q11" s="43"/>
      <c r="R11" s="66"/>
      <c r="S11" s="66"/>
      <c r="T11" s="66"/>
      <c r="U11" s="66"/>
      <c r="V11" s="86" t="n">
        <f aca="false">ROUND(SUM(Q11:U11),0)</f>
        <v>0</v>
      </c>
      <c r="X11" s="226" t="s">
        <v>385</v>
      </c>
      <c r="Y11" s="66" t="e">
        <f aca="false">HPVAL($X11,$X$1,"other",$X$2,$X$3,$X$5)/1000+HPVAL($X11,$X$1,"overview",$X$2,$X$3,$X$5)/1000</f>
        <v>#NAME?</v>
      </c>
      <c r="AA11" s="66" t="e">
        <f aca="false">HPVAL($X11,$X$1,AA$1,$X$2,$X$3,$X$5)/1000</f>
        <v>#NAME?</v>
      </c>
      <c r="AB11" s="66" t="e">
        <f aca="false">HPVAL($X11,$X$1,AB$1,$X$2,$X$3,$X$5)/1000*0.8577</f>
        <v>#NAME?</v>
      </c>
      <c r="AC11" s="66" t="e">
        <f aca="false">HPVAL($X11,$X$1,AC$1,$X$2,$X$3,$X$5)/1000*0.8577</f>
        <v>#NAME?</v>
      </c>
      <c r="AE11" s="66" t="e">
        <f aca="false">HPVAL($X11,$AE$2,"other",$AF$2,$X$3,$X$5)/1000+HPVAL($X11,$AE$2,"overview",$AF$2,$X$3,$X$5)/1000</f>
        <v>#NAME?</v>
      </c>
      <c r="AG11" s="66" t="e">
        <f aca="false">HPVAL($X11,$AE$2,AG$1,$AF$2,$X$3,$X$5)/1000</f>
        <v>#NAME?</v>
      </c>
      <c r="AH11" s="66" t="e">
        <f aca="false">HPVAL($X11,$AE$2,AH$1,$AF$2,$X$3,$X$5)/1000*0.8577</f>
        <v>#NAME?</v>
      </c>
      <c r="AI11" s="66" t="e">
        <f aca="false">HPVAL($X11,$AE$2,AI$1,$AF$2,$X$3,$X$5)/1000*0.8577</f>
        <v>#NAME?</v>
      </c>
    </row>
    <row r="12" customFormat="false" ht="12" hidden="false" customHeight="true" outlineLevel="0" collapsed="false">
      <c r="A12" s="192" t="s">
        <v>16</v>
      </c>
      <c r="B12" s="68"/>
      <c r="C12" s="43" t="e">
        <f aca="false">Y12</f>
        <v>#NAME?</v>
      </c>
      <c r="D12" s="66" t="e">
        <f aca="false">SUM(Z12:AC12)</f>
        <v>#NAME?</v>
      </c>
      <c r="E12" s="86" t="e">
        <f aca="false">C12-D12</f>
        <v>#NAME?</v>
      </c>
      <c r="F12" s="66"/>
      <c r="G12" s="43"/>
      <c r="H12" s="66"/>
      <c r="I12" s="66"/>
      <c r="J12" s="207" t="n">
        <f aca="false">SUM(G12:I12)</f>
        <v>0</v>
      </c>
      <c r="K12" s="41"/>
      <c r="L12" s="41"/>
      <c r="M12" s="66"/>
      <c r="N12" s="39"/>
      <c r="O12" s="207" t="n">
        <f aca="false">J12-M12-N12</f>
        <v>0</v>
      </c>
      <c r="P12" s="66"/>
      <c r="Q12" s="43"/>
      <c r="R12" s="66"/>
      <c r="S12" s="66"/>
      <c r="T12" s="66"/>
      <c r="U12" s="66"/>
      <c r="V12" s="86" t="n">
        <f aca="false">ROUND(SUM(Q12:U12),0)</f>
        <v>0</v>
      </c>
      <c r="X12" s="226" t="s">
        <v>386</v>
      </c>
      <c r="Y12" s="66" t="e">
        <f aca="false">HPVAL($X12,$X$1,Y$1,$X$2,$X$3,$X$5)/1000-Y11</f>
        <v>#NAME?</v>
      </c>
      <c r="AA12" s="66" t="e">
        <f aca="false">HPVAL($X12,$X$1,AA$1,$X$2,$X$3,$X$5)/1000</f>
        <v>#NAME?</v>
      </c>
      <c r="AB12" s="66" t="e">
        <f aca="false">HPVAL($X12,$X$1,AB$1,$X$2,$X$3,$X$5)/1000-AB11</f>
        <v>#NAME?</v>
      </c>
      <c r="AC12" s="66" t="e">
        <f aca="false">HPVAL($X12,$X$1,AC$1,$X$2,$X$3,$X$5)/1000-AC11</f>
        <v>#NAME?</v>
      </c>
      <c r="AE12" s="66" t="e">
        <f aca="false">HPVAL($X12,$AE$2,AE$1,$AF$2,$X$3,$X$5)/1000-AE11</f>
        <v>#NAME?</v>
      </c>
      <c r="AG12" s="66" t="e">
        <f aca="false">HPVAL($X12,$AE$2,AG$1,$AF$2,$X$3,$X$5)/1000</f>
        <v>#NAME?</v>
      </c>
      <c r="AH12" s="66" t="e">
        <f aca="false">HPVAL($X12,$AE$2,AH$1,$AF$2,$X$3,$X$5)/1000-AH11</f>
        <v>#NAME?</v>
      </c>
      <c r="AI12" s="66" t="e">
        <f aca="false">HPVAL($X12,$AE$2,AI$1,$AF$2,$X$3,$X$5)/1000-AI11</f>
        <v>#NAME?</v>
      </c>
    </row>
    <row r="13" customFormat="false" ht="12" hidden="false" customHeight="true" outlineLevel="0" collapsed="false">
      <c r="A13" s="192" t="s">
        <v>265</v>
      </c>
      <c r="B13" s="68"/>
      <c r="C13" s="43" t="e">
        <f aca="false">Y13</f>
        <v>#NAME?</v>
      </c>
      <c r="D13" s="66" t="e">
        <f aca="false">SUM(Z13:AC13)</f>
        <v>#NAME?</v>
      </c>
      <c r="E13" s="86" t="e">
        <f aca="false">C13-D13</f>
        <v>#NAME?</v>
      </c>
      <c r="F13" s="66"/>
      <c r="G13" s="43"/>
      <c r="H13" s="66"/>
      <c r="I13" s="66"/>
      <c r="J13" s="207" t="n">
        <f aca="false">SUM(G13:I13)</f>
        <v>0</v>
      </c>
      <c r="K13" s="41"/>
      <c r="L13" s="41"/>
      <c r="M13" s="66"/>
      <c r="N13" s="39"/>
      <c r="O13" s="207" t="n">
        <f aca="false">J13-M13-N13</f>
        <v>0</v>
      </c>
      <c r="P13" s="66"/>
      <c r="Q13" s="43"/>
      <c r="R13" s="66"/>
      <c r="S13" s="66"/>
      <c r="T13" s="66"/>
      <c r="U13" s="66"/>
      <c r="V13" s="86" t="n">
        <f aca="false">ROUND(SUM(Q13:U13),0)</f>
        <v>0</v>
      </c>
      <c r="X13" s="226" t="s">
        <v>387</v>
      </c>
      <c r="Y13" s="66" t="e">
        <f aca="false">HPVAL($X13,$X$1,Y$1,$X$2,$X$3,$X$5)/1000</f>
        <v>#NAME?</v>
      </c>
      <c r="AA13" s="66" t="e">
        <f aca="false">HPVAL($X13,$X$1,AA$1,$X$2,$X$3,$X$5)/1000</f>
        <v>#NAME?</v>
      </c>
      <c r="AB13" s="66" t="e">
        <f aca="false">HPVAL($X13,$X$1,AB$1,$X$2,$X$3,$X$5)/1000</f>
        <v>#NAME?</v>
      </c>
      <c r="AC13" s="66" t="e">
        <f aca="false">HPVAL($X13,$X$1,AC$1,$X$2,$X$3,$X$5)/1000</f>
        <v>#NAME?</v>
      </c>
      <c r="AE13" s="66" t="e">
        <f aca="false">HPVAL($X13,$AE$2,AE$1,$AF$2,$X$3,$X$5)/1000</f>
        <v>#NAME?</v>
      </c>
      <c r="AG13" s="66" t="e">
        <f aca="false">HPVAL($X13,$AE$2,AG$1,$AF$2,$X$3,$X$5)/1000</f>
        <v>#NAME?</v>
      </c>
      <c r="AH13" s="66" t="e">
        <f aca="false">HPVAL($X13,$AE$2,AH$1,$AF$2,$X$3,$X$5)/1000</f>
        <v>#NAME?</v>
      </c>
      <c r="AI13" s="66" t="e">
        <f aca="false">HPVAL($X13,$AE$2,AI$1,$AF$2,$X$3,$X$5)/1000</f>
        <v>#NAME?</v>
      </c>
    </row>
    <row r="14" customFormat="false" ht="12" hidden="false" customHeight="true" outlineLevel="0" collapsed="false">
      <c r="A14" s="192" t="s">
        <v>18</v>
      </c>
      <c r="B14" s="68"/>
      <c r="C14" s="43" t="e">
        <f aca="false">Y14</f>
        <v>#NAME?</v>
      </c>
      <c r="D14" s="66" t="e">
        <f aca="false">SUM(Z14:AC14)</f>
        <v>#NAME?</v>
      </c>
      <c r="E14" s="86" t="e">
        <f aca="false">C14-D14</f>
        <v>#NAME?</v>
      </c>
      <c r="F14" s="66"/>
      <c r="G14" s="43"/>
      <c r="H14" s="66"/>
      <c r="I14" s="66"/>
      <c r="J14" s="207" t="n">
        <f aca="false">SUM(G14:I14)</f>
        <v>0</v>
      </c>
      <c r="K14" s="41"/>
      <c r="L14" s="41"/>
      <c r="M14" s="66"/>
      <c r="N14" s="39"/>
      <c r="O14" s="207" t="n">
        <f aca="false">J14-M14-N14</f>
        <v>0</v>
      </c>
      <c r="P14" s="66"/>
      <c r="Q14" s="43"/>
      <c r="R14" s="66"/>
      <c r="S14" s="66"/>
      <c r="T14" s="66"/>
      <c r="U14" s="66"/>
      <c r="V14" s="86" t="n">
        <f aca="false">ROUND(SUM(Q14:U14),0)</f>
        <v>0</v>
      </c>
      <c r="X14" s="226" t="s">
        <v>388</v>
      </c>
      <c r="Y14" s="66" t="e">
        <f aca="false">HPVAL($X14,$X$1,Y$1,$X$2,$X$3,$X$5)/1000</f>
        <v>#NAME?</v>
      </c>
      <c r="AA14" s="66" t="e">
        <f aca="false">HPVAL($X14,$X$1,AA$1,$X$2,$X$3,$X$5)/1000</f>
        <v>#NAME?</v>
      </c>
      <c r="AB14" s="66" t="e">
        <f aca="false">HPVAL($X14,$X$1,AB$1,$X$2,$X$3,$X$5)/1000</f>
        <v>#NAME?</v>
      </c>
      <c r="AC14" s="66" t="e">
        <f aca="false">HPVAL($X14,$X$1,AC$1,$X$2,$X$3,$X$5)/1000</f>
        <v>#NAME?</v>
      </c>
      <c r="AE14" s="66" t="e">
        <f aca="false">HPVAL($X14,$AE$2,AE$1,$AF$2,$X$3,$X$5)/1000</f>
        <v>#NAME?</v>
      </c>
      <c r="AG14" s="66" t="e">
        <f aca="false">HPVAL($X14,$AE$2,AG$1,$AF$2,$X$3,$X$5)/1000</f>
        <v>#NAME?</v>
      </c>
      <c r="AH14" s="66" t="e">
        <f aca="false">HPVAL($X14,$AE$2,AH$1,$AF$2,$X$3,$X$5)/1000</f>
        <v>#NAME?</v>
      </c>
      <c r="AI14" s="66" t="e">
        <f aca="false">HPVAL($X14,$AE$2,AI$1,$AF$2,$X$3,$X$5)/1000</f>
        <v>#NAME?</v>
      </c>
    </row>
    <row r="15" customFormat="false" ht="12" hidden="false" customHeight="true" outlineLevel="0" collapsed="false">
      <c r="A15" s="192" t="s">
        <v>19</v>
      </c>
      <c r="B15" s="68"/>
      <c r="C15" s="43" t="e">
        <f aca="false">Y15</f>
        <v>#NAME?</v>
      </c>
      <c r="D15" s="66" t="e">
        <f aca="false">SUM(Z15:AC15)</f>
        <v>#NAME?</v>
      </c>
      <c r="E15" s="86" t="e">
        <f aca="false">C15-D15</f>
        <v>#NAME?</v>
      </c>
      <c r="F15" s="66"/>
      <c r="G15" s="43"/>
      <c r="H15" s="66"/>
      <c r="I15" s="66"/>
      <c r="J15" s="207" t="n">
        <f aca="false">SUM(G15:I15)</f>
        <v>0</v>
      </c>
      <c r="K15" s="41"/>
      <c r="L15" s="41"/>
      <c r="M15" s="66"/>
      <c r="N15" s="39"/>
      <c r="O15" s="207" t="n">
        <f aca="false">J15-M15-N15</f>
        <v>0</v>
      </c>
      <c r="P15" s="66"/>
      <c r="Q15" s="43"/>
      <c r="R15" s="66"/>
      <c r="S15" s="66"/>
      <c r="T15" s="66"/>
      <c r="U15" s="66"/>
      <c r="V15" s="86" t="n">
        <f aca="false">ROUND(SUM(Q15:U15),0)</f>
        <v>0</v>
      </c>
      <c r="X15" s="226" t="s">
        <v>389</v>
      </c>
      <c r="Y15" s="66" t="e">
        <f aca="false">HPVAL($X15,$X$1,Y$1,$X$2,$X$3,$X$5)/1000</f>
        <v>#NAME?</v>
      </c>
      <c r="AA15" s="66" t="e">
        <f aca="false">HPVAL($X15,$X$1,AA$1,$X$2,$X$3,$X$5)/1000</f>
        <v>#NAME?</v>
      </c>
      <c r="AB15" s="66" t="e">
        <f aca="false">HPVAL($X15,$X$1,AB$1,$X$2,$X$3,$X$5)/1000</f>
        <v>#NAME?</v>
      </c>
      <c r="AC15" s="66" t="e">
        <f aca="false">HPVAL($X15,$X$1,AC$1,$X$2,$X$3,$X$5)/1000</f>
        <v>#NAME?</v>
      </c>
      <c r="AE15" s="66" t="e">
        <f aca="false">HPVAL($X15,$AE$2,AE$1,$AF$2,$X$3,$X$5)/1000</f>
        <v>#NAME?</v>
      </c>
      <c r="AG15" s="66" t="e">
        <f aca="false">HPVAL($X15,$AE$2,AG$1,$AF$2,$X$3,$X$5)/1000</f>
        <v>#NAME?</v>
      </c>
      <c r="AH15" s="66" t="e">
        <f aca="false">HPVAL($X15,$AE$2,AH$1,$AF$2,$X$3,$X$5)/1000</f>
        <v>#NAME?</v>
      </c>
      <c r="AI15" s="66" t="e">
        <f aca="false">HPVAL($X15,$AE$2,AI$1,$AF$2,$X$3,$X$5)/1000</f>
        <v>#NAME?</v>
      </c>
    </row>
    <row r="16" customFormat="false" ht="12" hidden="false" customHeight="true" outlineLevel="0" collapsed="false">
      <c r="A16" s="192" t="s">
        <v>20</v>
      </c>
      <c r="B16" s="68"/>
      <c r="C16" s="43" t="e">
        <f aca="false">Y16</f>
        <v>#NAME?</v>
      </c>
      <c r="D16" s="66" t="e">
        <f aca="false">SUM(Z16:AC16)</f>
        <v>#NAME?</v>
      </c>
      <c r="E16" s="86" t="e">
        <f aca="false">C16-D16</f>
        <v>#NAME?</v>
      </c>
      <c r="F16" s="66"/>
      <c r="G16" s="43"/>
      <c r="H16" s="66"/>
      <c r="I16" s="66"/>
      <c r="J16" s="207" t="n">
        <f aca="false">SUM(G16:I16)</f>
        <v>0</v>
      </c>
      <c r="K16" s="41"/>
      <c r="L16" s="41"/>
      <c r="M16" s="66"/>
      <c r="N16" s="39"/>
      <c r="O16" s="207" t="n">
        <f aca="false">J16-M16-N16</f>
        <v>0</v>
      </c>
      <c r="P16" s="66"/>
      <c r="Q16" s="43"/>
      <c r="R16" s="66"/>
      <c r="S16" s="66"/>
      <c r="T16" s="66"/>
      <c r="U16" s="66"/>
      <c r="V16" s="86" t="n">
        <f aca="false">ROUND(SUM(Q16:U16),0)</f>
        <v>0</v>
      </c>
      <c r="X16" s="226" t="s">
        <v>390</v>
      </c>
      <c r="Y16" s="66" t="e">
        <f aca="false">HPVAL($X16,$X$1,Y$1,$X$2,$X$3,$X$5)/1000</f>
        <v>#NAME?</v>
      </c>
      <c r="AA16" s="66" t="e">
        <f aca="false">HPVAL($X16,$X$1,AA$1,$X$2,$X$3,$X$5)/1000</f>
        <v>#NAME?</v>
      </c>
      <c r="AB16" s="66" t="e">
        <f aca="false">HPVAL($X16,$X$1,AB$1,$X$2,$X$3,$X$5)/1000</f>
        <v>#NAME?</v>
      </c>
      <c r="AC16" s="66" t="e">
        <f aca="false">HPVAL($X16,$X$1,AC$1,$X$2,$X$3,$X$5)/1000</f>
        <v>#NAME?</v>
      </c>
      <c r="AE16" s="66" t="e">
        <f aca="false">HPVAL($X16,$AE$2,AE$1,$AF$2,$X$3,$X$5)/1000</f>
        <v>#NAME?</v>
      </c>
      <c r="AG16" s="66" t="e">
        <f aca="false">HPVAL($X16,$AE$2,AG$1,$AF$2,$X$3,$X$5)/1000</f>
        <v>#NAME?</v>
      </c>
      <c r="AH16" s="66" t="e">
        <f aca="false">HPVAL($X16,$AE$2,AH$1,$AF$2,$X$3,$X$5)/1000</f>
        <v>#NAME?</v>
      </c>
      <c r="AI16" s="66" t="e">
        <f aca="false">HPVAL($X16,$AE$2,AI$1,$AF$2,$X$3,$X$5)/1000</f>
        <v>#NAME?</v>
      </c>
    </row>
    <row r="17" customFormat="false" ht="12" hidden="false" customHeight="true" outlineLevel="0" collapsed="false">
      <c r="A17" s="192" t="s">
        <v>21</v>
      </c>
      <c r="B17" s="68"/>
      <c r="C17" s="43" t="e">
        <f aca="false">Y17</f>
        <v>#NAME?</v>
      </c>
      <c r="D17" s="66" t="e">
        <f aca="false">SUM(Z17:AC17)</f>
        <v>#NAME?</v>
      </c>
      <c r="E17" s="86" t="e">
        <f aca="false">C17-D17</f>
        <v>#NAME?</v>
      </c>
      <c r="F17" s="66"/>
      <c r="G17" s="43"/>
      <c r="H17" s="66"/>
      <c r="I17" s="66"/>
      <c r="J17" s="207" t="n">
        <f aca="false">SUM(G17:I17)</f>
        <v>0</v>
      </c>
      <c r="K17" s="41"/>
      <c r="L17" s="41"/>
      <c r="M17" s="66"/>
      <c r="N17" s="39"/>
      <c r="O17" s="207" t="n">
        <f aca="false">J17-M17-N17</f>
        <v>0</v>
      </c>
      <c r="P17" s="66"/>
      <c r="Q17" s="43"/>
      <c r="R17" s="66"/>
      <c r="S17" s="66"/>
      <c r="T17" s="66"/>
      <c r="U17" s="66"/>
      <c r="V17" s="86" t="n">
        <f aca="false">ROUND(SUM(Q17:U17),0)</f>
        <v>0</v>
      </c>
      <c r="X17" s="226" t="s">
        <v>391</v>
      </c>
      <c r="Y17" s="66" t="e">
        <f aca="false">HPVAL($X17,$X$1,Y$1,$X$2,$X$3,$X$5)/1000</f>
        <v>#NAME?</v>
      </c>
      <c r="AA17" s="66" t="e">
        <f aca="false">HPVAL($X17,$X$1,AA$1,$X$2,$X$3,$X$5)/1000</f>
        <v>#NAME?</v>
      </c>
      <c r="AB17" s="66" t="e">
        <f aca="false">HPVAL($X17,$X$1,AB$1,$X$2,$X$3,$X$5)/1000</f>
        <v>#NAME?</v>
      </c>
      <c r="AC17" s="66" t="e">
        <f aca="false">HPVAL($X17,$X$1,AC$1,$X$2,$X$3,$X$5)/1000</f>
        <v>#NAME?</v>
      </c>
      <c r="AE17" s="66" t="e">
        <f aca="false">HPVAL($X17,$AE$2,AE$1,$AF$2,$X$3,$X$5)/1000</f>
        <v>#NAME?</v>
      </c>
      <c r="AG17" s="66" t="e">
        <f aca="false">HPVAL($X17,$AE$2,AG$1,$AF$2,$X$3,$X$5)/1000</f>
        <v>#NAME?</v>
      </c>
      <c r="AH17" s="66" t="e">
        <f aca="false">HPVAL($X17,$AE$2,AH$1,$AF$2,$X$3,$X$5)/1000</f>
        <v>#NAME?</v>
      </c>
      <c r="AI17" s="66" t="e">
        <f aca="false">HPVAL($X17,$AE$2,AI$1,$AF$2,$X$3,$X$5)/1000</f>
        <v>#NAME?</v>
      </c>
    </row>
    <row r="18" customFormat="false" ht="12" hidden="false" customHeight="true" outlineLevel="0" collapsed="false">
      <c r="A18" s="192" t="s">
        <v>392</v>
      </c>
      <c r="B18" s="68"/>
      <c r="C18" s="43" t="e">
        <f aca="false">Y18</f>
        <v>#NAME?</v>
      </c>
      <c r="D18" s="66" t="e">
        <f aca="false">SUM(Z18:AC18)</f>
        <v>#NAME?</v>
      </c>
      <c r="E18" s="86" t="e">
        <f aca="false">C18-D18</f>
        <v>#NAME?</v>
      </c>
      <c r="F18" s="66"/>
      <c r="G18" s="43"/>
      <c r="H18" s="66"/>
      <c r="I18" s="66"/>
      <c r="J18" s="207" t="n">
        <f aca="false">SUM(G18:I18)</f>
        <v>0</v>
      </c>
      <c r="K18" s="41"/>
      <c r="L18" s="41"/>
      <c r="M18" s="66"/>
      <c r="N18" s="39"/>
      <c r="O18" s="207" t="n">
        <f aca="false">J18-M18-N18</f>
        <v>0</v>
      </c>
      <c r="P18" s="66"/>
      <c r="Q18" s="43"/>
      <c r="R18" s="66"/>
      <c r="S18" s="66"/>
      <c r="T18" s="66"/>
      <c r="U18" s="66"/>
      <c r="V18" s="86" t="n">
        <f aca="false">ROUND(SUM(Q18:U18),0)</f>
        <v>0</v>
      </c>
      <c r="X18" s="226" t="s">
        <v>393</v>
      </c>
      <c r="Y18" s="66" t="e">
        <f aca="false">HPVAL($X18,$X$1,Y$1,$X$2,$X$3,$X$5)/1000</f>
        <v>#NAME?</v>
      </c>
      <c r="AA18" s="66" t="e">
        <f aca="false">HPVAL($X18,$X$1,AA$1,$X$2,$X$3,$X$5)/1000</f>
        <v>#NAME?</v>
      </c>
      <c r="AB18" s="66" t="e">
        <f aca="false">HPVAL($X18,$X$1,AB$1,$X$2,$X$3,$X$5)/1000</f>
        <v>#NAME?</v>
      </c>
      <c r="AC18" s="66" t="e">
        <f aca="false">HPVAL($X18,$X$1,AC$1,$X$2,$X$3,$X$5)/1000</f>
        <v>#NAME?</v>
      </c>
      <c r="AE18" s="66" t="e">
        <f aca="false">HPVAL($X18,$AE$2,AE$1,$AF$2,$X$3,$X$5)/1000</f>
        <v>#NAME?</v>
      </c>
      <c r="AG18" s="66" t="e">
        <f aca="false">HPVAL($X18,$AE$2,AG$1,$AF$2,$X$3,$X$5)/1000</f>
        <v>#NAME?</v>
      </c>
      <c r="AH18" s="66" t="e">
        <f aca="false">HPVAL($X18,$AE$2,AH$1,$AF$2,$X$3,$X$5)/1000</f>
        <v>#NAME?</v>
      </c>
      <c r="AI18" s="66" t="e">
        <f aca="false">HPVAL($X18,$AE$2,AI$1,$AF$2,$X$3,$X$5)/1000</f>
        <v>#NAME?</v>
      </c>
    </row>
    <row r="19" customFormat="false" ht="12" hidden="false" customHeight="true" outlineLevel="0" collapsed="false">
      <c r="A19" s="228" t="s">
        <v>22</v>
      </c>
      <c r="B19" s="68"/>
      <c r="C19" s="229" t="e">
        <f aca="false">SUM(C9:C18)</f>
        <v>#NAME?</v>
      </c>
      <c r="D19" s="230" t="e">
        <f aca="false">SUM(D9:D18)</f>
        <v>#NAME?</v>
      </c>
      <c r="E19" s="231" t="e">
        <f aca="false">SUM(E9:E18)</f>
        <v>#NAME?</v>
      </c>
      <c r="F19" s="66"/>
      <c r="G19" s="229" t="n">
        <f aca="false">SUM(G9:G18)</f>
        <v>0</v>
      </c>
      <c r="H19" s="230" t="n">
        <f aca="false">SUM(H9:H18)</f>
        <v>0</v>
      </c>
      <c r="I19" s="231" t="n">
        <f aca="false">SUM(I9:I18)</f>
        <v>0</v>
      </c>
      <c r="J19" s="232" t="n">
        <f aca="false">SUM(J9:J18)</f>
        <v>0</v>
      </c>
      <c r="K19" s="229"/>
      <c r="L19" s="230"/>
      <c r="M19" s="230" t="n">
        <f aca="false">SUM(M9:M18)</f>
        <v>0</v>
      </c>
      <c r="N19" s="231" t="n">
        <f aca="false">SUM(N9:N18)</f>
        <v>0</v>
      </c>
      <c r="O19" s="232" t="n">
        <f aca="false">J19-M19-N19</f>
        <v>0</v>
      </c>
      <c r="P19" s="66"/>
      <c r="Q19" s="229" t="n">
        <f aca="false">SUM(Q9:Q18)</f>
        <v>0</v>
      </c>
      <c r="R19" s="230"/>
      <c r="S19" s="230"/>
      <c r="T19" s="230" t="n">
        <f aca="false">SUM(T9:T18)</f>
        <v>0</v>
      </c>
      <c r="U19" s="230" t="n">
        <f aca="false">SUM(U9:U18)</f>
        <v>0</v>
      </c>
      <c r="V19" s="231" t="n">
        <f aca="false">SUM(V9:V18)</f>
        <v>0</v>
      </c>
    </row>
    <row r="20" customFormat="false" ht="3" hidden="false" customHeight="true" outlineLevel="0" collapsed="false">
      <c r="A20" s="192"/>
      <c r="B20" s="68"/>
      <c r="C20" s="43"/>
      <c r="D20" s="66"/>
      <c r="E20" s="86"/>
      <c r="F20" s="66"/>
      <c r="G20" s="43"/>
      <c r="H20" s="66"/>
      <c r="I20" s="66"/>
      <c r="J20" s="207"/>
      <c r="K20" s="41"/>
      <c r="L20" s="41"/>
      <c r="M20" s="66"/>
      <c r="N20" s="39"/>
      <c r="O20" s="207"/>
      <c r="P20" s="66"/>
      <c r="Q20" s="43"/>
      <c r="R20" s="66"/>
      <c r="S20" s="66"/>
      <c r="T20" s="66"/>
      <c r="U20" s="66"/>
      <c r="V20" s="86"/>
    </row>
    <row r="21" customFormat="false" ht="12" hidden="false" customHeight="true" outlineLevel="0" collapsed="false">
      <c r="A21" s="192" t="s">
        <v>23</v>
      </c>
      <c r="B21" s="68"/>
      <c r="C21" s="43" t="e">
        <f aca="false">Y21</f>
        <v>#NAME?</v>
      </c>
      <c r="D21" s="66" t="e">
        <f aca="false">SUM(Z21:AC21)</f>
        <v>#NAME?</v>
      </c>
      <c r="E21" s="86" t="e">
        <f aca="false">C21-D21</f>
        <v>#NAME?</v>
      </c>
      <c r="F21" s="66"/>
      <c r="G21" s="43"/>
      <c r="H21" s="66"/>
      <c r="I21" s="66"/>
      <c r="J21" s="207" t="n">
        <f aca="false">SUM(G21:I21)</f>
        <v>0</v>
      </c>
      <c r="K21" s="41"/>
      <c r="L21" s="41"/>
      <c r="M21" s="66"/>
      <c r="N21" s="39"/>
      <c r="O21" s="207" t="n">
        <f aca="false">J21-M21-N21</f>
        <v>0</v>
      </c>
      <c r="P21" s="66"/>
      <c r="Q21" s="43"/>
      <c r="R21" s="66"/>
      <c r="S21" s="66"/>
      <c r="T21" s="66"/>
      <c r="U21" s="66"/>
      <c r="V21" s="86" t="n">
        <f aca="false">ROUND(SUM(Q21:U21),0)</f>
        <v>0</v>
      </c>
      <c r="X21" s="226" t="s">
        <v>394</v>
      </c>
      <c r="Y21" s="66" t="e">
        <f aca="false">HPVAL($X21,$X$1,Y$1,$X$2,$X$3,$X$5)/1000</f>
        <v>#NAME?</v>
      </c>
      <c r="Z21" s="66"/>
      <c r="AA21" s="66" t="e">
        <f aca="false">HPVAL($X21,$X$1,AA$1,$X$2,$X$3,$X$5)/1000</f>
        <v>#NAME?</v>
      </c>
      <c r="AB21" s="66" t="e">
        <f aca="false">HPVAL($X21,$X$1,AB$1,$X$2,$X$3,$X$5)/1000</f>
        <v>#NAME?</v>
      </c>
      <c r="AC21" s="66" t="e">
        <f aca="false">HPVAL($X21,$X$1,AC$1,$X$2,$X$3,$X$5)/1000</f>
        <v>#NAME?</v>
      </c>
      <c r="AE21" s="66" t="e">
        <f aca="false">HPVAL($X21,$AE$2,AE$1,$AF$2,$X$3,$X$5)/1000</f>
        <v>#NAME?</v>
      </c>
      <c r="AF21" s="66"/>
      <c r="AG21" s="66" t="e">
        <f aca="false">HPVAL($X21,$AE$2,AG$1,$AF$2,$X$3,$X$5)/1000</f>
        <v>#NAME?</v>
      </c>
      <c r="AH21" s="66" t="e">
        <f aca="false">HPVAL($X21,$AE$2,AH$1,$AF$2,$X$3,$X$5)/1000</f>
        <v>#NAME?</v>
      </c>
      <c r="AI21" s="66" t="e">
        <f aca="false">HPVAL($X21,$AE$2,AI$1,$AF$2,$X$3,$X$5)/1000</f>
        <v>#NAME?</v>
      </c>
    </row>
    <row r="22" customFormat="false" ht="12" hidden="false" customHeight="true" outlineLevel="0" collapsed="false">
      <c r="A22" s="192" t="s">
        <v>24</v>
      </c>
      <c r="B22" s="68"/>
      <c r="C22" s="43" t="e">
        <f aca="false">Y22</f>
        <v>#NAME?</v>
      </c>
      <c r="D22" s="66" t="e">
        <f aca="false">SUM(Z22:AC22)</f>
        <v>#NAME?</v>
      </c>
      <c r="E22" s="86" t="e">
        <f aca="false">C22-D22</f>
        <v>#NAME?</v>
      </c>
      <c r="F22" s="66"/>
      <c r="G22" s="43"/>
      <c r="H22" s="66"/>
      <c r="I22" s="66"/>
      <c r="J22" s="207" t="n">
        <f aca="false">SUM(G22:I22)</f>
        <v>0</v>
      </c>
      <c r="K22" s="41"/>
      <c r="L22" s="41"/>
      <c r="M22" s="66"/>
      <c r="N22" s="39"/>
      <c r="O22" s="207" t="n">
        <f aca="false">J22-M22-N22</f>
        <v>0</v>
      </c>
      <c r="P22" s="66"/>
      <c r="Q22" s="43"/>
      <c r="R22" s="66"/>
      <c r="S22" s="66"/>
      <c r="T22" s="66"/>
      <c r="U22" s="66"/>
      <c r="V22" s="86" t="n">
        <f aca="false">ROUND(SUM(Q22:U22),0)</f>
        <v>0</v>
      </c>
      <c r="X22" s="226" t="s">
        <v>395</v>
      </c>
      <c r="Y22" s="66" t="e">
        <f aca="false">HPVAL($X22,$X$1,Y$1,$X$2,$X$3,$X$5)/1000</f>
        <v>#NAME?</v>
      </c>
      <c r="Z22" s="66"/>
      <c r="AA22" s="66" t="e">
        <f aca="false">HPVAL($X22,$X$1,AA$1,$X$2,$X$3,$X$5)/1000</f>
        <v>#NAME?</v>
      </c>
      <c r="AB22" s="66" t="e">
        <f aca="false">HPVAL($X22,$X$1,AB$1,$X$2,$X$3,$X$5)/1000</f>
        <v>#NAME?</v>
      </c>
      <c r="AC22" s="66" t="e">
        <f aca="false">HPVAL($X22,$X$1,AC$1,$X$2,$X$3,$X$5)/1000</f>
        <v>#NAME?</v>
      </c>
      <c r="AE22" s="66" t="e">
        <f aca="false">HPVAL($X22,$AE$2,AE$1,$AF$2,$X$3,$X$5)/1000</f>
        <v>#NAME?</v>
      </c>
      <c r="AF22" s="66"/>
      <c r="AG22" s="66" t="e">
        <f aca="false">HPVAL($X22,$AE$2,AG$1,$AF$2,$X$3,$X$5)/1000</f>
        <v>#NAME?</v>
      </c>
      <c r="AH22" s="66" t="e">
        <f aca="false">HPVAL($X22,$AE$2,AH$1,$AF$2,$X$3,$X$5)/1000</f>
        <v>#NAME?</v>
      </c>
      <c r="AI22" s="66" t="e">
        <f aca="false">HPVAL($X22,$AE$2,AI$1,$AF$2,$X$3,$X$5)/1000</f>
        <v>#NAME?</v>
      </c>
    </row>
    <row r="23" customFormat="false" ht="12" hidden="false" customHeight="true" outlineLevel="0" collapsed="false">
      <c r="A23" s="192" t="s">
        <v>304</v>
      </c>
      <c r="B23" s="68"/>
      <c r="C23" s="43" t="e">
        <f aca="false">Y23</f>
        <v>#NAME?</v>
      </c>
      <c r="D23" s="66" t="e">
        <f aca="false">SUM(Z23:AC23)</f>
        <v>#NAME?</v>
      </c>
      <c r="E23" s="86" t="e">
        <f aca="false">C23-D23</f>
        <v>#NAME?</v>
      </c>
      <c r="F23" s="66"/>
      <c r="G23" s="43"/>
      <c r="H23" s="66"/>
      <c r="I23" s="66"/>
      <c r="J23" s="207" t="n">
        <f aca="false">SUM(G23:I23)</f>
        <v>0</v>
      </c>
      <c r="K23" s="41"/>
      <c r="L23" s="41"/>
      <c r="M23" s="66"/>
      <c r="N23" s="39"/>
      <c r="O23" s="207" t="n">
        <f aca="false">J23-M23-N23</f>
        <v>0</v>
      </c>
      <c r="P23" s="66"/>
      <c r="Q23" s="43"/>
      <c r="R23" s="66"/>
      <c r="S23" s="66"/>
      <c r="T23" s="66"/>
      <c r="U23" s="66"/>
      <c r="V23" s="86" t="n">
        <f aca="false">ROUND(SUM(Q23:U23),0)</f>
        <v>0</v>
      </c>
      <c r="X23" s="226" t="s">
        <v>396</v>
      </c>
      <c r="Y23" s="66" t="e">
        <f aca="false">HPVAL($X23,$X$1,Y$1,$X$2,$X$3,$X$5)/1000</f>
        <v>#NAME?</v>
      </c>
      <c r="Z23" s="66"/>
      <c r="AA23" s="66" t="e">
        <f aca="false">HPVAL($X23,$X$1,AA$1,$X$2,$X$3,$X$5)/1000</f>
        <v>#NAME?</v>
      </c>
      <c r="AB23" s="66" t="e">
        <f aca="false">HPVAL($X23,$X$1,AB$1,$X$2,$X$3,$X$5)/1000</f>
        <v>#NAME?</v>
      </c>
      <c r="AC23" s="66" t="e">
        <f aca="false">HPVAL($X23,$X$1,AC$1,$X$2,$X$3,$X$5)/1000</f>
        <v>#NAME?</v>
      </c>
      <c r="AE23" s="66" t="e">
        <f aca="false">HPVAL($X23,$AE$2,AE$1,$AF$2,$X$3,$X$5)/1000</f>
        <v>#NAME?</v>
      </c>
      <c r="AF23" s="66"/>
      <c r="AG23" s="66" t="e">
        <f aca="false">HPVAL($X23,$AE$2,AG$1,$AF$2,$X$3,$X$5)/1000</f>
        <v>#NAME?</v>
      </c>
      <c r="AH23" s="66" t="e">
        <f aca="false">HPVAL($X23,$AE$2,AH$1,$AF$2,$X$3,$X$5)/1000</f>
        <v>#NAME?</v>
      </c>
      <c r="AI23" s="66" t="e">
        <f aca="false">HPVAL($X23,$AE$2,AI$1,$AF$2,$X$3,$X$5)/1000</f>
        <v>#NAME?</v>
      </c>
    </row>
    <row r="24" customFormat="false" ht="12" hidden="false" customHeight="true" outlineLevel="0" collapsed="false">
      <c r="A24" s="192" t="s">
        <v>397</v>
      </c>
      <c r="B24" s="68"/>
      <c r="C24" s="43" t="e">
        <f aca="false">Y24</f>
        <v>#NAME?</v>
      </c>
      <c r="D24" s="66" t="e">
        <f aca="false">SUM(Z24:AC24)</f>
        <v>#NAME?</v>
      </c>
      <c r="E24" s="86" t="e">
        <f aca="false">C24-D24</f>
        <v>#NAME?</v>
      </c>
      <c r="F24" s="66"/>
      <c r="G24" s="43"/>
      <c r="H24" s="66"/>
      <c r="I24" s="66"/>
      <c r="J24" s="207" t="n">
        <f aca="false">SUM(G24:I24)</f>
        <v>0</v>
      </c>
      <c r="K24" s="41"/>
      <c r="L24" s="41"/>
      <c r="M24" s="66"/>
      <c r="N24" s="39"/>
      <c r="O24" s="207" t="n">
        <f aca="false">J24-M24-N24</f>
        <v>0</v>
      </c>
      <c r="P24" s="66"/>
      <c r="Q24" s="43"/>
      <c r="R24" s="66"/>
      <c r="S24" s="66"/>
      <c r="T24" s="66"/>
      <c r="U24" s="66"/>
      <c r="V24" s="86" t="n">
        <f aca="false">ROUND(SUM(Q24:U24),0)</f>
        <v>0</v>
      </c>
      <c r="X24" s="226" t="s">
        <v>398</v>
      </c>
      <c r="Y24" s="66" t="e">
        <f aca="false">HPVAL($X24,$X$1,Y$1,$X$2,$X$3,$X$5)/1000</f>
        <v>#NAME?</v>
      </c>
      <c r="Z24" s="66"/>
      <c r="AA24" s="66" t="e">
        <f aca="false">HPVAL($X24,$X$1,AA$1,$X$2,$X$3,$X$5)/1000</f>
        <v>#NAME?</v>
      </c>
      <c r="AB24" s="66" t="e">
        <f aca="false">HPVAL($X24,$X$1,AB$1,$X$2,$X$3,$X$5)/1000</f>
        <v>#NAME?</v>
      </c>
      <c r="AC24" s="66" t="e">
        <f aca="false">HPVAL($X24,$X$1,AC$1,$X$2,$X$3,$X$5)/1000</f>
        <v>#NAME?</v>
      </c>
      <c r="AE24" s="66" t="e">
        <f aca="false">HPVAL($X24,$AE$2,AE$1,$AF$2,$X$3,$X$5)/1000</f>
        <v>#NAME?</v>
      </c>
      <c r="AF24" s="66"/>
      <c r="AG24" s="66" t="e">
        <f aca="false">HPVAL($X24,$AE$2,AG$1,$AF$2,$X$3,$X$5)/1000</f>
        <v>#NAME?</v>
      </c>
      <c r="AH24" s="66" t="e">
        <f aca="false">HPVAL($X24,$AE$2,AH$1,$AF$2,$X$3,$X$5)/1000</f>
        <v>#NAME?</v>
      </c>
      <c r="AI24" s="66" t="e">
        <f aca="false">HPVAL($X24,$AE$2,AI$1,$AF$2,$X$3,$X$5)/1000</f>
        <v>#NAME?</v>
      </c>
    </row>
    <row r="25" customFormat="false" ht="12" hidden="false" customHeight="true" outlineLevel="0" collapsed="false">
      <c r="A25" s="192" t="s">
        <v>26</v>
      </c>
      <c r="B25" s="68"/>
      <c r="C25" s="43" t="e">
        <f aca="false">Y25</f>
        <v>#NAME?</v>
      </c>
      <c r="D25" s="66" t="e">
        <f aca="false">SUM(Z25:AC25)</f>
        <v>#NAME?</v>
      </c>
      <c r="E25" s="86" t="e">
        <f aca="false">C25-D25</f>
        <v>#NAME?</v>
      </c>
      <c r="F25" s="66"/>
      <c r="G25" s="43"/>
      <c r="H25" s="66"/>
      <c r="I25" s="66"/>
      <c r="J25" s="207" t="n">
        <f aca="false">SUM(G25:I25)</f>
        <v>0</v>
      </c>
      <c r="K25" s="41"/>
      <c r="L25" s="41"/>
      <c r="M25" s="66"/>
      <c r="N25" s="39"/>
      <c r="O25" s="207" t="n">
        <f aca="false">J25-M25-N25</f>
        <v>0</v>
      </c>
      <c r="P25" s="66"/>
      <c r="Q25" s="43"/>
      <c r="R25" s="66"/>
      <c r="S25" s="66"/>
      <c r="T25" s="66"/>
      <c r="U25" s="66"/>
      <c r="V25" s="86" t="n">
        <f aca="false">ROUND(SUM(Q25:U25),0)</f>
        <v>0</v>
      </c>
      <c r="X25" s="226" t="s">
        <v>399</v>
      </c>
      <c r="Y25" s="66" t="e">
        <f aca="false">HPVAL($X25,$X$1,Y$1,$X$2,$X$3,$X$5)/1000</f>
        <v>#NAME?</v>
      </c>
      <c r="Z25" s="66"/>
      <c r="AA25" s="66" t="e">
        <f aca="false">HPVAL($X25,$X$1,AA$1,$X$2,$X$3,$X$5)/1000</f>
        <v>#NAME?</v>
      </c>
      <c r="AB25" s="66" t="e">
        <f aca="false">HPVAL($X25,$X$1,AB$1,$X$2,$X$3,$X$5)/1000</f>
        <v>#NAME?</v>
      </c>
      <c r="AC25" s="66" t="e">
        <f aca="false">HPVAL($X25,$X$1,AC$1,$X$2,$X$3,$X$5)/1000</f>
        <v>#NAME?</v>
      </c>
      <c r="AE25" s="66" t="e">
        <f aca="false">HPVAL($X25,$AE$2,AE$1,$AF$2,$X$3,$X$5)/1000</f>
        <v>#NAME?</v>
      </c>
      <c r="AF25" s="66"/>
      <c r="AG25" s="66" t="e">
        <f aca="false">HPVAL($X25,$AE$2,AG$1,$AF$2,$X$3,$X$5)/1000</f>
        <v>#NAME?</v>
      </c>
      <c r="AH25" s="66" t="e">
        <f aca="false">HPVAL($X25,$AE$2,AH$1,$AF$2,$X$3,$X$5)/1000</f>
        <v>#NAME?</v>
      </c>
      <c r="AI25" s="66" t="e">
        <f aca="false">HPVAL($X25,$AE$2,AI$1,$AF$2,$X$3,$X$5)/1000</f>
        <v>#NAME?</v>
      </c>
    </row>
    <row r="26" customFormat="false" ht="12" hidden="false" customHeight="true" outlineLevel="0" collapsed="false">
      <c r="A26" s="192" t="s">
        <v>28</v>
      </c>
      <c r="B26" s="68"/>
      <c r="C26" s="43" t="e">
        <f aca="false">Y26</f>
        <v>#NAME?</v>
      </c>
      <c r="D26" s="66" t="e">
        <f aca="false">SUM(Z26:AC26)</f>
        <v>#NAME?</v>
      </c>
      <c r="E26" s="86" t="e">
        <f aca="false">C26-D26</f>
        <v>#NAME?</v>
      </c>
      <c r="F26" s="66"/>
      <c r="G26" s="43"/>
      <c r="H26" s="66"/>
      <c r="I26" s="66"/>
      <c r="J26" s="207" t="n">
        <f aca="false">SUM(G26:I26)</f>
        <v>0</v>
      </c>
      <c r="K26" s="41"/>
      <c r="L26" s="41"/>
      <c r="M26" s="66"/>
      <c r="N26" s="39"/>
      <c r="O26" s="207" t="n">
        <f aca="false">J26-M26-N26</f>
        <v>0</v>
      </c>
      <c r="P26" s="66"/>
      <c r="Q26" s="43"/>
      <c r="R26" s="66"/>
      <c r="S26" s="66"/>
      <c r="T26" s="66"/>
      <c r="U26" s="66"/>
      <c r="V26" s="86" t="n">
        <f aca="false">ROUND(SUM(Q26:U26),0)</f>
        <v>0</v>
      </c>
      <c r="X26" s="226" t="s">
        <v>400</v>
      </c>
      <c r="Y26" s="66" t="e">
        <f aca="false">HPVAL($X26,$X$1,Y$1,$X$2,$X$3,$X$5)/1000</f>
        <v>#NAME?</v>
      </c>
      <c r="Z26" s="66"/>
      <c r="AA26" s="66" t="e">
        <f aca="false">HPVAL($X26,$X$1,AA$1,$X$2,$X$3,$X$5)/1000</f>
        <v>#NAME?</v>
      </c>
      <c r="AB26" s="66" t="e">
        <f aca="false">HPVAL($X26,$X$1,AB$1,$X$2,$X$3,$X$5)/1000</f>
        <v>#NAME?</v>
      </c>
      <c r="AC26" s="66" t="e">
        <f aca="false">HPVAL($X26,$X$1,AC$1,$X$2,$X$3,$X$5)/1000</f>
        <v>#NAME?</v>
      </c>
      <c r="AE26" s="66" t="e">
        <f aca="false">HPVAL($X26,$AE$2,AE$1,$AF$2,$X$3,$X$5)/1000</f>
        <v>#NAME?</v>
      </c>
      <c r="AF26" s="66"/>
      <c r="AG26" s="66" t="e">
        <f aca="false">HPVAL($X26,$AE$2,AG$1,$AF$2,$X$3,$X$5)/1000</f>
        <v>#NAME?</v>
      </c>
      <c r="AH26" s="66" t="e">
        <f aca="false">HPVAL($X26,$AE$2,AH$1,$AF$2,$X$3,$X$5)/1000</f>
        <v>#NAME?</v>
      </c>
      <c r="AI26" s="66" t="e">
        <f aca="false">HPVAL($X26,$AE$2,AI$1,$AF$2,$X$3,$X$5)/1000</f>
        <v>#NAME?</v>
      </c>
    </row>
    <row r="27" customFormat="false" ht="12" hidden="false" customHeight="true" outlineLevel="0" collapsed="false">
      <c r="A27" s="228" t="s">
        <v>29</v>
      </c>
      <c r="B27" s="68"/>
      <c r="C27" s="229" t="e">
        <f aca="false">SUM(C21:C26)</f>
        <v>#NAME?</v>
      </c>
      <c r="D27" s="230" t="e">
        <f aca="false">SUM(D21:D26)</f>
        <v>#NAME?</v>
      </c>
      <c r="E27" s="231" t="e">
        <f aca="false">SUM(E21:E26)</f>
        <v>#NAME?</v>
      </c>
      <c r="F27" s="66"/>
      <c r="G27" s="229" t="n">
        <f aca="false">SUM(G21:G26)</f>
        <v>0</v>
      </c>
      <c r="H27" s="230" t="n">
        <f aca="false">SUM(H21:H26)</f>
        <v>0</v>
      </c>
      <c r="I27" s="230" t="n">
        <f aca="false">SUM(I21:I26)</f>
        <v>0</v>
      </c>
      <c r="J27" s="232" t="n">
        <f aca="false">SUM(J21:J26)</f>
        <v>0</v>
      </c>
      <c r="K27" s="230"/>
      <c r="L27" s="230"/>
      <c r="M27" s="230" t="n">
        <f aca="false">SUM(M21:M26)</f>
        <v>0</v>
      </c>
      <c r="N27" s="231" t="n">
        <f aca="false">SUM(N21:N26)</f>
        <v>0</v>
      </c>
      <c r="O27" s="232" t="n">
        <f aca="false">J27-M27-N27</f>
        <v>0</v>
      </c>
      <c r="P27" s="66"/>
      <c r="Q27" s="229" t="n">
        <f aca="false">SUM(Q21:Q26)</f>
        <v>0</v>
      </c>
      <c r="R27" s="230"/>
      <c r="S27" s="230"/>
      <c r="T27" s="230" t="n">
        <f aca="false">SUM(T21:T26)</f>
        <v>0</v>
      </c>
      <c r="U27" s="230" t="n">
        <f aca="false">SUM(U21:U26)</f>
        <v>0</v>
      </c>
      <c r="V27" s="231" t="n">
        <f aca="false">SUM(V21:V26)</f>
        <v>0</v>
      </c>
    </row>
    <row r="28" customFormat="false" ht="3" hidden="false" customHeight="true" outlineLevel="0" collapsed="false">
      <c r="A28" s="192"/>
      <c r="B28" s="68"/>
      <c r="C28" s="43"/>
      <c r="D28" s="66"/>
      <c r="E28" s="86"/>
      <c r="F28" s="66"/>
      <c r="G28" s="43"/>
      <c r="H28" s="66"/>
      <c r="I28" s="66"/>
      <c r="J28" s="207"/>
      <c r="K28" s="41"/>
      <c r="L28" s="41"/>
      <c r="M28" s="66"/>
      <c r="N28" s="39"/>
      <c r="O28" s="207"/>
      <c r="P28" s="66"/>
      <c r="Q28" s="43"/>
      <c r="R28" s="66"/>
      <c r="S28" s="66"/>
      <c r="T28" s="66"/>
      <c r="U28" s="66"/>
      <c r="V28" s="86"/>
    </row>
    <row r="29" customFormat="false" ht="12" hidden="false" customHeight="true" outlineLevel="0" collapsed="false">
      <c r="A29" s="192" t="s">
        <v>401</v>
      </c>
      <c r="B29" s="68"/>
      <c r="C29" s="43" t="e">
        <f aca="false">Y29</f>
        <v>#NAME?</v>
      </c>
      <c r="D29" s="66" t="e">
        <f aca="false">SUM(Z29:AC29)</f>
        <v>#NAME?</v>
      </c>
      <c r="E29" s="86" t="e">
        <f aca="false">C29-D29</f>
        <v>#NAME?</v>
      </c>
      <c r="F29" s="66"/>
      <c r="G29" s="43"/>
      <c r="H29" s="66"/>
      <c r="I29" s="66"/>
      <c r="J29" s="207" t="n">
        <f aca="false">SUM(G29:I29)</f>
        <v>0</v>
      </c>
      <c r="K29" s="41"/>
      <c r="L29" s="41"/>
      <c r="M29" s="66"/>
      <c r="N29" s="39"/>
      <c r="O29" s="207" t="n">
        <f aca="false">J29-M29-N29</f>
        <v>0</v>
      </c>
      <c r="P29" s="66"/>
      <c r="Q29" s="43"/>
      <c r="R29" s="66"/>
      <c r="S29" s="66"/>
      <c r="T29" s="66"/>
      <c r="U29" s="66"/>
      <c r="V29" s="86" t="n">
        <f aca="false">ROUND(SUM(Q29:U29),0)</f>
        <v>0</v>
      </c>
      <c r="X29" s="226" t="s">
        <v>402</v>
      </c>
      <c r="Y29" s="66" t="e">
        <f aca="false">HPVAL($X29,$X$1,Y$1,$X$2,$X$3,$X$5)/1000+Z29</f>
        <v>#NAME?</v>
      </c>
      <c r="Z29" s="66" t="n">
        <f aca="false">6605+8789</f>
        <v>15394</v>
      </c>
      <c r="AA29" s="66" t="e">
        <f aca="false">HPVAL($X29,$X$1,AA$1,$X$2,$X$3,$X$5)/1000</f>
        <v>#NAME?</v>
      </c>
      <c r="AB29" s="66" t="e">
        <f aca="false">HPVAL($X29,$X$1,AB$1,$X$2,$X$3,$X$5)/1000</f>
        <v>#NAME?</v>
      </c>
      <c r="AC29" s="66" t="e">
        <f aca="false">HPVAL($X29,$X$1,AC$1,$X$2,$X$3,$X$5)/1000</f>
        <v>#NAME?</v>
      </c>
      <c r="AE29" s="66" t="e">
        <f aca="false">HPVAL($X29,$AE$2,AE$1,$AF$2,$X$3,$X$5)/1000+AF29</f>
        <v>#NAME?</v>
      </c>
      <c r="AF29" s="66" t="n">
        <v>6640</v>
      </c>
      <c r="AG29" s="66" t="e">
        <f aca="false">HPVAL($X29,$AE$2,AG$1,$AF$2,$X$3,$X$5)/1000</f>
        <v>#NAME?</v>
      </c>
      <c r="AH29" s="66" t="e">
        <f aca="false">HPVAL($X29,$AE$2,AH$1,$AF$2,$X$3,$X$5)/1000</f>
        <v>#NAME?</v>
      </c>
      <c r="AI29" s="66" t="e">
        <f aca="false">HPVAL($X29,$AE$2,AI$1,$AF$2,$X$3,$X$5)/1000</f>
        <v>#NAME?</v>
      </c>
    </row>
    <row r="30" customFormat="false" ht="12" hidden="false" customHeight="true" outlineLevel="0" collapsed="false">
      <c r="A30" s="192" t="s">
        <v>30</v>
      </c>
      <c r="B30" s="68"/>
      <c r="C30" s="43" t="e">
        <f aca="false">Y30</f>
        <v>#NAME?</v>
      </c>
      <c r="D30" s="66" t="e">
        <f aca="false">SUM(Z30:AC30)</f>
        <v>#NAME?</v>
      </c>
      <c r="E30" s="86" t="e">
        <f aca="false">C30-D30</f>
        <v>#NAME?</v>
      </c>
      <c r="F30" s="66"/>
      <c r="G30" s="43"/>
      <c r="H30" s="66"/>
      <c r="I30" s="66"/>
      <c r="J30" s="207" t="n">
        <f aca="false">SUM(G30:I30)</f>
        <v>0</v>
      </c>
      <c r="K30" s="41"/>
      <c r="L30" s="41"/>
      <c r="M30" s="66"/>
      <c r="N30" s="39"/>
      <c r="O30" s="207" t="n">
        <f aca="false">J30-M30-N30</f>
        <v>0</v>
      </c>
      <c r="P30" s="66"/>
      <c r="Q30" s="43"/>
      <c r="R30" s="66"/>
      <c r="S30" s="66"/>
      <c r="T30" s="66"/>
      <c r="U30" s="66"/>
      <c r="V30" s="86" t="n">
        <f aca="false">ROUND(SUM(Q30:U30),0)</f>
        <v>0</v>
      </c>
      <c r="X30" s="226" t="s">
        <v>403</v>
      </c>
      <c r="Y30" s="66" t="e">
        <f aca="false">HPVAL($X30,$X$1,Y$1,$X$2,$X$3,$X$5)/1000</f>
        <v>#NAME?</v>
      </c>
      <c r="Z30" s="66"/>
      <c r="AA30" s="66" t="e">
        <f aca="false">HPVAL($X30,$X$1,AA$1,$X$2,$X$3,$X$5)/1000</f>
        <v>#NAME?</v>
      </c>
      <c r="AB30" s="66" t="e">
        <f aca="false">HPVAL($X30,$X$1,AB$1,$X$2,$X$3,$X$5)/1000</f>
        <v>#NAME?</v>
      </c>
      <c r="AC30" s="66" t="e">
        <f aca="false">HPVAL($X30,$X$1,AC$1,$X$2,$X$3,$X$5)/1000</f>
        <v>#NAME?</v>
      </c>
      <c r="AE30" s="66" t="e">
        <f aca="false">HPVAL($X30,$AE$2,AE$1,$AF$2,$X$3,$X$5)/1000</f>
        <v>#NAME?</v>
      </c>
      <c r="AF30" s="66"/>
      <c r="AG30" s="66" t="e">
        <f aca="false">HPVAL($X30,$AE$2,AG$1,$AF$2,$X$3,$X$5)/1000</f>
        <v>#NAME?</v>
      </c>
      <c r="AH30" s="66" t="e">
        <f aca="false">HPVAL($X30,$AE$2,AH$1,$AF$2,$X$3,$X$5)/1000</f>
        <v>#NAME?</v>
      </c>
      <c r="AI30" s="66" t="e">
        <f aca="false">HPVAL($X30,$AE$2,AI$1,$AF$2,$X$3,$X$5)/1000</f>
        <v>#NAME?</v>
      </c>
    </row>
    <row r="31" customFormat="false" ht="12" hidden="false" customHeight="true" outlineLevel="0" collapsed="false">
      <c r="A31" s="192" t="s">
        <v>53</v>
      </c>
      <c r="B31" s="68"/>
      <c r="C31" s="43" t="e">
        <f aca="false">Y31</f>
        <v>#NAME?</v>
      </c>
      <c r="D31" s="66" t="e">
        <f aca="false">SUM(Z31:AC31)</f>
        <v>#NAME?</v>
      </c>
      <c r="E31" s="86" t="e">
        <f aca="false">C31-D31</f>
        <v>#NAME?</v>
      </c>
      <c r="F31" s="66"/>
      <c r="G31" s="43"/>
      <c r="H31" s="66"/>
      <c r="I31" s="66"/>
      <c r="J31" s="207" t="n">
        <f aca="false">SUM(G31:I31)</f>
        <v>0</v>
      </c>
      <c r="K31" s="41"/>
      <c r="L31" s="41"/>
      <c r="M31" s="66"/>
      <c r="N31" s="39"/>
      <c r="O31" s="207" t="n">
        <f aca="false">J31-M31-N31</f>
        <v>0</v>
      </c>
      <c r="P31" s="66"/>
      <c r="Q31" s="43"/>
      <c r="R31" s="66"/>
      <c r="S31" s="66"/>
      <c r="T31" s="66"/>
      <c r="U31" s="66"/>
      <c r="V31" s="86" t="n">
        <f aca="false">ROUND(SUM(Q31:U31),0)</f>
        <v>0</v>
      </c>
      <c r="X31" s="226" t="s">
        <v>404</v>
      </c>
      <c r="Y31" s="66" t="e">
        <f aca="false">HPVAL($X31,$X$1,Y$1,$X$2,$X$3,$X$5)/1000+Z31</f>
        <v>#NAME?</v>
      </c>
      <c r="Z31" s="66" t="n">
        <f aca="false">35122+34587</f>
        <v>69709</v>
      </c>
      <c r="AA31" s="66" t="e">
        <f aca="false">HPVAL($X31,$X$1,AA$1,$X$2,$X$3,$X$5)/1000</f>
        <v>#NAME?</v>
      </c>
      <c r="AB31" s="66" t="e">
        <f aca="false">HPVAL($X31,$X$1,AB$1,$X$2,$X$3,$X$5)/1000</f>
        <v>#NAME?</v>
      </c>
      <c r="AC31" s="66" t="e">
        <f aca="false">HPVAL($X31,$X$1,AC$1,$X$2,$X$3,$X$5)/1000</f>
        <v>#NAME?</v>
      </c>
      <c r="AE31" s="66" t="e">
        <f aca="false">HPVAL($X31,$AE$2,AE$1,$AF$2,$X$3,$X$5)/1000+AF31</f>
        <v>#NAME?</v>
      </c>
      <c r="AF31" s="66" t="n">
        <v>42177</v>
      </c>
      <c r="AG31" s="66" t="e">
        <f aca="false">HPVAL($X31,$AE$2,AG$1,$AF$2,$X$3,$X$5)/1000</f>
        <v>#NAME?</v>
      </c>
      <c r="AH31" s="66" t="e">
        <f aca="false">HPVAL($X31,$AE$2,AH$1,$AF$2,$X$3,$X$5)/1000</f>
        <v>#NAME?</v>
      </c>
      <c r="AI31" s="66" t="e">
        <f aca="false">HPVAL($X31,$AE$2,AI$1,$AF$2,$X$3,$X$5)/1000</f>
        <v>#NAME?</v>
      </c>
    </row>
    <row r="32" customFormat="false" ht="12" hidden="false" customHeight="true" outlineLevel="0" collapsed="false">
      <c r="A32" s="192" t="s">
        <v>54</v>
      </c>
      <c r="B32" s="68"/>
      <c r="C32" s="43" t="e">
        <f aca="false">Y32</f>
        <v>#NAME?</v>
      </c>
      <c r="D32" s="66" t="e">
        <f aca="false">SUM(Z32:AC32)</f>
        <v>#NAME?</v>
      </c>
      <c r="E32" s="86" t="e">
        <f aca="false">C32-D32</f>
        <v>#NAME?</v>
      </c>
      <c r="F32" s="66"/>
      <c r="G32" s="43"/>
      <c r="H32" s="66"/>
      <c r="I32" s="66"/>
      <c r="J32" s="207" t="n">
        <f aca="false">SUM(G32:I32)</f>
        <v>0</v>
      </c>
      <c r="K32" s="41"/>
      <c r="L32" s="41"/>
      <c r="M32" s="66"/>
      <c r="N32" s="39"/>
      <c r="O32" s="207" t="n">
        <f aca="false">J32-M32-N32</f>
        <v>0</v>
      </c>
      <c r="P32" s="66"/>
      <c r="Q32" s="43"/>
      <c r="R32" s="66"/>
      <c r="S32" s="66"/>
      <c r="T32" s="66"/>
      <c r="U32" s="66"/>
      <c r="V32" s="86" t="n">
        <f aca="false">ROUND(SUM(Q32:U32),0)</f>
        <v>0</v>
      </c>
      <c r="X32" s="226" t="s">
        <v>405</v>
      </c>
      <c r="Y32" s="66" t="e">
        <f aca="false">HPVAL($X32,$X$1,Y$1,$X$2,$X$3,$X$5)/1000</f>
        <v>#NAME?</v>
      </c>
      <c r="Z32" s="66"/>
      <c r="AA32" s="66" t="e">
        <f aca="false">HPVAL($X32,$X$1,AA$1,$X$2,$X$3,$X$5)/1000</f>
        <v>#NAME?</v>
      </c>
      <c r="AB32" s="66" t="e">
        <f aca="false">HPVAL($X32,$X$1,AB$1,$X$2,$X$3,$X$5)/1000</f>
        <v>#NAME?</v>
      </c>
      <c r="AC32" s="66" t="e">
        <f aca="false">HPVAL($X32,$X$1,AC$1,$X$2,$X$3,$X$5)/1000</f>
        <v>#NAME?</v>
      </c>
      <c r="AE32" s="66" t="e">
        <f aca="false">HPVAL($X32,$AE$2,AE$1,$AF$2,$X$3,$X$5)/1000</f>
        <v>#NAME?</v>
      </c>
      <c r="AF32" s="66"/>
      <c r="AG32" s="66" t="e">
        <f aca="false">HPVAL($X32,$AE$2,AG$1,$AF$2,$X$3,$X$5)/1000</f>
        <v>#NAME?</v>
      </c>
      <c r="AH32" s="66" t="e">
        <f aca="false">HPVAL($X32,$AE$2,AH$1,$AF$2,$X$3,$X$5)/1000</f>
        <v>#NAME?</v>
      </c>
      <c r="AI32" s="66" t="e">
        <f aca="false">HPVAL($X32,$AE$2,AI$1,$AF$2,$X$3,$X$5)/1000</f>
        <v>#NAME?</v>
      </c>
    </row>
    <row r="33" customFormat="false" ht="12" hidden="false" customHeight="true" outlineLevel="0" collapsed="false">
      <c r="A33" s="228" t="s">
        <v>33</v>
      </c>
      <c r="B33" s="68"/>
      <c r="C33" s="229" t="e">
        <f aca="false">SUM(C29:C32)</f>
        <v>#NAME?</v>
      </c>
      <c r="D33" s="230" t="e">
        <f aca="false">SUM(D29:D32)</f>
        <v>#NAME?</v>
      </c>
      <c r="E33" s="231" t="e">
        <f aca="false">SUM(E29:E32)</f>
        <v>#NAME?</v>
      </c>
      <c r="F33" s="66"/>
      <c r="G33" s="229" t="n">
        <f aca="false">SUM(G29:G32)</f>
        <v>0</v>
      </c>
      <c r="H33" s="230" t="n">
        <f aca="false">SUM(H29:H32)</f>
        <v>0</v>
      </c>
      <c r="I33" s="230" t="n">
        <f aca="false">SUM(I29:I32)</f>
        <v>0</v>
      </c>
      <c r="J33" s="232" t="n">
        <f aca="false">SUM(J29:J32)</f>
        <v>0</v>
      </c>
      <c r="K33" s="230"/>
      <c r="L33" s="230"/>
      <c r="M33" s="230" t="n">
        <f aca="false">SUM(M29:M32)</f>
        <v>0</v>
      </c>
      <c r="N33" s="231" t="n">
        <f aca="false">SUM(N29:N32)</f>
        <v>0</v>
      </c>
      <c r="O33" s="232" t="n">
        <f aca="false">J33-M33-N33</f>
        <v>0</v>
      </c>
      <c r="P33" s="66"/>
      <c r="Q33" s="229" t="n">
        <f aca="false">SUM(Q29:Q32)</f>
        <v>0</v>
      </c>
      <c r="R33" s="230"/>
      <c r="S33" s="230"/>
      <c r="T33" s="230" t="n">
        <f aca="false">SUM(T29:T32)</f>
        <v>0</v>
      </c>
      <c r="U33" s="230" t="n">
        <f aca="false">SUM(U29:U32)</f>
        <v>0</v>
      </c>
      <c r="V33" s="231" t="n">
        <f aca="false">SUM(V29:V32)</f>
        <v>0</v>
      </c>
    </row>
    <row r="34" customFormat="false" ht="3" hidden="false" customHeight="true" outlineLevel="0" collapsed="false">
      <c r="A34" s="192"/>
      <c r="B34" s="68"/>
      <c r="C34" s="43"/>
      <c r="D34" s="66"/>
      <c r="E34" s="86"/>
      <c r="F34" s="66"/>
      <c r="G34" s="43"/>
      <c r="H34" s="66"/>
      <c r="I34" s="66"/>
      <c r="J34" s="207"/>
      <c r="K34" s="41"/>
      <c r="L34" s="41"/>
      <c r="M34" s="66"/>
      <c r="N34" s="39"/>
      <c r="O34" s="207"/>
      <c r="P34" s="66"/>
      <c r="Q34" s="43"/>
      <c r="R34" s="66"/>
      <c r="S34" s="66"/>
      <c r="T34" s="66"/>
      <c r="U34" s="66"/>
      <c r="V34" s="86"/>
    </row>
    <row r="35" customFormat="false" ht="12" hidden="false" customHeight="true" outlineLevel="0" collapsed="false">
      <c r="A35" s="192" t="s">
        <v>34</v>
      </c>
      <c r="B35" s="68"/>
      <c r="C35" s="43" t="e">
        <f aca="false">Y35</f>
        <v>#NAME?</v>
      </c>
      <c r="D35" s="66" t="e">
        <f aca="false">SUM(Z35:AC35)</f>
        <v>#NAME?</v>
      </c>
      <c r="E35" s="86" t="e">
        <f aca="false">C35-D35</f>
        <v>#NAME?</v>
      </c>
      <c r="F35" s="66"/>
      <c r="G35" s="43"/>
      <c r="H35" s="66"/>
      <c r="I35" s="66"/>
      <c r="J35" s="207" t="n">
        <f aca="false">SUM(G35:I35)</f>
        <v>0</v>
      </c>
      <c r="K35" s="41"/>
      <c r="L35" s="41"/>
      <c r="M35" s="66"/>
      <c r="N35" s="39"/>
      <c r="O35" s="207" t="n">
        <f aca="false">J35-M35-N35</f>
        <v>0</v>
      </c>
      <c r="P35" s="66"/>
      <c r="Q35" s="43"/>
      <c r="R35" s="66"/>
      <c r="S35" s="66"/>
      <c r="T35" s="66"/>
      <c r="U35" s="66"/>
      <c r="V35" s="86" t="n">
        <f aca="false">ROUND(SUM(Q35:U35),0)</f>
        <v>0</v>
      </c>
      <c r="X35" s="226" t="s">
        <v>406</v>
      </c>
      <c r="Y35" s="66" t="e">
        <f aca="false">HPVAL($X35,$X$1,Y$1,$X$2,$X$3,$X$5)/1000</f>
        <v>#NAME?</v>
      </c>
      <c r="Z35" s="66"/>
      <c r="AA35" s="66" t="e">
        <f aca="false">HPVAL($X35,$X$1,AA$1,$X$2,$X$3,$X$5)/1000</f>
        <v>#NAME?</v>
      </c>
      <c r="AB35" s="66" t="e">
        <f aca="false">HPVAL($X35,$X$1,AB$1,$X$2,$X$3,$X$5)/1000</f>
        <v>#NAME?</v>
      </c>
      <c r="AC35" s="66" t="e">
        <f aca="false">HPVAL($X35,$X$1,AC$1,$X$2,$X$3,$X$5)/1000</f>
        <v>#NAME?</v>
      </c>
      <c r="AE35" s="66" t="e">
        <f aca="false">HPVAL($X35,$AE$2,AE$1,$AF$2,$X$3,$X$5)/1000</f>
        <v>#NAME?</v>
      </c>
      <c r="AF35" s="66"/>
      <c r="AG35" s="66" t="e">
        <f aca="false">HPVAL($X35,$AE$2,AG$1,$AF$2,$X$3,$X$5)/1000</f>
        <v>#NAME?</v>
      </c>
      <c r="AH35" s="66" t="e">
        <f aca="false">HPVAL($X35,$AE$2,AH$1,$AF$2,$X$3,$X$5)/1000</f>
        <v>#NAME?</v>
      </c>
      <c r="AI35" s="66" t="e">
        <f aca="false">HPVAL($X35,$AE$2,AI$1,$AF$2,$X$3,$X$5)/1000</f>
        <v>#NAME?</v>
      </c>
    </row>
    <row r="36" customFormat="false" ht="12" hidden="false" customHeight="true" outlineLevel="0" collapsed="false">
      <c r="A36" s="192" t="s">
        <v>339</v>
      </c>
      <c r="B36" s="68"/>
      <c r="C36" s="43" t="e">
        <f aca="false">Y36</f>
        <v>#NAME?</v>
      </c>
      <c r="D36" s="66" t="e">
        <f aca="false">SUM(Z36:AC36)</f>
        <v>#NAME?</v>
      </c>
      <c r="E36" s="86" t="e">
        <f aca="false">C36-D36</f>
        <v>#NAME?</v>
      </c>
      <c r="F36" s="66"/>
      <c r="G36" s="43"/>
      <c r="H36" s="66"/>
      <c r="I36" s="66"/>
      <c r="J36" s="207" t="n">
        <f aca="false">SUM(G36:I36)</f>
        <v>0</v>
      </c>
      <c r="K36" s="41"/>
      <c r="L36" s="41"/>
      <c r="M36" s="66"/>
      <c r="N36" s="39"/>
      <c r="O36" s="207" t="n">
        <f aca="false">J36-M36-N36</f>
        <v>0</v>
      </c>
      <c r="P36" s="66"/>
      <c r="Q36" s="43"/>
      <c r="R36" s="66"/>
      <c r="S36" s="66"/>
      <c r="T36" s="66"/>
      <c r="U36" s="66"/>
      <c r="V36" s="86" t="n">
        <f aca="false">ROUND(SUM(Q36:U36),0)</f>
        <v>0</v>
      </c>
      <c r="X36" s="226" t="s">
        <v>407</v>
      </c>
      <c r="Y36" s="66" t="e">
        <f aca="false">HPVAL($X36,$X$1,Y$1,$X$2,$X$3,$X$5)/1000</f>
        <v>#NAME?</v>
      </c>
      <c r="Z36" s="66"/>
      <c r="AA36" s="66" t="e">
        <f aca="false">HPVAL($X36,$X$1,AA$1,$X$2,$X$3,$X$5)/1000</f>
        <v>#NAME?</v>
      </c>
      <c r="AB36" s="66" t="e">
        <f aca="false">HPVAL($X36,$X$1,AB$1,$X$2,$X$3,$X$5)/1000</f>
        <v>#NAME?</v>
      </c>
      <c r="AC36" s="66" t="e">
        <f aca="false">HPVAL($X36,$X$1,AC$1,$X$2,$X$3,$X$5)/1000</f>
        <v>#NAME?</v>
      </c>
      <c r="AE36" s="66" t="e">
        <f aca="false">HPVAL($X36,$AE$2,AE$1,$AF$2,$X$3,$X$5)/1000</f>
        <v>#NAME?</v>
      </c>
      <c r="AF36" s="66"/>
      <c r="AG36" s="66" t="e">
        <f aca="false">HPVAL($X36,$AE$2,AG$1,$AF$2,$X$3,$X$5)/1000</f>
        <v>#NAME?</v>
      </c>
      <c r="AH36" s="66" t="e">
        <f aca="false">HPVAL($X36,$AE$2,AH$1,$AF$2,$X$3,$X$5)/1000</f>
        <v>#NAME?</v>
      </c>
      <c r="AI36" s="66" t="e">
        <f aca="false">HPVAL($X36,$AE$2,AI$1,$AF$2,$X$3,$X$5)/1000</f>
        <v>#NAME?</v>
      </c>
    </row>
    <row r="37" customFormat="false" ht="12" hidden="false" customHeight="true" outlineLevel="0" collapsed="false">
      <c r="A37" s="192" t="s">
        <v>340</v>
      </c>
      <c r="B37" s="68"/>
      <c r="C37" s="43" t="e">
        <f aca="false">Y37</f>
        <v>#NAME?</v>
      </c>
      <c r="D37" s="66" t="e">
        <f aca="false">SUM(Z37:AC37)</f>
        <v>#NAME?</v>
      </c>
      <c r="E37" s="86" t="e">
        <f aca="false">C37-D37</f>
        <v>#NAME?</v>
      </c>
      <c r="F37" s="66"/>
      <c r="G37" s="43"/>
      <c r="H37" s="66"/>
      <c r="I37" s="66"/>
      <c r="J37" s="207" t="n">
        <f aca="false">SUM(G37:I37)</f>
        <v>0</v>
      </c>
      <c r="K37" s="41"/>
      <c r="L37" s="41"/>
      <c r="M37" s="66"/>
      <c r="N37" s="39"/>
      <c r="O37" s="207" t="n">
        <f aca="false">J37-M37-N37</f>
        <v>0</v>
      </c>
      <c r="P37" s="66"/>
      <c r="Q37" s="43"/>
      <c r="R37" s="66"/>
      <c r="S37" s="66"/>
      <c r="T37" s="66"/>
      <c r="U37" s="66"/>
      <c r="V37" s="86" t="n">
        <f aca="false">ROUND(SUM(Q37:U37),0)</f>
        <v>0</v>
      </c>
      <c r="X37" s="226" t="s">
        <v>408</v>
      </c>
      <c r="Y37" s="66" t="e">
        <f aca="false">HPVAL($X37,$X$1,Y$1,$X$2,$X$3,$X$5)/1000</f>
        <v>#NAME?</v>
      </c>
      <c r="Z37" s="66"/>
      <c r="AA37" s="66" t="e">
        <f aca="false">HPVAL($X37,$X$1,AA$1,$X$2,$X$3,$X$5)/1000</f>
        <v>#NAME?</v>
      </c>
      <c r="AB37" s="66" t="e">
        <f aca="false">HPVAL($X37,$X$1,AB$1,$X$2,$X$3,$X$5)/1000</f>
        <v>#NAME?</v>
      </c>
      <c r="AC37" s="66" t="e">
        <f aca="false">HPVAL($X37,$X$1,AC$1,$X$2,$X$3,$X$5)/1000</f>
        <v>#NAME?</v>
      </c>
      <c r="AE37" s="66" t="e">
        <f aca="false">HPVAL($X37,$AE$2,AE$1,$AF$2,$X$3,$X$5)/1000</f>
        <v>#NAME?</v>
      </c>
      <c r="AF37" s="66"/>
      <c r="AG37" s="66" t="e">
        <f aca="false">HPVAL($X37,$AE$2,AG$1,$AF$2,$X$3,$X$5)/1000</f>
        <v>#NAME?</v>
      </c>
      <c r="AH37" s="66" t="e">
        <f aca="false">HPVAL($X37,$AE$2,AH$1,$AF$2,$X$3,$X$5)/1000</f>
        <v>#NAME?</v>
      </c>
      <c r="AI37" s="66" t="e">
        <f aca="false">HPVAL($X37,$AE$2,AI$1,$AF$2,$X$3,$X$5)/1000</f>
        <v>#NAME?</v>
      </c>
    </row>
    <row r="38" customFormat="false" ht="12" hidden="false" customHeight="true" outlineLevel="0" collapsed="false">
      <c r="A38" s="192" t="s">
        <v>36</v>
      </c>
      <c r="B38" s="68"/>
      <c r="C38" s="43" t="e">
        <f aca="false">Y38</f>
        <v>#NAME?</v>
      </c>
      <c r="D38" s="66" t="e">
        <f aca="false">SUM(Z38:AC38)</f>
        <v>#NAME?</v>
      </c>
      <c r="E38" s="86" t="e">
        <f aca="false">C38-D38</f>
        <v>#NAME?</v>
      </c>
      <c r="F38" s="66"/>
      <c r="G38" s="43"/>
      <c r="H38" s="66"/>
      <c r="I38" s="66"/>
      <c r="J38" s="207" t="n">
        <f aca="false">SUM(G38:I38)</f>
        <v>0</v>
      </c>
      <c r="K38" s="41"/>
      <c r="L38" s="41"/>
      <c r="M38" s="66"/>
      <c r="N38" s="39"/>
      <c r="O38" s="207" t="n">
        <f aca="false">J38-M38-N38</f>
        <v>0</v>
      </c>
      <c r="P38" s="66"/>
      <c r="Q38" s="43"/>
      <c r="R38" s="66"/>
      <c r="S38" s="66"/>
      <c r="T38" s="66"/>
      <c r="U38" s="66"/>
      <c r="V38" s="86" t="n">
        <f aca="false">ROUND(SUM(Q38:U38),0)</f>
        <v>0</v>
      </c>
      <c r="X38" s="226" t="s">
        <v>409</v>
      </c>
      <c r="Y38" s="66" t="e">
        <f aca="false">HPVAL($X38,$X$1,Y$1,$X$2,$X$3,$X$5)/1000</f>
        <v>#NAME?</v>
      </c>
      <c r="Z38" s="66"/>
      <c r="AA38" s="66" t="e">
        <f aca="false">HPVAL($X38,$X$1,AA$1,$X$2,$X$3,$X$5)/1000</f>
        <v>#NAME?</v>
      </c>
      <c r="AB38" s="66" t="e">
        <f aca="false">HPVAL($X38,$X$1,AB$1,$X$2,$X$3,$X$5)/1000</f>
        <v>#NAME?</v>
      </c>
      <c r="AC38" s="66" t="e">
        <f aca="false">HPVAL($X38,$X$1,AC$1,$X$2,$X$3,$X$5)/1000</f>
        <v>#NAME?</v>
      </c>
      <c r="AE38" s="66" t="e">
        <f aca="false">HPVAL($X38,$AE$2,AE$1,$AF$2,$X$3,$X$5)/1000</f>
        <v>#NAME?</v>
      </c>
      <c r="AF38" s="66"/>
      <c r="AG38" s="66" t="e">
        <f aca="false">HPVAL($X38,$AE$2,AG$1,$AF$2,$X$3,$X$5)/1000</f>
        <v>#NAME?</v>
      </c>
      <c r="AH38" s="66" t="e">
        <f aca="false">HPVAL($X38,$AE$2,AH$1,$AF$2,$X$3,$X$5)/1000</f>
        <v>#NAME?</v>
      </c>
      <c r="AI38" s="66" t="e">
        <f aca="false">HPVAL($X38,$AE$2,AI$1,$AF$2,$X$3,$X$5)/1000</f>
        <v>#NAME?</v>
      </c>
    </row>
    <row r="39" customFormat="false" ht="12" hidden="false" customHeight="true" outlineLevel="0" collapsed="false">
      <c r="A39" s="228" t="s">
        <v>37</v>
      </c>
      <c r="B39" s="68"/>
      <c r="C39" s="229" t="e">
        <f aca="false">SUM(C35:C38)</f>
        <v>#NAME?</v>
      </c>
      <c r="D39" s="230" t="e">
        <f aca="false">SUM(D35:D38)</f>
        <v>#NAME?</v>
      </c>
      <c r="E39" s="231" t="e">
        <f aca="false">SUM(E35:E38)</f>
        <v>#NAME?</v>
      </c>
      <c r="F39" s="66"/>
      <c r="G39" s="229" t="n">
        <f aca="false">SUM(G35:G38)</f>
        <v>0</v>
      </c>
      <c r="H39" s="230" t="n">
        <f aca="false">SUM(H35:H38)</f>
        <v>0</v>
      </c>
      <c r="I39" s="230" t="n">
        <f aca="false">SUM(I35:I38)</f>
        <v>0</v>
      </c>
      <c r="J39" s="232" t="n">
        <f aca="false">SUM(J35:J38)</f>
        <v>0</v>
      </c>
      <c r="K39" s="230"/>
      <c r="L39" s="230"/>
      <c r="M39" s="230" t="n">
        <f aca="false">SUM(M35:M38)</f>
        <v>0</v>
      </c>
      <c r="N39" s="231" t="n">
        <f aca="false">SUM(N35:N38)</f>
        <v>0</v>
      </c>
      <c r="O39" s="232" t="n">
        <f aca="false">J39-M39-N39</f>
        <v>0</v>
      </c>
      <c r="P39" s="66"/>
      <c r="Q39" s="229" t="n">
        <f aca="false">SUM(Q35:Q38)</f>
        <v>0</v>
      </c>
      <c r="R39" s="230"/>
      <c r="S39" s="230"/>
      <c r="T39" s="230" t="n">
        <f aca="false">SUM(T35:T38)</f>
        <v>0</v>
      </c>
      <c r="U39" s="230" t="n">
        <f aca="false">SUM(U35:U38)</f>
        <v>0</v>
      </c>
      <c r="V39" s="231" t="n">
        <f aca="false">SUM(V35:V38)</f>
        <v>0</v>
      </c>
    </row>
    <row r="40" customFormat="false" ht="3" hidden="false" customHeight="true" outlineLevel="0" collapsed="false">
      <c r="A40" s="192"/>
      <c r="B40" s="68"/>
      <c r="C40" s="43"/>
      <c r="D40" s="66"/>
      <c r="E40" s="86"/>
      <c r="F40" s="66"/>
      <c r="G40" s="43"/>
      <c r="H40" s="66"/>
      <c r="I40" s="66"/>
      <c r="J40" s="207"/>
      <c r="K40" s="41"/>
      <c r="L40" s="41"/>
      <c r="M40" s="66"/>
      <c r="N40" s="39"/>
      <c r="O40" s="207"/>
      <c r="P40" s="66"/>
      <c r="Q40" s="43"/>
      <c r="R40" s="66"/>
      <c r="S40" s="66"/>
      <c r="T40" s="66"/>
      <c r="U40" s="66"/>
      <c r="V40" s="86"/>
    </row>
    <row r="41" customFormat="false" ht="12" hidden="false" customHeight="true" outlineLevel="0" collapsed="false">
      <c r="A41" s="192" t="s">
        <v>38</v>
      </c>
      <c r="B41" s="68"/>
      <c r="C41" s="43" t="e">
        <f aca="false">Y41</f>
        <v>#NAME?</v>
      </c>
      <c r="D41" s="66" t="e">
        <f aca="false">SUM(Z41:AC41)</f>
        <v>#NAME?</v>
      </c>
      <c r="E41" s="86" t="e">
        <f aca="false">C41-D41</f>
        <v>#NAME?</v>
      </c>
      <c r="F41" s="66"/>
      <c r="G41" s="43"/>
      <c r="H41" s="66"/>
      <c r="I41" s="66"/>
      <c r="J41" s="207" t="n">
        <f aca="false">SUM(G41:I41)</f>
        <v>0</v>
      </c>
      <c r="K41" s="41"/>
      <c r="L41" s="41"/>
      <c r="M41" s="66"/>
      <c r="N41" s="39"/>
      <c r="O41" s="207" t="n">
        <f aca="false">J41-M41-N41</f>
        <v>0</v>
      </c>
      <c r="P41" s="66"/>
      <c r="Q41" s="43"/>
      <c r="R41" s="66"/>
      <c r="S41" s="66"/>
      <c r="T41" s="66"/>
      <c r="U41" s="66"/>
      <c r="V41" s="86" t="n">
        <f aca="false">ROUND(SUM(Q41:U41),0)</f>
        <v>0</v>
      </c>
      <c r="X41" s="226" t="s">
        <v>202</v>
      </c>
      <c r="Y41" s="66" t="e">
        <f aca="false">HPVAL($X41,$X$1,Y$1,$X$2,$X$3,$X$5)/1000</f>
        <v>#NAME?</v>
      </c>
      <c r="Z41" s="66"/>
      <c r="AA41" s="66" t="e">
        <f aca="false">HPVAL($X41,$X$1,AA$1,$X$2,$X$3,$X$5)/1000</f>
        <v>#NAME?</v>
      </c>
      <c r="AB41" s="66" t="e">
        <f aca="false">HPVAL($X41,$X$1,AB$1,$X$2,$X$3,$X$5)/1000</f>
        <v>#NAME?</v>
      </c>
      <c r="AC41" s="66" t="e">
        <f aca="false">HPVAL($X41,$X$1,AC$1,$X$2,$X$3,$X$5)/1000</f>
        <v>#NAME?</v>
      </c>
      <c r="AE41" s="66" t="e">
        <f aca="false">HPVAL($X41,$AE$2,AE$1,$AF$2,$X$3,$X$5)/1000</f>
        <v>#NAME?</v>
      </c>
      <c r="AF41" s="66"/>
      <c r="AG41" s="66" t="e">
        <f aca="false">HPVAL($X41,$AE$2,AG$1,$AF$2,$X$3,$X$5)/1000</f>
        <v>#NAME?</v>
      </c>
      <c r="AH41" s="66" t="e">
        <f aca="false">HPVAL($X41,$AE$2,AH$1,$AF$2,$X$3,$X$5)/1000</f>
        <v>#NAME?</v>
      </c>
      <c r="AI41" s="66" t="e">
        <f aca="false">HPVAL($X41,$AE$2,AI$1,$AF$2,$X$3,$X$5)/1000</f>
        <v>#NAME?</v>
      </c>
    </row>
    <row r="42" customFormat="false" ht="3" hidden="false" customHeight="true" outlineLevel="0" collapsed="false">
      <c r="A42" s="192"/>
      <c r="B42" s="68"/>
      <c r="C42" s="43"/>
      <c r="D42" s="66"/>
      <c r="E42" s="86"/>
      <c r="F42" s="66"/>
      <c r="G42" s="43"/>
      <c r="H42" s="66"/>
      <c r="I42" s="66"/>
      <c r="J42" s="207"/>
      <c r="K42" s="41"/>
      <c r="L42" s="41"/>
      <c r="M42" s="66"/>
      <c r="N42" s="39"/>
      <c r="O42" s="207"/>
      <c r="P42" s="66"/>
      <c r="Q42" s="43"/>
      <c r="R42" s="66"/>
      <c r="S42" s="66"/>
      <c r="T42" s="66"/>
      <c r="U42" s="66"/>
      <c r="V42" s="86"/>
    </row>
    <row r="43" customFormat="false" ht="12" hidden="false" customHeight="true" outlineLevel="0" collapsed="false">
      <c r="A43" s="192" t="s">
        <v>39</v>
      </c>
      <c r="B43" s="68"/>
      <c r="C43" s="43"/>
      <c r="D43" s="66" t="e">
        <f aca="false">SUM(Z43:AC43)</f>
        <v>#NAME?</v>
      </c>
      <c r="E43" s="86" t="e">
        <f aca="false">C43-D43</f>
        <v>#NAME?</v>
      </c>
      <c r="F43" s="66"/>
      <c r="G43" s="43"/>
      <c r="H43" s="66"/>
      <c r="I43" s="66"/>
      <c r="J43" s="207" t="n">
        <f aca="false">SUM(G43:I43)</f>
        <v>0</v>
      </c>
      <c r="K43" s="41"/>
      <c r="L43" s="41"/>
      <c r="M43" s="66"/>
      <c r="N43" s="39"/>
      <c r="O43" s="207" t="n">
        <f aca="false">J43-M43-N43</f>
        <v>0</v>
      </c>
      <c r="P43" s="66"/>
      <c r="Q43" s="43"/>
      <c r="R43" s="66"/>
      <c r="S43" s="66"/>
      <c r="T43" s="66"/>
      <c r="U43" s="66"/>
      <c r="V43" s="86" t="n">
        <f aca="false">ROUND(SUM(Q43:U43),0)</f>
        <v>0</v>
      </c>
      <c r="X43" s="226" t="s">
        <v>410</v>
      </c>
      <c r="Y43" s="66"/>
      <c r="Z43" s="66"/>
      <c r="AA43" s="66" t="e">
        <f aca="false">HPVAL($X43,$X$1,AA$1,$X$2,$X$3,$X$5)/1000</f>
        <v>#NAME?</v>
      </c>
      <c r="AB43" s="66" t="e">
        <f aca="false">HPVAL($X43,$X$1,AB$1,$X$2,$X$3,$X$5)/1000</f>
        <v>#NAME?</v>
      </c>
      <c r="AC43" s="66" t="e">
        <f aca="false">HPVAL($X43,$X$1,AC$1,$X$2,$X$3,$X$5)/1000</f>
        <v>#NAME?</v>
      </c>
      <c r="AE43" s="66"/>
      <c r="AF43" s="66"/>
      <c r="AG43" s="66" t="e">
        <f aca="false">HPVAL($X43,$AE$2,AG$1,$AF$2,$X$3,$X$5)/1000</f>
        <v>#NAME?</v>
      </c>
      <c r="AH43" s="66" t="e">
        <f aca="false">HPVAL($X43,$AE$2,AH$1,$AF$2,$X$3,$X$5)/1000</f>
        <v>#NAME?</v>
      </c>
      <c r="AI43" s="66" t="e">
        <f aca="false">HPVAL($X43,$AE$2,AI$1,$AF$2,$X$3,$X$5)/1000</f>
        <v>#NAME?</v>
      </c>
    </row>
    <row r="44" customFormat="false" ht="3" hidden="false" customHeight="true" outlineLevel="0" collapsed="false">
      <c r="A44" s="192"/>
      <c r="B44" s="68"/>
      <c r="C44" s="43"/>
      <c r="D44" s="66"/>
      <c r="E44" s="86"/>
      <c r="F44" s="66"/>
      <c r="G44" s="43"/>
      <c r="H44" s="66"/>
      <c r="I44" s="66"/>
      <c r="J44" s="207"/>
      <c r="K44" s="41"/>
      <c r="L44" s="41"/>
      <c r="M44" s="66"/>
      <c r="N44" s="39"/>
      <c r="O44" s="207"/>
      <c r="P44" s="66"/>
      <c r="Q44" s="43"/>
      <c r="R44" s="66"/>
      <c r="S44" s="66"/>
      <c r="T44" s="66"/>
      <c r="U44" s="66"/>
      <c r="V44" s="86"/>
    </row>
    <row r="45" customFormat="false" ht="12" hidden="false" customHeight="true" outlineLevel="0" collapsed="false">
      <c r="A45" s="228" t="s">
        <v>41</v>
      </c>
      <c r="B45" s="233"/>
      <c r="C45" s="229" t="e">
        <f aca="false">SUM(C39:C43)+C19+C27+C33</f>
        <v>#NAME?</v>
      </c>
      <c r="D45" s="230" t="e">
        <f aca="false">SUM(D39:D43)+D19+D27+D33</f>
        <v>#NAME?</v>
      </c>
      <c r="E45" s="231" t="e">
        <f aca="false">SUM(E39:E43)+E19+E27+E33</f>
        <v>#NAME?</v>
      </c>
      <c r="F45" s="234"/>
      <c r="G45" s="229" t="n">
        <f aca="false">SUM(G39:G43)+G19+G27+G33</f>
        <v>0</v>
      </c>
      <c r="H45" s="230" t="n">
        <f aca="false">SUM(H39:H43)+H19+H27+H33</f>
        <v>0</v>
      </c>
      <c r="I45" s="230" t="n">
        <f aca="false">SUM(I39:I43)+I19+I27+I33</f>
        <v>0</v>
      </c>
      <c r="J45" s="232" t="n">
        <f aca="false">SUM(J39:J43)+J19+J27+J33</f>
        <v>0</v>
      </c>
      <c r="K45" s="230"/>
      <c r="L45" s="230"/>
      <c r="M45" s="230" t="n">
        <f aca="false">SUM(M39:M43)+M19+M27+M33</f>
        <v>0</v>
      </c>
      <c r="N45" s="231" t="n">
        <f aca="false">SUM(N39:N43)+N19+N27+N33</f>
        <v>0</v>
      </c>
      <c r="O45" s="232" t="n">
        <f aca="false">J45-M45-N45</f>
        <v>0</v>
      </c>
      <c r="P45" s="234"/>
      <c r="Q45" s="229" t="n">
        <f aca="false">SUM(Q39:Q43)+Q19+Q27+Q33</f>
        <v>0</v>
      </c>
      <c r="R45" s="230"/>
      <c r="S45" s="230"/>
      <c r="T45" s="230" t="n">
        <f aca="false">SUM(T39:T43)+T19+T27+T33</f>
        <v>0</v>
      </c>
      <c r="U45" s="230" t="n">
        <f aca="false">SUM(U39:U43)+U19+U27+U33</f>
        <v>0</v>
      </c>
      <c r="V45" s="231" t="n">
        <f aca="false">SUM(V39:V43)+V19+V27+V33</f>
        <v>0</v>
      </c>
      <c r="W45" s="235"/>
      <c r="X45" s="236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Q45" s="235"/>
      <c r="BR45" s="235"/>
      <c r="BS45" s="235"/>
      <c r="BT45" s="235"/>
      <c r="BU45" s="235"/>
      <c r="BV45" s="235"/>
      <c r="BW45" s="235"/>
      <c r="BX45" s="235"/>
      <c r="BY45" s="235"/>
      <c r="BZ45" s="235"/>
      <c r="CA45" s="235"/>
      <c r="CB45" s="235"/>
      <c r="CC45" s="235"/>
      <c r="CD45" s="235"/>
      <c r="CE45" s="235"/>
      <c r="CF45" s="235"/>
      <c r="CG45" s="235"/>
      <c r="CH45" s="235"/>
      <c r="CI45" s="235"/>
      <c r="CJ45" s="235"/>
      <c r="CK45" s="235"/>
      <c r="CL45" s="235"/>
      <c r="CM45" s="235"/>
      <c r="CN45" s="235"/>
      <c r="CO45" s="235"/>
      <c r="CP45" s="235"/>
      <c r="CQ45" s="235"/>
      <c r="CR45" s="235"/>
      <c r="CS45" s="235"/>
      <c r="CT45" s="235"/>
      <c r="CU45" s="235"/>
      <c r="CV45" s="235"/>
      <c r="CW45" s="235"/>
      <c r="CX45" s="235"/>
      <c r="CY45" s="235"/>
      <c r="CZ45" s="235"/>
      <c r="DA45" s="235"/>
      <c r="DB45" s="235"/>
      <c r="DC45" s="235"/>
      <c r="DD45" s="235"/>
      <c r="DE45" s="235"/>
      <c r="DF45" s="235"/>
      <c r="DG45" s="235"/>
      <c r="DH45" s="235"/>
      <c r="DI45" s="235"/>
      <c r="DJ45" s="235"/>
      <c r="DK45" s="235"/>
      <c r="DL45" s="235"/>
      <c r="DM45" s="235"/>
      <c r="DN45" s="235"/>
      <c r="DO45" s="235"/>
      <c r="DP45" s="235"/>
      <c r="DQ45" s="235"/>
      <c r="DR45" s="235"/>
      <c r="DS45" s="235"/>
      <c r="DT45" s="235"/>
      <c r="DU45" s="235"/>
      <c r="DV45" s="235"/>
      <c r="DW45" s="235"/>
      <c r="DX45" s="235"/>
      <c r="DY45" s="235"/>
      <c r="DZ45" s="235"/>
      <c r="EA45" s="235"/>
      <c r="EB45" s="235"/>
      <c r="EC45" s="235"/>
      <c r="ED45" s="235"/>
      <c r="EE45" s="235"/>
      <c r="EF45" s="235"/>
      <c r="EG45" s="235"/>
      <c r="EH45" s="235"/>
      <c r="EI45" s="235"/>
      <c r="EJ45" s="235"/>
      <c r="EK45" s="235"/>
      <c r="EL45" s="235"/>
      <c r="EM45" s="235"/>
      <c r="EN45" s="235"/>
      <c r="EO45" s="235"/>
      <c r="EP45" s="235"/>
      <c r="EQ45" s="235"/>
      <c r="ER45" s="235"/>
      <c r="ES45" s="235"/>
      <c r="ET45" s="235"/>
      <c r="EU45" s="235"/>
      <c r="EV45" s="235"/>
      <c r="EW45" s="235"/>
      <c r="EX45" s="235"/>
      <c r="EY45" s="235"/>
      <c r="EZ45" s="235"/>
      <c r="FA45" s="235"/>
      <c r="FB45" s="235"/>
      <c r="FC45" s="235"/>
      <c r="FD45" s="235"/>
      <c r="FE45" s="235"/>
      <c r="FF45" s="235"/>
      <c r="FG45" s="235"/>
      <c r="FH45" s="235"/>
      <c r="FI45" s="235"/>
      <c r="FJ45" s="235"/>
      <c r="FK45" s="235"/>
      <c r="FL45" s="235"/>
      <c r="FM45" s="235"/>
      <c r="FN45" s="235"/>
      <c r="FO45" s="235"/>
      <c r="FP45" s="235"/>
      <c r="FQ45" s="235"/>
      <c r="FR45" s="235"/>
      <c r="FS45" s="235"/>
      <c r="FT45" s="235"/>
      <c r="FU45" s="235"/>
      <c r="FV45" s="235"/>
      <c r="FW45" s="235"/>
      <c r="FX45" s="235"/>
      <c r="FY45" s="235"/>
      <c r="FZ45" s="235"/>
      <c r="GA45" s="235"/>
      <c r="GB45" s="235"/>
      <c r="GC45" s="235"/>
      <c r="GD45" s="235"/>
      <c r="GE45" s="235"/>
      <c r="GF45" s="235"/>
      <c r="GG45" s="235"/>
      <c r="GH45" s="235"/>
      <c r="GI45" s="235"/>
      <c r="GJ45" s="235"/>
      <c r="GK45" s="235"/>
      <c r="GL45" s="235"/>
      <c r="GM45" s="235"/>
      <c r="GN45" s="235"/>
      <c r="GO45" s="235"/>
      <c r="GP45" s="235"/>
      <c r="GQ45" s="235"/>
      <c r="GR45" s="235"/>
      <c r="GS45" s="235"/>
      <c r="GT45" s="235"/>
      <c r="GU45" s="235"/>
      <c r="GV45" s="235"/>
      <c r="GW45" s="235"/>
      <c r="GX45" s="235"/>
      <c r="GY45" s="235"/>
      <c r="GZ45" s="235"/>
      <c r="HA45" s="235"/>
      <c r="HB45" s="235"/>
      <c r="HC45" s="235"/>
      <c r="HD45" s="235"/>
      <c r="HE45" s="235"/>
      <c r="HF45" s="235"/>
      <c r="HG45" s="235"/>
      <c r="HH45" s="235"/>
      <c r="HI45" s="235"/>
      <c r="HJ45" s="235"/>
      <c r="HK45" s="235"/>
      <c r="HL45" s="235"/>
      <c r="HM45" s="235"/>
      <c r="HN45" s="235"/>
      <c r="HO45" s="235"/>
      <c r="HP45" s="235"/>
      <c r="HQ45" s="235"/>
      <c r="HR45" s="235"/>
      <c r="HS45" s="235"/>
      <c r="HT45" s="235"/>
      <c r="HU45" s="235"/>
      <c r="HV45" s="235"/>
      <c r="HW45" s="235"/>
      <c r="HX45" s="235"/>
      <c r="HY45" s="235"/>
      <c r="HZ45" s="235"/>
      <c r="IA45" s="235"/>
      <c r="IB45" s="235"/>
      <c r="IC45" s="235"/>
      <c r="ID45" s="235"/>
      <c r="IE45" s="235"/>
      <c r="IF45" s="235"/>
      <c r="IG45" s="235"/>
      <c r="IH45" s="235"/>
      <c r="II45" s="235"/>
      <c r="IJ45" s="235"/>
      <c r="IK45" s="235"/>
      <c r="IL45" s="235"/>
      <c r="IM45" s="235"/>
      <c r="IN45" s="235"/>
      <c r="IO45" s="235"/>
      <c r="IP45" s="235"/>
      <c r="IQ45" s="235"/>
      <c r="IR45" s="235"/>
      <c r="IS45" s="235"/>
      <c r="IT45" s="235"/>
      <c r="IU45" s="235"/>
      <c r="IV45" s="235"/>
      <c r="IW45" s="235"/>
    </row>
    <row r="46" customFormat="false" ht="3" hidden="false" customHeight="true" outlineLevel="0" collapsed="false">
      <c r="A46" s="192"/>
      <c r="B46" s="68"/>
      <c r="C46" s="43"/>
      <c r="D46" s="66"/>
      <c r="E46" s="86"/>
      <c r="F46" s="66"/>
      <c r="G46" s="43"/>
      <c r="H46" s="66"/>
      <c r="I46" s="66"/>
      <c r="J46" s="207"/>
      <c r="K46" s="41"/>
      <c r="L46" s="41"/>
      <c r="M46" s="66"/>
      <c r="N46" s="39"/>
      <c r="O46" s="207"/>
      <c r="P46" s="66"/>
      <c r="Q46" s="43"/>
      <c r="R46" s="66"/>
      <c r="S46" s="66"/>
      <c r="T46" s="66"/>
      <c r="U46" s="66"/>
      <c r="V46" s="86"/>
    </row>
    <row r="47" customFormat="false" ht="12" hidden="false" customHeight="true" outlineLevel="0" collapsed="false">
      <c r="A47" s="192" t="s">
        <v>373</v>
      </c>
      <c r="B47" s="68"/>
      <c r="C47" s="43"/>
      <c r="D47" s="66" t="e">
        <f aca="false">SUM(Z47:AC47)</f>
        <v>#NAME?</v>
      </c>
      <c r="E47" s="86" t="e">
        <f aca="false">C47-D47</f>
        <v>#NAME?</v>
      </c>
      <c r="F47" s="66"/>
      <c r="G47" s="43"/>
      <c r="H47" s="66"/>
      <c r="I47" s="66"/>
      <c r="J47" s="207"/>
      <c r="K47" s="41"/>
      <c r="L47" s="41"/>
      <c r="M47" s="66"/>
      <c r="N47" s="39"/>
      <c r="O47" s="207" t="n">
        <f aca="false">J47-M47-N47</f>
        <v>0</v>
      </c>
      <c r="P47" s="66"/>
      <c r="Q47" s="43"/>
      <c r="R47" s="66"/>
      <c r="S47" s="66"/>
      <c r="T47" s="66"/>
      <c r="U47" s="66"/>
      <c r="V47" s="86" t="n">
        <f aca="false">ROUND(SUM(Q47:U47),0)</f>
        <v>0</v>
      </c>
      <c r="X47" s="226" t="s">
        <v>411</v>
      </c>
      <c r="Y47" s="66"/>
      <c r="Z47" s="66"/>
      <c r="AA47" s="66"/>
      <c r="AB47" s="66" t="e">
        <f aca="false">HPVAL($X47,$X$1,AB$1,$X$2,$X$3,$X$5)/1000</f>
        <v>#NAME?</v>
      </c>
      <c r="AC47" s="66" t="e">
        <f aca="false">HPVAL($X47,$X$1,AC$1,$X$2,$X$3,$X$5)/1000</f>
        <v>#NAME?</v>
      </c>
      <c r="AE47" s="66"/>
      <c r="AF47" s="66"/>
      <c r="AG47" s="66"/>
      <c r="AH47" s="66" t="e">
        <f aca="false">HPVAL($X47,$AE$2,AH$1,$AF$2,$X$3,$X$5)/1000</f>
        <v>#NAME?</v>
      </c>
      <c r="AI47" s="66" t="e">
        <f aca="false">HPVAL($X47,$AE$2,AI$1,$AF$2,$X$3,$X$5)/1000</f>
        <v>#NAME?</v>
      </c>
    </row>
    <row r="48" customFormat="false" ht="3" hidden="false" customHeight="true" outlineLevel="0" collapsed="false">
      <c r="A48" s="192"/>
      <c r="B48" s="68"/>
      <c r="C48" s="43"/>
      <c r="D48" s="66"/>
      <c r="E48" s="86"/>
      <c r="F48" s="66"/>
      <c r="G48" s="43"/>
      <c r="H48" s="66"/>
      <c r="I48" s="66"/>
      <c r="J48" s="207"/>
      <c r="K48" s="41"/>
      <c r="L48" s="41"/>
      <c r="M48" s="66"/>
      <c r="N48" s="39"/>
      <c r="O48" s="207"/>
      <c r="P48" s="66"/>
      <c r="Q48" s="43"/>
      <c r="R48" s="66"/>
      <c r="S48" s="66"/>
      <c r="T48" s="66"/>
      <c r="U48" s="66"/>
      <c r="V48" s="86"/>
    </row>
    <row r="49" customFormat="false" ht="12" hidden="false" customHeight="true" outlineLevel="0" collapsed="false">
      <c r="A49" s="192" t="s">
        <v>44</v>
      </c>
      <c r="B49" s="68"/>
      <c r="C49" s="43" t="e">
        <f aca="false">Y49</f>
        <v>#NAME?</v>
      </c>
      <c r="D49" s="66" t="e">
        <f aca="false">SUM(Z49:AC49)</f>
        <v>#NAME?</v>
      </c>
      <c r="E49" s="86" t="e">
        <f aca="false">C49-D49</f>
        <v>#NAME?</v>
      </c>
      <c r="F49" s="41"/>
      <c r="G49" s="43"/>
      <c r="H49" s="66"/>
      <c r="I49" s="66"/>
      <c r="J49" s="207"/>
      <c r="K49" s="41"/>
      <c r="L49" s="41"/>
      <c r="M49" s="66"/>
      <c r="N49" s="39"/>
      <c r="O49" s="207" t="n">
        <f aca="false">J49-M49-N49</f>
        <v>0</v>
      </c>
      <c r="P49" s="66"/>
      <c r="Q49" s="43"/>
      <c r="R49" s="66"/>
      <c r="S49" s="66"/>
      <c r="T49" s="66"/>
      <c r="U49" s="66"/>
      <c r="V49" s="86" t="n">
        <f aca="false">ROUND(SUM(Q49:U49),0)</f>
        <v>0</v>
      </c>
      <c r="X49" s="226" t="s">
        <v>412</v>
      </c>
      <c r="Y49" s="66" t="e">
        <f aca="false">HPVAL($X49,$X$1,Y$1,$X$2,$X$3,$X$5)/1000</f>
        <v>#NAME?</v>
      </c>
      <c r="Z49" s="66"/>
      <c r="AA49" s="66"/>
      <c r="AB49" s="66" t="e">
        <f aca="false">HPVAL($X49,$X$1,AB$1,$X$2,$X$3,$X$5)/1000</f>
        <v>#NAME?</v>
      </c>
      <c r="AC49" s="66"/>
      <c r="AE49" s="66" t="e">
        <f aca="false">HPVAL($X49,$AE$2,AE$1,$AF$2,$X$3,$X$5)/1000</f>
        <v>#NAME?</v>
      </c>
      <c r="AF49" s="66"/>
      <c r="AG49" s="66"/>
      <c r="AH49" s="66" t="e">
        <f aca="false">HPVAL($X49,$AE$2,AH$1,$AF$2,$X$3,$X$5)/1000</f>
        <v>#NAME?</v>
      </c>
      <c r="AI49" s="66"/>
    </row>
    <row r="50" customFormat="false" ht="3" hidden="false" customHeight="true" outlineLevel="0" collapsed="false">
      <c r="A50" s="192"/>
      <c r="B50" s="68"/>
      <c r="C50" s="43"/>
      <c r="D50" s="66"/>
      <c r="E50" s="86"/>
      <c r="F50" s="66"/>
      <c r="G50" s="43"/>
      <c r="H50" s="66"/>
      <c r="I50" s="66"/>
      <c r="J50" s="207"/>
      <c r="K50" s="41"/>
      <c r="L50" s="41"/>
      <c r="M50" s="66"/>
      <c r="N50" s="39"/>
      <c r="O50" s="207"/>
      <c r="P50" s="66"/>
      <c r="Q50" s="43"/>
      <c r="R50" s="66"/>
      <c r="S50" s="66"/>
      <c r="T50" s="66"/>
      <c r="U50" s="66"/>
      <c r="V50" s="86"/>
    </row>
    <row r="51" customFormat="false" ht="12" hidden="false" customHeight="true" outlineLevel="0" collapsed="false">
      <c r="A51" s="192" t="s">
        <v>45</v>
      </c>
      <c r="B51" s="68"/>
      <c r="C51" s="43"/>
      <c r="D51" s="66" t="e">
        <f aca="false">SUM(Z51:AC51)</f>
        <v>#NAME?</v>
      </c>
      <c r="E51" s="86" t="e">
        <f aca="false">C51-D51</f>
        <v>#NAME?</v>
      </c>
      <c r="F51" s="66"/>
      <c r="G51" s="43"/>
      <c r="H51" s="66"/>
      <c r="I51" s="66"/>
      <c r="J51" s="207" t="n">
        <f aca="false">SUM(G51:I51)</f>
        <v>0</v>
      </c>
      <c r="K51" s="41"/>
      <c r="L51" s="41"/>
      <c r="M51" s="66"/>
      <c r="N51" s="39"/>
      <c r="O51" s="207" t="n">
        <f aca="false">J51-M51-N51</f>
        <v>0</v>
      </c>
      <c r="P51" s="66"/>
      <c r="Q51" s="43"/>
      <c r="R51" s="66"/>
      <c r="S51" s="66"/>
      <c r="T51" s="66"/>
      <c r="U51" s="66"/>
      <c r="V51" s="86" t="n">
        <f aca="false">ROUND(SUM(Q51:U51),0)</f>
        <v>0</v>
      </c>
      <c r="X51" s="226" t="s">
        <v>412</v>
      </c>
      <c r="Y51" s="66"/>
      <c r="Z51" s="66"/>
      <c r="AA51" s="66" t="e">
        <f aca="false">HPVAL($X51,$X$1,AA$1,$X$2,$X$3,$X$5)/1000</f>
        <v>#NAME?</v>
      </c>
      <c r="AB51" s="66"/>
      <c r="AC51" s="66"/>
      <c r="AE51" s="66"/>
      <c r="AF51" s="66"/>
      <c r="AG51" s="66" t="e">
        <f aca="false">HPVAL($X51,$AE$2,AG$1,$AF$2,$X$3,$X$5)/1000</f>
        <v>#NAME?</v>
      </c>
      <c r="AH51" s="66"/>
      <c r="AI51" s="66"/>
    </row>
    <row r="52" customFormat="false" ht="3" hidden="false" customHeight="true" outlineLevel="0" collapsed="false">
      <c r="A52" s="192"/>
      <c r="B52" s="68"/>
      <c r="C52" s="43"/>
      <c r="D52" s="66"/>
      <c r="E52" s="86"/>
      <c r="F52" s="66"/>
      <c r="G52" s="43"/>
      <c r="H52" s="66"/>
      <c r="I52" s="66"/>
      <c r="J52" s="207"/>
      <c r="K52" s="41"/>
      <c r="L52" s="41"/>
      <c r="M52" s="66"/>
      <c r="N52" s="39"/>
      <c r="O52" s="207"/>
      <c r="P52" s="66"/>
      <c r="Q52" s="43"/>
      <c r="R52" s="66"/>
      <c r="S52" s="66"/>
      <c r="T52" s="66"/>
      <c r="U52" s="66"/>
      <c r="V52" s="86" t="n">
        <f aca="false">ROUND(SUM(Q52:U52),0)</f>
        <v>0</v>
      </c>
    </row>
    <row r="53" customFormat="false" ht="12" hidden="false" customHeight="true" outlineLevel="0" collapsed="false">
      <c r="A53" s="192" t="s">
        <v>40</v>
      </c>
      <c r="B53" s="68"/>
      <c r="C53" s="43" t="e">
        <f aca="false">Y53</f>
        <v>#NAME?</v>
      </c>
      <c r="D53" s="66"/>
      <c r="E53" s="86" t="e">
        <f aca="false">C53-D53</f>
        <v>#NAME?</v>
      </c>
      <c r="F53" s="66"/>
      <c r="G53" s="43"/>
      <c r="H53" s="66"/>
      <c r="I53" s="66"/>
      <c r="J53" s="207"/>
      <c r="K53" s="41"/>
      <c r="L53" s="41"/>
      <c r="M53" s="66"/>
      <c r="N53" s="39"/>
      <c r="O53" s="207" t="n">
        <f aca="false">J53-M53-N53</f>
        <v>0</v>
      </c>
      <c r="P53" s="66"/>
      <c r="Q53" s="43"/>
      <c r="R53" s="66"/>
      <c r="S53" s="66"/>
      <c r="T53" s="66"/>
      <c r="U53" s="66"/>
      <c r="V53" s="86" t="n">
        <f aca="false">ROUND(SUM(Q53:U53),0)</f>
        <v>0</v>
      </c>
      <c r="X53" s="226" t="s">
        <v>410</v>
      </c>
      <c r="Y53" s="66" t="e">
        <f aca="false">HPVAL($X53,$X$1,Y$1,$X$2,$X$3,$X$5)/1000</f>
        <v>#NAME?</v>
      </c>
      <c r="Z53" s="66"/>
      <c r="AA53" s="66"/>
      <c r="AB53" s="66"/>
      <c r="AC53" s="66"/>
      <c r="AE53" s="66"/>
      <c r="AF53" s="66"/>
      <c r="AG53" s="66"/>
      <c r="AH53" s="66"/>
      <c r="AI53" s="66"/>
    </row>
    <row r="54" customFormat="false" ht="3" hidden="false" customHeight="true" outlineLevel="0" collapsed="false">
      <c r="A54" s="192"/>
      <c r="B54" s="68"/>
      <c r="C54" s="43"/>
      <c r="D54" s="66"/>
      <c r="E54" s="86"/>
      <c r="F54" s="66"/>
      <c r="G54" s="43"/>
      <c r="H54" s="66"/>
      <c r="I54" s="66"/>
      <c r="J54" s="207"/>
      <c r="K54" s="41"/>
      <c r="L54" s="41"/>
      <c r="M54" s="66"/>
      <c r="N54" s="39"/>
      <c r="O54" s="207"/>
      <c r="P54" s="66"/>
      <c r="Q54" s="43"/>
      <c r="R54" s="66"/>
      <c r="S54" s="66"/>
      <c r="T54" s="66"/>
      <c r="U54" s="66"/>
      <c r="V54" s="86"/>
    </row>
    <row r="55" customFormat="false" ht="12" hidden="false" customHeight="true" outlineLevel="0" collapsed="false">
      <c r="A55" s="228" t="s">
        <v>46</v>
      </c>
      <c r="B55" s="68"/>
      <c r="C55" s="229" t="e">
        <f aca="false">SUM(C45:C53)</f>
        <v>#NAME?</v>
      </c>
      <c r="D55" s="230" t="e">
        <f aca="false">SUM(D45:D53)</f>
        <v>#NAME?</v>
      </c>
      <c r="E55" s="231" t="e">
        <f aca="false">SUM(E45:E53)</f>
        <v>#NAME?</v>
      </c>
      <c r="F55" s="66"/>
      <c r="G55" s="229" t="n">
        <f aca="false">SUM(G45:G53)</f>
        <v>0</v>
      </c>
      <c r="H55" s="230" t="n">
        <f aca="false">SUM(H45:H53)</f>
        <v>0</v>
      </c>
      <c r="I55" s="230" t="n">
        <f aca="false">SUM(I45:I53)</f>
        <v>0</v>
      </c>
      <c r="J55" s="232" t="n">
        <f aca="false">SUM(J45:J53)</f>
        <v>0</v>
      </c>
      <c r="K55" s="230"/>
      <c r="L55" s="230"/>
      <c r="M55" s="230" t="n">
        <f aca="false">SUM(M45:M53)</f>
        <v>0</v>
      </c>
      <c r="N55" s="231" t="n">
        <f aca="false">SUM(N45:N53)</f>
        <v>0</v>
      </c>
      <c r="O55" s="232" t="n">
        <f aca="false">J55-M55-N55</f>
        <v>0</v>
      </c>
      <c r="P55" s="66"/>
      <c r="Q55" s="229" t="n">
        <f aca="false">SUM(Q45:Q53)</f>
        <v>0</v>
      </c>
      <c r="R55" s="230"/>
      <c r="S55" s="230"/>
      <c r="T55" s="230" t="n">
        <f aca="false">SUM(T45:T53)</f>
        <v>0</v>
      </c>
      <c r="U55" s="230" t="n">
        <f aca="false">SUM(U45:U53)</f>
        <v>0</v>
      </c>
      <c r="V55" s="231" t="n">
        <f aca="false">SUM(V45:V53)</f>
        <v>0</v>
      </c>
    </row>
    <row r="56" customFormat="false" ht="3" hidden="false" customHeight="true" outlineLevel="0" collapsed="false">
      <c r="A56" s="192"/>
      <c r="B56" s="68"/>
      <c r="C56" s="43"/>
      <c r="D56" s="66"/>
      <c r="E56" s="86"/>
      <c r="F56" s="66"/>
      <c r="G56" s="43"/>
      <c r="H56" s="66"/>
      <c r="I56" s="66"/>
      <c r="J56" s="207"/>
      <c r="K56" s="41"/>
      <c r="L56" s="41"/>
      <c r="M56" s="66"/>
      <c r="N56" s="39"/>
      <c r="O56" s="207"/>
      <c r="P56" s="66"/>
      <c r="Q56" s="43"/>
      <c r="R56" s="66"/>
      <c r="S56" s="66"/>
      <c r="T56" s="66"/>
      <c r="U56" s="66"/>
      <c r="V56" s="86"/>
    </row>
    <row r="57" customFormat="false" ht="12" hidden="false" customHeight="true" outlineLevel="0" collapsed="false">
      <c r="A57" s="192" t="s">
        <v>47</v>
      </c>
      <c r="B57" s="68"/>
      <c r="C57" s="43"/>
      <c r="D57" s="66" t="n">
        <f aca="false">12000+8600</f>
        <v>20600</v>
      </c>
      <c r="E57" s="86" t="n">
        <f aca="false">C57-D57</f>
        <v>-20600</v>
      </c>
      <c r="F57" s="66"/>
      <c r="G57" s="43"/>
      <c r="H57" s="66"/>
      <c r="I57" s="66"/>
      <c r="J57" s="207"/>
      <c r="K57" s="41"/>
      <c r="L57" s="41"/>
      <c r="M57" s="66"/>
      <c r="N57" s="39"/>
      <c r="O57" s="207" t="n">
        <f aca="false">J57-M57-N57</f>
        <v>0</v>
      </c>
      <c r="P57" s="66"/>
      <c r="Q57" s="43"/>
      <c r="R57" s="66"/>
      <c r="S57" s="66"/>
      <c r="T57" s="66"/>
      <c r="U57" s="66"/>
      <c r="V57" s="86" t="n">
        <f aca="false">ROUND(SUM(Q57:U57),0)</f>
        <v>0</v>
      </c>
    </row>
    <row r="58" customFormat="false" ht="3" hidden="false" customHeight="true" outlineLevel="0" collapsed="false">
      <c r="A58" s="192"/>
      <c r="B58" s="68"/>
      <c r="C58" s="43"/>
      <c r="D58" s="66"/>
      <c r="E58" s="86"/>
      <c r="F58" s="66"/>
      <c r="G58" s="43"/>
      <c r="H58" s="66"/>
      <c r="I58" s="66"/>
      <c r="J58" s="207"/>
      <c r="K58" s="41"/>
      <c r="L58" s="41"/>
      <c r="M58" s="66"/>
      <c r="N58" s="39"/>
      <c r="O58" s="207"/>
      <c r="P58" s="66"/>
      <c r="Q58" s="43"/>
      <c r="R58" s="66"/>
      <c r="S58" s="66"/>
      <c r="T58" s="66"/>
      <c r="U58" s="66"/>
      <c r="V58" s="86"/>
    </row>
    <row r="59" customFormat="false" ht="12" hidden="false" customHeight="true" outlineLevel="0" collapsed="false">
      <c r="A59" s="228" t="s">
        <v>48</v>
      </c>
      <c r="B59" s="68"/>
      <c r="C59" s="216" t="e">
        <f aca="false">SUM(C55:C57)</f>
        <v>#NAME?</v>
      </c>
      <c r="D59" s="217" t="e">
        <f aca="false">SUM(D55:D57)</f>
        <v>#NAME?</v>
      </c>
      <c r="E59" s="218" t="e">
        <f aca="false">SUM(E55:E57)</f>
        <v>#NAME?</v>
      </c>
      <c r="F59" s="66"/>
      <c r="G59" s="216" t="n">
        <f aca="false">SUM(G55:G57)</f>
        <v>0</v>
      </c>
      <c r="H59" s="217" t="n">
        <f aca="false">SUM(H55:H57)</f>
        <v>0</v>
      </c>
      <c r="I59" s="217" t="n">
        <f aca="false">SUM(I55:I57)</f>
        <v>0</v>
      </c>
      <c r="J59" s="219" t="n">
        <f aca="false">SUM(J55:J57)</f>
        <v>0</v>
      </c>
      <c r="K59" s="217"/>
      <c r="L59" s="217"/>
      <c r="M59" s="217" t="n">
        <f aca="false">SUM(M55:M57)</f>
        <v>0</v>
      </c>
      <c r="N59" s="218" t="n">
        <f aca="false">SUM(N55:N57)</f>
        <v>0</v>
      </c>
      <c r="O59" s="219" t="n">
        <f aca="false">J59-M59-N59</f>
        <v>0</v>
      </c>
      <c r="P59" s="66"/>
      <c r="Q59" s="216" t="n">
        <f aca="false">SUM(Q55:Q57)</f>
        <v>0</v>
      </c>
      <c r="R59" s="217"/>
      <c r="S59" s="217"/>
      <c r="T59" s="217" t="n">
        <f aca="false">SUM(T55:T57)</f>
        <v>0</v>
      </c>
      <c r="U59" s="217" t="n">
        <f aca="false">SUM(U55:U57)</f>
        <v>0</v>
      </c>
      <c r="V59" s="218" t="n">
        <f aca="false">SUM(V55:V57)</f>
        <v>0</v>
      </c>
    </row>
    <row r="60" customFormat="false" ht="3" hidden="false" customHeight="true" outlineLevel="0" collapsed="false">
      <c r="A60" s="220"/>
      <c r="B60" s="25"/>
      <c r="C60" s="221"/>
      <c r="D60" s="222"/>
      <c r="E60" s="55"/>
      <c r="F60" s="66"/>
      <c r="G60" s="223"/>
      <c r="H60" s="183"/>
      <c r="I60" s="183"/>
      <c r="J60" s="220"/>
      <c r="K60" s="183"/>
      <c r="L60" s="183"/>
      <c r="M60" s="183"/>
      <c r="N60" s="224"/>
      <c r="O60" s="220"/>
      <c r="P60" s="68"/>
      <c r="Q60" s="223"/>
      <c r="R60" s="183"/>
      <c r="S60" s="183"/>
      <c r="T60" s="183"/>
      <c r="U60" s="183"/>
      <c r="V60" s="224"/>
      <c r="W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  <c r="BI60" s="68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8"/>
      <c r="BX60" s="68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8"/>
      <c r="CM60" s="68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8"/>
      <c r="DB60" s="68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8"/>
      <c r="DQ60" s="68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8"/>
      <c r="EF60" s="68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8"/>
      <c r="EU60" s="68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8"/>
      <c r="FJ60" s="68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8"/>
      <c r="FY60" s="68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8"/>
      <c r="GN60" s="68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8"/>
      <c r="HC60" s="68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8"/>
      <c r="HR60" s="68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8"/>
      <c r="IG60" s="68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8"/>
      <c r="IV60" s="68"/>
      <c r="IW60" s="68"/>
    </row>
    <row r="61" customFormat="false" ht="6" hidden="false" customHeight="true" outlineLevel="0" collapsed="false">
      <c r="A61" s="237"/>
      <c r="C61" s="66"/>
      <c r="D61" s="66"/>
      <c r="E61" s="66"/>
      <c r="F61" s="66"/>
    </row>
    <row r="62" customFormat="false" ht="12.75" hidden="false" customHeight="false" outlineLevel="0" collapsed="false">
      <c r="A62" s="67" t="s">
        <v>49</v>
      </c>
      <c r="C62" s="66"/>
      <c r="D62" s="66"/>
      <c r="E62" s="66"/>
      <c r="F62" s="66"/>
    </row>
    <row r="63" customFormat="false" ht="12.75" hidden="false" customHeight="false" outlineLevel="0" collapsed="false">
      <c r="C63" s="66"/>
      <c r="D63" s="66"/>
      <c r="E63" s="66"/>
      <c r="F63" s="66"/>
    </row>
    <row r="64" customFormat="false" ht="12.75" hidden="false" customHeight="false" outlineLevel="0" collapsed="false">
      <c r="C64" s="66"/>
      <c r="D64" s="66"/>
      <c r="E64" s="66"/>
      <c r="F64" s="66"/>
    </row>
    <row r="65" customFormat="false" ht="12.75" hidden="false" customHeight="false" outlineLevel="0" collapsed="false">
      <c r="C65" s="66"/>
      <c r="D65" s="66"/>
      <c r="E65" s="66"/>
      <c r="F65" s="66"/>
    </row>
    <row r="66" customFormat="false" ht="12.75" hidden="false" customHeight="false" outlineLevel="0" collapsed="false">
      <c r="C66" s="66"/>
      <c r="D66" s="66"/>
      <c r="E66" s="66"/>
      <c r="F66" s="66"/>
    </row>
    <row r="67" customFormat="false" ht="12.75" hidden="false" customHeight="false" outlineLevel="0" collapsed="false">
      <c r="C67" s="66"/>
      <c r="D67" s="66"/>
      <c r="E67" s="66"/>
      <c r="F67" s="66"/>
    </row>
    <row r="68" customFormat="false" ht="12.75" hidden="false" customHeight="false" outlineLevel="0" collapsed="false">
      <c r="C68" s="66"/>
      <c r="D68" s="66"/>
      <c r="E68" s="66"/>
      <c r="F68" s="66"/>
    </row>
    <row r="69" customFormat="false" ht="12.75" hidden="false" customHeight="false" outlineLevel="0" collapsed="false">
      <c r="C69" s="66"/>
      <c r="D69" s="66"/>
      <c r="E69" s="66"/>
      <c r="F69" s="66"/>
    </row>
    <row r="70" customFormat="false" ht="12.75" hidden="false" customHeight="false" outlineLevel="0" collapsed="false">
      <c r="C70" s="66"/>
      <c r="D70" s="66"/>
      <c r="E70" s="66"/>
      <c r="F70" s="66"/>
    </row>
    <row r="71" customFormat="false" ht="12.75" hidden="false" customHeight="false" outlineLevel="0" collapsed="false">
      <c r="C71" s="66"/>
      <c r="D71" s="66"/>
      <c r="E71" s="66"/>
      <c r="F71" s="66"/>
    </row>
    <row r="72" customFormat="false" ht="12.75" hidden="false" customHeight="false" outlineLevel="0" collapsed="false">
      <c r="C72" s="66"/>
      <c r="D72" s="66"/>
      <c r="E72" s="66"/>
      <c r="F72" s="66"/>
    </row>
    <row r="73" customFormat="false" ht="12.75" hidden="false" customHeight="false" outlineLevel="0" collapsed="false">
      <c r="C73" s="66"/>
      <c r="D73" s="66"/>
      <c r="E73" s="66"/>
      <c r="F73" s="66"/>
    </row>
    <row r="74" customFormat="false" ht="12.75" hidden="false" customHeight="false" outlineLevel="0" collapsed="false">
      <c r="C74" s="66"/>
      <c r="D74" s="66"/>
      <c r="E74" s="66"/>
      <c r="F74" s="66"/>
    </row>
    <row r="75" customFormat="false" ht="12.75" hidden="false" customHeight="false" outlineLevel="0" collapsed="false">
      <c r="C75" s="66"/>
      <c r="D75" s="66"/>
      <c r="E75" s="66"/>
      <c r="F75" s="66"/>
    </row>
    <row r="76" customFormat="false" ht="12.75" hidden="false" customHeight="false" outlineLevel="0" collapsed="false">
      <c r="C76" s="66"/>
      <c r="D76" s="66"/>
      <c r="E76" s="66"/>
      <c r="F76" s="66"/>
    </row>
    <row r="77" customFormat="false" ht="12.75" hidden="false" customHeight="false" outlineLevel="0" collapsed="false">
      <c r="C77" s="66"/>
      <c r="D77" s="66"/>
      <c r="E77" s="66"/>
      <c r="F77" s="66"/>
    </row>
    <row r="78" customFormat="false" ht="12.75" hidden="false" customHeight="false" outlineLevel="0" collapsed="false">
      <c r="C78" s="66"/>
      <c r="D78" s="66"/>
      <c r="E78" s="66"/>
      <c r="F78" s="66"/>
    </row>
    <row r="79" customFormat="false" ht="12.75" hidden="false" customHeight="false" outlineLevel="0" collapsed="false">
      <c r="C79" s="66"/>
      <c r="D79" s="66"/>
      <c r="E79" s="66"/>
      <c r="F79" s="66"/>
    </row>
    <row r="80" customFormat="false" ht="12.75" hidden="false" customHeight="false" outlineLevel="0" collapsed="false">
      <c r="C80" s="66"/>
      <c r="D80" s="66"/>
      <c r="E80" s="66"/>
      <c r="F80" s="66"/>
    </row>
    <row r="81" customFormat="false" ht="12.75" hidden="false" customHeight="false" outlineLevel="0" collapsed="false">
      <c r="C81" s="66"/>
      <c r="D81" s="66"/>
      <c r="E81" s="66"/>
      <c r="F81" s="66"/>
    </row>
    <row r="82" customFormat="false" ht="12.75" hidden="false" customHeight="false" outlineLevel="0" collapsed="false">
      <c r="C82" s="66"/>
      <c r="D82" s="66"/>
      <c r="E82" s="66"/>
      <c r="F82" s="66"/>
    </row>
    <row r="83" customFormat="false" ht="12.75" hidden="false" customHeight="false" outlineLevel="0" collapsed="false">
      <c r="C83" s="66"/>
      <c r="D83" s="66"/>
      <c r="E83" s="66"/>
      <c r="F83" s="66"/>
    </row>
    <row r="84" customFormat="false" ht="12.75" hidden="false" customHeight="false" outlineLevel="0" collapsed="false">
      <c r="C84" s="66"/>
      <c r="D84" s="66"/>
      <c r="E84" s="66"/>
      <c r="F84" s="66"/>
    </row>
    <row r="85" customFormat="false" ht="12.75" hidden="false" customHeight="false" outlineLevel="0" collapsed="false">
      <c r="C85" s="66"/>
      <c r="D85" s="66"/>
      <c r="E85" s="66"/>
      <c r="F85" s="66"/>
    </row>
  </sheetData>
  <mergeCells count="8">
    <mergeCell ref="A1:V1"/>
    <mergeCell ref="A2:V2"/>
    <mergeCell ref="A3:V3"/>
    <mergeCell ref="C5:E5"/>
    <mergeCell ref="G5:O5"/>
    <mergeCell ref="Q5:V5"/>
    <mergeCell ref="Y5:AC5"/>
    <mergeCell ref="AE5:AI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6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226" width="16.84"/>
    <col collapsed="false" customWidth="true" hidden="false" outlineLevel="0" max="2" min="2" style="1" width="23.7"/>
    <col collapsed="false" customWidth="true" hidden="false" outlineLevel="0" max="3" min="3" style="1" width="0.99"/>
    <col collapsed="false" customWidth="true" hidden="false" outlineLevel="0" max="4" min="4" style="1" width="7.7"/>
    <col collapsed="false" customWidth="true" hidden="false" outlineLevel="0" max="5" min="5" style="1" width="8.56"/>
    <col collapsed="false" customWidth="true" hidden="false" outlineLevel="0" max="6" min="6" style="1" width="7.7"/>
    <col collapsed="false" customWidth="true" hidden="false" outlineLevel="0" max="7" min="7" style="1" width="0.85"/>
    <col collapsed="false" customWidth="true" hidden="false" outlineLevel="0" max="10" min="8" style="1" width="7.7"/>
    <col collapsed="false" customWidth="true" hidden="false" outlineLevel="0" max="11" min="11" style="1" width="0.85"/>
    <col collapsed="false" customWidth="true" hidden="false" outlineLevel="0" max="14" min="12" style="1" width="7.7"/>
    <col collapsed="false" customWidth="true" hidden="false" outlineLevel="0" max="15" min="15" style="1" width="0.85"/>
    <col collapsed="false" customWidth="true" hidden="false" outlineLevel="0" max="18" min="16" style="1" width="7.7"/>
    <col collapsed="false" customWidth="true" hidden="false" outlineLevel="0" max="19" min="19" style="1" width="0.85"/>
    <col collapsed="false" customWidth="true" hidden="false" outlineLevel="0" max="22" min="20" style="1" width="7.7"/>
    <col collapsed="false" customWidth="false" hidden="false" outlineLevel="0" max="257" min="23" style="1" width="9.14"/>
  </cols>
  <sheetData>
    <row r="1" customFormat="false" ht="12.75" hidden="true" customHeight="false" outlineLevel="0" collapsed="false">
      <c r="B1" s="226"/>
      <c r="C1" s="226"/>
      <c r="D1" s="226" t="s">
        <v>379</v>
      </c>
      <c r="E1" s="226" t="s">
        <v>374</v>
      </c>
      <c r="F1" s="238" t="n">
        <v>36586</v>
      </c>
      <c r="G1" s="226"/>
      <c r="H1" s="226" t="s">
        <v>374</v>
      </c>
      <c r="I1" s="226" t="s">
        <v>374</v>
      </c>
      <c r="J1" s="238" t="n">
        <v>36678</v>
      </c>
      <c r="K1" s="226"/>
      <c r="L1" s="226" t="s">
        <v>374</v>
      </c>
      <c r="M1" s="226" t="s">
        <v>374</v>
      </c>
      <c r="N1" s="238" t="n">
        <v>36770</v>
      </c>
      <c r="O1" s="226"/>
      <c r="P1" s="226" t="s">
        <v>374</v>
      </c>
      <c r="Q1" s="226" t="s">
        <v>374</v>
      </c>
      <c r="R1" s="238" t="n">
        <v>36861</v>
      </c>
      <c r="S1" s="226"/>
      <c r="T1" s="226"/>
      <c r="U1" s="226"/>
      <c r="V1" s="238"/>
      <c r="W1" s="226"/>
      <c r="X1" s="226"/>
      <c r="Y1" s="226"/>
      <c r="Z1" s="226"/>
      <c r="AA1" s="226"/>
      <c r="AB1" s="226"/>
      <c r="AC1" s="226"/>
      <c r="AD1" s="226"/>
      <c r="AE1" s="226"/>
      <c r="AF1" s="226"/>
      <c r="AG1" s="226"/>
      <c r="AH1" s="226"/>
      <c r="AI1" s="226"/>
      <c r="AJ1" s="226"/>
      <c r="AK1" s="226"/>
      <c r="AL1" s="226"/>
      <c r="AM1" s="226"/>
      <c r="AN1" s="226"/>
      <c r="AO1" s="226"/>
      <c r="AP1" s="226"/>
      <c r="AQ1" s="226"/>
      <c r="AR1" s="226"/>
      <c r="AS1" s="226"/>
      <c r="AT1" s="226"/>
      <c r="AU1" s="226"/>
      <c r="AV1" s="226"/>
      <c r="AW1" s="226"/>
      <c r="AX1" s="226"/>
      <c r="AY1" s="226"/>
      <c r="AZ1" s="226"/>
      <c r="BA1" s="226"/>
      <c r="BB1" s="226"/>
      <c r="BC1" s="226"/>
      <c r="BD1" s="226"/>
      <c r="BE1" s="226"/>
      <c r="BF1" s="226"/>
      <c r="BG1" s="226"/>
      <c r="BH1" s="226"/>
      <c r="BI1" s="226"/>
      <c r="BJ1" s="226"/>
      <c r="BK1" s="226"/>
      <c r="BL1" s="226"/>
      <c r="BM1" s="226"/>
      <c r="BN1" s="226"/>
      <c r="BO1" s="226"/>
      <c r="BP1" s="226"/>
      <c r="BQ1" s="226"/>
      <c r="BR1" s="226"/>
      <c r="BS1" s="226"/>
      <c r="BT1" s="226"/>
      <c r="BU1" s="226"/>
      <c r="BV1" s="226"/>
      <c r="BW1" s="226"/>
      <c r="BX1" s="226"/>
      <c r="BY1" s="226"/>
      <c r="BZ1" s="226"/>
      <c r="CA1" s="226"/>
      <c r="CB1" s="226"/>
      <c r="CC1" s="226"/>
      <c r="CD1" s="226"/>
      <c r="CE1" s="226"/>
      <c r="CF1" s="226"/>
      <c r="CG1" s="226"/>
      <c r="CH1" s="226"/>
      <c r="CI1" s="226"/>
      <c r="CJ1" s="226"/>
      <c r="CK1" s="226"/>
      <c r="CL1" s="226"/>
      <c r="CM1" s="226"/>
      <c r="CN1" s="226"/>
      <c r="CO1" s="226"/>
      <c r="CP1" s="226"/>
      <c r="CQ1" s="226"/>
      <c r="CR1" s="226"/>
      <c r="CS1" s="226"/>
      <c r="CT1" s="226"/>
      <c r="CU1" s="226"/>
      <c r="CV1" s="226"/>
      <c r="CW1" s="226"/>
      <c r="CX1" s="226"/>
      <c r="CY1" s="226"/>
      <c r="CZ1" s="226"/>
      <c r="DA1" s="226"/>
      <c r="DB1" s="226"/>
      <c r="DC1" s="226"/>
      <c r="DD1" s="226"/>
      <c r="DE1" s="226"/>
      <c r="DF1" s="226"/>
      <c r="DG1" s="226"/>
      <c r="DH1" s="226"/>
      <c r="DI1" s="226"/>
      <c r="DJ1" s="226"/>
      <c r="DK1" s="226"/>
      <c r="DL1" s="226"/>
      <c r="DM1" s="226"/>
      <c r="DN1" s="226"/>
      <c r="DO1" s="226"/>
      <c r="DP1" s="226"/>
      <c r="DQ1" s="226"/>
      <c r="DR1" s="226"/>
      <c r="DS1" s="226"/>
      <c r="DT1" s="226"/>
      <c r="DU1" s="226"/>
      <c r="DV1" s="226"/>
      <c r="DW1" s="226"/>
      <c r="DX1" s="226"/>
      <c r="DY1" s="226"/>
      <c r="DZ1" s="226"/>
      <c r="EA1" s="226"/>
      <c r="EB1" s="226"/>
      <c r="EC1" s="226"/>
      <c r="ED1" s="226"/>
      <c r="EE1" s="226"/>
      <c r="EF1" s="226"/>
      <c r="EG1" s="226"/>
      <c r="EH1" s="226"/>
      <c r="EI1" s="226"/>
      <c r="EJ1" s="226"/>
      <c r="EK1" s="226"/>
      <c r="EL1" s="226"/>
      <c r="EM1" s="226"/>
      <c r="EN1" s="226"/>
      <c r="EO1" s="226"/>
      <c r="EP1" s="226"/>
      <c r="EQ1" s="226"/>
      <c r="ER1" s="226"/>
      <c r="ES1" s="226"/>
      <c r="ET1" s="226"/>
      <c r="EU1" s="226"/>
      <c r="EV1" s="226"/>
      <c r="EW1" s="226"/>
      <c r="EX1" s="226"/>
      <c r="EY1" s="226"/>
      <c r="EZ1" s="226"/>
      <c r="FA1" s="226"/>
      <c r="FB1" s="226"/>
      <c r="FC1" s="226"/>
      <c r="FD1" s="226"/>
      <c r="FE1" s="226"/>
      <c r="FF1" s="226"/>
      <c r="FG1" s="226"/>
      <c r="FH1" s="226"/>
      <c r="FI1" s="226"/>
      <c r="FJ1" s="226"/>
      <c r="FK1" s="226"/>
      <c r="FL1" s="226"/>
      <c r="FM1" s="226"/>
      <c r="FN1" s="226"/>
      <c r="FO1" s="226"/>
      <c r="FP1" s="226"/>
      <c r="FQ1" s="226"/>
      <c r="FR1" s="226"/>
      <c r="FS1" s="226"/>
      <c r="FT1" s="226"/>
      <c r="FU1" s="226"/>
      <c r="FV1" s="226"/>
      <c r="FW1" s="226"/>
      <c r="FX1" s="226"/>
      <c r="FY1" s="226"/>
      <c r="FZ1" s="226"/>
      <c r="GA1" s="226"/>
      <c r="GB1" s="226"/>
      <c r="GC1" s="226"/>
      <c r="GD1" s="226"/>
      <c r="GE1" s="226"/>
      <c r="GF1" s="226"/>
      <c r="GG1" s="226"/>
      <c r="GH1" s="226"/>
      <c r="GI1" s="226"/>
      <c r="GJ1" s="226"/>
      <c r="GK1" s="226"/>
      <c r="GL1" s="226"/>
      <c r="GM1" s="226"/>
      <c r="GN1" s="226"/>
      <c r="GO1" s="226"/>
      <c r="GP1" s="226"/>
      <c r="GQ1" s="226"/>
      <c r="GR1" s="226"/>
      <c r="GS1" s="226"/>
      <c r="GT1" s="226"/>
      <c r="GU1" s="226"/>
      <c r="GV1" s="226"/>
      <c r="GW1" s="226"/>
      <c r="GX1" s="226"/>
      <c r="GY1" s="226"/>
      <c r="GZ1" s="226"/>
      <c r="HA1" s="226"/>
      <c r="HB1" s="226"/>
      <c r="HC1" s="226"/>
      <c r="HD1" s="226"/>
      <c r="HE1" s="226"/>
      <c r="HF1" s="226"/>
      <c r="HG1" s="226"/>
      <c r="HH1" s="226"/>
      <c r="HI1" s="226"/>
      <c r="HJ1" s="226"/>
      <c r="HK1" s="226"/>
      <c r="HL1" s="226"/>
      <c r="HM1" s="226"/>
      <c r="HN1" s="226"/>
      <c r="HO1" s="226"/>
      <c r="HP1" s="226"/>
      <c r="HQ1" s="226"/>
      <c r="HR1" s="226"/>
      <c r="HS1" s="226"/>
      <c r="HT1" s="226"/>
      <c r="HU1" s="226"/>
      <c r="HV1" s="226"/>
      <c r="HW1" s="226"/>
      <c r="HX1" s="226"/>
      <c r="HY1" s="226"/>
      <c r="HZ1" s="226"/>
      <c r="IA1" s="226"/>
      <c r="IB1" s="226"/>
      <c r="IC1" s="226"/>
      <c r="ID1" s="226"/>
      <c r="IE1" s="226"/>
      <c r="IF1" s="226"/>
      <c r="IG1" s="226"/>
      <c r="IH1" s="226"/>
      <c r="II1" s="226"/>
      <c r="IJ1" s="226"/>
      <c r="IK1" s="226"/>
      <c r="IL1" s="226"/>
      <c r="IM1" s="226"/>
      <c r="IN1" s="226"/>
      <c r="IO1" s="226"/>
      <c r="IP1" s="226"/>
      <c r="IQ1" s="226"/>
      <c r="IR1" s="226"/>
      <c r="IS1" s="226"/>
      <c r="IT1" s="226"/>
      <c r="IU1" s="226"/>
      <c r="IV1" s="226"/>
      <c r="IW1" s="226"/>
    </row>
    <row r="2" customFormat="false" ht="15.75" hidden="false" customHeight="false" outlineLevel="0" collapsed="false">
      <c r="A2" s="226" t="s">
        <v>413</v>
      </c>
      <c r="B2" s="162" t="s">
        <v>287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</row>
    <row r="3" customFormat="false" ht="16.5" hidden="false" customHeight="false" outlineLevel="0" collapsed="false">
      <c r="A3" s="227" t="s">
        <v>414</v>
      </c>
      <c r="B3" s="165" t="s">
        <v>359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</row>
    <row r="4" customFormat="false" ht="13.5" hidden="false" customHeight="false" outlineLevel="0" collapsed="false">
      <c r="A4" s="226" t="s">
        <v>220</v>
      </c>
      <c r="B4" s="168" t="s">
        <v>380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</row>
    <row r="5" customFormat="false" ht="3" hidden="false" customHeight="true" outlineLevel="0" collapsed="false"/>
    <row r="6" customFormat="false" ht="12" hidden="false" customHeight="true" outlineLevel="0" collapsed="false">
      <c r="B6" s="191"/>
      <c r="D6" s="176" t="s">
        <v>415</v>
      </c>
      <c r="E6" s="176"/>
      <c r="F6" s="176"/>
      <c r="H6" s="176" t="s">
        <v>416</v>
      </c>
      <c r="I6" s="176"/>
      <c r="J6" s="176"/>
      <c r="L6" s="176" t="s">
        <v>417</v>
      </c>
      <c r="M6" s="176"/>
      <c r="N6" s="176"/>
      <c r="P6" s="176" t="s">
        <v>418</v>
      </c>
      <c r="Q6" s="176"/>
      <c r="R6" s="176"/>
      <c r="T6" s="176" t="s">
        <v>294</v>
      </c>
      <c r="U6" s="176"/>
      <c r="V6" s="176"/>
    </row>
    <row r="7" customFormat="false" ht="12" hidden="false" customHeight="true" outlineLevel="0" collapsed="false">
      <c r="B7" s="192"/>
      <c r="D7" s="193"/>
      <c r="E7" s="194"/>
      <c r="F7" s="195"/>
      <c r="H7" s="193"/>
      <c r="I7" s="194"/>
      <c r="J7" s="195"/>
      <c r="L7" s="193"/>
      <c r="M7" s="194"/>
      <c r="N7" s="195"/>
      <c r="P7" s="193"/>
      <c r="Q7" s="194"/>
      <c r="R7" s="195"/>
      <c r="T7" s="193"/>
      <c r="U7" s="194"/>
      <c r="V7" s="195"/>
    </row>
    <row r="8" customFormat="false" ht="12" hidden="false" customHeight="true" outlineLevel="0" collapsed="false">
      <c r="B8" s="196" t="s">
        <v>5</v>
      </c>
      <c r="C8" s="192"/>
      <c r="D8" s="198" t="s">
        <v>6</v>
      </c>
      <c r="E8" s="199" t="s">
        <v>7</v>
      </c>
      <c r="F8" s="200" t="s">
        <v>8</v>
      </c>
      <c r="G8" s="25"/>
      <c r="H8" s="198" t="s">
        <v>419</v>
      </c>
      <c r="I8" s="199" t="s">
        <v>7</v>
      </c>
      <c r="J8" s="200" t="s">
        <v>8</v>
      </c>
      <c r="K8" s="25"/>
      <c r="L8" s="198" t="s">
        <v>7</v>
      </c>
      <c r="M8" s="199" t="s">
        <v>7</v>
      </c>
      <c r="N8" s="200" t="s">
        <v>8</v>
      </c>
      <c r="O8" s="25"/>
      <c r="P8" s="198" t="s">
        <v>7</v>
      </c>
      <c r="Q8" s="199" t="s">
        <v>7</v>
      </c>
      <c r="R8" s="200" t="s">
        <v>8</v>
      </c>
      <c r="S8" s="25"/>
      <c r="T8" s="198" t="s">
        <v>419</v>
      </c>
      <c r="U8" s="199" t="s">
        <v>7</v>
      </c>
      <c r="V8" s="200" t="s">
        <v>8</v>
      </c>
    </row>
    <row r="9" customFormat="false" ht="3" hidden="false" customHeight="true" outlineLevel="0" collapsed="false">
      <c r="B9" s="191"/>
      <c r="C9" s="68"/>
      <c r="D9" s="202"/>
      <c r="E9" s="203"/>
      <c r="F9" s="204"/>
      <c r="G9" s="68"/>
      <c r="H9" s="202"/>
      <c r="I9" s="203"/>
      <c r="J9" s="204"/>
      <c r="K9" s="68"/>
      <c r="L9" s="202"/>
      <c r="M9" s="203"/>
      <c r="N9" s="204"/>
      <c r="O9" s="68"/>
      <c r="P9" s="202"/>
      <c r="Q9" s="203"/>
      <c r="R9" s="204"/>
      <c r="S9" s="68"/>
      <c r="T9" s="202"/>
      <c r="U9" s="203"/>
      <c r="V9" s="204"/>
    </row>
    <row r="10" customFormat="false" ht="12" hidden="false" customHeight="true" outlineLevel="0" collapsed="false">
      <c r="A10" s="226" t="s">
        <v>383</v>
      </c>
      <c r="B10" s="192" t="s">
        <v>13</v>
      </c>
      <c r="C10" s="68"/>
      <c r="D10" s="37" t="e">
        <f aca="false">ROUND(HPVAL($A10,D$1,$A$2,F$1,$A$3,$A$4)/1000,0)</f>
        <v>#NAME?</v>
      </c>
      <c r="E10" s="32" t="e">
        <f aca="false">ROUND(HPVAL($A10,E$1,$A$2,F$1,$A$3,$A$4)/1000,0)</f>
        <v>#NAME?</v>
      </c>
      <c r="F10" s="86" t="e">
        <f aca="false">ROUND(D10-E10,0)</f>
        <v>#NAME?</v>
      </c>
      <c r="G10" s="66"/>
      <c r="H10" s="37" t="e">
        <f aca="false">ROUND(HPVAL($A10,H$1,$A$2,J$1,$A$3,$A$4)/1000,0)</f>
        <v>#NAME?</v>
      </c>
      <c r="I10" s="32" t="e">
        <f aca="false">ROUND(HPVAL($A10,I$1,$A$2,J$1,$A$3,$A$4)/1000,0)</f>
        <v>#NAME?</v>
      </c>
      <c r="J10" s="86" t="e">
        <f aca="false">ROUND(H10-I10,0)</f>
        <v>#NAME?</v>
      </c>
      <c r="K10" s="66"/>
      <c r="L10" s="37" t="e">
        <f aca="false">ROUND(HPVAL($A10,L$1,$A$2,N$1,$A$3,$A$4)/1000,0)</f>
        <v>#NAME?</v>
      </c>
      <c r="M10" s="32" t="e">
        <f aca="false">ROUND(HPVAL($A10,M$1,$A$2,N$1,$A$3,$A$4)/1000,0)</f>
        <v>#NAME?</v>
      </c>
      <c r="N10" s="86" t="e">
        <f aca="false">ROUND(L10-M10,0)</f>
        <v>#NAME?</v>
      </c>
      <c r="O10" s="66"/>
      <c r="P10" s="37" t="e">
        <f aca="false">ROUND(HPVAL($A10,P$1,$A$2,R$1,$A$3,$A$4)/1000,0)</f>
        <v>#NAME?</v>
      </c>
      <c r="Q10" s="32" t="e">
        <f aca="false">ROUND(HPVAL($A10,Q$1,$A$2,R$1,$A$3,$A$4)/1000,0)</f>
        <v>#NAME?</v>
      </c>
      <c r="R10" s="86" t="e">
        <f aca="false">ROUND(P10-Q10,0)</f>
        <v>#NAME?</v>
      </c>
      <c r="S10" s="66"/>
      <c r="T10" s="37" t="e">
        <f aca="false">D10+H10+L10+P10</f>
        <v>#NAME?</v>
      </c>
      <c r="U10" s="32" t="e">
        <f aca="false">E10+I10+M10+Q10</f>
        <v>#NAME?</v>
      </c>
      <c r="V10" s="86" t="e">
        <f aca="false">ROUND(T10-U10,0)</f>
        <v>#NAME?</v>
      </c>
    </row>
    <row r="11" customFormat="false" ht="12" hidden="false" customHeight="true" outlineLevel="0" collapsed="false">
      <c r="A11" s="226" t="s">
        <v>420</v>
      </c>
      <c r="B11" s="192" t="s">
        <v>14</v>
      </c>
      <c r="C11" s="68"/>
      <c r="D11" s="43" t="e">
        <f aca="false">ROUND(HPVAL($A11,D$1,$A$2,F$1,$A$3,$A$4)/1000,0)-D30</f>
        <v>#NAME?</v>
      </c>
      <c r="E11" s="66" t="e">
        <f aca="false">ROUND(HPVAL($A11,E$1,$A$2,F$1,$A$3,$A$4)/1000,0)-E30</f>
        <v>#NAME?</v>
      </c>
      <c r="F11" s="86" t="e">
        <f aca="false">ROUND(D11-E11,0)</f>
        <v>#NAME?</v>
      </c>
      <c r="G11" s="66"/>
      <c r="H11" s="43" t="e">
        <f aca="false">ROUND(HPVAL($A11,H$1,$A$2,J$1,$A$3,$A$4)/1000,0)-H30</f>
        <v>#NAME?</v>
      </c>
      <c r="I11" s="66" t="e">
        <f aca="false">ROUND(HPVAL($A11,I$1,$A$2,J$1,$A$3,$A$4)/1000,0)-I30</f>
        <v>#NAME?</v>
      </c>
      <c r="J11" s="86" t="e">
        <f aca="false">ROUND(H11-I11,0)</f>
        <v>#NAME?</v>
      </c>
      <c r="K11" s="66"/>
      <c r="L11" s="43" t="e">
        <f aca="false">ROUND(HPVAL($A11,L$1,$A$2,N$1,$A$3,$A$4)/1000,0)-L30</f>
        <v>#NAME?</v>
      </c>
      <c r="M11" s="66" t="e">
        <f aca="false">ROUND(HPVAL($A11,M$1,$A$2,N$1,$A$3,$A$4)/1000,0)-M30</f>
        <v>#NAME?</v>
      </c>
      <c r="N11" s="86" t="e">
        <f aca="false">ROUND(L11-M11,0)</f>
        <v>#NAME?</v>
      </c>
      <c r="O11" s="66"/>
      <c r="P11" s="43" t="e">
        <f aca="false">ROUND(HPVAL($A11,P$1,$A$2,R$1,$A$3,$A$4)/1000,0)-P30</f>
        <v>#NAME?</v>
      </c>
      <c r="Q11" s="66" t="e">
        <f aca="false">ROUND(HPVAL($A11,Q$1,$A$2,R$1,$A$3,$A$4)/1000,0)-Q30</f>
        <v>#NAME?</v>
      </c>
      <c r="R11" s="86" t="e">
        <f aca="false">ROUND(P11-Q11,0)</f>
        <v>#NAME?</v>
      </c>
      <c r="S11" s="66"/>
      <c r="T11" s="43" t="e">
        <f aca="false">D11+H11+L11+P11</f>
        <v>#NAME?</v>
      </c>
      <c r="U11" s="66" t="e">
        <f aca="false">E11+I11+M11+Q11</f>
        <v>#NAME?</v>
      </c>
      <c r="V11" s="86" t="e">
        <f aca="false">ROUND(T11-U11,0)</f>
        <v>#NAME?</v>
      </c>
    </row>
    <row r="12" customFormat="false" ht="12" hidden="false" customHeight="true" outlineLevel="0" collapsed="false">
      <c r="A12" s="226" t="s">
        <v>385</v>
      </c>
      <c r="B12" s="192" t="s">
        <v>15</v>
      </c>
      <c r="C12" s="68"/>
      <c r="D12" s="43" t="e">
        <f aca="false">ROUND((HPVAL($A12,D$1,"other",F$1,$A$3,$A$4)+HPVAL($A12,D$1,"overview",F$1,$A$3,$A$4)-(HPVAL($A12,D$1,"tot_ops_expenses",F$1,$A$3,$A$4)*0.8577)-(HPVAL($A12,D$1,"tot_allocation",F$1,$A$3,$A$4)*0.8577))/1000,0)</f>
        <v>#NAME?</v>
      </c>
      <c r="E12" s="66" t="e">
        <f aca="false">ROUND((HPVAL($A12,E$1,"other",F$1,$A$3,$A$4)+HPVAL($A12,E$1,"overview",F$1,$A$3,$A$4)-(HPVAL($A12,E$1,"tot_ops_expenses",F$1,$A$3,$A$4)*0.8577)-(HPVAL($A12,E$1,"tot_allocation",F$1,$A$3,$A$4)*0.8577))/1000,0)</f>
        <v>#NAME?</v>
      </c>
      <c r="F12" s="86" t="e">
        <f aca="false">ROUND(D12-E12,0)</f>
        <v>#NAME?</v>
      </c>
      <c r="G12" s="66"/>
      <c r="H12" s="43" t="e">
        <f aca="false">ROUND((HPVAL($A12,H$1,"other",J$1,$A$3,$A$4)+HPVAL($A12,H$1,"overview",J$1,$A$3,$A$4)-(HPVAL($A12,H$1,"tot_ops_expenses",J$1,$A$3,$A$4)*0.8577)-(HPVAL($A12,H$1,"tot_allocation",J$1,$A$3,$A$4)*0.8577))/1000,0)</f>
        <v>#NAME?</v>
      </c>
      <c r="I12" s="66" t="e">
        <f aca="false">ROUND((HPVAL($A12,I$1,"other",J$1,$A$3,$A$4)+HPVAL($A12,I$1,"overview",J$1,$A$3,$A$4)-(HPVAL($A12,I$1,"tot_ops_expenses",J$1,$A$3,$A$4)*0.8577)-(HPVAL($A12,I$1,"tot_allocation",J$1,$A$3,$A$4)*0.8577))/1000,0)</f>
        <v>#NAME?</v>
      </c>
      <c r="J12" s="86" t="e">
        <f aca="false">ROUND(H12-I12,0)</f>
        <v>#NAME?</v>
      </c>
      <c r="K12" s="66"/>
      <c r="L12" s="43" t="e">
        <f aca="false">ROUND((HPVAL($A12,L$1,"other",N$1,$A$3,$A$4)+HPVAL($A12,L$1,"overview",N$1,$A$3,$A$4)-(HPVAL($A12,L$1,"tot_ops_expenses",N$1,$A$3,$A$4)*0.8577)-(HPVAL($A12,L$1,"tot_allocation",N$1,$A$3,$A$4)*0.8577))/1000,0)</f>
        <v>#NAME?</v>
      </c>
      <c r="M12" s="66" t="e">
        <f aca="false">ROUND((HPVAL($A12,M$1,"other",N$1,$A$3,$A$4)+HPVAL($A12,M$1,"overview",N$1,$A$3,$A$4)-(HPVAL($A12,M$1,"tot_ops_expenses",N$1,$A$3,$A$4)*0.8577)-(HPVAL($A12,M$1,"tot_allocation",N$1,$A$3,$A$4)*0.8577))/1000,0)</f>
        <v>#NAME?</v>
      </c>
      <c r="N12" s="86" t="e">
        <f aca="false">ROUND(L12-M12,0)</f>
        <v>#NAME?</v>
      </c>
      <c r="O12" s="66"/>
      <c r="P12" s="43" t="e">
        <f aca="false">ROUND((HPVAL($A12,P$1,"other",R$1,$A$3,$A$4)+HPVAL($A12,P$1,"overview",R$1,$A$3,$A$4)-(HPVAL($A12,P$1,"tot_ops_expenses",R$1,$A$3,$A$4)*0.8577)-(HPVAL($A12,P$1,"tot_allocation",R$1,$A$3,$A$4)*0.8577))/1000,0)</f>
        <v>#NAME?</v>
      </c>
      <c r="Q12" s="66" t="e">
        <f aca="false">ROUND((HPVAL($A12,Q$1,"other",R$1,$A$3,$A$4)+HPVAL($A12,Q$1,"overview",R$1,$A$3,$A$4)-(HPVAL($A12,Q$1,"tot_ops_expenses",R$1,$A$3,$A$4)*0.8577)-(HPVAL($A12,Q$1,"tot_allocation",R$1,$A$3,$A$4)*0.8577))/1000,0)</f>
        <v>#NAME?</v>
      </c>
      <c r="R12" s="86" t="e">
        <f aca="false">ROUND(P12-Q12,0)</f>
        <v>#NAME?</v>
      </c>
      <c r="S12" s="66"/>
      <c r="T12" s="43" t="e">
        <f aca="false">D12+H12+L12+P12</f>
        <v>#NAME?</v>
      </c>
      <c r="U12" s="66" t="e">
        <f aca="false">E12+I12+M12+Q12</f>
        <v>#NAME?</v>
      </c>
      <c r="V12" s="86" t="e">
        <f aca="false">ROUND(T12-U12,0)</f>
        <v>#NAME?</v>
      </c>
    </row>
    <row r="13" customFormat="false" ht="12" hidden="false" customHeight="true" outlineLevel="0" collapsed="false">
      <c r="A13" s="226" t="s">
        <v>386</v>
      </c>
      <c r="B13" s="192" t="s">
        <v>16</v>
      </c>
      <c r="C13" s="68"/>
      <c r="D13" s="43" t="e">
        <f aca="false">ROUND(HPVAL($A13,D$1,$A$2,F$1,$A$3,$A$4)/1000,0)-D12</f>
        <v>#NAME?</v>
      </c>
      <c r="E13" s="66" t="e">
        <f aca="false">ROUND(HPVAL($A13,E$1,$A$2,F$1,$A$3,$A$4)/1000,0)-E12</f>
        <v>#NAME?</v>
      </c>
      <c r="F13" s="86" t="e">
        <f aca="false">ROUND(D13-E13,0)</f>
        <v>#NAME?</v>
      </c>
      <c r="G13" s="66"/>
      <c r="H13" s="43" t="e">
        <f aca="false">ROUND(HPVAL($A13,H$1,$A$2,J$1,$A$3,$A$4)/1000,0)-H12</f>
        <v>#NAME?</v>
      </c>
      <c r="I13" s="66" t="e">
        <f aca="false">ROUND(HPVAL($A13,I$1,$A$2,J$1,$A$3,$A$4)/1000,0)-I12</f>
        <v>#NAME?</v>
      </c>
      <c r="J13" s="86" t="e">
        <f aca="false">ROUND(H13-I13,0)</f>
        <v>#NAME?</v>
      </c>
      <c r="K13" s="66"/>
      <c r="L13" s="43" t="e">
        <f aca="false">ROUND(HPVAL($A13,L$1,$A$2,N$1,$A$3,$A$4)/1000,0)-L12</f>
        <v>#NAME?</v>
      </c>
      <c r="M13" s="66" t="e">
        <f aca="false">ROUND(HPVAL($A13,M$1,$A$2,N$1,$A$3,$A$4)/1000,0)-M12</f>
        <v>#NAME?</v>
      </c>
      <c r="N13" s="86" t="e">
        <f aca="false">ROUND(L13-M13,0)</f>
        <v>#NAME?</v>
      </c>
      <c r="O13" s="66"/>
      <c r="P13" s="43" t="e">
        <f aca="false">ROUND(HPVAL($A13,P$1,$A$2,R$1,$A$3,$A$4)/1000,0)-P12</f>
        <v>#NAME?</v>
      </c>
      <c r="Q13" s="66" t="e">
        <f aca="false">ROUND(HPVAL($A13,Q$1,$A$2,R$1,$A$3,$A$4)/1000,0)-Q12</f>
        <v>#NAME?</v>
      </c>
      <c r="R13" s="86" t="e">
        <f aca="false">ROUND(P13-Q13,0)</f>
        <v>#NAME?</v>
      </c>
      <c r="S13" s="66"/>
      <c r="T13" s="43" t="e">
        <f aca="false">D13+H13+L13+P13</f>
        <v>#NAME?</v>
      </c>
      <c r="U13" s="66" t="e">
        <f aca="false">E13+I13+M13+Q13</f>
        <v>#NAME?</v>
      </c>
      <c r="V13" s="86" t="e">
        <f aca="false">ROUND(T13-U13,0)</f>
        <v>#NAME?</v>
      </c>
    </row>
    <row r="14" customFormat="false" ht="12" hidden="false" customHeight="true" outlineLevel="0" collapsed="false">
      <c r="A14" s="226" t="s">
        <v>387</v>
      </c>
      <c r="B14" s="192" t="s">
        <v>265</v>
      </c>
      <c r="C14" s="68"/>
      <c r="D14" s="43" t="e">
        <f aca="false">ROUND(HPVAL($A14,D$1,$A$2,F$1,$A$3,$A$4)/1000,0)</f>
        <v>#NAME?</v>
      </c>
      <c r="E14" s="66" t="e">
        <f aca="false">ROUND(HPVAL($A14,E$1,$A$2,F$1,$A$3,$A$4)/1000,0)</f>
        <v>#NAME?</v>
      </c>
      <c r="F14" s="86" t="e">
        <f aca="false">ROUND(D14-E14,0)</f>
        <v>#NAME?</v>
      </c>
      <c r="G14" s="66"/>
      <c r="H14" s="43" t="e">
        <f aca="false">ROUND(HPVAL($A14,H$1,$A$2,J$1,$A$3,$A$4)/1000,0)</f>
        <v>#NAME?</v>
      </c>
      <c r="I14" s="66" t="e">
        <f aca="false">ROUND(HPVAL($A14,I$1,$A$2,J$1,$A$3,$A$4)/1000,0)</f>
        <v>#NAME?</v>
      </c>
      <c r="J14" s="86" t="e">
        <f aca="false">ROUND(H14-I14,0)</f>
        <v>#NAME?</v>
      </c>
      <c r="K14" s="66"/>
      <c r="L14" s="43" t="e">
        <f aca="false">ROUND(HPVAL($A14,L$1,$A$2,N$1,$A$3,$A$4)/1000,0)</f>
        <v>#NAME?</v>
      </c>
      <c r="M14" s="66" t="e">
        <f aca="false">ROUND(HPVAL($A14,M$1,$A$2,N$1,$A$3,$A$4)/1000,0)</f>
        <v>#NAME?</v>
      </c>
      <c r="N14" s="86" t="e">
        <f aca="false">ROUND(L14-M14,0)</f>
        <v>#NAME?</v>
      </c>
      <c r="O14" s="66"/>
      <c r="P14" s="43" t="e">
        <f aca="false">ROUND(HPVAL($A14,P$1,$A$2,R$1,$A$3,$A$4)/1000,0)</f>
        <v>#NAME?</v>
      </c>
      <c r="Q14" s="66" t="e">
        <f aca="false">ROUND(HPVAL($A14,Q$1,$A$2,R$1,$A$3,$A$4)/1000,0)</f>
        <v>#NAME?</v>
      </c>
      <c r="R14" s="86" t="e">
        <f aca="false">ROUND(P14-Q14,0)</f>
        <v>#NAME?</v>
      </c>
      <c r="S14" s="66"/>
      <c r="T14" s="43" t="e">
        <f aca="false">D14+H14+L14+P14</f>
        <v>#NAME?</v>
      </c>
      <c r="U14" s="66" t="e">
        <f aca="false">E14+I14+M14+Q14</f>
        <v>#NAME?</v>
      </c>
      <c r="V14" s="86" t="e">
        <f aca="false">ROUND(T14-U14,0)</f>
        <v>#NAME?</v>
      </c>
    </row>
    <row r="15" customFormat="false" ht="12" hidden="false" customHeight="true" outlineLevel="0" collapsed="false">
      <c r="A15" s="226" t="s">
        <v>388</v>
      </c>
      <c r="B15" s="192" t="s">
        <v>18</v>
      </c>
      <c r="C15" s="68"/>
      <c r="D15" s="43" t="e">
        <f aca="false">ROUND(HPVAL($A15,D$1,$A$2,F$1,$A$3,$A$4)/1000,0)</f>
        <v>#NAME?</v>
      </c>
      <c r="E15" s="66" t="e">
        <f aca="false">ROUND(HPVAL($A15,E$1,$A$2,F$1,$A$3,$A$4)/1000,0)</f>
        <v>#NAME?</v>
      </c>
      <c r="F15" s="86" t="e">
        <f aca="false">ROUND(D15-E15,0)</f>
        <v>#NAME?</v>
      </c>
      <c r="G15" s="66"/>
      <c r="H15" s="43" t="e">
        <f aca="false">ROUND(HPVAL($A15,H$1,$A$2,J$1,$A$3,$A$4)/1000,0)</f>
        <v>#NAME?</v>
      </c>
      <c r="I15" s="66" t="e">
        <f aca="false">ROUND(HPVAL($A15,I$1,$A$2,J$1,$A$3,$A$4)/1000,0)</f>
        <v>#NAME?</v>
      </c>
      <c r="J15" s="86" t="e">
        <f aca="false">ROUND(H15-I15,0)</f>
        <v>#NAME?</v>
      </c>
      <c r="K15" s="66"/>
      <c r="L15" s="43" t="e">
        <f aca="false">ROUND(HPVAL($A15,L$1,$A$2,N$1,$A$3,$A$4)/1000,0)</f>
        <v>#NAME?</v>
      </c>
      <c r="M15" s="66" t="e">
        <f aca="false">ROUND(HPVAL($A15,M$1,$A$2,N$1,$A$3,$A$4)/1000,0)</f>
        <v>#NAME?</v>
      </c>
      <c r="N15" s="86" t="e">
        <f aca="false">ROUND(L15-M15,0)</f>
        <v>#NAME?</v>
      </c>
      <c r="O15" s="66"/>
      <c r="P15" s="43" t="e">
        <f aca="false">ROUND(HPVAL($A15,P$1,$A$2,R$1,$A$3,$A$4)/1000,0)</f>
        <v>#NAME?</v>
      </c>
      <c r="Q15" s="66" t="e">
        <f aca="false">ROUND(HPVAL($A15,Q$1,$A$2,R$1,$A$3,$A$4)/1000,0)</f>
        <v>#NAME?</v>
      </c>
      <c r="R15" s="86" t="e">
        <f aca="false">ROUND(P15-Q15,0)</f>
        <v>#NAME?</v>
      </c>
      <c r="S15" s="66"/>
      <c r="T15" s="43" t="e">
        <f aca="false">D15+H15+L15+P15</f>
        <v>#NAME?</v>
      </c>
      <c r="U15" s="66" t="e">
        <f aca="false">E15+I15+M15+Q15</f>
        <v>#NAME?</v>
      </c>
      <c r="V15" s="86" t="e">
        <f aca="false">ROUND(T15-U15,0)</f>
        <v>#NAME?</v>
      </c>
    </row>
    <row r="16" customFormat="false" ht="12" hidden="false" customHeight="true" outlineLevel="0" collapsed="false">
      <c r="A16" s="226" t="s">
        <v>389</v>
      </c>
      <c r="B16" s="192" t="s">
        <v>19</v>
      </c>
      <c r="C16" s="68"/>
      <c r="D16" s="43" t="e">
        <f aca="false">ROUND(HPVAL($A16,D$1,$A$2,F$1,$A$3,$A$4)/1000,0)</f>
        <v>#NAME?</v>
      </c>
      <c r="E16" s="66" t="e">
        <f aca="false">ROUND(HPVAL($A16,E$1,$A$2,F$1,$A$3,$A$4)/1000,0)</f>
        <v>#NAME?</v>
      </c>
      <c r="F16" s="86" t="e">
        <f aca="false">ROUND(D16-E16,0)</f>
        <v>#NAME?</v>
      </c>
      <c r="G16" s="66"/>
      <c r="H16" s="43" t="e">
        <f aca="false">ROUND(HPVAL($A16,H$1,$A$2,J$1,$A$3,$A$4)/1000,0)</f>
        <v>#NAME?</v>
      </c>
      <c r="I16" s="66" t="e">
        <f aca="false">ROUND(HPVAL($A16,I$1,$A$2,J$1,$A$3,$A$4)/1000,0)</f>
        <v>#NAME?</v>
      </c>
      <c r="J16" s="86" t="e">
        <f aca="false">ROUND(H16-I16,0)</f>
        <v>#NAME?</v>
      </c>
      <c r="K16" s="66"/>
      <c r="L16" s="43" t="e">
        <f aca="false">ROUND(HPVAL($A16,L$1,$A$2,N$1,$A$3,$A$4)/1000,0)</f>
        <v>#NAME?</v>
      </c>
      <c r="M16" s="66" t="e">
        <f aca="false">ROUND(HPVAL($A16,M$1,$A$2,N$1,$A$3,$A$4)/1000,0)</f>
        <v>#NAME?</v>
      </c>
      <c r="N16" s="86" t="e">
        <f aca="false">ROUND(L16-M16,0)</f>
        <v>#NAME?</v>
      </c>
      <c r="O16" s="66"/>
      <c r="P16" s="43" t="e">
        <f aca="false">ROUND(HPVAL($A16,P$1,$A$2,R$1,$A$3,$A$4)/1000,0)</f>
        <v>#NAME?</v>
      </c>
      <c r="Q16" s="66" t="e">
        <f aca="false">ROUND(HPVAL($A16,Q$1,$A$2,R$1,$A$3,$A$4)/1000,0)</f>
        <v>#NAME?</v>
      </c>
      <c r="R16" s="86" t="e">
        <f aca="false">ROUND(P16-Q16,0)</f>
        <v>#NAME?</v>
      </c>
      <c r="S16" s="66"/>
      <c r="T16" s="43" t="e">
        <f aca="false">D16+H16+L16+P16</f>
        <v>#NAME?</v>
      </c>
      <c r="U16" s="66" t="e">
        <f aca="false">E16+I16+M16+Q16</f>
        <v>#NAME?</v>
      </c>
      <c r="V16" s="86" t="e">
        <f aca="false">ROUND(T16-U16,0)</f>
        <v>#NAME?</v>
      </c>
    </row>
    <row r="17" customFormat="false" ht="12" hidden="false" customHeight="true" outlineLevel="0" collapsed="false">
      <c r="A17" s="226" t="s">
        <v>390</v>
      </c>
      <c r="B17" s="192" t="s">
        <v>20</v>
      </c>
      <c r="C17" s="68"/>
      <c r="D17" s="43" t="e">
        <f aca="false">ROUND(HPVAL($A17,D$1,$A$2,F$1,$A$3,$A$4)/1000,0)</f>
        <v>#NAME?</v>
      </c>
      <c r="E17" s="66" t="e">
        <f aca="false">ROUND(HPVAL($A17,E$1,$A$2,F$1,$A$3,$A$4)/1000,0)</f>
        <v>#NAME?</v>
      </c>
      <c r="F17" s="86" t="e">
        <f aca="false">ROUND(D17-E17,0)</f>
        <v>#NAME?</v>
      </c>
      <c r="G17" s="66"/>
      <c r="H17" s="43" t="e">
        <f aca="false">ROUND(HPVAL($A17,H$1,$A$2,J$1,$A$3,$A$4)/1000,0)</f>
        <v>#NAME?</v>
      </c>
      <c r="I17" s="66" t="e">
        <f aca="false">ROUND(HPVAL($A17,I$1,$A$2,J$1,$A$3,$A$4)/1000,0)</f>
        <v>#NAME?</v>
      </c>
      <c r="J17" s="86" t="e">
        <f aca="false">ROUND(H17-I17,0)</f>
        <v>#NAME?</v>
      </c>
      <c r="K17" s="66"/>
      <c r="L17" s="43" t="e">
        <f aca="false">ROUND(HPVAL($A17,L$1,$A$2,N$1,$A$3,$A$4)/1000,0)</f>
        <v>#NAME?</v>
      </c>
      <c r="M17" s="66" t="e">
        <f aca="false">ROUND(HPVAL($A17,M$1,$A$2,N$1,$A$3,$A$4)/1000,0)</f>
        <v>#NAME?</v>
      </c>
      <c r="N17" s="86" t="e">
        <f aca="false">ROUND(L17-M17,0)</f>
        <v>#NAME?</v>
      </c>
      <c r="O17" s="66"/>
      <c r="P17" s="43" t="e">
        <f aca="false">ROUND(HPVAL($A17,P$1,$A$2,R$1,$A$3,$A$4)/1000,0)</f>
        <v>#NAME?</v>
      </c>
      <c r="Q17" s="66" t="e">
        <f aca="false">ROUND(HPVAL($A17,Q$1,$A$2,R$1,$A$3,$A$4)/1000,0)</f>
        <v>#NAME?</v>
      </c>
      <c r="R17" s="86" t="e">
        <f aca="false">ROUND(P17-Q17,0)</f>
        <v>#NAME?</v>
      </c>
      <c r="S17" s="66"/>
      <c r="T17" s="43" t="e">
        <f aca="false">D17+H17+L17+P17</f>
        <v>#NAME?</v>
      </c>
      <c r="U17" s="66" t="e">
        <f aca="false">E17+I17+M17+Q17</f>
        <v>#NAME?</v>
      </c>
      <c r="V17" s="86" t="e">
        <f aca="false">ROUND(T17-U17,0)</f>
        <v>#NAME?</v>
      </c>
    </row>
    <row r="18" customFormat="false" ht="12" hidden="false" customHeight="true" outlineLevel="0" collapsed="false">
      <c r="A18" s="226" t="s">
        <v>391</v>
      </c>
      <c r="B18" s="192" t="s">
        <v>21</v>
      </c>
      <c r="C18" s="68"/>
      <c r="D18" s="43" t="e">
        <f aca="false">ROUND(HPVAL($A18,D$1,$A$2,F$1,$A$3,$A$4)/1000,0)</f>
        <v>#NAME?</v>
      </c>
      <c r="E18" s="66" t="e">
        <f aca="false">ROUND(HPVAL($A18,E$1,$A$2,F$1,$A$3,$A$4)/1000,0)</f>
        <v>#NAME?</v>
      </c>
      <c r="F18" s="86" t="e">
        <f aca="false">ROUND(D18-E18,0)</f>
        <v>#NAME?</v>
      </c>
      <c r="G18" s="66"/>
      <c r="H18" s="43" t="e">
        <f aca="false">ROUND(HPVAL($A18,H$1,$A$2,J$1,$A$3,$A$4)/1000,0)</f>
        <v>#NAME?</v>
      </c>
      <c r="I18" s="66" t="e">
        <f aca="false">ROUND(HPVAL($A18,I$1,$A$2,J$1,$A$3,$A$4)/1000,0)</f>
        <v>#NAME?</v>
      </c>
      <c r="J18" s="86" t="e">
        <f aca="false">ROUND(H18-I18,0)</f>
        <v>#NAME?</v>
      </c>
      <c r="K18" s="66"/>
      <c r="L18" s="43" t="e">
        <f aca="false">ROUND(HPVAL($A18,L$1,$A$2,N$1,$A$3,$A$4)/1000,0)</f>
        <v>#NAME?</v>
      </c>
      <c r="M18" s="66" t="e">
        <f aca="false">ROUND(HPVAL($A18,M$1,$A$2,N$1,$A$3,$A$4)/1000,0)</f>
        <v>#NAME?</v>
      </c>
      <c r="N18" s="86" t="e">
        <f aca="false">ROUND(L18-M18,0)</f>
        <v>#NAME?</v>
      </c>
      <c r="O18" s="66"/>
      <c r="P18" s="43" t="e">
        <f aca="false">ROUND(HPVAL($A18,P$1,$A$2,R$1,$A$3,$A$4)/1000,0)</f>
        <v>#NAME?</v>
      </c>
      <c r="Q18" s="66" t="e">
        <f aca="false">ROUND(HPVAL($A18,Q$1,$A$2,R$1,$A$3,$A$4)/1000,0)</f>
        <v>#NAME?</v>
      </c>
      <c r="R18" s="86" t="e">
        <f aca="false">ROUND(P18-Q18,0)</f>
        <v>#NAME?</v>
      </c>
      <c r="S18" s="66"/>
      <c r="T18" s="43" t="e">
        <f aca="false">D18+H18+L18+P18</f>
        <v>#NAME?</v>
      </c>
      <c r="U18" s="66" t="e">
        <f aca="false">E18+I18+M18+Q18</f>
        <v>#NAME?</v>
      </c>
      <c r="V18" s="86" t="e">
        <f aca="false">ROUND(T18-U18,0)</f>
        <v>#NAME?</v>
      </c>
    </row>
    <row r="19" customFormat="false" ht="12" hidden="false" customHeight="true" outlineLevel="0" collapsed="false">
      <c r="A19" s="226" t="s">
        <v>393</v>
      </c>
      <c r="B19" s="192" t="s">
        <v>392</v>
      </c>
      <c r="C19" s="68"/>
      <c r="D19" s="43" t="e">
        <f aca="false">ROUND(HPVAL($A19,D$1,$A$2,F$1,$A$3,$A$4)/1000,0)</f>
        <v>#NAME?</v>
      </c>
      <c r="E19" s="66" t="e">
        <f aca="false">ROUND(HPVAL($A19,E$1,$A$2,F$1,$A$3,$A$4)/1000,0)</f>
        <v>#NAME?</v>
      </c>
      <c r="F19" s="86" t="e">
        <f aca="false">ROUND(D19-E19,0)</f>
        <v>#NAME?</v>
      </c>
      <c r="G19" s="66"/>
      <c r="H19" s="43" t="e">
        <f aca="false">ROUND(HPVAL($A19,H$1,$A$2,J$1,$A$3,$A$4)/1000,0)</f>
        <v>#NAME?</v>
      </c>
      <c r="I19" s="66" t="e">
        <f aca="false">ROUND(HPVAL($A19,I$1,$A$2,J$1,$A$3,$A$4)/1000,0)</f>
        <v>#NAME?</v>
      </c>
      <c r="J19" s="86" t="e">
        <f aca="false">ROUND(H19-I19,0)</f>
        <v>#NAME?</v>
      </c>
      <c r="K19" s="66"/>
      <c r="L19" s="43" t="e">
        <f aca="false">ROUND(HPVAL($A19,L$1,$A$2,N$1,$A$3,$A$4)/1000,0)</f>
        <v>#NAME?</v>
      </c>
      <c r="M19" s="66" t="e">
        <f aca="false">ROUND(HPVAL($A19,M$1,$A$2,N$1,$A$3,$A$4)/1000,0)</f>
        <v>#NAME?</v>
      </c>
      <c r="N19" s="86" t="e">
        <f aca="false">ROUND(L19-M19,0)</f>
        <v>#NAME?</v>
      </c>
      <c r="O19" s="66"/>
      <c r="P19" s="43" t="e">
        <f aca="false">ROUND(HPVAL($A19,P$1,$A$2,R$1,$A$3,$A$4)/1000,0)</f>
        <v>#NAME?</v>
      </c>
      <c r="Q19" s="66" t="e">
        <f aca="false">ROUND(HPVAL($A19,Q$1,$A$2,R$1,$A$3,$A$4)/1000,0)</f>
        <v>#NAME?</v>
      </c>
      <c r="R19" s="86" t="e">
        <f aca="false">ROUND(P19-Q19,0)</f>
        <v>#NAME?</v>
      </c>
      <c r="S19" s="66"/>
      <c r="T19" s="43" t="e">
        <f aca="false">D19+H19+L19+P19</f>
        <v>#NAME?</v>
      </c>
      <c r="U19" s="66" t="e">
        <f aca="false">E19+I19+M19+Q19</f>
        <v>#NAME?</v>
      </c>
      <c r="V19" s="86" t="e">
        <f aca="false">ROUND(T19-U19,0)</f>
        <v>#NAME?</v>
      </c>
    </row>
    <row r="20" customFormat="false" ht="12" hidden="false" customHeight="true" outlineLevel="0" collapsed="false">
      <c r="B20" s="228" t="s">
        <v>421</v>
      </c>
      <c r="C20" s="68"/>
      <c r="D20" s="229" t="e">
        <f aca="false">SUM(D10:D19)</f>
        <v>#NAME?</v>
      </c>
      <c r="E20" s="230" t="e">
        <f aca="false">SUM(E10:E19)</f>
        <v>#NAME?</v>
      </c>
      <c r="F20" s="231" t="e">
        <f aca="false">SUM(F10:F19)</f>
        <v>#NAME?</v>
      </c>
      <c r="G20" s="66"/>
      <c r="H20" s="229" t="e">
        <f aca="false">SUM(H10:H19)</f>
        <v>#NAME?</v>
      </c>
      <c r="I20" s="230" t="e">
        <f aca="false">SUM(I10:I19)</f>
        <v>#NAME?</v>
      </c>
      <c r="J20" s="231" t="e">
        <f aca="false">SUM(J10:J19)</f>
        <v>#NAME?</v>
      </c>
      <c r="K20" s="66"/>
      <c r="L20" s="229" t="e">
        <f aca="false">SUM(L10:L19)</f>
        <v>#NAME?</v>
      </c>
      <c r="M20" s="230" t="e">
        <f aca="false">SUM(M10:M19)</f>
        <v>#NAME?</v>
      </c>
      <c r="N20" s="231" t="e">
        <f aca="false">SUM(N10:N19)</f>
        <v>#NAME?</v>
      </c>
      <c r="O20" s="66"/>
      <c r="P20" s="229" t="e">
        <f aca="false">SUM(P10:P19)</f>
        <v>#NAME?</v>
      </c>
      <c r="Q20" s="230" t="e">
        <f aca="false">SUM(Q10:Q19)</f>
        <v>#NAME?</v>
      </c>
      <c r="R20" s="231" t="e">
        <f aca="false">SUM(R10:R19)</f>
        <v>#NAME?</v>
      </c>
      <c r="S20" s="66"/>
      <c r="T20" s="229" t="e">
        <f aca="false">SUM(T10:T19)</f>
        <v>#NAME?</v>
      </c>
      <c r="U20" s="230" t="e">
        <f aca="false">SUM(U10:U19)</f>
        <v>#NAME?</v>
      </c>
      <c r="V20" s="231" t="e">
        <f aca="false">SUM(V10:V19)</f>
        <v>#NAME?</v>
      </c>
    </row>
    <row r="21" customFormat="false" ht="3" hidden="false" customHeight="true" outlineLevel="0" collapsed="false">
      <c r="B21" s="192"/>
      <c r="C21" s="68"/>
      <c r="D21" s="43"/>
      <c r="E21" s="66"/>
      <c r="F21" s="86"/>
      <c r="G21" s="66"/>
      <c r="H21" s="43"/>
      <c r="I21" s="66"/>
      <c r="J21" s="86"/>
      <c r="K21" s="66"/>
      <c r="L21" s="43"/>
      <c r="M21" s="66"/>
      <c r="N21" s="86"/>
      <c r="O21" s="66"/>
      <c r="P21" s="43"/>
      <c r="Q21" s="66"/>
      <c r="R21" s="86"/>
      <c r="S21" s="66"/>
      <c r="T21" s="43"/>
      <c r="U21" s="66"/>
      <c r="V21" s="86"/>
    </row>
    <row r="22" customFormat="false" ht="12" hidden="false" customHeight="true" outlineLevel="0" collapsed="false">
      <c r="A22" s="226" t="s">
        <v>394</v>
      </c>
      <c r="B22" s="192" t="s">
        <v>23</v>
      </c>
      <c r="C22" s="68"/>
      <c r="D22" s="43" t="e">
        <f aca="false">ROUND(HPVAL($A22,D$1,$A$2,F$1,$A$3,$A$4)/1000,0)</f>
        <v>#NAME?</v>
      </c>
      <c r="E22" s="66" t="e">
        <f aca="false">ROUND(HPVAL($A22,E$1,$A$2,F$1,$A$3,$A$4)/1000,0)</f>
        <v>#NAME?</v>
      </c>
      <c r="F22" s="86" t="e">
        <f aca="false">ROUND(D22-E22,0)</f>
        <v>#NAME?</v>
      </c>
      <c r="G22" s="66"/>
      <c r="H22" s="43" t="e">
        <f aca="false">ROUND(HPVAL($A22,H$1,$A$2,J$1,$A$3,$A$4)/1000,0)</f>
        <v>#NAME?</v>
      </c>
      <c r="I22" s="66" t="e">
        <f aca="false">ROUND(HPVAL($A22,I$1,$A$2,J$1,$A$3,$A$4)/1000,0)</f>
        <v>#NAME?</v>
      </c>
      <c r="J22" s="86" t="e">
        <f aca="false">ROUND(H22-I22,0)</f>
        <v>#NAME?</v>
      </c>
      <c r="K22" s="66"/>
      <c r="L22" s="43" t="e">
        <f aca="false">ROUND(HPVAL($A22,L$1,$A$2,N$1,$A$3,$A$4)/1000,0)</f>
        <v>#NAME?</v>
      </c>
      <c r="M22" s="66" t="e">
        <f aca="false">ROUND(HPVAL($A22,M$1,$A$2,N$1,$A$3,$A$4)/1000,0)</f>
        <v>#NAME?</v>
      </c>
      <c r="N22" s="86" t="e">
        <f aca="false">ROUND(L22-M22,0)</f>
        <v>#NAME?</v>
      </c>
      <c r="O22" s="66"/>
      <c r="P22" s="43" t="e">
        <f aca="false">ROUND(HPVAL($A22,P$1,$A$2,R$1,$A$3,$A$4)/1000,0)</f>
        <v>#NAME?</v>
      </c>
      <c r="Q22" s="66" t="e">
        <f aca="false">ROUND(HPVAL($A22,Q$1,$A$2,R$1,$A$3,$A$4)/1000,0)</f>
        <v>#NAME?</v>
      </c>
      <c r="R22" s="86" t="e">
        <f aca="false">ROUND(P22-Q22,0)</f>
        <v>#NAME?</v>
      </c>
      <c r="S22" s="66"/>
      <c r="T22" s="43" t="e">
        <f aca="false">D22+H22+L22+P22</f>
        <v>#NAME?</v>
      </c>
      <c r="U22" s="66" t="e">
        <f aca="false">E22+I22+M22+Q22</f>
        <v>#NAME?</v>
      </c>
      <c r="V22" s="86" t="e">
        <f aca="false">ROUND(T22-U22,0)</f>
        <v>#NAME?</v>
      </c>
    </row>
    <row r="23" customFormat="false" ht="12" hidden="false" customHeight="true" outlineLevel="0" collapsed="false">
      <c r="A23" s="226" t="s">
        <v>395</v>
      </c>
      <c r="B23" s="192" t="s">
        <v>24</v>
      </c>
      <c r="C23" s="68"/>
      <c r="D23" s="43" t="e">
        <f aca="false">ROUND(HPVAL($A23,D$1,$A$2,F$1,$A$3,$A$4)/1000,0)</f>
        <v>#NAME?</v>
      </c>
      <c r="E23" s="66" t="e">
        <f aca="false">ROUND(HPVAL($A23,E$1,$A$2,F$1,$A$3,$A$4)/1000,0)</f>
        <v>#NAME?</v>
      </c>
      <c r="F23" s="86" t="e">
        <f aca="false">ROUND(D23-E23,0)</f>
        <v>#NAME?</v>
      </c>
      <c r="G23" s="66"/>
      <c r="H23" s="43" t="e">
        <f aca="false">ROUND(HPVAL($A23,H$1,$A$2,J$1,$A$3,$A$4)/1000,0)</f>
        <v>#NAME?</v>
      </c>
      <c r="I23" s="66" t="e">
        <f aca="false">ROUND(HPVAL($A23,I$1,$A$2,J$1,$A$3,$A$4)/1000,0)</f>
        <v>#NAME?</v>
      </c>
      <c r="J23" s="86" t="e">
        <f aca="false">ROUND(H23-I23,0)</f>
        <v>#NAME?</v>
      </c>
      <c r="K23" s="66"/>
      <c r="L23" s="43" t="e">
        <f aca="false">ROUND(HPVAL($A23,L$1,$A$2,N$1,$A$3,$A$4)/1000,0)</f>
        <v>#NAME?</v>
      </c>
      <c r="M23" s="66" t="e">
        <f aca="false">ROUND(HPVAL($A23,M$1,$A$2,N$1,$A$3,$A$4)/1000,0)</f>
        <v>#NAME?</v>
      </c>
      <c r="N23" s="86" t="e">
        <f aca="false">ROUND(L23-M23,0)</f>
        <v>#NAME?</v>
      </c>
      <c r="O23" s="66"/>
      <c r="P23" s="43" t="e">
        <f aca="false">ROUND(HPVAL($A23,P$1,$A$2,R$1,$A$3,$A$4)/1000,0)</f>
        <v>#NAME?</v>
      </c>
      <c r="Q23" s="66" t="e">
        <f aca="false">ROUND(HPVAL($A23,Q$1,$A$2,R$1,$A$3,$A$4)/1000,0)</f>
        <v>#NAME?</v>
      </c>
      <c r="R23" s="86" t="e">
        <f aca="false">ROUND(P23-Q23,0)</f>
        <v>#NAME?</v>
      </c>
      <c r="S23" s="66"/>
      <c r="T23" s="43" t="e">
        <f aca="false">D23+H23+L23+P23</f>
        <v>#NAME?</v>
      </c>
      <c r="U23" s="66" t="e">
        <f aca="false">E23+I23+M23+Q23</f>
        <v>#NAME?</v>
      </c>
      <c r="V23" s="86" t="e">
        <f aca="false">ROUND(T23-U23,0)</f>
        <v>#NAME?</v>
      </c>
    </row>
    <row r="24" customFormat="false" ht="12" hidden="false" customHeight="true" outlineLevel="0" collapsed="false">
      <c r="A24" s="226" t="s">
        <v>396</v>
      </c>
      <c r="B24" s="192" t="s">
        <v>304</v>
      </c>
      <c r="C24" s="68"/>
      <c r="D24" s="43" t="e">
        <f aca="false">ROUND(HPVAL($A24,D$1,$A$2,F$1,$A$3,$A$4)/1000,0)</f>
        <v>#NAME?</v>
      </c>
      <c r="E24" s="66" t="e">
        <f aca="false">ROUND(HPVAL($A24,E$1,$A$2,F$1,$A$3,$A$4)/1000,0)</f>
        <v>#NAME?</v>
      </c>
      <c r="F24" s="86" t="e">
        <f aca="false">ROUND(D24-E24,0)</f>
        <v>#NAME?</v>
      </c>
      <c r="G24" s="66"/>
      <c r="H24" s="43" t="e">
        <f aca="false">ROUND(HPVAL($A24,H$1,$A$2,J$1,$A$3,$A$4)/1000,0)</f>
        <v>#NAME?</v>
      </c>
      <c r="I24" s="66" t="e">
        <f aca="false">ROUND(HPVAL($A24,I$1,$A$2,J$1,$A$3,$A$4)/1000,0)</f>
        <v>#NAME?</v>
      </c>
      <c r="J24" s="86" t="e">
        <f aca="false">ROUND(H24-I24,0)</f>
        <v>#NAME?</v>
      </c>
      <c r="K24" s="66"/>
      <c r="L24" s="43" t="e">
        <f aca="false">ROUND(HPVAL($A24,L$1,$A$2,N$1,$A$3,$A$4)/1000,0)</f>
        <v>#NAME?</v>
      </c>
      <c r="M24" s="66" t="e">
        <f aca="false">ROUND(HPVAL($A24,M$1,$A$2,N$1,$A$3,$A$4)/1000,0)</f>
        <v>#NAME?</v>
      </c>
      <c r="N24" s="86" t="e">
        <f aca="false">ROUND(L24-M24,0)</f>
        <v>#NAME?</v>
      </c>
      <c r="O24" s="66"/>
      <c r="P24" s="43" t="e">
        <f aca="false">ROUND(HPVAL($A24,P$1,$A$2,R$1,$A$3,$A$4)/1000,0)</f>
        <v>#NAME?</v>
      </c>
      <c r="Q24" s="66" t="e">
        <f aca="false">ROUND(HPVAL($A24,Q$1,$A$2,R$1,$A$3,$A$4)/1000,0)</f>
        <v>#NAME?</v>
      </c>
      <c r="R24" s="86" t="e">
        <f aca="false">ROUND(P24-Q24,0)</f>
        <v>#NAME?</v>
      </c>
      <c r="S24" s="66"/>
      <c r="T24" s="43" t="e">
        <f aca="false">D24+H24+L24+P24</f>
        <v>#NAME?</v>
      </c>
      <c r="U24" s="66" t="e">
        <f aca="false">E24+I24+M24+Q24</f>
        <v>#NAME?</v>
      </c>
      <c r="V24" s="86" t="e">
        <f aca="false">ROUND(T24-U24,0)</f>
        <v>#NAME?</v>
      </c>
    </row>
    <row r="25" customFormat="false" ht="12" hidden="false" customHeight="true" outlineLevel="0" collapsed="false">
      <c r="A25" s="226" t="s">
        <v>398</v>
      </c>
      <c r="B25" s="192" t="s">
        <v>397</v>
      </c>
      <c r="C25" s="68"/>
      <c r="D25" s="43" t="e">
        <f aca="false">ROUND(HPVAL($A25,D$1,$A$2,F$1,$A$3,$A$4)/1000,0)</f>
        <v>#NAME?</v>
      </c>
      <c r="E25" s="66" t="e">
        <f aca="false">ROUND(HPVAL($A25,E$1,$A$2,F$1,$A$3,$A$4)/1000,0)</f>
        <v>#NAME?</v>
      </c>
      <c r="F25" s="86" t="e">
        <f aca="false">ROUND(D25-E25,0)</f>
        <v>#NAME?</v>
      </c>
      <c r="G25" s="66"/>
      <c r="H25" s="43" t="e">
        <f aca="false">ROUND(HPVAL($A25,H$1,$A$2,J$1,$A$3,$A$4)/1000,0)</f>
        <v>#NAME?</v>
      </c>
      <c r="I25" s="66" t="e">
        <f aca="false">ROUND(HPVAL($A25,I$1,$A$2,J$1,$A$3,$A$4)/1000,0)</f>
        <v>#NAME?</v>
      </c>
      <c r="J25" s="86" t="e">
        <f aca="false">ROUND(H25-I25,0)</f>
        <v>#NAME?</v>
      </c>
      <c r="K25" s="66"/>
      <c r="L25" s="43" t="e">
        <f aca="false">ROUND(HPVAL($A25,L$1,$A$2,N$1,$A$3,$A$4)/1000,0)</f>
        <v>#NAME?</v>
      </c>
      <c r="M25" s="66" t="e">
        <f aca="false">ROUND(HPVAL($A25,M$1,$A$2,N$1,$A$3,$A$4)/1000,0)</f>
        <v>#NAME?</v>
      </c>
      <c r="N25" s="86" t="e">
        <f aca="false">ROUND(L25-M25,0)</f>
        <v>#NAME?</v>
      </c>
      <c r="O25" s="66"/>
      <c r="P25" s="43" t="e">
        <f aca="false">ROUND(HPVAL($A25,P$1,$A$2,R$1,$A$3,$A$4)/1000,0)</f>
        <v>#NAME?</v>
      </c>
      <c r="Q25" s="66" t="e">
        <f aca="false">ROUND(HPVAL($A25,Q$1,$A$2,R$1,$A$3,$A$4)/1000,0)</f>
        <v>#NAME?</v>
      </c>
      <c r="R25" s="86" t="e">
        <f aca="false">ROUND(P25-Q25,0)</f>
        <v>#NAME?</v>
      </c>
      <c r="S25" s="66"/>
      <c r="T25" s="43" t="e">
        <f aca="false">D25+H25+L25+P25</f>
        <v>#NAME?</v>
      </c>
      <c r="U25" s="66" t="e">
        <f aca="false">E25+I25+M25+Q25</f>
        <v>#NAME?</v>
      </c>
      <c r="V25" s="86" t="e">
        <f aca="false">ROUND(T25-U25,0)</f>
        <v>#NAME?</v>
      </c>
    </row>
    <row r="26" customFormat="false" ht="12" hidden="false" customHeight="true" outlineLevel="0" collapsed="false">
      <c r="A26" s="226" t="s">
        <v>399</v>
      </c>
      <c r="B26" s="192" t="s">
        <v>26</v>
      </c>
      <c r="C26" s="68"/>
      <c r="D26" s="43" t="n">
        <v>0</v>
      </c>
      <c r="E26" s="66" t="e">
        <f aca="false">ROUND(HPVAL($A26,E$1,$A$2,F$1,$A$3,$A$4)/1000,0)</f>
        <v>#NAME?</v>
      </c>
      <c r="F26" s="86" t="e">
        <f aca="false">ROUND(D26-E26,0)</f>
        <v>#NAME?</v>
      </c>
      <c r="G26" s="66"/>
      <c r="H26" s="43" t="e">
        <f aca="false">ROUND(HPVAL($A26,H$1,$A$2,J$1,$A$3,$A$4)/1000,0)</f>
        <v>#NAME?</v>
      </c>
      <c r="I26" s="66" t="e">
        <f aca="false">ROUND(HPVAL($A26,I$1,$A$2,J$1,$A$3,$A$4)/1000,0)</f>
        <v>#NAME?</v>
      </c>
      <c r="J26" s="86" t="e">
        <f aca="false">ROUND(H26-I26,0)</f>
        <v>#NAME?</v>
      </c>
      <c r="K26" s="66"/>
      <c r="L26" s="43" t="e">
        <f aca="false">ROUND(HPVAL($A26,L$1,$A$2,N$1,$A$3,$A$4)/1000,0)</f>
        <v>#NAME?</v>
      </c>
      <c r="M26" s="66" t="e">
        <f aca="false">ROUND(HPVAL($A26,M$1,$A$2,N$1,$A$3,$A$4)/1000,0)</f>
        <v>#NAME?</v>
      </c>
      <c r="N26" s="86" t="e">
        <f aca="false">ROUND(L26-M26,0)</f>
        <v>#NAME?</v>
      </c>
      <c r="O26" s="66"/>
      <c r="P26" s="43" t="e">
        <f aca="false">ROUND(HPVAL($A26,P$1,$A$2,R$1,$A$3,$A$4)/1000,0)</f>
        <v>#NAME?</v>
      </c>
      <c r="Q26" s="66" t="e">
        <f aca="false">ROUND(HPVAL($A26,Q$1,$A$2,R$1,$A$3,$A$4)/1000,0)</f>
        <v>#NAME?</v>
      </c>
      <c r="R26" s="86" t="e">
        <f aca="false">ROUND(P26-Q26,0)</f>
        <v>#NAME?</v>
      </c>
      <c r="S26" s="66"/>
      <c r="T26" s="43" t="e">
        <f aca="false">D26+H26+L26+P26</f>
        <v>#NAME?</v>
      </c>
      <c r="U26" s="66" t="e">
        <f aca="false">E26+I26+M26+Q26</f>
        <v>#NAME?</v>
      </c>
      <c r="V26" s="86" t="e">
        <f aca="false">ROUND(T26-U26,0)</f>
        <v>#NAME?</v>
      </c>
    </row>
    <row r="27" customFormat="false" ht="12" hidden="false" customHeight="true" outlineLevel="0" collapsed="false">
      <c r="A27" s="226" t="s">
        <v>400</v>
      </c>
      <c r="B27" s="192" t="s">
        <v>28</v>
      </c>
      <c r="C27" s="68"/>
      <c r="D27" s="43" t="e">
        <f aca="false">ROUND(HPVAL($A27,D$1,$A$2,F$1,$A$3,$A$4)/1000,0)</f>
        <v>#NAME?</v>
      </c>
      <c r="E27" s="66" t="e">
        <f aca="false">ROUND(HPVAL($A27,E$1,$A$2,F$1,$A$3,$A$4)/1000,0)</f>
        <v>#NAME?</v>
      </c>
      <c r="F27" s="86" t="e">
        <f aca="false">ROUND(D27-E27,0)</f>
        <v>#NAME?</v>
      </c>
      <c r="G27" s="66"/>
      <c r="H27" s="43" t="e">
        <f aca="false">ROUND(HPVAL($A27,H$1,$A$2,J$1,$A$3,$A$4)/1000,0)</f>
        <v>#NAME?</v>
      </c>
      <c r="I27" s="66" t="e">
        <f aca="false">ROUND(HPVAL($A27,I$1,$A$2,J$1,$A$3,$A$4)/1000,0)</f>
        <v>#NAME?</v>
      </c>
      <c r="J27" s="86" t="e">
        <f aca="false">ROUND(H27-I27,0)</f>
        <v>#NAME?</v>
      </c>
      <c r="K27" s="66"/>
      <c r="L27" s="43" t="e">
        <f aca="false">ROUND(HPVAL($A27,L$1,$A$2,N$1,$A$3,$A$4)/1000,0)</f>
        <v>#NAME?</v>
      </c>
      <c r="M27" s="66" t="e">
        <f aca="false">ROUND(HPVAL($A27,M$1,$A$2,N$1,$A$3,$A$4)/1000,0)</f>
        <v>#NAME?</v>
      </c>
      <c r="N27" s="86" t="e">
        <f aca="false">ROUND(L27-M27,0)</f>
        <v>#NAME?</v>
      </c>
      <c r="O27" s="66"/>
      <c r="P27" s="43" t="e">
        <f aca="false">ROUND(HPVAL($A27,P$1,$A$2,R$1,$A$3,$A$4)/1000,0)</f>
        <v>#NAME?</v>
      </c>
      <c r="Q27" s="66" t="e">
        <f aca="false">ROUND(HPVAL($A27,Q$1,$A$2,R$1,$A$3,$A$4)/1000,0)</f>
        <v>#NAME?</v>
      </c>
      <c r="R27" s="86" t="e">
        <f aca="false">ROUND(P27-Q27,0)</f>
        <v>#NAME?</v>
      </c>
      <c r="S27" s="66"/>
      <c r="T27" s="43" t="e">
        <f aca="false">D27+H27+L27+P27</f>
        <v>#NAME?</v>
      </c>
      <c r="U27" s="66" t="e">
        <f aca="false">E27+I27+M27+Q27</f>
        <v>#NAME?</v>
      </c>
      <c r="V27" s="86" t="e">
        <f aca="false">ROUND(T27-U27,0)</f>
        <v>#NAME?</v>
      </c>
    </row>
    <row r="28" customFormat="false" ht="12" hidden="false" customHeight="true" outlineLevel="0" collapsed="false">
      <c r="A28" s="1"/>
      <c r="B28" s="228" t="s">
        <v>29</v>
      </c>
      <c r="C28" s="68"/>
      <c r="D28" s="229" t="e">
        <f aca="false">SUM(D22:D27)</f>
        <v>#NAME?</v>
      </c>
      <c r="E28" s="230" t="e">
        <f aca="false">SUM(E22:E27)</f>
        <v>#NAME?</v>
      </c>
      <c r="F28" s="231" t="e">
        <f aca="false">SUM(F22:F27)</f>
        <v>#NAME?</v>
      </c>
      <c r="G28" s="66"/>
      <c r="H28" s="229" t="e">
        <f aca="false">SUM(H22:H27)</f>
        <v>#NAME?</v>
      </c>
      <c r="I28" s="230" t="e">
        <f aca="false">SUM(I22:I27)</f>
        <v>#NAME?</v>
      </c>
      <c r="J28" s="231" t="e">
        <f aca="false">SUM(J22:J27)</f>
        <v>#NAME?</v>
      </c>
      <c r="K28" s="66"/>
      <c r="L28" s="229" t="e">
        <f aca="false">SUM(L22:L27)</f>
        <v>#NAME?</v>
      </c>
      <c r="M28" s="230" t="e">
        <f aca="false">SUM(M22:M27)</f>
        <v>#NAME?</v>
      </c>
      <c r="N28" s="231" t="e">
        <f aca="false">SUM(N22:N27)</f>
        <v>#NAME?</v>
      </c>
      <c r="O28" s="66"/>
      <c r="P28" s="229" t="e">
        <f aca="false">SUM(P22:P27)</f>
        <v>#NAME?</v>
      </c>
      <c r="Q28" s="230" t="e">
        <f aca="false">SUM(Q22:Q27)</f>
        <v>#NAME?</v>
      </c>
      <c r="R28" s="231" t="e">
        <f aca="false">SUM(R22:R27)</f>
        <v>#NAME?</v>
      </c>
      <c r="S28" s="66"/>
      <c r="T28" s="229" t="e">
        <f aca="false">SUM(T22:T27)</f>
        <v>#NAME?</v>
      </c>
      <c r="U28" s="230" t="e">
        <f aca="false">SUM(U22:U27)</f>
        <v>#NAME?</v>
      </c>
      <c r="V28" s="231" t="e">
        <f aca="false">SUM(V22:V27)</f>
        <v>#NAME?</v>
      </c>
    </row>
    <row r="29" customFormat="false" ht="3" hidden="false" customHeight="true" outlineLevel="0" collapsed="false">
      <c r="B29" s="192"/>
      <c r="C29" s="68"/>
      <c r="D29" s="43"/>
      <c r="E29" s="66"/>
      <c r="F29" s="86"/>
      <c r="G29" s="66"/>
      <c r="H29" s="43"/>
      <c r="I29" s="66"/>
      <c r="J29" s="86"/>
      <c r="K29" s="66"/>
      <c r="L29" s="43"/>
      <c r="M29" s="66"/>
      <c r="N29" s="86"/>
      <c r="O29" s="66"/>
      <c r="P29" s="43"/>
      <c r="Q29" s="66"/>
      <c r="R29" s="86"/>
      <c r="S29" s="66"/>
      <c r="T29" s="43"/>
      <c r="U29" s="66"/>
      <c r="V29" s="86"/>
    </row>
    <row r="30" customFormat="false" ht="12" hidden="false" customHeight="true" outlineLevel="0" collapsed="false">
      <c r="A30" s="226" t="s">
        <v>402</v>
      </c>
      <c r="B30" s="192" t="s">
        <v>401</v>
      </c>
      <c r="C30" s="68"/>
      <c r="D30" s="43" t="e">
        <f aca="false">ROUND(HPVAL($A30,D$1,$A$2,F$1,$A$3,$A$4)/1000,0)</f>
        <v>#NAME?</v>
      </c>
      <c r="E30" s="66" t="e">
        <f aca="false">ROUND(HPVAL($A30,E$1,$A$2,F$1,$A$3,$A$4)/1000,0)</f>
        <v>#NAME?</v>
      </c>
      <c r="F30" s="86" t="e">
        <f aca="false">ROUND(D30-E30,0)</f>
        <v>#NAME?</v>
      </c>
      <c r="G30" s="66"/>
      <c r="H30" s="43" t="e">
        <f aca="false">ROUND(HPVAL($A30,H$1,$A$2,J$1,$A$3,$A$4)/1000,0)</f>
        <v>#NAME?</v>
      </c>
      <c r="I30" s="66" t="e">
        <f aca="false">ROUND(HPVAL($A30,I$1,$A$2,J$1,$A$3,$A$4)/1000,0)</f>
        <v>#NAME?</v>
      </c>
      <c r="J30" s="86" t="e">
        <f aca="false">ROUND(H30-I30,0)</f>
        <v>#NAME?</v>
      </c>
      <c r="K30" s="66"/>
      <c r="L30" s="43" t="e">
        <f aca="false">ROUND(HPVAL($A30,L$1,$A$2,N$1,$A$3,$A$4)/1000,0)</f>
        <v>#NAME?</v>
      </c>
      <c r="M30" s="66" t="e">
        <f aca="false">ROUND(HPVAL($A30,M$1,$A$2,N$1,$A$3,$A$4)/1000,0)</f>
        <v>#NAME?</v>
      </c>
      <c r="N30" s="86" t="e">
        <f aca="false">ROUND(L30-M30,0)</f>
        <v>#NAME?</v>
      </c>
      <c r="O30" s="66"/>
      <c r="P30" s="43" t="e">
        <f aca="false">ROUND(HPVAL($A30,P$1,$A$2,R$1,$A$3,$A$4)/1000,0)</f>
        <v>#NAME?</v>
      </c>
      <c r="Q30" s="66" t="e">
        <f aca="false">ROUND(HPVAL($A30,Q$1,$A$2,R$1,$A$3,$A$4)/1000,0)</f>
        <v>#NAME?</v>
      </c>
      <c r="R30" s="86" t="e">
        <f aca="false">ROUND(P30-Q30,0)</f>
        <v>#NAME?</v>
      </c>
      <c r="S30" s="66"/>
      <c r="T30" s="43" t="e">
        <f aca="false">D30+H30+L30+P30</f>
        <v>#NAME?</v>
      </c>
      <c r="U30" s="66" t="e">
        <f aca="false">E30+I30+M30+Q30</f>
        <v>#NAME?</v>
      </c>
      <c r="V30" s="86" t="e">
        <f aca="false">ROUND(T30-U30,0)</f>
        <v>#NAME?</v>
      </c>
    </row>
    <row r="31" customFormat="false" ht="12" hidden="false" customHeight="true" outlineLevel="0" collapsed="false">
      <c r="A31" s="226" t="s">
        <v>403</v>
      </c>
      <c r="B31" s="192" t="s">
        <v>30</v>
      </c>
      <c r="C31" s="68"/>
      <c r="D31" s="43" t="e">
        <f aca="false">ROUND(HPVAL($A31,D$1,$A$2,F$1,$A$3,$A$4)/1000,0)</f>
        <v>#NAME?</v>
      </c>
      <c r="E31" s="66" t="e">
        <f aca="false">ROUND(HPVAL($A31,E$1,$A$2,F$1,$A$3,$A$4)/1000,0)</f>
        <v>#NAME?</v>
      </c>
      <c r="F31" s="86" t="e">
        <f aca="false">ROUND(D31-E31,0)</f>
        <v>#NAME?</v>
      </c>
      <c r="G31" s="66"/>
      <c r="H31" s="43" t="e">
        <f aca="false">ROUND(HPVAL($A31,H$1,$A$2,J$1,$A$3,$A$4)/1000,0)</f>
        <v>#NAME?</v>
      </c>
      <c r="I31" s="66" t="e">
        <f aca="false">ROUND(HPVAL($A31,I$1,$A$2,J$1,$A$3,$A$4)/1000,0)</f>
        <v>#NAME?</v>
      </c>
      <c r="J31" s="86" t="e">
        <f aca="false">ROUND(H31-I31,0)</f>
        <v>#NAME?</v>
      </c>
      <c r="K31" s="66"/>
      <c r="L31" s="43" t="e">
        <f aca="false">ROUND(HPVAL($A31,L$1,$A$2,N$1,$A$3,$A$4)/1000,0)</f>
        <v>#NAME?</v>
      </c>
      <c r="M31" s="66" t="e">
        <f aca="false">ROUND(HPVAL($A31,M$1,$A$2,N$1,$A$3,$A$4)/1000,0)</f>
        <v>#NAME?</v>
      </c>
      <c r="N31" s="86" t="e">
        <f aca="false">ROUND(L31-M31,0)</f>
        <v>#NAME?</v>
      </c>
      <c r="O31" s="66"/>
      <c r="P31" s="43" t="e">
        <f aca="false">ROUND(HPVAL($A31,P$1,$A$2,R$1,$A$3,$A$4)/1000,0)</f>
        <v>#NAME?</v>
      </c>
      <c r="Q31" s="66" t="e">
        <f aca="false">ROUND(HPVAL($A31,Q$1,$A$2,R$1,$A$3,$A$4)/1000,0)</f>
        <v>#NAME?</v>
      </c>
      <c r="R31" s="86" t="e">
        <f aca="false">ROUND(P31-Q31,0)</f>
        <v>#NAME?</v>
      </c>
      <c r="S31" s="66"/>
      <c r="T31" s="43" t="e">
        <f aca="false">D31+H31+L31+P31</f>
        <v>#NAME?</v>
      </c>
      <c r="U31" s="66" t="e">
        <f aca="false">E31+I31+M31+Q31</f>
        <v>#NAME?</v>
      </c>
      <c r="V31" s="86" t="e">
        <f aca="false">ROUND(T31-U31,0)</f>
        <v>#NAME?</v>
      </c>
    </row>
    <row r="32" customFormat="false" ht="12" hidden="false" customHeight="true" outlineLevel="0" collapsed="false">
      <c r="A32" s="226" t="s">
        <v>404</v>
      </c>
      <c r="B32" s="192" t="s">
        <v>53</v>
      </c>
      <c r="C32" s="68"/>
      <c r="D32" s="43" t="e">
        <f aca="false">ROUND(HPVAL($A32,D$1,$A$2,F$1,$A$3,$A$4)/1000,0)</f>
        <v>#NAME?</v>
      </c>
      <c r="E32" s="66" t="e">
        <f aca="false">ROUND(HPVAL($A32,E$1,$A$2,F$1,$A$3,$A$4)/1000,0)</f>
        <v>#NAME?</v>
      </c>
      <c r="F32" s="86" t="e">
        <f aca="false">ROUND(D32-E32,0)</f>
        <v>#NAME?</v>
      </c>
      <c r="G32" s="66"/>
      <c r="H32" s="43" t="e">
        <f aca="false">ROUND(HPVAL($A32,H$1,$A$2,J$1,$A$3,$A$4)/1000,0)</f>
        <v>#NAME?</v>
      </c>
      <c r="I32" s="66" t="e">
        <f aca="false">ROUND(HPVAL($A32,I$1,$A$2,J$1,$A$3,$A$4)/1000,0)</f>
        <v>#NAME?</v>
      </c>
      <c r="J32" s="86" t="e">
        <f aca="false">ROUND(H32-I32,0)</f>
        <v>#NAME?</v>
      </c>
      <c r="K32" s="66"/>
      <c r="L32" s="43" t="e">
        <f aca="false">ROUND(HPVAL($A32,L$1,$A$2,N$1,$A$3,$A$4)/1000,0)</f>
        <v>#NAME?</v>
      </c>
      <c r="M32" s="66" t="e">
        <f aca="false">ROUND(HPVAL($A32,M$1,$A$2,N$1,$A$3,$A$4)/1000,0)</f>
        <v>#NAME?</v>
      </c>
      <c r="N32" s="86" t="e">
        <f aca="false">ROUND(L32-M32,0)</f>
        <v>#NAME?</v>
      </c>
      <c r="O32" s="66"/>
      <c r="P32" s="43" t="e">
        <f aca="false">ROUND(HPVAL($A32,P$1,$A$2,R$1,$A$3,$A$4)/1000,0)</f>
        <v>#NAME?</v>
      </c>
      <c r="Q32" s="66" t="e">
        <f aca="false">ROUND(HPVAL($A32,Q$1,$A$2,R$1,$A$3,$A$4)/1000,0)</f>
        <v>#NAME?</v>
      </c>
      <c r="R32" s="86" t="e">
        <f aca="false">ROUND(P32-Q32,0)</f>
        <v>#NAME?</v>
      </c>
      <c r="S32" s="66"/>
      <c r="T32" s="43" t="e">
        <f aca="false">D32+H32+L32+P32</f>
        <v>#NAME?</v>
      </c>
      <c r="U32" s="66" t="e">
        <f aca="false">E32+I32+M32+Q32</f>
        <v>#NAME?</v>
      </c>
      <c r="V32" s="86" t="e">
        <f aca="false">ROUND(T32-U32,0)</f>
        <v>#NAME?</v>
      </c>
    </row>
    <row r="33" customFormat="false" ht="12" hidden="false" customHeight="true" outlineLevel="0" collapsed="false">
      <c r="A33" s="226" t="s">
        <v>405</v>
      </c>
      <c r="B33" s="192" t="s">
        <v>54</v>
      </c>
      <c r="C33" s="68"/>
      <c r="D33" s="43" t="e">
        <f aca="false">ROUND(HPVAL($A33,D$1,$A$2,F$1,$A$3,$A$4)/1000,0)</f>
        <v>#NAME?</v>
      </c>
      <c r="E33" s="66" t="e">
        <f aca="false">ROUND(HPVAL($A33,E$1,$A$2,F$1,$A$3,$A$4)/1000,0)</f>
        <v>#NAME?</v>
      </c>
      <c r="F33" s="86" t="e">
        <f aca="false">ROUND(D33-E33,0)</f>
        <v>#NAME?</v>
      </c>
      <c r="G33" s="66"/>
      <c r="H33" s="43" t="e">
        <f aca="false">ROUND(HPVAL($A33,H$1,$A$2,J$1,$A$3,$A$4)/1000,0)</f>
        <v>#NAME?</v>
      </c>
      <c r="I33" s="66" t="e">
        <f aca="false">ROUND(HPVAL($A33,I$1,$A$2,J$1,$A$3,$A$4)/1000,0)</f>
        <v>#NAME?</v>
      </c>
      <c r="J33" s="86" t="e">
        <f aca="false">ROUND(H33-I33,0)</f>
        <v>#NAME?</v>
      </c>
      <c r="K33" s="66"/>
      <c r="L33" s="43" t="e">
        <f aca="false">ROUND(HPVAL($A33,L$1,$A$2,N$1,$A$3,$A$4)/1000,0)</f>
        <v>#NAME?</v>
      </c>
      <c r="M33" s="66" t="e">
        <f aca="false">ROUND(HPVAL($A33,M$1,$A$2,N$1,$A$3,$A$4)/1000,0)</f>
        <v>#NAME?</v>
      </c>
      <c r="N33" s="86" t="e">
        <f aca="false">ROUND(L33-M33,0)</f>
        <v>#NAME?</v>
      </c>
      <c r="O33" s="66"/>
      <c r="P33" s="43" t="e">
        <f aca="false">ROUND(HPVAL($A33,P$1,$A$2,R$1,$A$3,$A$4)/1000,0)</f>
        <v>#NAME?</v>
      </c>
      <c r="Q33" s="66" t="e">
        <f aca="false">ROUND(HPVAL($A33,Q$1,$A$2,R$1,$A$3,$A$4)/1000,0)</f>
        <v>#NAME?</v>
      </c>
      <c r="R33" s="86" t="e">
        <f aca="false">ROUND(P33-Q33,0)</f>
        <v>#NAME?</v>
      </c>
      <c r="S33" s="66"/>
      <c r="T33" s="43" t="e">
        <f aca="false">D33+H33+L33+P33</f>
        <v>#NAME?</v>
      </c>
      <c r="U33" s="66" t="e">
        <f aca="false">E33+I33+M33+Q33</f>
        <v>#NAME?</v>
      </c>
      <c r="V33" s="86" t="e">
        <f aca="false">ROUND(T33-U33,0)</f>
        <v>#NAME?</v>
      </c>
    </row>
    <row r="34" customFormat="false" ht="12" hidden="false" customHeight="true" outlineLevel="0" collapsed="false">
      <c r="B34" s="228" t="s">
        <v>33</v>
      </c>
      <c r="C34" s="68"/>
      <c r="D34" s="229" t="e">
        <f aca="false">SUM(D30:D33)</f>
        <v>#NAME?</v>
      </c>
      <c r="E34" s="230" t="e">
        <f aca="false">SUM(E30:E33)</f>
        <v>#NAME?</v>
      </c>
      <c r="F34" s="231" t="e">
        <f aca="false">SUM(F30:F33)</f>
        <v>#NAME?</v>
      </c>
      <c r="G34" s="66"/>
      <c r="H34" s="229" t="e">
        <f aca="false">SUM(H30:H33)</f>
        <v>#NAME?</v>
      </c>
      <c r="I34" s="230" t="e">
        <f aca="false">SUM(I30:I33)</f>
        <v>#NAME?</v>
      </c>
      <c r="J34" s="231" t="e">
        <f aca="false">SUM(J30:J33)</f>
        <v>#NAME?</v>
      </c>
      <c r="K34" s="66"/>
      <c r="L34" s="229" t="e">
        <f aca="false">SUM(L30:L33)</f>
        <v>#NAME?</v>
      </c>
      <c r="M34" s="230" t="e">
        <f aca="false">SUM(M30:M33)</f>
        <v>#NAME?</v>
      </c>
      <c r="N34" s="231" t="e">
        <f aca="false">SUM(N30:N33)</f>
        <v>#NAME?</v>
      </c>
      <c r="O34" s="66"/>
      <c r="P34" s="229" t="e">
        <f aca="false">SUM(P30:P33)</f>
        <v>#NAME?</v>
      </c>
      <c r="Q34" s="230" t="e">
        <f aca="false">SUM(Q30:Q33)</f>
        <v>#NAME?</v>
      </c>
      <c r="R34" s="231" t="e">
        <f aca="false">SUM(R30:R33)</f>
        <v>#NAME?</v>
      </c>
      <c r="S34" s="66"/>
      <c r="T34" s="229" t="e">
        <f aca="false">SUM(T30:T33)</f>
        <v>#NAME?</v>
      </c>
      <c r="U34" s="230" t="e">
        <f aca="false">SUM(U30:U33)</f>
        <v>#NAME?</v>
      </c>
      <c r="V34" s="231" t="e">
        <f aca="false">SUM(V30:V33)</f>
        <v>#NAME?</v>
      </c>
    </row>
    <row r="35" customFormat="false" ht="3" hidden="false" customHeight="true" outlineLevel="0" collapsed="false">
      <c r="B35" s="192"/>
      <c r="C35" s="68"/>
      <c r="D35" s="43"/>
      <c r="E35" s="66"/>
      <c r="F35" s="86"/>
      <c r="G35" s="66"/>
      <c r="H35" s="43"/>
      <c r="I35" s="66"/>
      <c r="J35" s="86"/>
      <c r="K35" s="66"/>
      <c r="L35" s="43"/>
      <c r="M35" s="66"/>
      <c r="N35" s="86"/>
      <c r="O35" s="66"/>
      <c r="P35" s="43"/>
      <c r="Q35" s="66"/>
      <c r="R35" s="86"/>
      <c r="S35" s="66"/>
      <c r="T35" s="43"/>
      <c r="U35" s="66"/>
      <c r="V35" s="86"/>
    </row>
    <row r="36" customFormat="false" ht="12" hidden="false" customHeight="true" outlineLevel="0" collapsed="false">
      <c r="A36" s="226" t="s">
        <v>406</v>
      </c>
      <c r="B36" s="192" t="s">
        <v>34</v>
      </c>
      <c r="C36" s="68"/>
      <c r="D36" s="43" t="e">
        <f aca="false">ROUND(HPVAL($A36,D$1,$A$2,F$1,$A$3,$A$4)/1000,0)</f>
        <v>#NAME?</v>
      </c>
      <c r="E36" s="66" t="e">
        <f aca="false">ROUND(HPVAL($A36,E$1,$A$2,F$1,$A$3,$A$4)/1000,0)</f>
        <v>#NAME?</v>
      </c>
      <c r="F36" s="86" t="e">
        <f aca="false">ROUND(D36-E36,0)</f>
        <v>#NAME?</v>
      </c>
      <c r="G36" s="66"/>
      <c r="H36" s="43" t="e">
        <f aca="false">ROUND(HPVAL($A36,H$1,$A$2,J$1,$A$3,$A$4)/1000,0)</f>
        <v>#NAME?</v>
      </c>
      <c r="I36" s="66" t="e">
        <f aca="false">ROUND(HPVAL($A36,I$1,$A$2,J$1,$A$3,$A$4)/1000,0)</f>
        <v>#NAME?</v>
      </c>
      <c r="J36" s="86" t="e">
        <f aca="false">ROUND(H36-I36,0)</f>
        <v>#NAME?</v>
      </c>
      <c r="K36" s="66"/>
      <c r="L36" s="43" t="e">
        <f aca="false">ROUND(HPVAL($A36,L$1,$A$2,N$1,$A$3,$A$4)/1000,0)</f>
        <v>#NAME?</v>
      </c>
      <c r="M36" s="66" t="e">
        <f aca="false">ROUND(HPVAL($A36,M$1,$A$2,N$1,$A$3,$A$4)/1000,0)</f>
        <v>#NAME?</v>
      </c>
      <c r="N36" s="86" t="e">
        <f aca="false">ROUND(L36-M36,0)</f>
        <v>#NAME?</v>
      </c>
      <c r="O36" s="66"/>
      <c r="P36" s="43" t="e">
        <f aca="false">ROUND(HPVAL($A36,P$1,$A$2,R$1,$A$3,$A$4)/1000,0)</f>
        <v>#NAME?</v>
      </c>
      <c r="Q36" s="66" t="e">
        <f aca="false">ROUND(HPVAL($A36,Q$1,$A$2,R$1,$A$3,$A$4)/1000,0)</f>
        <v>#NAME?</v>
      </c>
      <c r="R36" s="86" t="e">
        <f aca="false">ROUND(P36-Q36,0)</f>
        <v>#NAME?</v>
      </c>
      <c r="S36" s="66"/>
      <c r="T36" s="43" t="e">
        <f aca="false">D36+H36+L36+P36</f>
        <v>#NAME?</v>
      </c>
      <c r="U36" s="66" t="e">
        <f aca="false">E36+I36+M36+Q36</f>
        <v>#NAME?</v>
      </c>
      <c r="V36" s="86" t="e">
        <f aca="false">ROUND(T36-U36,0)</f>
        <v>#NAME?</v>
      </c>
    </row>
    <row r="37" customFormat="false" ht="12" hidden="false" customHeight="true" outlineLevel="0" collapsed="false">
      <c r="A37" s="226" t="s">
        <v>407</v>
      </c>
      <c r="B37" s="192" t="s">
        <v>339</v>
      </c>
      <c r="C37" s="68"/>
      <c r="D37" s="43" t="e">
        <f aca="false">ROUND(HPVAL($A37,D$1,$A$2,F$1,$A$3,$A$4)/1000,0)</f>
        <v>#NAME?</v>
      </c>
      <c r="E37" s="66" t="e">
        <f aca="false">ROUND(HPVAL($A37,E$1,$A$2,F$1,$A$3,$A$4)/1000,0)</f>
        <v>#NAME?</v>
      </c>
      <c r="F37" s="86" t="e">
        <f aca="false">ROUND(D37-E37,0)</f>
        <v>#NAME?</v>
      </c>
      <c r="G37" s="66"/>
      <c r="H37" s="43" t="e">
        <f aca="false">ROUND(HPVAL($A37,H$1,$A$2,J$1,$A$3,$A$4)/1000,0)</f>
        <v>#NAME?</v>
      </c>
      <c r="I37" s="66" t="e">
        <f aca="false">ROUND(HPVAL($A37,I$1,$A$2,J$1,$A$3,$A$4)/1000,0)</f>
        <v>#NAME?</v>
      </c>
      <c r="J37" s="86" t="e">
        <f aca="false">ROUND(H37-I37,0)</f>
        <v>#NAME?</v>
      </c>
      <c r="K37" s="66"/>
      <c r="L37" s="43" t="e">
        <f aca="false">ROUND(HPVAL($A37,L$1,$A$2,N$1,$A$3,$A$4)/1000,0)</f>
        <v>#NAME?</v>
      </c>
      <c r="M37" s="66" t="e">
        <f aca="false">ROUND(HPVAL($A37,M$1,$A$2,N$1,$A$3,$A$4)/1000,0)</f>
        <v>#NAME?</v>
      </c>
      <c r="N37" s="86" t="e">
        <f aca="false">ROUND(L37-M37,0)</f>
        <v>#NAME?</v>
      </c>
      <c r="O37" s="66"/>
      <c r="P37" s="43" t="e">
        <f aca="false">ROUND(HPVAL($A37,P$1,$A$2,R$1,$A$3,$A$4)/1000,0)</f>
        <v>#NAME?</v>
      </c>
      <c r="Q37" s="66" t="e">
        <f aca="false">ROUND(HPVAL($A37,Q$1,$A$2,R$1,$A$3,$A$4)/1000,0)</f>
        <v>#NAME?</v>
      </c>
      <c r="R37" s="86" t="e">
        <f aca="false">ROUND(P37-Q37,0)</f>
        <v>#NAME?</v>
      </c>
      <c r="S37" s="66"/>
      <c r="T37" s="43" t="e">
        <f aca="false">D37+H37+L37+P37</f>
        <v>#NAME?</v>
      </c>
      <c r="U37" s="66" t="e">
        <f aca="false">E37+I37+M37+Q37</f>
        <v>#NAME?</v>
      </c>
      <c r="V37" s="86" t="e">
        <f aca="false">ROUND(T37-U37,0)</f>
        <v>#NAME?</v>
      </c>
    </row>
    <row r="38" customFormat="false" ht="12" hidden="false" customHeight="true" outlineLevel="0" collapsed="false">
      <c r="A38" s="226" t="s">
        <v>408</v>
      </c>
      <c r="B38" s="192" t="s">
        <v>340</v>
      </c>
      <c r="C38" s="68"/>
      <c r="D38" s="43" t="e">
        <f aca="false">ROUND(HPVAL($A38,D$1,$A$2,F$1,$A$3,$A$4)/1000,0)</f>
        <v>#NAME?</v>
      </c>
      <c r="E38" s="66" t="e">
        <f aca="false">ROUND(HPVAL($A38,E$1,$A$2,F$1,$A$3,$A$4)/1000,0)</f>
        <v>#NAME?</v>
      </c>
      <c r="F38" s="86" t="e">
        <f aca="false">ROUND(D38-E38,0)</f>
        <v>#NAME?</v>
      </c>
      <c r="G38" s="66"/>
      <c r="H38" s="43" t="e">
        <f aca="false">ROUND(HPVAL($A38,H$1,$A$2,J$1,$A$3,$A$4)/1000,0)</f>
        <v>#NAME?</v>
      </c>
      <c r="I38" s="66" t="e">
        <f aca="false">ROUND(HPVAL($A38,I$1,$A$2,J$1,$A$3,$A$4)/1000,0)</f>
        <v>#NAME?</v>
      </c>
      <c r="J38" s="86" t="e">
        <f aca="false">ROUND(H38-I38,0)</f>
        <v>#NAME?</v>
      </c>
      <c r="K38" s="66"/>
      <c r="L38" s="43" t="e">
        <f aca="false">ROUND(HPVAL($A38,L$1,$A$2,N$1,$A$3,$A$4)/1000,0)</f>
        <v>#NAME?</v>
      </c>
      <c r="M38" s="66" t="e">
        <f aca="false">ROUND(HPVAL($A38,M$1,$A$2,N$1,$A$3,$A$4)/1000,0)</f>
        <v>#NAME?</v>
      </c>
      <c r="N38" s="86" t="e">
        <f aca="false">ROUND(L38-M38,0)</f>
        <v>#NAME?</v>
      </c>
      <c r="O38" s="66"/>
      <c r="P38" s="43" t="e">
        <f aca="false">ROUND(HPVAL($A38,P$1,$A$2,R$1,$A$3,$A$4)/1000,0)</f>
        <v>#NAME?</v>
      </c>
      <c r="Q38" s="66" t="e">
        <f aca="false">ROUND(HPVAL($A38,Q$1,$A$2,R$1,$A$3,$A$4)/1000,0)</f>
        <v>#NAME?</v>
      </c>
      <c r="R38" s="86" t="e">
        <f aca="false">ROUND(P38-Q38,0)</f>
        <v>#NAME?</v>
      </c>
      <c r="S38" s="66"/>
      <c r="T38" s="43" t="e">
        <f aca="false">D38+H38+L38+P38</f>
        <v>#NAME?</v>
      </c>
      <c r="U38" s="66" t="e">
        <f aca="false">E38+I38+M38+Q38</f>
        <v>#NAME?</v>
      </c>
      <c r="V38" s="86" t="e">
        <f aca="false">ROUND(T38-U38,0)</f>
        <v>#NAME?</v>
      </c>
    </row>
    <row r="39" customFormat="false" ht="12" hidden="false" customHeight="true" outlineLevel="0" collapsed="false">
      <c r="A39" s="226" t="s">
        <v>409</v>
      </c>
      <c r="B39" s="192" t="s">
        <v>36</v>
      </c>
      <c r="C39" s="68"/>
      <c r="D39" s="43" t="e">
        <f aca="false">ROUND(HPVAL($A39,D$1,$A$2,F$1,$A$3,$A$4)/1000,0)</f>
        <v>#NAME?</v>
      </c>
      <c r="E39" s="66" t="e">
        <f aca="false">ROUND(HPVAL($A39,E$1,$A$2,F$1,$A$3,$A$4)/1000,0)</f>
        <v>#NAME?</v>
      </c>
      <c r="F39" s="86" t="e">
        <f aca="false">ROUND(D39-E39,0)</f>
        <v>#NAME?</v>
      </c>
      <c r="G39" s="66"/>
      <c r="H39" s="43" t="e">
        <f aca="false">ROUND(HPVAL($A39,H$1,$A$2,J$1,$A$3,$A$4)/1000,0)</f>
        <v>#NAME?</v>
      </c>
      <c r="I39" s="66" t="e">
        <f aca="false">ROUND(HPVAL($A39,I$1,$A$2,J$1,$A$3,$A$4)/1000,0)</f>
        <v>#NAME?</v>
      </c>
      <c r="J39" s="86" t="e">
        <f aca="false">ROUND(H39-I39,0)</f>
        <v>#NAME?</v>
      </c>
      <c r="K39" s="66"/>
      <c r="L39" s="43" t="e">
        <f aca="false">ROUND(HPVAL($A39,L$1,$A$2,N$1,$A$3,$A$4)/1000,0)</f>
        <v>#NAME?</v>
      </c>
      <c r="M39" s="66" t="e">
        <f aca="false">ROUND(HPVAL($A39,M$1,$A$2,N$1,$A$3,$A$4)/1000,0)</f>
        <v>#NAME?</v>
      </c>
      <c r="N39" s="86" t="e">
        <f aca="false">ROUND(L39-M39,0)</f>
        <v>#NAME?</v>
      </c>
      <c r="O39" s="66"/>
      <c r="P39" s="43" t="e">
        <f aca="false">ROUND(HPVAL($A39,P$1,$A$2,R$1,$A$3,$A$4)/1000,0)</f>
        <v>#NAME?</v>
      </c>
      <c r="Q39" s="66" t="e">
        <f aca="false">ROUND(HPVAL($A39,Q$1,$A$2,R$1,$A$3,$A$4)/1000,0)</f>
        <v>#NAME?</v>
      </c>
      <c r="R39" s="86" t="e">
        <f aca="false">ROUND(P39-Q39,0)</f>
        <v>#NAME?</v>
      </c>
      <c r="S39" s="66"/>
      <c r="T39" s="43" t="e">
        <f aca="false">D39+H39+L39+P39</f>
        <v>#NAME?</v>
      </c>
      <c r="U39" s="66" t="e">
        <f aca="false">E39+I39+M39+Q39</f>
        <v>#NAME?</v>
      </c>
      <c r="V39" s="86" t="e">
        <f aca="false">ROUND(T39-U39,0)</f>
        <v>#NAME?</v>
      </c>
    </row>
    <row r="40" customFormat="false" ht="12" hidden="false" customHeight="true" outlineLevel="0" collapsed="false">
      <c r="B40" s="228" t="s">
        <v>37</v>
      </c>
      <c r="C40" s="68"/>
      <c r="D40" s="229" t="e">
        <f aca="false">SUM(D36:D39)</f>
        <v>#NAME?</v>
      </c>
      <c r="E40" s="230" t="e">
        <f aca="false">SUM(E36:E39)</f>
        <v>#NAME?</v>
      </c>
      <c r="F40" s="231" t="e">
        <f aca="false">SUM(F36:F39)</f>
        <v>#NAME?</v>
      </c>
      <c r="G40" s="66"/>
      <c r="H40" s="229" t="e">
        <f aca="false">SUM(H36:H39)</f>
        <v>#NAME?</v>
      </c>
      <c r="I40" s="230" t="e">
        <f aca="false">SUM(I36:I39)</f>
        <v>#NAME?</v>
      </c>
      <c r="J40" s="231" t="e">
        <f aca="false">SUM(J36:J39)</f>
        <v>#NAME?</v>
      </c>
      <c r="K40" s="66"/>
      <c r="L40" s="229" t="e">
        <f aca="false">SUM(L36:L39)</f>
        <v>#NAME?</v>
      </c>
      <c r="M40" s="230" t="e">
        <f aca="false">SUM(M36:M39)</f>
        <v>#NAME?</v>
      </c>
      <c r="N40" s="231" t="e">
        <f aca="false">SUM(N36:N39)</f>
        <v>#NAME?</v>
      </c>
      <c r="O40" s="66"/>
      <c r="P40" s="229" t="e">
        <f aca="false">SUM(P36:P39)</f>
        <v>#NAME?</v>
      </c>
      <c r="Q40" s="230" t="e">
        <f aca="false">SUM(Q36:Q39)</f>
        <v>#NAME?</v>
      </c>
      <c r="R40" s="231" t="e">
        <f aca="false">SUM(R36:R39)</f>
        <v>#NAME?</v>
      </c>
      <c r="S40" s="66"/>
      <c r="T40" s="229" t="e">
        <f aca="false">SUM(T36:T39)</f>
        <v>#NAME?</v>
      </c>
      <c r="U40" s="230" t="e">
        <f aca="false">SUM(U36:U39)</f>
        <v>#NAME?</v>
      </c>
      <c r="V40" s="231" t="e">
        <f aca="false">SUM(V36:V39)</f>
        <v>#NAME?</v>
      </c>
    </row>
    <row r="41" customFormat="false" ht="3" hidden="false" customHeight="true" outlineLevel="0" collapsed="false">
      <c r="B41" s="192"/>
      <c r="C41" s="68"/>
      <c r="D41" s="43"/>
      <c r="E41" s="66"/>
      <c r="F41" s="86"/>
      <c r="G41" s="66"/>
      <c r="H41" s="43"/>
      <c r="I41" s="66"/>
      <c r="J41" s="86"/>
      <c r="K41" s="66"/>
      <c r="L41" s="43"/>
      <c r="M41" s="66"/>
      <c r="N41" s="86"/>
      <c r="O41" s="66"/>
      <c r="P41" s="43"/>
      <c r="Q41" s="66"/>
      <c r="R41" s="86"/>
      <c r="S41" s="66"/>
      <c r="T41" s="43"/>
      <c r="U41" s="66"/>
      <c r="V41" s="86"/>
    </row>
    <row r="42" customFormat="false" ht="12" hidden="false" customHeight="true" outlineLevel="0" collapsed="false">
      <c r="A42" s="226" t="s">
        <v>202</v>
      </c>
      <c r="B42" s="192" t="s">
        <v>38</v>
      </c>
      <c r="C42" s="68"/>
      <c r="D42" s="43" t="e">
        <f aca="false">ROUND(HPVAL($A42,D$1,$A$2,F$1,$A$3,$A$4)/1000,0)</f>
        <v>#NAME?</v>
      </c>
      <c r="E42" s="66" t="e">
        <f aca="false">ROUND(HPVAL($A42,E$1,$A$2,F$1,$A$3,$A$4)/1000,0)</f>
        <v>#NAME?</v>
      </c>
      <c r="F42" s="86" t="e">
        <f aca="false">ROUND(D42-E42,0)</f>
        <v>#NAME?</v>
      </c>
      <c r="G42" s="66"/>
      <c r="H42" s="43" t="e">
        <f aca="false">ROUND(HPVAL($A42,H$1,$A$2,J$1,$A$3,$A$4)/1000,0)</f>
        <v>#NAME?</v>
      </c>
      <c r="I42" s="66" t="e">
        <f aca="false">ROUND(HPVAL($A42,I$1,$A$2,J$1,$A$3,$A$4)/1000,0)</f>
        <v>#NAME?</v>
      </c>
      <c r="J42" s="86" t="e">
        <f aca="false">ROUND(H42-I42,0)</f>
        <v>#NAME?</v>
      </c>
      <c r="K42" s="66"/>
      <c r="L42" s="43" t="e">
        <f aca="false">ROUND(HPVAL($A42,L$1,$A$2,N$1,$A$3,$A$4)/1000,0)</f>
        <v>#NAME?</v>
      </c>
      <c r="M42" s="66" t="e">
        <f aca="false">ROUND(HPVAL($A42,M$1,$A$2,N$1,$A$3,$A$4)/1000,0)</f>
        <v>#NAME?</v>
      </c>
      <c r="N42" s="86" t="e">
        <f aca="false">ROUND(L42-M42,0)</f>
        <v>#NAME?</v>
      </c>
      <c r="O42" s="66"/>
      <c r="P42" s="43" t="e">
        <f aca="false">ROUND(HPVAL($A42,P$1,$A$2,R$1,$A$3,$A$4)/1000,0)</f>
        <v>#NAME?</v>
      </c>
      <c r="Q42" s="66" t="e">
        <f aca="false">ROUND(HPVAL($A42,Q$1,$A$2,R$1,$A$3,$A$4)/1000,0)</f>
        <v>#NAME?</v>
      </c>
      <c r="R42" s="86" t="e">
        <f aca="false">ROUND(P42-Q42,0)</f>
        <v>#NAME?</v>
      </c>
      <c r="S42" s="66"/>
      <c r="T42" s="43" t="e">
        <f aca="false">D42+H42+L42+P42</f>
        <v>#NAME?</v>
      </c>
      <c r="U42" s="66" t="e">
        <f aca="false">E42+I42+M42+Q42</f>
        <v>#NAME?</v>
      </c>
      <c r="V42" s="86" t="e">
        <f aca="false">ROUND(T42-U42,0)</f>
        <v>#NAME?</v>
      </c>
    </row>
    <row r="43" customFormat="false" ht="3" hidden="false" customHeight="true" outlineLevel="0" collapsed="false">
      <c r="B43" s="192"/>
      <c r="C43" s="68"/>
      <c r="D43" s="43"/>
      <c r="E43" s="66"/>
      <c r="F43" s="86"/>
      <c r="G43" s="66"/>
      <c r="H43" s="43"/>
      <c r="I43" s="66"/>
      <c r="J43" s="86"/>
      <c r="K43" s="66"/>
      <c r="L43" s="43"/>
      <c r="M43" s="66"/>
      <c r="N43" s="86"/>
      <c r="O43" s="66"/>
      <c r="P43" s="43"/>
      <c r="Q43" s="66"/>
      <c r="R43" s="86"/>
      <c r="S43" s="66"/>
      <c r="T43" s="43"/>
      <c r="U43" s="66"/>
      <c r="V43" s="86"/>
    </row>
    <row r="44" customFormat="false" ht="12" hidden="false" customHeight="true" outlineLevel="0" collapsed="false">
      <c r="A44" s="226" t="s">
        <v>410</v>
      </c>
      <c r="B44" s="192" t="s">
        <v>39</v>
      </c>
      <c r="C44" s="68"/>
      <c r="D44" s="43" t="e">
        <f aca="false">ROUND(HPVAL($A44,D$1,$A$2,F$1,$A$3,$A$4)/1000,0)</f>
        <v>#NAME?</v>
      </c>
      <c r="E44" s="66" t="e">
        <f aca="false">ROUND(HPVAL($A44,E$1,$A$2,F$1,$A$3,$A$4)/1000,0)-E54</f>
        <v>#NAME?</v>
      </c>
      <c r="F44" s="86" t="e">
        <f aca="false">ROUND(D44-E44,0)</f>
        <v>#NAME?</v>
      </c>
      <c r="G44" s="66"/>
      <c r="H44" s="43" t="e">
        <f aca="false">ROUND(HPVAL($A44,H$1,$A$2,J$1,$A$3,$A$4)/1000,0)-H54</f>
        <v>#NAME?</v>
      </c>
      <c r="I44" s="66" t="e">
        <f aca="false">ROUND(HPVAL($A44,I$1,$A$2,J$1,$A$3,$A$4)/1000,0)-I54</f>
        <v>#NAME?</v>
      </c>
      <c r="J44" s="86" t="e">
        <f aca="false">ROUND(H44-I44,0)</f>
        <v>#NAME?</v>
      </c>
      <c r="K44" s="66"/>
      <c r="L44" s="43" t="e">
        <f aca="false">ROUND(HPVAL($A44,L$1,$A$2,N$1,$A$3,$A$4)/1000,0)-L54</f>
        <v>#NAME?</v>
      </c>
      <c r="M44" s="66" t="e">
        <f aca="false">ROUND(HPVAL($A44,M$1,$A$2,N$1,$A$3,$A$4)/1000,0)-M54</f>
        <v>#NAME?</v>
      </c>
      <c r="N44" s="86" t="e">
        <f aca="false">ROUND(L44-M44,0)</f>
        <v>#NAME?</v>
      </c>
      <c r="O44" s="66"/>
      <c r="P44" s="43" t="e">
        <f aca="false">ROUND(HPVAL($A44,P$1,$A$2,R$1,$A$3,$A$4)/1000,0)-P54</f>
        <v>#NAME?</v>
      </c>
      <c r="Q44" s="66" t="e">
        <f aca="false">ROUND(HPVAL($A44,Q$1,$A$2,R$1,$A$3,$A$4)/1000,0)-Q54</f>
        <v>#NAME?</v>
      </c>
      <c r="R44" s="86" t="e">
        <f aca="false">ROUND(P44-Q44,0)</f>
        <v>#NAME?</v>
      </c>
      <c r="S44" s="66"/>
      <c r="T44" s="43" t="e">
        <f aca="false">D44+H44+L44+P44</f>
        <v>#NAME?</v>
      </c>
      <c r="U44" s="66" t="e">
        <f aca="false">E44+I44+M44+Q44</f>
        <v>#NAME?</v>
      </c>
      <c r="V44" s="86" t="e">
        <f aca="false">ROUND(T44-U44,0)</f>
        <v>#NAME?</v>
      </c>
    </row>
    <row r="45" customFormat="false" ht="3" hidden="false" customHeight="true" outlineLevel="0" collapsed="false">
      <c r="B45" s="192"/>
      <c r="C45" s="68"/>
      <c r="D45" s="43"/>
      <c r="E45" s="66"/>
      <c r="F45" s="86"/>
      <c r="G45" s="66"/>
      <c r="H45" s="43"/>
      <c r="I45" s="66"/>
      <c r="J45" s="86"/>
      <c r="K45" s="66"/>
      <c r="L45" s="43"/>
      <c r="M45" s="66"/>
      <c r="N45" s="86"/>
      <c r="O45" s="66"/>
      <c r="P45" s="43"/>
      <c r="Q45" s="66"/>
      <c r="R45" s="86"/>
      <c r="S45" s="66"/>
      <c r="T45" s="43"/>
      <c r="U45" s="66"/>
      <c r="V45" s="86"/>
    </row>
    <row r="46" customFormat="false" ht="12" hidden="false" customHeight="true" outlineLevel="0" collapsed="false">
      <c r="B46" s="228" t="s">
        <v>41</v>
      </c>
      <c r="C46" s="233"/>
      <c r="D46" s="229" t="e">
        <f aca="false">SUM(D40:D44)+D20+D28+D34</f>
        <v>#NAME?</v>
      </c>
      <c r="E46" s="230" t="e">
        <f aca="false">SUM(E40:E44)+E20+E28+E34</f>
        <v>#NAME?</v>
      </c>
      <c r="F46" s="231" t="e">
        <f aca="false">SUM(F40:F44)+F20+F28+F34</f>
        <v>#NAME?</v>
      </c>
      <c r="G46" s="234"/>
      <c r="H46" s="229" t="e">
        <f aca="false">SUM(H40:H44)+H20+H28+H34</f>
        <v>#NAME?</v>
      </c>
      <c r="I46" s="230" t="e">
        <f aca="false">SUM(I40:I44)+I20+I28+I34</f>
        <v>#NAME?</v>
      </c>
      <c r="J46" s="231" t="e">
        <f aca="false">SUM(J40:J44)+J20+J28+J34</f>
        <v>#NAME?</v>
      </c>
      <c r="K46" s="234"/>
      <c r="L46" s="229" t="e">
        <f aca="false">SUM(L40:L44)+L20+L28+L34</f>
        <v>#NAME?</v>
      </c>
      <c r="M46" s="230" t="e">
        <f aca="false">SUM(M40:M44)+M20+M28+M34</f>
        <v>#NAME?</v>
      </c>
      <c r="N46" s="231" t="e">
        <f aca="false">SUM(N40:N44)+N20+N28+N34</f>
        <v>#NAME?</v>
      </c>
      <c r="O46" s="234"/>
      <c r="P46" s="229" t="e">
        <f aca="false">SUM(P40:P44)+P20+P28+P34</f>
        <v>#NAME?</v>
      </c>
      <c r="Q46" s="230" t="e">
        <f aca="false">SUM(Q40:Q44)+Q20+Q28+Q34</f>
        <v>#NAME?</v>
      </c>
      <c r="R46" s="231" t="e">
        <f aca="false">SUM(R40:R44)+R20+R28+R34</f>
        <v>#NAME?</v>
      </c>
      <c r="S46" s="234"/>
      <c r="T46" s="229" t="e">
        <f aca="false">SUM(T40:T44)+T20+T28+T34</f>
        <v>#NAME?</v>
      </c>
      <c r="U46" s="230" t="e">
        <f aca="false">SUM(U40:U44)+U20+U28+U34</f>
        <v>#NAME?</v>
      </c>
      <c r="V46" s="231" t="e">
        <f aca="false">SUM(V40:V44)+V20+V28+V34</f>
        <v>#NAME?</v>
      </c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  <c r="AR46" s="235"/>
      <c r="AS46" s="235"/>
      <c r="AT46" s="235"/>
      <c r="AU46" s="235"/>
      <c r="AV46" s="235"/>
      <c r="AW46" s="235"/>
      <c r="AX46" s="235"/>
      <c r="AY46" s="235"/>
      <c r="AZ46" s="235"/>
      <c r="BA46" s="235"/>
      <c r="BB46" s="235"/>
      <c r="BC46" s="235"/>
      <c r="BD46" s="235"/>
      <c r="BE46" s="235"/>
      <c r="BF46" s="235"/>
      <c r="BG46" s="235"/>
      <c r="BH46" s="235"/>
      <c r="BI46" s="235"/>
      <c r="BJ46" s="235"/>
      <c r="BK46" s="235"/>
      <c r="BL46" s="235"/>
      <c r="BM46" s="235"/>
      <c r="BN46" s="235"/>
      <c r="BO46" s="235"/>
      <c r="BP46" s="235"/>
      <c r="BQ46" s="235"/>
      <c r="BR46" s="235"/>
      <c r="BS46" s="235"/>
      <c r="BT46" s="235"/>
      <c r="BU46" s="235"/>
      <c r="BV46" s="235"/>
      <c r="BW46" s="235"/>
      <c r="BX46" s="235"/>
      <c r="BY46" s="235"/>
      <c r="BZ46" s="235"/>
      <c r="CA46" s="235"/>
      <c r="CB46" s="235"/>
      <c r="CC46" s="235"/>
      <c r="CD46" s="235"/>
      <c r="CE46" s="235"/>
      <c r="CF46" s="235"/>
      <c r="CG46" s="235"/>
      <c r="CH46" s="235"/>
      <c r="CI46" s="235"/>
      <c r="CJ46" s="235"/>
      <c r="CK46" s="235"/>
      <c r="CL46" s="235"/>
      <c r="CM46" s="235"/>
      <c r="CN46" s="235"/>
      <c r="CO46" s="235"/>
      <c r="CP46" s="235"/>
      <c r="CQ46" s="235"/>
      <c r="CR46" s="235"/>
      <c r="CS46" s="235"/>
      <c r="CT46" s="235"/>
      <c r="CU46" s="235"/>
      <c r="CV46" s="235"/>
      <c r="CW46" s="235"/>
      <c r="CX46" s="235"/>
      <c r="CY46" s="235"/>
      <c r="CZ46" s="235"/>
      <c r="DA46" s="235"/>
      <c r="DB46" s="235"/>
      <c r="DC46" s="235"/>
      <c r="DD46" s="235"/>
      <c r="DE46" s="235"/>
      <c r="DF46" s="235"/>
      <c r="DG46" s="235"/>
      <c r="DH46" s="235"/>
      <c r="DI46" s="235"/>
      <c r="DJ46" s="235"/>
      <c r="DK46" s="235"/>
      <c r="DL46" s="235"/>
      <c r="DM46" s="235"/>
      <c r="DN46" s="235"/>
      <c r="DO46" s="235"/>
      <c r="DP46" s="235"/>
      <c r="DQ46" s="235"/>
      <c r="DR46" s="235"/>
      <c r="DS46" s="235"/>
      <c r="DT46" s="235"/>
      <c r="DU46" s="235"/>
      <c r="DV46" s="235"/>
      <c r="DW46" s="235"/>
      <c r="DX46" s="235"/>
      <c r="DY46" s="235"/>
      <c r="DZ46" s="235"/>
      <c r="EA46" s="235"/>
      <c r="EB46" s="235"/>
      <c r="EC46" s="235"/>
      <c r="ED46" s="235"/>
      <c r="EE46" s="235"/>
      <c r="EF46" s="235"/>
      <c r="EG46" s="235"/>
      <c r="EH46" s="235"/>
      <c r="EI46" s="235"/>
      <c r="EJ46" s="235"/>
      <c r="EK46" s="235"/>
      <c r="EL46" s="235"/>
      <c r="EM46" s="235"/>
      <c r="EN46" s="235"/>
      <c r="EO46" s="235"/>
      <c r="EP46" s="235"/>
      <c r="EQ46" s="235"/>
      <c r="ER46" s="235"/>
      <c r="ES46" s="235"/>
      <c r="ET46" s="235"/>
      <c r="EU46" s="235"/>
      <c r="EV46" s="235"/>
      <c r="EW46" s="235"/>
      <c r="EX46" s="235"/>
      <c r="EY46" s="235"/>
      <c r="EZ46" s="235"/>
      <c r="FA46" s="235"/>
      <c r="FB46" s="235"/>
      <c r="FC46" s="235"/>
      <c r="FD46" s="235"/>
      <c r="FE46" s="235"/>
      <c r="FF46" s="235"/>
      <c r="FG46" s="235"/>
      <c r="FH46" s="235"/>
      <c r="FI46" s="235"/>
      <c r="FJ46" s="235"/>
      <c r="FK46" s="235"/>
      <c r="FL46" s="235"/>
      <c r="FM46" s="235"/>
      <c r="FN46" s="235"/>
      <c r="FO46" s="235"/>
      <c r="FP46" s="235"/>
      <c r="FQ46" s="235"/>
      <c r="FR46" s="235"/>
      <c r="FS46" s="235"/>
      <c r="FT46" s="235"/>
      <c r="FU46" s="235"/>
      <c r="FV46" s="235"/>
      <c r="FW46" s="235"/>
      <c r="FX46" s="235"/>
      <c r="FY46" s="235"/>
      <c r="FZ46" s="235"/>
      <c r="GA46" s="235"/>
      <c r="GB46" s="235"/>
      <c r="GC46" s="235"/>
      <c r="GD46" s="235"/>
      <c r="GE46" s="235"/>
      <c r="GF46" s="235"/>
      <c r="GG46" s="235"/>
      <c r="GH46" s="235"/>
      <c r="GI46" s="235"/>
      <c r="GJ46" s="235"/>
      <c r="GK46" s="235"/>
      <c r="GL46" s="235"/>
      <c r="GM46" s="235"/>
      <c r="GN46" s="235"/>
      <c r="GO46" s="235"/>
      <c r="GP46" s="235"/>
      <c r="GQ46" s="235"/>
      <c r="GR46" s="235"/>
      <c r="GS46" s="235"/>
      <c r="GT46" s="235"/>
      <c r="GU46" s="235"/>
      <c r="GV46" s="235"/>
      <c r="GW46" s="235"/>
      <c r="GX46" s="235"/>
      <c r="GY46" s="235"/>
      <c r="GZ46" s="235"/>
      <c r="HA46" s="235"/>
      <c r="HB46" s="235"/>
      <c r="HC46" s="235"/>
      <c r="HD46" s="235"/>
      <c r="HE46" s="235"/>
      <c r="HF46" s="235"/>
      <c r="HG46" s="235"/>
      <c r="HH46" s="235"/>
      <c r="HI46" s="235"/>
      <c r="HJ46" s="235"/>
      <c r="HK46" s="235"/>
      <c r="HL46" s="235"/>
      <c r="HM46" s="235"/>
      <c r="HN46" s="235"/>
      <c r="HO46" s="235"/>
      <c r="HP46" s="235"/>
      <c r="HQ46" s="235"/>
      <c r="HR46" s="235"/>
      <c r="HS46" s="235"/>
      <c r="HT46" s="235"/>
      <c r="HU46" s="235"/>
      <c r="HV46" s="235"/>
      <c r="HW46" s="235"/>
      <c r="HX46" s="235"/>
      <c r="HY46" s="235"/>
      <c r="HZ46" s="235"/>
      <c r="IA46" s="235"/>
      <c r="IB46" s="235"/>
      <c r="IC46" s="235"/>
      <c r="ID46" s="235"/>
      <c r="IE46" s="235"/>
      <c r="IF46" s="235"/>
      <c r="IG46" s="235"/>
      <c r="IH46" s="235"/>
      <c r="II46" s="235"/>
      <c r="IJ46" s="235"/>
      <c r="IK46" s="235"/>
      <c r="IL46" s="235"/>
      <c r="IM46" s="235"/>
      <c r="IN46" s="235"/>
      <c r="IO46" s="235"/>
      <c r="IP46" s="235"/>
      <c r="IQ46" s="235"/>
      <c r="IR46" s="235"/>
      <c r="IS46" s="235"/>
      <c r="IT46" s="235"/>
      <c r="IU46" s="235"/>
      <c r="IV46" s="235"/>
      <c r="IW46" s="235"/>
    </row>
    <row r="47" customFormat="false" ht="3" hidden="false" customHeight="true" outlineLevel="0" collapsed="false">
      <c r="B47" s="192"/>
      <c r="C47" s="68"/>
      <c r="D47" s="43"/>
      <c r="E47" s="66"/>
      <c r="F47" s="86"/>
      <c r="G47" s="66"/>
      <c r="H47" s="43"/>
      <c r="I47" s="66"/>
      <c r="J47" s="86"/>
      <c r="K47" s="66"/>
      <c r="L47" s="43"/>
      <c r="M47" s="66"/>
      <c r="N47" s="86"/>
      <c r="O47" s="66"/>
      <c r="P47" s="43"/>
      <c r="Q47" s="66"/>
      <c r="R47" s="86"/>
      <c r="S47" s="66"/>
      <c r="T47" s="43"/>
      <c r="U47" s="66"/>
      <c r="V47" s="86"/>
    </row>
    <row r="48" customFormat="false" ht="12" hidden="false" customHeight="true" outlineLevel="0" collapsed="false">
      <c r="A48" s="226" t="s">
        <v>411</v>
      </c>
      <c r="B48" s="192" t="s">
        <v>373</v>
      </c>
      <c r="C48" s="68"/>
      <c r="D48" s="43" t="e">
        <f aca="false">ROUND(HPVAL($A48,D$1,$A$2,F$1,$A$3,$A$4)/1000,0)</f>
        <v>#NAME?</v>
      </c>
      <c r="E48" s="66" t="e">
        <f aca="false">ROUND(HPVAL($A48,E$1,$A$2,F$1,$A$3,$A$4)/1000,0)</f>
        <v>#NAME?</v>
      </c>
      <c r="F48" s="86" t="e">
        <f aca="false">ROUND(D48-E48,0)</f>
        <v>#NAME?</v>
      </c>
      <c r="G48" s="66"/>
      <c r="H48" s="43" t="e">
        <f aca="false">ROUND(HPVAL($A48,H$1,$A$2,J$1,$A$3,$A$4)/1000,0)</f>
        <v>#NAME?</v>
      </c>
      <c r="I48" s="66" t="e">
        <f aca="false">ROUND(HPVAL($A48,I$1,$A$2,J$1,$A$3,$A$4)/1000,0)</f>
        <v>#NAME?</v>
      </c>
      <c r="J48" s="86" t="e">
        <f aca="false">ROUND(H48-I48,0)</f>
        <v>#NAME?</v>
      </c>
      <c r="K48" s="66"/>
      <c r="L48" s="43" t="e">
        <f aca="false">ROUND(HPVAL($A48,L$1,$A$2,N$1,$A$3,$A$4)/1000,0)</f>
        <v>#NAME?</v>
      </c>
      <c r="M48" s="66" t="e">
        <f aca="false">ROUND(HPVAL($A48,M$1,$A$2,N$1,$A$3,$A$4)/1000,0)</f>
        <v>#NAME?</v>
      </c>
      <c r="N48" s="86" t="e">
        <f aca="false">ROUND(L48-M48,0)</f>
        <v>#NAME?</v>
      </c>
      <c r="O48" s="66"/>
      <c r="P48" s="43" t="e">
        <f aca="false">ROUND(HPVAL($A48,P$1,$A$2,R$1,$A$3,$A$4)/1000,0)</f>
        <v>#NAME?</v>
      </c>
      <c r="Q48" s="66" t="e">
        <f aca="false">ROUND(HPVAL($A48,Q$1,$A$2,R$1,$A$3,$A$4)/1000,0)</f>
        <v>#NAME?</v>
      </c>
      <c r="R48" s="86" t="e">
        <f aca="false">ROUND(P48-Q48,0)</f>
        <v>#NAME?</v>
      </c>
      <c r="S48" s="66"/>
      <c r="T48" s="43" t="e">
        <f aca="false">D48+H48+L48+P48</f>
        <v>#NAME?</v>
      </c>
      <c r="U48" s="66" t="e">
        <f aca="false">E48+I48+M48+Q48</f>
        <v>#NAME?</v>
      </c>
      <c r="V48" s="86" t="e">
        <f aca="false">ROUND(T48-U48,0)</f>
        <v>#NAME?</v>
      </c>
    </row>
    <row r="49" customFormat="false" ht="3" hidden="false" customHeight="true" outlineLevel="0" collapsed="false">
      <c r="B49" s="192"/>
      <c r="C49" s="68"/>
      <c r="D49" s="43"/>
      <c r="E49" s="66"/>
      <c r="F49" s="86"/>
      <c r="G49" s="66"/>
      <c r="H49" s="43"/>
      <c r="I49" s="66"/>
      <c r="J49" s="86"/>
      <c r="K49" s="66"/>
      <c r="L49" s="43"/>
      <c r="M49" s="66"/>
      <c r="N49" s="86"/>
      <c r="O49" s="66"/>
      <c r="P49" s="43"/>
      <c r="Q49" s="66"/>
      <c r="R49" s="86"/>
      <c r="S49" s="66"/>
      <c r="T49" s="43"/>
      <c r="U49" s="66"/>
      <c r="V49" s="86"/>
    </row>
    <row r="50" customFormat="false" ht="12" hidden="false" customHeight="true" outlineLevel="0" collapsed="false">
      <c r="A50" s="226" t="s">
        <v>412</v>
      </c>
      <c r="B50" s="192" t="s">
        <v>44</v>
      </c>
      <c r="C50" s="68"/>
      <c r="D50" s="43" t="e">
        <f aca="false">ROUND(HPVAL($A50,D$1,$A$2,F$1,$A$3,$A$4)/1000,0)-D52</f>
        <v>#NAME?</v>
      </c>
      <c r="E50" s="66" t="e">
        <f aca="false">ROUND(HPVAL($A50,E$1,$A$2,F$1,$A$3,$A$4)/1000,0)-E52</f>
        <v>#NAME?</v>
      </c>
      <c r="F50" s="86" t="e">
        <f aca="false">ROUND(D50-E50,0)</f>
        <v>#NAME?</v>
      </c>
      <c r="G50" s="41"/>
      <c r="H50" s="43" t="e">
        <f aca="false">ROUND(HPVAL($A50,H$1,$A$2,J$1,$A$3,$A$4)/1000,0)-H52</f>
        <v>#NAME?</v>
      </c>
      <c r="I50" s="66" t="e">
        <f aca="false">ROUND(HPVAL($A50,I$1,$A$2,J$1,$A$3,$A$4)/1000,0)-I52</f>
        <v>#NAME?</v>
      </c>
      <c r="J50" s="86" t="e">
        <f aca="false">ROUND(H50-I50,0)</f>
        <v>#NAME?</v>
      </c>
      <c r="K50" s="41"/>
      <c r="L50" s="43" t="e">
        <f aca="false">ROUND(HPVAL($A50,L$1,$A$2,N$1,$A$3,$A$4)/1000,0)-L52</f>
        <v>#NAME?</v>
      </c>
      <c r="M50" s="66" t="e">
        <f aca="false">ROUND(HPVAL($A50,M$1,$A$2,N$1,$A$3,$A$4)/1000,0)-M52</f>
        <v>#NAME?</v>
      </c>
      <c r="N50" s="86" t="e">
        <f aca="false">ROUND(L50-M50,0)</f>
        <v>#NAME?</v>
      </c>
      <c r="O50" s="41"/>
      <c r="P50" s="43" t="e">
        <f aca="false">ROUND(HPVAL($A50,P$1,$A$2,R$1,$A$3,$A$4)/1000,0)-P52</f>
        <v>#NAME?</v>
      </c>
      <c r="Q50" s="66" t="e">
        <f aca="false">ROUND(HPVAL($A50,Q$1,$A$2,R$1,$A$3,$A$4)/1000,0)-Q52</f>
        <v>#NAME?</v>
      </c>
      <c r="R50" s="86" t="e">
        <f aca="false">ROUND(P50-Q50,0)</f>
        <v>#NAME?</v>
      </c>
      <c r="S50" s="41"/>
      <c r="T50" s="43" t="e">
        <f aca="false">D50+H50+L50+P50</f>
        <v>#NAME?</v>
      </c>
      <c r="U50" s="66" t="e">
        <f aca="false">E50+I50+M50+Q50</f>
        <v>#NAME?</v>
      </c>
      <c r="V50" s="86" t="e">
        <f aca="false">ROUND(T50-U50,0)</f>
        <v>#NAME?</v>
      </c>
    </row>
    <row r="51" customFormat="false" ht="3" hidden="false" customHeight="true" outlineLevel="0" collapsed="false">
      <c r="B51" s="192"/>
      <c r="C51" s="68"/>
      <c r="D51" s="43"/>
      <c r="E51" s="66"/>
      <c r="F51" s="86"/>
      <c r="G51" s="66"/>
      <c r="H51" s="43"/>
      <c r="I51" s="66"/>
      <c r="J51" s="86"/>
      <c r="K51" s="66"/>
      <c r="L51" s="43"/>
      <c r="M51" s="66"/>
      <c r="N51" s="86"/>
      <c r="O51" s="66"/>
      <c r="P51" s="43"/>
      <c r="Q51" s="66"/>
      <c r="R51" s="86"/>
      <c r="S51" s="66"/>
      <c r="T51" s="43"/>
      <c r="U51" s="66"/>
      <c r="V51" s="86"/>
    </row>
    <row r="52" customFormat="false" ht="12" hidden="false" customHeight="true" outlineLevel="0" collapsed="false">
      <c r="A52" s="226" t="s">
        <v>412</v>
      </c>
      <c r="B52" s="192" t="s">
        <v>45</v>
      </c>
      <c r="C52" s="68"/>
      <c r="D52" s="43" t="e">
        <f aca="false">-ROUND(HPVAL($A52,D$1,"cap_chrg",F$1,$A$3,$A$4)/1000,0)</f>
        <v>#NAME?</v>
      </c>
      <c r="E52" s="66" t="e">
        <f aca="false">-ROUND(HPVAL($A52,E$1,"cap_chrg",F$1,$A$3,$A$4)/1000,0)</f>
        <v>#NAME?</v>
      </c>
      <c r="F52" s="86" t="e">
        <f aca="false">ROUND(D52-E52,0)</f>
        <v>#NAME?</v>
      </c>
      <c r="G52" s="66"/>
      <c r="H52" s="43" t="e">
        <f aca="false">-ROUND(HPVAL($A52,H$1,"cap_chrg",J$1,$A$3,$A$4)/1000,0)</f>
        <v>#NAME?</v>
      </c>
      <c r="I52" s="66" t="e">
        <f aca="false">-ROUND(HPVAL($A52,I$1,"cap_chrg",J$1,$A$3,$A$4)/1000,0)</f>
        <v>#NAME?</v>
      </c>
      <c r="J52" s="86" t="e">
        <f aca="false">ROUND(H52-I52,0)</f>
        <v>#NAME?</v>
      </c>
      <c r="K52" s="66"/>
      <c r="L52" s="43" t="e">
        <f aca="false">-ROUND(HPVAL($A52,L$1,"cap_chrg",N$1,$A$3,$A$4)/1000,0)</f>
        <v>#NAME?</v>
      </c>
      <c r="M52" s="66" t="e">
        <f aca="false">-ROUND(HPVAL($A52,M$1,"cap_chrg",N$1,$A$3,$A$4)/1000,0)</f>
        <v>#NAME?</v>
      </c>
      <c r="N52" s="86" t="e">
        <f aca="false">ROUND(L52-M52,0)</f>
        <v>#NAME?</v>
      </c>
      <c r="O52" s="66"/>
      <c r="P52" s="43" t="e">
        <f aca="false">-ROUND(HPVAL($A52,P$1,"cap_chrg",R$1,$A$3,$A$4)/1000,0)</f>
        <v>#NAME?</v>
      </c>
      <c r="Q52" s="66" t="e">
        <f aca="false">-ROUND(HPVAL($A52,Q$1,"cap_chrg",R$1,$A$3,$A$4)/1000,0)</f>
        <v>#NAME?</v>
      </c>
      <c r="R52" s="86" t="e">
        <f aca="false">ROUND(P52-Q52,0)</f>
        <v>#NAME?</v>
      </c>
      <c r="S52" s="66"/>
      <c r="T52" s="43" t="e">
        <f aca="false">D52+H52+L52+P52</f>
        <v>#NAME?</v>
      </c>
      <c r="U52" s="66" t="e">
        <f aca="false">E52+I52+M52+Q52</f>
        <v>#NAME?</v>
      </c>
      <c r="V52" s="86" t="e">
        <f aca="false">ROUND(T52-U52,0)</f>
        <v>#NAME?</v>
      </c>
    </row>
    <row r="53" customFormat="false" ht="3" hidden="false" customHeight="true" outlineLevel="0" collapsed="false">
      <c r="B53" s="192"/>
      <c r="C53" s="68"/>
      <c r="D53" s="43"/>
      <c r="E53" s="66"/>
      <c r="F53" s="86"/>
      <c r="G53" s="66"/>
      <c r="H53" s="43"/>
      <c r="I53" s="66"/>
      <c r="J53" s="86"/>
      <c r="K53" s="66"/>
      <c r="L53" s="43"/>
      <c r="M53" s="66"/>
      <c r="N53" s="86"/>
      <c r="O53" s="66"/>
      <c r="P53" s="43"/>
      <c r="Q53" s="66"/>
      <c r="R53" s="86"/>
      <c r="S53" s="66"/>
      <c r="T53" s="43"/>
      <c r="U53" s="66"/>
      <c r="V53" s="86"/>
    </row>
    <row r="54" customFormat="false" ht="12" hidden="false" customHeight="true" outlineLevel="0" collapsed="false">
      <c r="A54" s="226" t="s">
        <v>410</v>
      </c>
      <c r="B54" s="192" t="s">
        <v>40</v>
      </c>
      <c r="C54" s="68"/>
      <c r="D54" s="43"/>
      <c r="E54" s="66" t="e">
        <f aca="false">ROUND(HPVAL($A54,E$1,"gross_margin",F$1,$A$3,$A$4)/1000,0)</f>
        <v>#NAME?</v>
      </c>
      <c r="F54" s="86" t="e">
        <f aca="false">ROUND(D54-E54,0)</f>
        <v>#NAME?</v>
      </c>
      <c r="G54" s="66"/>
      <c r="H54" s="43" t="e">
        <f aca="false">ROUND(HPVAL($A54,H$1,"gross_margin",J$1,$A$3,$A$4)/1000,0)</f>
        <v>#NAME?</v>
      </c>
      <c r="I54" s="66" t="e">
        <f aca="false">ROUND(HPVAL($A54,I$1,"gross_margin",J$1,$A$3,$A$4)/1000,0)</f>
        <v>#NAME?</v>
      </c>
      <c r="J54" s="86" t="e">
        <f aca="false">ROUND(H54-I54,0)</f>
        <v>#NAME?</v>
      </c>
      <c r="K54" s="66"/>
      <c r="L54" s="43" t="e">
        <f aca="false">ROUND(HPVAL($A54,L$1,"gross_margin",N$1,$A$3,$A$4)/1000,0)</f>
        <v>#NAME?</v>
      </c>
      <c r="M54" s="66" t="e">
        <f aca="false">ROUND(HPVAL($A54,M$1,"gross_margin",N$1,$A$3,$A$4)/1000,0)</f>
        <v>#NAME?</v>
      </c>
      <c r="N54" s="86" t="e">
        <f aca="false">ROUND(L54-M54,0)</f>
        <v>#NAME?</v>
      </c>
      <c r="O54" s="66"/>
      <c r="P54" s="43" t="e">
        <f aca="false">ROUND(HPVAL($A54,P$1,"gross_margin",R$1,$A$3,$A$4)/1000,0)</f>
        <v>#NAME?</v>
      </c>
      <c r="Q54" s="66" t="e">
        <f aca="false">ROUND(HPVAL($A54,Q$1,"gross_margin",R$1,$A$3,$A$4)/1000,0)</f>
        <v>#NAME?</v>
      </c>
      <c r="R54" s="86" t="e">
        <f aca="false">ROUND(P54-Q54,0)</f>
        <v>#NAME?</v>
      </c>
      <c r="S54" s="66"/>
      <c r="T54" s="43" t="e">
        <f aca="false">D54+H54+L54+P54</f>
        <v>#NAME?</v>
      </c>
      <c r="U54" s="66" t="e">
        <f aca="false">E54+I54+M54+Q54</f>
        <v>#NAME?</v>
      </c>
      <c r="V54" s="86" t="e">
        <f aca="false">ROUND(T54-U54,0)</f>
        <v>#NAME?</v>
      </c>
    </row>
    <row r="55" customFormat="false" ht="3" hidden="false" customHeight="true" outlineLevel="0" collapsed="false">
      <c r="B55" s="192"/>
      <c r="C55" s="68"/>
      <c r="D55" s="43"/>
      <c r="E55" s="66"/>
      <c r="F55" s="86"/>
      <c r="G55" s="66"/>
      <c r="H55" s="43"/>
      <c r="I55" s="66"/>
      <c r="J55" s="86"/>
      <c r="K55" s="66"/>
      <c r="L55" s="43"/>
      <c r="M55" s="66"/>
      <c r="N55" s="86"/>
      <c r="O55" s="66"/>
      <c r="P55" s="43"/>
      <c r="Q55" s="66"/>
      <c r="R55" s="86"/>
      <c r="S55" s="66"/>
      <c r="T55" s="43"/>
      <c r="U55" s="66"/>
      <c r="V55" s="86"/>
    </row>
    <row r="56" customFormat="false" ht="12" hidden="false" customHeight="true" outlineLevel="0" collapsed="false">
      <c r="B56" s="228" t="s">
        <v>46</v>
      </c>
      <c r="C56" s="68"/>
      <c r="D56" s="229" t="e">
        <f aca="false">SUM(D46:D54)</f>
        <v>#NAME?</v>
      </c>
      <c r="E56" s="230" t="e">
        <f aca="false">SUM(E46:E54)</f>
        <v>#NAME?</v>
      </c>
      <c r="F56" s="231" t="e">
        <f aca="false">SUM(F46:F54)</f>
        <v>#NAME?</v>
      </c>
      <c r="G56" s="66"/>
      <c r="H56" s="229" t="e">
        <f aca="false">SUM(H46:H54)</f>
        <v>#NAME?</v>
      </c>
      <c r="I56" s="230" t="e">
        <f aca="false">SUM(I46:I54)</f>
        <v>#NAME?</v>
      </c>
      <c r="J56" s="231" t="e">
        <f aca="false">SUM(J46:J54)</f>
        <v>#NAME?</v>
      </c>
      <c r="K56" s="66"/>
      <c r="L56" s="229" t="e">
        <f aca="false">SUM(L46:L54)</f>
        <v>#NAME?</v>
      </c>
      <c r="M56" s="230" t="e">
        <f aca="false">SUM(M46:M54)</f>
        <v>#NAME?</v>
      </c>
      <c r="N56" s="231" t="e">
        <f aca="false">SUM(N46:N54)</f>
        <v>#NAME?</v>
      </c>
      <c r="O56" s="66"/>
      <c r="P56" s="229" t="e">
        <f aca="false">SUM(P46:P54)</f>
        <v>#NAME?</v>
      </c>
      <c r="Q56" s="230" t="e">
        <f aca="false">SUM(Q46:Q54)</f>
        <v>#NAME?</v>
      </c>
      <c r="R56" s="231" t="e">
        <f aca="false">SUM(R46:R54)</f>
        <v>#NAME?</v>
      </c>
      <c r="S56" s="66"/>
      <c r="T56" s="229" t="e">
        <f aca="false">SUM(T46:T54)</f>
        <v>#NAME?</v>
      </c>
      <c r="U56" s="230" t="e">
        <f aca="false">SUM(U46:U54)</f>
        <v>#NAME?</v>
      </c>
      <c r="V56" s="231" t="e">
        <f aca="false">SUM(V46:V54)</f>
        <v>#NAME?</v>
      </c>
    </row>
    <row r="57" customFormat="false" ht="3" hidden="false" customHeight="true" outlineLevel="0" collapsed="false">
      <c r="B57" s="192"/>
      <c r="C57" s="68"/>
      <c r="D57" s="43"/>
      <c r="E57" s="66"/>
      <c r="F57" s="86"/>
      <c r="G57" s="66"/>
      <c r="H57" s="43"/>
      <c r="I57" s="66"/>
      <c r="J57" s="86"/>
      <c r="K57" s="66"/>
      <c r="L57" s="43"/>
      <c r="M57" s="66"/>
      <c r="N57" s="86"/>
      <c r="O57" s="66"/>
      <c r="P57" s="43"/>
      <c r="Q57" s="66"/>
      <c r="R57" s="86"/>
      <c r="S57" s="66"/>
      <c r="T57" s="43"/>
      <c r="U57" s="66"/>
      <c r="V57" s="86"/>
    </row>
    <row r="58" customFormat="false" ht="12" hidden="false" customHeight="true" outlineLevel="0" collapsed="false">
      <c r="B58" s="192" t="s">
        <v>422</v>
      </c>
      <c r="C58" s="68"/>
      <c r="D58" s="43" t="n">
        <v>-1000</v>
      </c>
      <c r="E58" s="66" t="n">
        <v>-12000</v>
      </c>
      <c r="F58" s="86" t="n">
        <f aca="false">ROUND(D58-E58,0)</f>
        <v>11000</v>
      </c>
      <c r="G58" s="66"/>
      <c r="H58" s="43" t="n">
        <f aca="false">I58</f>
        <v>-8600</v>
      </c>
      <c r="I58" s="66" t="n">
        <v>-8600</v>
      </c>
      <c r="J58" s="86" t="n">
        <f aca="false">ROUND(H58-I58,0)</f>
        <v>0</v>
      </c>
      <c r="K58" s="66"/>
      <c r="L58" s="43" t="n">
        <f aca="false">M58</f>
        <v>-18900</v>
      </c>
      <c r="M58" s="66" t="n">
        <v>-18900</v>
      </c>
      <c r="N58" s="86" t="n">
        <f aca="false">ROUND(L58-M58,0)</f>
        <v>0</v>
      </c>
      <c r="O58" s="66"/>
      <c r="P58" s="43" t="n">
        <f aca="false">Q58</f>
        <v>-17500</v>
      </c>
      <c r="Q58" s="66" t="n">
        <v>-17500</v>
      </c>
      <c r="R58" s="86" t="n">
        <f aca="false">ROUND(P58-Q58,0)</f>
        <v>0</v>
      </c>
      <c r="S58" s="66"/>
      <c r="T58" s="43" t="n">
        <f aca="false">D58+H58+L58+P58</f>
        <v>-46000</v>
      </c>
      <c r="U58" s="66" t="n">
        <f aca="false">E58+I58+M58+Q58</f>
        <v>-57000</v>
      </c>
      <c r="V58" s="86" t="n">
        <f aca="false">ROUND(T58-U58,0)</f>
        <v>11000</v>
      </c>
    </row>
    <row r="59" customFormat="false" ht="3" hidden="false" customHeight="true" outlineLevel="0" collapsed="false">
      <c r="B59" s="192"/>
      <c r="C59" s="68"/>
      <c r="D59" s="43"/>
      <c r="E59" s="66"/>
      <c r="F59" s="86"/>
      <c r="G59" s="66"/>
      <c r="H59" s="43"/>
      <c r="I59" s="66"/>
      <c r="J59" s="86"/>
      <c r="K59" s="66"/>
      <c r="L59" s="43"/>
      <c r="M59" s="66"/>
      <c r="N59" s="86"/>
      <c r="O59" s="66"/>
      <c r="P59" s="43"/>
      <c r="Q59" s="66"/>
      <c r="R59" s="86"/>
      <c r="S59" s="66"/>
      <c r="T59" s="43"/>
      <c r="U59" s="66"/>
      <c r="V59" s="86"/>
    </row>
    <row r="60" customFormat="false" ht="12" hidden="false" customHeight="true" outlineLevel="0" collapsed="false">
      <c r="B60" s="228" t="s">
        <v>48</v>
      </c>
      <c r="C60" s="68"/>
      <c r="D60" s="216" t="e">
        <f aca="false">SUM(D56:D58)</f>
        <v>#NAME?</v>
      </c>
      <c r="E60" s="217" t="e">
        <f aca="false">SUM(E56:E58)</f>
        <v>#NAME?</v>
      </c>
      <c r="F60" s="218" t="e">
        <f aca="false">SUM(F56:F58)</f>
        <v>#NAME?</v>
      </c>
      <c r="G60" s="66"/>
      <c r="H60" s="216" t="e">
        <f aca="false">SUM(H56:H58)</f>
        <v>#NAME?</v>
      </c>
      <c r="I60" s="217" t="e">
        <f aca="false">SUM(I56:I58)</f>
        <v>#NAME?</v>
      </c>
      <c r="J60" s="218" t="e">
        <f aca="false">SUM(J56:J58)</f>
        <v>#NAME?</v>
      </c>
      <c r="K60" s="66"/>
      <c r="L60" s="216" t="e">
        <f aca="false">SUM(L56:L58)</f>
        <v>#NAME?</v>
      </c>
      <c r="M60" s="217" t="e">
        <f aca="false">SUM(M56:M58)</f>
        <v>#NAME?</v>
      </c>
      <c r="N60" s="218" t="e">
        <f aca="false">SUM(N56:N58)</f>
        <v>#NAME?</v>
      </c>
      <c r="O60" s="66"/>
      <c r="P60" s="216" t="e">
        <f aca="false">SUM(P56:P58)</f>
        <v>#NAME?</v>
      </c>
      <c r="Q60" s="217" t="e">
        <f aca="false">SUM(Q56:Q58)</f>
        <v>#NAME?</v>
      </c>
      <c r="R60" s="218" t="e">
        <f aca="false">SUM(R56:R58)</f>
        <v>#NAME?</v>
      </c>
      <c r="S60" s="66"/>
      <c r="T60" s="216" t="e">
        <f aca="false">SUM(T56:T58)</f>
        <v>#NAME?</v>
      </c>
      <c r="U60" s="217" t="e">
        <f aca="false">SUM(U56:U58)</f>
        <v>#NAME?</v>
      </c>
      <c r="V60" s="218" t="e">
        <f aca="false">SUM(V56:V58)</f>
        <v>#NAME?</v>
      </c>
    </row>
    <row r="61" customFormat="false" ht="3" hidden="false" customHeight="true" outlineLevel="0" collapsed="false">
      <c r="B61" s="220"/>
      <c r="C61" s="25"/>
      <c r="D61" s="221"/>
      <c r="E61" s="222"/>
      <c r="F61" s="55"/>
      <c r="G61" s="66"/>
      <c r="H61" s="221"/>
      <c r="I61" s="222"/>
      <c r="J61" s="55"/>
      <c r="K61" s="66"/>
      <c r="L61" s="221"/>
      <c r="M61" s="222"/>
      <c r="N61" s="55"/>
      <c r="O61" s="66"/>
      <c r="P61" s="221"/>
      <c r="Q61" s="222"/>
      <c r="R61" s="55"/>
      <c r="S61" s="66"/>
      <c r="T61" s="221"/>
      <c r="U61" s="222"/>
      <c r="V61" s="55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  <c r="BI61" s="68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8"/>
      <c r="BX61" s="68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8"/>
      <c r="CM61" s="68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8"/>
      <c r="DB61" s="68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8"/>
      <c r="DQ61" s="68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8"/>
      <c r="EF61" s="68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8"/>
      <c r="EU61" s="68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8"/>
      <c r="FJ61" s="68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8"/>
      <c r="FY61" s="68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8"/>
      <c r="GN61" s="68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8"/>
      <c r="HC61" s="68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8"/>
      <c r="HR61" s="68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8"/>
      <c r="IG61" s="68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8"/>
      <c r="IV61" s="68"/>
      <c r="IW61" s="68"/>
    </row>
    <row r="62" customFormat="false" ht="13.5" hidden="false" customHeight="false" outlineLevel="0" collapsed="false">
      <c r="B62" s="237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</row>
    <row r="63" customFormat="false" ht="12.75" hidden="false" customHeight="false" outlineLevel="0" collapsed="false"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</row>
    <row r="64" customFormat="false" ht="12.75" hidden="false" customHeight="false" outlineLevel="0" collapsed="false"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</row>
    <row r="65" customFormat="false" ht="12.75" hidden="false" customHeight="false" outlineLevel="0" collapsed="false"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</row>
    <row r="66" customFormat="false" ht="12.75" hidden="false" customHeight="false" outlineLevel="0" collapsed="false"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</row>
    <row r="67" customFormat="false" ht="12.75" hidden="false" customHeight="false" outlineLevel="0" collapsed="false"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</row>
    <row r="68" customFormat="false" ht="12.75" hidden="false" customHeight="false" outlineLevel="0" collapsed="false"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</row>
    <row r="69" customFormat="false" ht="12.75" hidden="false" customHeight="false" outlineLevel="0" collapsed="false"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</row>
    <row r="70" customFormat="false" ht="12.75" hidden="false" customHeight="false" outlineLevel="0" collapsed="false"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</row>
    <row r="71" customFormat="false" ht="12.75" hidden="false" customHeight="false" outlineLevel="0" collapsed="false"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</row>
    <row r="72" customFormat="false" ht="12.75" hidden="false" customHeight="false" outlineLevel="0" collapsed="false"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</row>
    <row r="73" customFormat="false" ht="12.75" hidden="false" customHeight="false" outlineLevel="0" collapsed="false"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</row>
    <row r="74" customFormat="false" ht="12.75" hidden="false" customHeight="false" outlineLevel="0" collapsed="false"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</row>
    <row r="75" customFormat="false" ht="12.75" hidden="false" customHeight="false" outlineLevel="0" collapsed="false"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</row>
    <row r="76" customFormat="false" ht="12.75" hidden="false" customHeight="false" outlineLevel="0" collapsed="false"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</row>
    <row r="77" customFormat="false" ht="12.75" hidden="false" customHeight="false" outlineLevel="0" collapsed="false"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</row>
    <row r="78" customFormat="false" ht="12.75" hidden="false" customHeight="false" outlineLevel="0" collapsed="false"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</row>
    <row r="79" customFormat="false" ht="12.75" hidden="false" customHeight="false" outlineLevel="0" collapsed="false"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</row>
    <row r="80" customFormat="false" ht="12.75" hidden="false" customHeight="false" outlineLevel="0" collapsed="false"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</row>
    <row r="81" customFormat="false" ht="12.75" hidden="false" customHeight="false" outlineLevel="0" collapsed="false"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</row>
    <row r="82" customFormat="false" ht="12.75" hidden="false" customHeight="false" outlineLevel="0" collapsed="false"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</row>
    <row r="83" customFormat="false" ht="12.75" hidden="false" customHeight="false" outlineLevel="0" collapsed="false"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</row>
    <row r="84" customFormat="false" ht="12.75" hidden="false" customHeight="false" outlineLevel="0" collapsed="false"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</row>
    <row r="85" customFormat="false" ht="12.75" hidden="false" customHeight="false" outlineLevel="0" collapsed="false"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</row>
    <row r="86" customFormat="false" ht="12.75" hidden="false" customHeight="false" outlineLevel="0" collapsed="false"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</row>
  </sheetData>
  <mergeCells count="8">
    <mergeCell ref="B2:V2"/>
    <mergeCell ref="B3:V3"/>
    <mergeCell ref="B4:V4"/>
    <mergeCell ref="D6:F6"/>
    <mergeCell ref="H6:J6"/>
    <mergeCell ref="L6:N6"/>
    <mergeCell ref="P6:R6"/>
    <mergeCell ref="T6:V6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K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7"/>
    <col collapsed="false" customWidth="true" hidden="false" outlineLevel="0" max="2" min="2" style="1" width="1.7"/>
    <col collapsed="false" customWidth="true" hidden="false" outlineLevel="0" max="4" min="3" style="1" width="8.7"/>
    <col collapsed="false" customWidth="true" hidden="false" outlineLevel="0" max="5" min="5" style="1" width="9.7"/>
    <col collapsed="false" customWidth="true" hidden="false" outlineLevel="0" max="11" min="6" style="1" width="8.7"/>
    <col collapsed="false" customWidth="true" hidden="false" outlineLevel="0" max="18" min="12" style="1" width="9.7"/>
    <col collapsed="false" customWidth="false" hidden="false" outlineLevel="0" max="257" min="19" style="1" width="9.14"/>
  </cols>
  <sheetData>
    <row r="1" customFormat="false" ht="15.75" hidden="false" customHeight="false" outlineLevel="0" collapsed="false">
      <c r="A1" s="162" t="s">
        <v>287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customFormat="false" ht="16.5" hidden="false" customHeight="false" outlineLevel="0" collapsed="false">
      <c r="A2" s="165" t="s">
        <v>423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Q2" s="1" t="s">
        <v>69</v>
      </c>
    </row>
    <row r="3" customFormat="false" ht="13.5" hidden="false" customHeight="false" outlineLevel="0" collapsed="false">
      <c r="A3" s="168" t="s">
        <v>424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</row>
    <row r="4" customFormat="false" ht="3" hidden="false" customHeight="true" outlineLevel="0" collapsed="false">
      <c r="A4" s="68"/>
    </row>
    <row r="5" customFormat="false" ht="12.75" hidden="false" customHeight="true" outlineLevel="0" collapsed="false">
      <c r="A5" s="191"/>
      <c r="C5" s="202"/>
      <c r="D5" s="203"/>
      <c r="E5" s="203"/>
      <c r="F5" s="203"/>
      <c r="G5" s="203"/>
      <c r="H5" s="203"/>
      <c r="I5" s="203"/>
      <c r="J5" s="203"/>
      <c r="K5" s="204"/>
    </row>
    <row r="6" customFormat="false" ht="12.75" hidden="false" customHeight="false" outlineLevel="0" collapsed="false">
      <c r="A6" s="192"/>
      <c r="C6" s="25"/>
      <c r="D6" s="68"/>
      <c r="E6" s="239"/>
      <c r="F6" s="239"/>
      <c r="G6" s="68"/>
      <c r="H6" s="239" t="s">
        <v>6</v>
      </c>
      <c r="I6" s="239" t="s">
        <v>363</v>
      </c>
      <c r="J6" s="239" t="s">
        <v>9</v>
      </c>
      <c r="K6" s="240" t="s">
        <v>294</v>
      </c>
      <c r="L6" s="241"/>
      <c r="M6" s="242"/>
      <c r="N6" s="241"/>
    </row>
    <row r="7" customFormat="false" ht="12.75" hidden="false" customHeight="false" outlineLevel="0" collapsed="false">
      <c r="A7" s="201" t="s">
        <v>5</v>
      </c>
      <c r="C7" s="198" t="s">
        <v>425</v>
      </c>
      <c r="D7" s="199" t="s">
        <v>426</v>
      </c>
      <c r="E7" s="199" t="s">
        <v>427</v>
      </c>
      <c r="F7" s="199" t="s">
        <v>428</v>
      </c>
      <c r="G7" s="199" t="s">
        <v>429</v>
      </c>
      <c r="H7" s="199" t="s">
        <v>2</v>
      </c>
      <c r="I7" s="199" t="s">
        <v>370</v>
      </c>
      <c r="J7" s="199" t="s">
        <v>2</v>
      </c>
      <c r="K7" s="200" t="s">
        <v>2</v>
      </c>
      <c r="L7" s="241"/>
      <c r="M7" s="241"/>
      <c r="N7" s="241"/>
    </row>
    <row r="8" customFormat="false" ht="3" hidden="false" customHeight="true" outlineLevel="0" collapsed="false">
      <c r="A8" s="192"/>
      <c r="C8" s="25"/>
      <c r="D8" s="68"/>
      <c r="E8" s="68"/>
      <c r="F8" s="68"/>
      <c r="G8" s="68"/>
      <c r="H8" s="25"/>
      <c r="I8" s="25"/>
      <c r="J8" s="68"/>
      <c r="K8" s="243"/>
    </row>
    <row r="9" customFormat="false" ht="12" hidden="false" customHeight="true" outlineLevel="0" collapsed="false">
      <c r="A9" s="192" t="s">
        <v>13</v>
      </c>
      <c r="C9" s="37" t="n">
        <f aca="false">GrossMargin!D10-[2]GrossMargin!D10</f>
        <v>9943</v>
      </c>
      <c r="D9" s="32" t="n">
        <f aca="false">GrossMargin!E10-[2]GrossMargin!E10</f>
        <v>0</v>
      </c>
      <c r="E9" s="32" t="n">
        <f aca="false">GrossMargin!F10-[2]GrossMargin!F10</f>
        <v>0</v>
      </c>
      <c r="F9" s="32" t="n">
        <f aca="false">GrossMargin!H10-[2]GrossMargin!G10</f>
        <v>0</v>
      </c>
      <c r="G9" s="32" t="n">
        <f aca="false">GrossMargin!I10-[2]GrossMargin!H10</f>
        <v>0</v>
      </c>
      <c r="H9" s="71" t="n">
        <f aca="false">SUM(C9:G9)</f>
        <v>9943</v>
      </c>
      <c r="I9" s="37" t="n">
        <f aca="false">GrossMargin!K10-[2]GrossMargin!J10</f>
        <v>0</v>
      </c>
      <c r="J9" s="32" t="n">
        <v>0</v>
      </c>
      <c r="K9" s="205" t="n">
        <f aca="false">SUM(H9:J9)</f>
        <v>9943</v>
      </c>
    </row>
    <row r="10" customFormat="false" ht="12" hidden="false" customHeight="true" outlineLevel="0" collapsed="false">
      <c r="A10" s="192" t="s">
        <v>14</v>
      </c>
      <c r="C10" s="43" t="n">
        <f aca="false">GrossMargin!D11-[2]GrossMargin!D11</f>
        <v>32321</v>
      </c>
      <c r="D10" s="66" t="n">
        <f aca="false">GrossMargin!E11-[2]GrossMargin!E11</f>
        <v>0</v>
      </c>
      <c r="E10" s="66" t="n">
        <f aca="false">GrossMargin!F11-[2]GrossMargin!F11</f>
        <v>0</v>
      </c>
      <c r="F10" s="66" t="n">
        <f aca="false">GrossMargin!H11-[2]GrossMargin!G11</f>
        <v>0</v>
      </c>
      <c r="G10" s="66" t="n">
        <f aca="false">GrossMargin!I11-[2]GrossMargin!H11</f>
        <v>0</v>
      </c>
      <c r="H10" s="72" t="n">
        <f aca="false">SUM(C10:G10)</f>
        <v>32321</v>
      </c>
      <c r="I10" s="43"/>
      <c r="J10" s="66" t="n">
        <v>0</v>
      </c>
      <c r="K10" s="86" t="n">
        <f aca="false">SUM(H10:J10)</f>
        <v>32321</v>
      </c>
    </row>
    <row r="11" customFormat="false" ht="12" hidden="false" customHeight="true" outlineLevel="0" collapsed="false">
      <c r="A11" s="192" t="s">
        <v>15</v>
      </c>
      <c r="C11" s="43" t="n">
        <f aca="false">GrossMargin!D12-[2]GrossMargin!D12</f>
        <v>3347</v>
      </c>
      <c r="D11" s="66" t="n">
        <f aca="false">GrossMargin!E12-[2]GrossMargin!E12</f>
        <v>0</v>
      </c>
      <c r="E11" s="66" t="n">
        <f aca="false">GrossMargin!F12-[2]GrossMargin!F12</f>
        <v>0</v>
      </c>
      <c r="F11" s="66" t="n">
        <f aca="false">GrossMargin!H12-[2]GrossMargin!G12</f>
        <v>0</v>
      </c>
      <c r="G11" s="66" t="n">
        <f aca="false">GrossMargin!I12-[2]GrossMargin!H12</f>
        <v>0</v>
      </c>
      <c r="H11" s="72" t="n">
        <f aca="false">SUM(C11:G11)</f>
        <v>3347</v>
      </c>
      <c r="I11" s="43"/>
      <c r="J11" s="66" t="n">
        <v>0</v>
      </c>
      <c r="K11" s="86" t="n">
        <f aca="false">SUM(H11:J11)</f>
        <v>3347</v>
      </c>
    </row>
    <row r="12" customFormat="false" ht="12" hidden="false" customHeight="true" outlineLevel="0" collapsed="false">
      <c r="A12" s="192" t="s">
        <v>16</v>
      </c>
      <c r="C12" s="43" t="n">
        <f aca="false">GrossMargin!D13-[2]GrossMargin!D13</f>
        <v>427</v>
      </c>
      <c r="D12" s="66" t="n">
        <f aca="false">GrossMargin!E13-[2]GrossMargin!E13</f>
        <v>0</v>
      </c>
      <c r="E12" s="66" t="n">
        <f aca="false">GrossMargin!F13-[2]GrossMargin!F13</f>
        <v>0</v>
      </c>
      <c r="F12" s="66" t="n">
        <f aca="false">GrossMargin!H13-[2]GrossMargin!G13</f>
        <v>0</v>
      </c>
      <c r="G12" s="66" t="n">
        <f aca="false">GrossMargin!I13-[2]GrossMargin!H13</f>
        <v>0</v>
      </c>
      <c r="H12" s="72" t="n">
        <f aca="false">SUM(C12:G12)</f>
        <v>427</v>
      </c>
      <c r="I12" s="43"/>
      <c r="J12" s="66" t="n">
        <v>0</v>
      </c>
      <c r="K12" s="86" t="n">
        <f aca="false">SUM(H12:J12)</f>
        <v>427</v>
      </c>
    </row>
    <row r="13" customFormat="false" ht="12" hidden="false" customHeight="true" outlineLevel="0" collapsed="false">
      <c r="A13" s="192" t="s">
        <v>17</v>
      </c>
      <c r="C13" s="43" t="n">
        <f aca="false">GrossMargin!D14-[2]GrossMargin!D14</f>
        <v>-2397</v>
      </c>
      <c r="D13" s="66" t="n">
        <f aca="false">GrossMargin!E14-[2]GrossMargin!E14</f>
        <v>0</v>
      </c>
      <c r="E13" s="66" t="n">
        <f aca="false">GrossMargin!F14-[2]GrossMargin!F14</f>
        <v>0</v>
      </c>
      <c r="F13" s="66" t="n">
        <f aca="false">GrossMargin!H14-[2]GrossMargin!G14</f>
        <v>0</v>
      </c>
      <c r="G13" s="66" t="n">
        <f aca="false">GrossMargin!I14-[2]GrossMargin!H14</f>
        <v>0</v>
      </c>
      <c r="H13" s="72" t="n">
        <f aca="false">SUM(C13:G13)</f>
        <v>-2397</v>
      </c>
      <c r="I13" s="43"/>
      <c r="J13" s="66" t="n">
        <v>0</v>
      </c>
      <c r="K13" s="86" t="n">
        <f aca="false">SUM(H13:J13)</f>
        <v>-2397</v>
      </c>
    </row>
    <row r="14" customFormat="false" ht="12" hidden="false" customHeight="true" outlineLevel="0" collapsed="false">
      <c r="A14" s="192" t="s">
        <v>18</v>
      </c>
      <c r="C14" s="43" t="n">
        <f aca="false">GrossMargin!D15-[2]GrossMargin!D15</f>
        <v>140</v>
      </c>
      <c r="D14" s="66" t="n">
        <f aca="false">GrossMargin!E15-[2]GrossMargin!E15</f>
        <v>54</v>
      </c>
      <c r="E14" s="66" t="n">
        <f aca="false">GrossMargin!F15-[2]GrossMargin!F15</f>
        <v>11</v>
      </c>
      <c r="F14" s="66" t="n">
        <f aca="false">GrossMargin!H15-[2]GrossMargin!G15</f>
        <v>0</v>
      </c>
      <c r="G14" s="66" t="n">
        <f aca="false">GrossMargin!I15-[2]GrossMargin!H15</f>
        <v>0</v>
      </c>
      <c r="H14" s="72" t="n">
        <f aca="false">SUM(C14:G14)</f>
        <v>205</v>
      </c>
      <c r="I14" s="43"/>
      <c r="J14" s="66" t="n">
        <v>0</v>
      </c>
      <c r="K14" s="86" t="n">
        <f aca="false">SUM(H14:J14)</f>
        <v>205</v>
      </c>
    </row>
    <row r="15" customFormat="false" ht="12" hidden="false" customHeight="true" outlineLevel="0" collapsed="false">
      <c r="A15" s="192" t="s">
        <v>19</v>
      </c>
      <c r="C15" s="43" t="n">
        <f aca="false">GrossMargin!D16-[2]GrossMargin!D16</f>
        <v>68</v>
      </c>
      <c r="D15" s="66" t="n">
        <f aca="false">GrossMargin!E16-[2]GrossMargin!E16</f>
        <v>0</v>
      </c>
      <c r="E15" s="66" t="n">
        <f aca="false">GrossMargin!F16-[2]GrossMargin!F16</f>
        <v>0</v>
      </c>
      <c r="F15" s="66" t="n">
        <f aca="false">GrossMargin!H16-[2]GrossMargin!G16</f>
        <v>0</v>
      </c>
      <c r="G15" s="66" t="n">
        <f aca="false">GrossMargin!I16-[2]GrossMargin!H16</f>
        <v>0</v>
      </c>
      <c r="H15" s="72" t="n">
        <f aca="false">SUM(C15:G15)</f>
        <v>68</v>
      </c>
      <c r="I15" s="43"/>
      <c r="J15" s="66" t="n">
        <v>0</v>
      </c>
      <c r="K15" s="86" t="n">
        <f aca="false">SUM(H15:J15)</f>
        <v>68</v>
      </c>
    </row>
    <row r="16" customFormat="false" ht="12" hidden="false" customHeight="true" outlineLevel="0" collapsed="false">
      <c r="A16" s="192" t="s">
        <v>20</v>
      </c>
      <c r="C16" s="43" t="n">
        <f aca="false">GrossMargin!D17-[2]GrossMargin!D17</f>
        <v>87</v>
      </c>
      <c r="D16" s="66" t="n">
        <f aca="false">GrossMargin!E17-[2]GrossMargin!E17</f>
        <v>0</v>
      </c>
      <c r="E16" s="66" t="n">
        <f aca="false">GrossMargin!F17-[2]GrossMargin!F17</f>
        <v>0</v>
      </c>
      <c r="F16" s="66" t="n">
        <f aca="false">GrossMargin!H17-[2]GrossMargin!G17</f>
        <v>0</v>
      </c>
      <c r="G16" s="66" t="n">
        <f aca="false">GrossMargin!I17-[2]GrossMargin!H17</f>
        <v>0</v>
      </c>
      <c r="H16" s="72" t="n">
        <f aca="false">SUM(C16:G16)</f>
        <v>87</v>
      </c>
      <c r="I16" s="43"/>
      <c r="J16" s="66" t="n">
        <v>0</v>
      </c>
      <c r="K16" s="86" t="n">
        <f aca="false">SUM(H16:J16)</f>
        <v>87</v>
      </c>
    </row>
    <row r="17" customFormat="false" ht="12" hidden="false" customHeight="true" outlineLevel="0" collapsed="false">
      <c r="A17" s="192" t="s">
        <v>21</v>
      </c>
      <c r="C17" s="43" t="n">
        <f aca="false">GrossMargin!D18-[2]GrossMargin!D18</f>
        <v>0</v>
      </c>
      <c r="D17" s="66" t="n">
        <f aca="false">GrossMargin!E18-[2]GrossMargin!E18</f>
        <v>0</v>
      </c>
      <c r="E17" s="66" t="n">
        <f aca="false">GrossMargin!F18-[2]GrossMargin!F18</f>
        <v>0</v>
      </c>
      <c r="F17" s="66" t="n">
        <f aca="false">GrossMargin!H18-[2]GrossMargin!G18</f>
        <v>0</v>
      </c>
      <c r="G17" s="66" t="n">
        <f aca="false">GrossMargin!I18-[2]GrossMargin!H18</f>
        <v>0</v>
      </c>
      <c r="H17" s="72" t="n">
        <f aca="false">SUM(C17:G17)</f>
        <v>0</v>
      </c>
      <c r="I17" s="43"/>
      <c r="J17" s="66" t="n">
        <v>0</v>
      </c>
      <c r="K17" s="86" t="n">
        <f aca="false">SUM(H17:J17)</f>
        <v>0</v>
      </c>
    </row>
    <row r="18" customFormat="false" ht="3" hidden="false" customHeight="true" outlineLevel="0" collapsed="false">
      <c r="A18" s="192"/>
      <c r="C18" s="43"/>
      <c r="D18" s="66"/>
      <c r="E18" s="66"/>
      <c r="F18" s="66"/>
      <c r="G18" s="66"/>
      <c r="H18" s="72"/>
      <c r="I18" s="43"/>
      <c r="J18" s="66"/>
      <c r="K18" s="39"/>
    </row>
    <row r="19" customFormat="false" ht="12" hidden="false" customHeight="true" outlineLevel="0" collapsed="false">
      <c r="A19" s="244" t="s">
        <v>421</v>
      </c>
      <c r="B19" s="209"/>
      <c r="C19" s="210" t="n">
        <f aca="false">SUM(C9:C17)</f>
        <v>43936</v>
      </c>
      <c r="D19" s="211" t="n">
        <f aca="false">SUM(D9:D17)</f>
        <v>54</v>
      </c>
      <c r="E19" s="211" t="n">
        <f aca="false">SUM(E9:E17)</f>
        <v>11</v>
      </c>
      <c r="F19" s="211" t="n">
        <f aca="false">SUM(F9:F17)</f>
        <v>0</v>
      </c>
      <c r="G19" s="211" t="n">
        <f aca="false">SUM(G9:G17)</f>
        <v>0</v>
      </c>
      <c r="H19" s="210" t="n">
        <f aca="false">SUM(H9:H17)</f>
        <v>44001</v>
      </c>
      <c r="I19" s="210"/>
      <c r="J19" s="211" t="n">
        <f aca="false">SUM(J9:J17)</f>
        <v>0</v>
      </c>
      <c r="K19" s="212" t="n">
        <f aca="false">SUM(K9:K17)</f>
        <v>44001</v>
      </c>
    </row>
    <row r="20" customFormat="false" ht="3" hidden="false" customHeight="true" outlineLevel="0" collapsed="false">
      <c r="A20" s="192"/>
      <c r="C20" s="43"/>
      <c r="D20" s="66"/>
      <c r="E20" s="66"/>
      <c r="F20" s="66"/>
      <c r="G20" s="66"/>
      <c r="H20" s="72"/>
      <c r="I20" s="43"/>
      <c r="J20" s="66"/>
      <c r="K20" s="39"/>
    </row>
    <row r="21" customFormat="false" ht="12" hidden="false" customHeight="true" outlineLevel="0" collapsed="false">
      <c r="A21" s="192" t="s">
        <v>23</v>
      </c>
      <c r="C21" s="43" t="n">
        <f aca="false">GrossMargin!D22-[2]GrossMargin!D22</f>
        <v>0</v>
      </c>
      <c r="D21" s="66" t="n">
        <f aca="false">GrossMargin!E22-[2]GrossMargin!E22</f>
        <v>0</v>
      </c>
      <c r="E21" s="66" t="n">
        <f aca="false">GrossMargin!F22-[2]GrossMargin!F22</f>
        <v>0</v>
      </c>
      <c r="F21" s="66" t="n">
        <f aca="false">GrossMargin!H22-[2]GrossMargin!G22</f>
        <v>0</v>
      </c>
      <c r="G21" s="66" t="n">
        <f aca="false">GrossMargin!I22-[2]GrossMargin!H22</f>
        <v>0</v>
      </c>
      <c r="H21" s="72" t="n">
        <f aca="false">SUM(C21:G21)</f>
        <v>0</v>
      </c>
      <c r="I21" s="43"/>
      <c r="J21" s="66" t="n">
        <v>0</v>
      </c>
      <c r="K21" s="86" t="n">
        <f aca="false">SUM(H21:J21)</f>
        <v>0</v>
      </c>
    </row>
    <row r="22" customFormat="false" ht="12" hidden="false" customHeight="true" outlineLevel="0" collapsed="false">
      <c r="A22" s="192" t="s">
        <v>24</v>
      </c>
      <c r="C22" s="43" t="n">
        <f aca="false">GrossMargin!D23-[2]GrossMargin!D23</f>
        <v>0</v>
      </c>
      <c r="D22" s="66" t="n">
        <f aca="false">GrossMargin!E23-[2]GrossMargin!E23</f>
        <v>6</v>
      </c>
      <c r="E22" s="66" t="n">
        <f aca="false">GrossMargin!F23-[2]GrossMargin!F23</f>
        <v>0</v>
      </c>
      <c r="F22" s="66" t="n">
        <f aca="false">GrossMargin!H23-[2]GrossMargin!G23</f>
        <v>0</v>
      </c>
      <c r="G22" s="66" t="n">
        <f aca="false">GrossMargin!I23-[2]GrossMargin!H23</f>
        <v>0</v>
      </c>
      <c r="H22" s="72" t="n">
        <f aca="false">SUM(C22:G22)</f>
        <v>6</v>
      </c>
      <c r="I22" s="43"/>
      <c r="J22" s="66" t="n">
        <v>0</v>
      </c>
      <c r="K22" s="86" t="n">
        <f aca="false">SUM(H22:J22)</f>
        <v>6</v>
      </c>
    </row>
    <row r="23" customFormat="false" ht="12" hidden="false" customHeight="true" outlineLevel="0" collapsed="false">
      <c r="A23" s="192" t="s">
        <v>430</v>
      </c>
      <c r="C23" s="43" t="n">
        <f aca="false">GrossMargin!D24-[2]GrossMargin!D24</f>
        <v>-232</v>
      </c>
      <c r="D23" s="66" t="n">
        <f aca="false">GrossMargin!E24-[2]GrossMargin!E24</f>
        <v>0</v>
      </c>
      <c r="E23" s="66" t="n">
        <f aca="false">GrossMargin!F24-[2]GrossMargin!F24</f>
        <v>0</v>
      </c>
      <c r="F23" s="66" t="n">
        <f aca="false">GrossMargin!H24-[2]GrossMargin!G24</f>
        <v>0</v>
      </c>
      <c r="G23" s="66" t="n">
        <f aca="false">GrossMargin!I24-[2]GrossMargin!H24</f>
        <v>0</v>
      </c>
      <c r="H23" s="72" t="n">
        <f aca="false">SUM(C23:G23)</f>
        <v>-232</v>
      </c>
      <c r="I23" s="43"/>
      <c r="J23" s="66" t="n">
        <v>0</v>
      </c>
      <c r="K23" s="86" t="n">
        <f aca="false">SUM(H23:J23)</f>
        <v>-232</v>
      </c>
    </row>
    <row r="24" customFormat="false" ht="12" hidden="false" customHeight="true" outlineLevel="0" collapsed="false">
      <c r="A24" s="192" t="s">
        <v>26</v>
      </c>
      <c r="C24" s="43" t="n">
        <f aca="false">GrossMargin!D25-[2]GrossMargin!D25</f>
        <v>0</v>
      </c>
      <c r="D24" s="66" t="n">
        <f aca="false">GrossMargin!E25-[2]GrossMargin!E25</f>
        <v>0</v>
      </c>
      <c r="E24" s="66" t="n">
        <f aca="false">GrossMargin!F25-[2]GrossMargin!F25</f>
        <v>0</v>
      </c>
      <c r="F24" s="66" t="n">
        <f aca="false">GrossMargin!H25-[2]GrossMargin!G25</f>
        <v>0</v>
      </c>
      <c r="G24" s="66" t="n">
        <f aca="false">GrossMargin!I25-[2]GrossMargin!H25</f>
        <v>0</v>
      </c>
      <c r="H24" s="72" t="n">
        <f aca="false">SUM(C24:G24)</f>
        <v>0</v>
      </c>
      <c r="I24" s="43"/>
      <c r="J24" s="66" t="n">
        <v>0</v>
      </c>
      <c r="K24" s="86" t="n">
        <f aca="false">SUM(H24:J24)</f>
        <v>0</v>
      </c>
    </row>
    <row r="25" customFormat="false" ht="12" hidden="false" customHeight="true" outlineLevel="0" collapsed="false">
      <c r="A25" s="192" t="s">
        <v>27</v>
      </c>
      <c r="C25" s="43" t="n">
        <f aca="false">GrossMargin!D26-[2]GrossMargin!D26</f>
        <v>0</v>
      </c>
      <c r="D25" s="66" t="n">
        <f aca="false">GrossMargin!E26-[2]GrossMargin!E26</f>
        <v>-517</v>
      </c>
      <c r="E25" s="66" t="n">
        <f aca="false">GrossMargin!F26-[2]GrossMargin!F26</f>
        <v>-400</v>
      </c>
      <c r="F25" s="66" t="n">
        <f aca="false">GrossMargin!H26-[2]GrossMargin!G26</f>
        <v>0</v>
      </c>
      <c r="G25" s="66" t="n">
        <f aca="false">GrossMargin!I26-[2]GrossMargin!H26</f>
        <v>0</v>
      </c>
      <c r="H25" s="72" t="n">
        <f aca="false">SUM(C25:G25)</f>
        <v>-917</v>
      </c>
      <c r="I25" s="43"/>
      <c r="J25" s="66" t="n">
        <v>0</v>
      </c>
      <c r="K25" s="86" t="n">
        <f aca="false">SUM(H25:J25)</f>
        <v>-917</v>
      </c>
    </row>
    <row r="26" customFormat="false" ht="12" hidden="false" customHeight="true" outlineLevel="0" collapsed="false">
      <c r="A26" s="192" t="s">
        <v>28</v>
      </c>
      <c r="C26" s="43" t="n">
        <f aca="false">GrossMargin!D27-[2]GrossMargin!D27</f>
        <v>0</v>
      </c>
      <c r="D26" s="66" t="n">
        <f aca="false">GrossMargin!E27-[2]GrossMargin!E27</f>
        <v>0</v>
      </c>
      <c r="E26" s="66" t="n">
        <f aca="false">GrossMargin!F27-[2]GrossMargin!F27</f>
        <v>0</v>
      </c>
      <c r="F26" s="66" t="n">
        <f aca="false">GrossMargin!H27-[2]GrossMargin!G29</f>
        <v>0</v>
      </c>
      <c r="G26" s="66" t="n">
        <f aca="false">GrossMargin!I27-[2]GrossMargin!H29</f>
        <v>0</v>
      </c>
      <c r="H26" s="72" t="n">
        <f aca="false">SUM(C26:G26)</f>
        <v>0</v>
      </c>
      <c r="I26" s="43"/>
      <c r="J26" s="66" t="n">
        <v>0</v>
      </c>
      <c r="K26" s="86" t="n">
        <f aca="false">SUM(H26:J26)</f>
        <v>0</v>
      </c>
    </row>
    <row r="27" customFormat="false" ht="3" hidden="false" customHeight="true" outlineLevel="0" collapsed="false">
      <c r="A27" s="192"/>
      <c r="C27" s="43"/>
      <c r="D27" s="66"/>
      <c r="E27" s="66"/>
      <c r="F27" s="66"/>
      <c r="G27" s="66"/>
      <c r="H27" s="72"/>
      <c r="I27" s="43"/>
      <c r="J27" s="66"/>
      <c r="K27" s="39"/>
    </row>
    <row r="28" customFormat="false" ht="12" hidden="false" customHeight="true" outlineLevel="0" collapsed="false">
      <c r="A28" s="244" t="s">
        <v>29</v>
      </c>
      <c r="B28" s="209"/>
      <c r="C28" s="210" t="n">
        <f aca="false">SUM(C21:C26)</f>
        <v>-232</v>
      </c>
      <c r="D28" s="211" t="n">
        <f aca="false">SUM(D21:D26)</f>
        <v>-511</v>
      </c>
      <c r="E28" s="211" t="n">
        <f aca="false">SUM(E21:E26)</f>
        <v>-400</v>
      </c>
      <c r="F28" s="211" t="n">
        <f aca="false">SUM(F21:F26)</f>
        <v>0</v>
      </c>
      <c r="G28" s="211" t="n">
        <f aca="false">SUM(G21:G26)</f>
        <v>0</v>
      </c>
      <c r="H28" s="210" t="n">
        <f aca="false">SUM(H21:H26)</f>
        <v>-1143</v>
      </c>
      <c r="I28" s="210"/>
      <c r="J28" s="211" t="n">
        <f aca="false">SUM(J21:J26)</f>
        <v>0</v>
      </c>
      <c r="K28" s="212" t="n">
        <f aca="false">SUM(K21:K26)</f>
        <v>-1143</v>
      </c>
    </row>
    <row r="29" customFormat="false" ht="3" hidden="false" customHeight="true" outlineLevel="0" collapsed="false">
      <c r="A29" s="192"/>
      <c r="C29" s="43"/>
      <c r="D29" s="66"/>
      <c r="E29" s="66"/>
      <c r="F29" s="66"/>
      <c r="G29" s="66"/>
      <c r="H29" s="72"/>
      <c r="I29" s="43"/>
      <c r="J29" s="66"/>
      <c r="K29" s="39"/>
    </row>
    <row r="30" customFormat="false" ht="12" hidden="false" customHeight="true" outlineLevel="0" collapsed="false">
      <c r="A30" s="192" t="s">
        <v>30</v>
      </c>
      <c r="C30" s="43" t="n">
        <f aca="false">GrossMargin!D31-[2]GrossMargin!D31</f>
        <v>0</v>
      </c>
      <c r="D30" s="66" t="n">
        <f aca="false">GrossMargin!E31-[2]GrossMargin!E31</f>
        <v>0</v>
      </c>
      <c r="E30" s="66" t="n">
        <f aca="false">GrossMargin!F31-[2]GrossMargin!F31</f>
        <v>0</v>
      </c>
      <c r="F30" s="66" t="n">
        <f aca="false">GrossMargin!H31-[2]GrossMargin!G31</f>
        <v>12600</v>
      </c>
      <c r="G30" s="66" t="n">
        <f aca="false">GrossMargin!I31-[2]GrossMargin!H31</f>
        <v>0</v>
      </c>
      <c r="H30" s="72" t="n">
        <f aca="false">SUM(C30:G30)</f>
        <v>12600</v>
      </c>
      <c r="I30" s="43"/>
      <c r="J30" s="66" t="n">
        <v>0</v>
      </c>
      <c r="K30" s="86" t="n">
        <f aca="false">SUM(H30:J30)</f>
        <v>12600</v>
      </c>
    </row>
    <row r="31" customFormat="false" ht="12" hidden="false" customHeight="true" outlineLevel="0" collapsed="false">
      <c r="A31" s="192" t="s">
        <v>31</v>
      </c>
      <c r="C31" s="43" t="n">
        <f aca="false">GrossMargin!D32-[2]GrossMargin!D32</f>
        <v>-146</v>
      </c>
      <c r="D31" s="66" t="n">
        <f aca="false">GrossMargin!E32-[2]GrossMargin!E32</f>
        <v>0</v>
      </c>
      <c r="E31" s="66" t="n">
        <f aca="false">GrossMargin!F32-[2]GrossMargin!F32</f>
        <v>15029</v>
      </c>
      <c r="F31" s="66" t="n">
        <f aca="false">GrossMargin!H32-[2]GrossMargin!G32</f>
        <v>-13147</v>
      </c>
      <c r="G31" s="66" t="n">
        <f aca="false">GrossMargin!I32-[2]GrossMargin!H32</f>
        <v>0</v>
      </c>
      <c r="H31" s="72" t="n">
        <f aca="false">SUM(C31:G31)</f>
        <v>1736</v>
      </c>
      <c r="I31" s="43"/>
      <c r="J31" s="66" t="n">
        <v>0</v>
      </c>
      <c r="K31" s="86" t="n">
        <f aca="false">SUM(H31:J31)</f>
        <v>1736</v>
      </c>
    </row>
    <row r="32" customFormat="false" ht="12" hidden="false" customHeight="true" outlineLevel="0" collapsed="false">
      <c r="A32" s="192" t="s">
        <v>32</v>
      </c>
      <c r="C32" s="43" t="n">
        <f aca="false">GrossMargin!D33-[2]GrossMargin!D33</f>
        <v>5185</v>
      </c>
      <c r="D32" s="66" t="n">
        <f aca="false">GrossMargin!E33-[2]GrossMargin!E33</f>
        <v>0</v>
      </c>
      <c r="E32" s="66" t="n">
        <f aca="false">GrossMargin!F33-[2]GrossMargin!F36</f>
        <v>0</v>
      </c>
      <c r="F32" s="66" t="n">
        <f aca="false">GrossMargin!H33-[2]GrossMargin!G36</f>
        <v>0</v>
      </c>
      <c r="G32" s="66" t="n">
        <f aca="false">GrossMargin!I33-[2]GrossMargin!H36</f>
        <v>0</v>
      </c>
      <c r="H32" s="72" t="n">
        <f aca="false">SUM(C32:G32)</f>
        <v>5185</v>
      </c>
      <c r="I32" s="43"/>
      <c r="J32" s="66" t="n">
        <v>0</v>
      </c>
      <c r="K32" s="86" t="n">
        <f aca="false">SUM(H32:J32)</f>
        <v>5185</v>
      </c>
    </row>
    <row r="33" customFormat="false" ht="3" hidden="false" customHeight="true" outlineLevel="0" collapsed="false">
      <c r="A33" s="245"/>
      <c r="C33" s="246"/>
      <c r="D33" s="247"/>
      <c r="E33" s="247"/>
      <c r="F33" s="247"/>
      <c r="G33" s="247"/>
      <c r="H33" s="246"/>
      <c r="I33" s="246"/>
      <c r="J33" s="247"/>
      <c r="K33" s="248"/>
    </row>
    <row r="34" customFormat="false" ht="12" hidden="false" customHeight="true" outlineLevel="0" collapsed="false">
      <c r="A34" s="244" t="s">
        <v>33</v>
      </c>
      <c r="B34" s="209"/>
      <c r="C34" s="210" t="n">
        <f aca="false">SUM(C30:C32)</f>
        <v>5039</v>
      </c>
      <c r="D34" s="211" t="n">
        <f aca="false">SUM(D30:D32)</f>
        <v>0</v>
      </c>
      <c r="E34" s="211" t="n">
        <f aca="false">SUM(E30:E32)</f>
        <v>15029</v>
      </c>
      <c r="F34" s="211" t="n">
        <f aca="false">SUM(F30:F32)</f>
        <v>-547</v>
      </c>
      <c r="G34" s="211" t="n">
        <f aca="false">SUM(G30:G32)</f>
        <v>0</v>
      </c>
      <c r="H34" s="210" t="n">
        <f aca="false">SUM(H30:H32)</f>
        <v>19521</v>
      </c>
      <c r="I34" s="210"/>
      <c r="J34" s="211" t="n">
        <f aca="false">SUM(J30:J32)</f>
        <v>0</v>
      </c>
      <c r="K34" s="212" t="n">
        <f aca="false">SUM(K30:K32)</f>
        <v>19521</v>
      </c>
      <c r="L34" s="215"/>
      <c r="M34" s="215"/>
      <c r="N34" s="215"/>
      <c r="O34" s="215"/>
      <c r="P34" s="215"/>
      <c r="Q34" s="215"/>
      <c r="R34" s="215"/>
      <c r="S34" s="215"/>
      <c r="T34" s="215"/>
      <c r="U34" s="215"/>
      <c r="V34" s="215"/>
      <c r="W34" s="215"/>
      <c r="X34" s="215"/>
      <c r="Y34" s="215"/>
      <c r="Z34" s="215"/>
      <c r="AA34" s="215"/>
      <c r="AB34" s="215"/>
      <c r="AC34" s="215"/>
      <c r="AD34" s="215"/>
      <c r="AE34" s="215"/>
      <c r="AF34" s="215"/>
      <c r="AG34" s="215"/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5"/>
      <c r="BC34" s="215"/>
      <c r="BD34" s="215"/>
      <c r="BE34" s="215"/>
      <c r="BF34" s="215"/>
      <c r="BG34" s="215"/>
      <c r="BH34" s="215"/>
      <c r="BI34" s="215"/>
      <c r="BJ34" s="215"/>
      <c r="BK34" s="215"/>
      <c r="BL34" s="215"/>
      <c r="BM34" s="215"/>
      <c r="BN34" s="215"/>
      <c r="BO34" s="215"/>
      <c r="BP34" s="215"/>
      <c r="BQ34" s="215"/>
      <c r="BR34" s="215"/>
      <c r="BS34" s="215"/>
      <c r="BT34" s="215"/>
      <c r="BU34" s="215"/>
      <c r="BV34" s="215"/>
      <c r="BW34" s="215"/>
      <c r="BX34" s="215"/>
      <c r="BY34" s="215"/>
      <c r="BZ34" s="215"/>
      <c r="CA34" s="215"/>
      <c r="CB34" s="215"/>
      <c r="CC34" s="215"/>
      <c r="CD34" s="215"/>
      <c r="CE34" s="215"/>
      <c r="CF34" s="215"/>
      <c r="CG34" s="215"/>
      <c r="CH34" s="215"/>
      <c r="CI34" s="215"/>
      <c r="CJ34" s="215"/>
      <c r="CK34" s="215"/>
      <c r="CL34" s="215"/>
      <c r="CM34" s="215"/>
      <c r="CN34" s="215"/>
      <c r="CO34" s="215"/>
      <c r="CP34" s="215"/>
      <c r="CQ34" s="215"/>
      <c r="CR34" s="215"/>
      <c r="CS34" s="215"/>
      <c r="CT34" s="215"/>
      <c r="CU34" s="215"/>
      <c r="CV34" s="215"/>
      <c r="CW34" s="215"/>
      <c r="CX34" s="215"/>
      <c r="CY34" s="215"/>
      <c r="CZ34" s="215"/>
      <c r="DA34" s="215"/>
      <c r="DB34" s="215"/>
      <c r="DC34" s="215"/>
      <c r="DD34" s="215"/>
      <c r="DE34" s="215"/>
      <c r="DF34" s="215"/>
      <c r="DG34" s="215"/>
      <c r="DH34" s="215"/>
      <c r="DI34" s="215"/>
      <c r="DJ34" s="215"/>
      <c r="DK34" s="215"/>
      <c r="DL34" s="215"/>
      <c r="DM34" s="215"/>
      <c r="DN34" s="215"/>
      <c r="DO34" s="215"/>
      <c r="DP34" s="215"/>
      <c r="DQ34" s="215"/>
      <c r="DR34" s="215"/>
      <c r="DS34" s="215"/>
      <c r="DT34" s="215"/>
      <c r="DU34" s="215"/>
      <c r="DV34" s="215"/>
      <c r="DW34" s="215"/>
      <c r="DX34" s="215"/>
      <c r="DY34" s="215"/>
      <c r="DZ34" s="215"/>
      <c r="EA34" s="215"/>
      <c r="EB34" s="215"/>
      <c r="EC34" s="215"/>
      <c r="ED34" s="215"/>
      <c r="EE34" s="215"/>
      <c r="EF34" s="215"/>
      <c r="EG34" s="215"/>
      <c r="EH34" s="215"/>
      <c r="EI34" s="215"/>
      <c r="EJ34" s="215"/>
      <c r="EK34" s="215"/>
      <c r="EL34" s="215"/>
      <c r="EM34" s="215"/>
      <c r="EN34" s="215"/>
      <c r="EO34" s="215"/>
      <c r="EP34" s="215"/>
      <c r="EQ34" s="215"/>
      <c r="ER34" s="215"/>
      <c r="ES34" s="215"/>
      <c r="ET34" s="215"/>
      <c r="EU34" s="215"/>
      <c r="EV34" s="215"/>
      <c r="EW34" s="215"/>
      <c r="EX34" s="215"/>
      <c r="EY34" s="215"/>
      <c r="EZ34" s="215"/>
      <c r="FA34" s="215"/>
      <c r="FB34" s="215"/>
      <c r="FC34" s="215"/>
      <c r="FD34" s="215"/>
      <c r="FE34" s="215"/>
      <c r="FF34" s="215"/>
      <c r="FG34" s="215"/>
      <c r="FH34" s="215"/>
      <c r="FI34" s="215"/>
      <c r="FJ34" s="215"/>
      <c r="FK34" s="215"/>
      <c r="FL34" s="215"/>
      <c r="FM34" s="215"/>
      <c r="FN34" s="215"/>
      <c r="FO34" s="215"/>
      <c r="FP34" s="215"/>
      <c r="FQ34" s="215"/>
      <c r="FR34" s="215"/>
      <c r="FS34" s="215"/>
      <c r="FT34" s="215"/>
      <c r="FU34" s="215"/>
      <c r="FV34" s="215"/>
      <c r="FW34" s="215"/>
      <c r="FX34" s="215"/>
      <c r="FY34" s="215"/>
      <c r="FZ34" s="215"/>
      <c r="GA34" s="215"/>
      <c r="GB34" s="215"/>
      <c r="GC34" s="215"/>
      <c r="GD34" s="215"/>
      <c r="GE34" s="215"/>
      <c r="GF34" s="215"/>
      <c r="GG34" s="215"/>
      <c r="GH34" s="215"/>
      <c r="GI34" s="215"/>
      <c r="GJ34" s="215"/>
      <c r="GK34" s="215"/>
      <c r="GL34" s="215"/>
      <c r="GM34" s="215"/>
      <c r="GN34" s="215"/>
      <c r="GO34" s="215"/>
      <c r="GP34" s="215"/>
      <c r="GQ34" s="215"/>
      <c r="GR34" s="215"/>
      <c r="GS34" s="215"/>
      <c r="GT34" s="215"/>
      <c r="GU34" s="215"/>
      <c r="GV34" s="215"/>
      <c r="GW34" s="215"/>
      <c r="GX34" s="215"/>
      <c r="GY34" s="215"/>
      <c r="GZ34" s="215"/>
      <c r="HA34" s="215"/>
      <c r="HB34" s="215"/>
      <c r="HC34" s="215"/>
      <c r="HD34" s="215"/>
      <c r="HE34" s="215"/>
      <c r="HF34" s="215"/>
      <c r="HG34" s="215"/>
      <c r="HH34" s="215"/>
      <c r="HI34" s="215"/>
      <c r="HJ34" s="215"/>
      <c r="HK34" s="215"/>
      <c r="HL34" s="215"/>
      <c r="HM34" s="215"/>
      <c r="HN34" s="215"/>
      <c r="HO34" s="215"/>
      <c r="HP34" s="215"/>
      <c r="HQ34" s="215"/>
      <c r="HR34" s="215"/>
      <c r="HS34" s="215"/>
      <c r="HT34" s="215"/>
      <c r="HU34" s="215"/>
      <c r="HV34" s="215"/>
      <c r="HW34" s="215"/>
      <c r="HX34" s="215"/>
      <c r="HY34" s="215"/>
      <c r="HZ34" s="215"/>
      <c r="IA34" s="215"/>
      <c r="IB34" s="215"/>
      <c r="IC34" s="215"/>
      <c r="ID34" s="215"/>
      <c r="IE34" s="215"/>
      <c r="IF34" s="215"/>
      <c r="IG34" s="215"/>
      <c r="IH34" s="215"/>
      <c r="II34" s="215"/>
      <c r="IJ34" s="215"/>
      <c r="IK34" s="215"/>
      <c r="IL34" s="215"/>
      <c r="IM34" s="215"/>
      <c r="IN34" s="215"/>
      <c r="IO34" s="215"/>
      <c r="IP34" s="215"/>
      <c r="IQ34" s="215"/>
      <c r="IR34" s="215"/>
      <c r="IS34" s="215"/>
      <c r="IT34" s="215"/>
      <c r="IU34" s="215"/>
      <c r="IV34" s="215"/>
      <c r="IW34" s="215"/>
    </row>
    <row r="35" customFormat="false" ht="3" hidden="false" customHeight="true" outlineLevel="0" collapsed="false">
      <c r="A35" s="192"/>
      <c r="C35" s="43"/>
      <c r="D35" s="66"/>
      <c r="E35" s="66"/>
      <c r="F35" s="66"/>
      <c r="G35" s="66"/>
      <c r="H35" s="72"/>
      <c r="I35" s="43"/>
      <c r="J35" s="66"/>
      <c r="K35" s="39"/>
    </row>
    <row r="36" customFormat="false" ht="12" hidden="false" customHeight="true" outlineLevel="0" collapsed="false">
      <c r="A36" s="192" t="s">
        <v>34</v>
      </c>
      <c r="C36" s="43" t="n">
        <f aca="false">GrossMargin!D37-[2]GrossMargin!D37</f>
        <v>0</v>
      </c>
      <c r="D36" s="66" t="n">
        <f aca="false">GrossMargin!E37-[2]GrossMargin!E37</f>
        <v>-750</v>
      </c>
      <c r="E36" s="66" t="n">
        <f aca="false">GrossMargin!F37-[2]GrossMargin!F37</f>
        <v>0</v>
      </c>
      <c r="F36" s="66" t="n">
        <f aca="false">GrossMargin!H37-[2]GrossMargin!G37</f>
        <v>0</v>
      </c>
      <c r="G36" s="66" t="n">
        <f aca="false">GrossMargin!I37-[2]GrossMargin!H37</f>
        <v>0</v>
      </c>
      <c r="H36" s="72" t="n">
        <f aca="false">SUM(C36:G36)</f>
        <v>-750</v>
      </c>
      <c r="I36" s="43"/>
      <c r="J36" s="66" t="n">
        <v>0</v>
      </c>
      <c r="K36" s="86" t="n">
        <f aca="false">SUM(H36:J36)</f>
        <v>-750</v>
      </c>
    </row>
    <row r="37" customFormat="false" ht="12" hidden="false" customHeight="true" outlineLevel="0" collapsed="false">
      <c r="A37" s="192" t="s">
        <v>35</v>
      </c>
      <c r="C37" s="43" t="n">
        <f aca="false">GrossMargin!D38-[2]GrossMargin!D38</f>
        <v>0</v>
      </c>
      <c r="D37" s="66" t="n">
        <f aca="false">GrossMargin!E38-[2]GrossMargin!E38</f>
        <v>167</v>
      </c>
      <c r="E37" s="66" t="n">
        <f aca="false">GrossMargin!F38-[2]GrossMargin!F38</f>
        <v>0</v>
      </c>
      <c r="F37" s="66" t="n">
        <f aca="false">GrossMargin!H38-[2]GrossMargin!G38</f>
        <v>0</v>
      </c>
      <c r="G37" s="66" t="n">
        <f aca="false">GrossMargin!I38-[2]GrossMargin!H38</f>
        <v>0</v>
      </c>
      <c r="H37" s="72" t="n">
        <f aca="false">SUM(C37:G37)</f>
        <v>167</v>
      </c>
      <c r="I37" s="43"/>
      <c r="J37" s="66" t="n">
        <v>0</v>
      </c>
      <c r="K37" s="86" t="n">
        <f aca="false">SUM(H37:J37)</f>
        <v>167</v>
      </c>
    </row>
    <row r="38" customFormat="false" ht="12" hidden="false" customHeight="true" outlineLevel="0" collapsed="false">
      <c r="A38" s="192" t="s">
        <v>340</v>
      </c>
      <c r="C38" s="43" t="n">
        <f aca="false">GrossMargin!D39-[2]GrossMargin!D39</f>
        <v>0</v>
      </c>
      <c r="D38" s="66" t="n">
        <f aca="false">GrossMargin!E39-[2]GrossMargin!E39</f>
        <v>-5704</v>
      </c>
      <c r="E38" s="66" t="n">
        <f aca="false">GrossMargin!F39-[2]GrossMargin!F39</f>
        <v>-301</v>
      </c>
      <c r="F38" s="66" t="n">
        <f aca="false">GrossMargin!H39-[2]GrossMargin!G39</f>
        <v>0</v>
      </c>
      <c r="G38" s="66" t="n">
        <f aca="false">GrossMargin!I39-[2]GrossMargin!H39</f>
        <v>0</v>
      </c>
      <c r="H38" s="72" t="n">
        <f aca="false">SUM(C38:G38)</f>
        <v>-6005</v>
      </c>
      <c r="I38" s="43"/>
      <c r="J38" s="66" t="n">
        <v>0</v>
      </c>
      <c r="K38" s="86" t="n">
        <f aca="false">SUM(H38:J38)</f>
        <v>-6005</v>
      </c>
    </row>
    <row r="39" customFormat="false" ht="12" hidden="false" customHeight="true" outlineLevel="0" collapsed="false">
      <c r="A39" s="192" t="s">
        <v>36</v>
      </c>
      <c r="C39" s="43" t="n">
        <f aca="false">GrossMargin!D40-[2]GrossMargin!D40</f>
        <v>0</v>
      </c>
      <c r="D39" s="66" t="n">
        <f aca="false">GrossMargin!E40-[2]GrossMargin!E40</f>
        <v>8958</v>
      </c>
      <c r="E39" s="66" t="n">
        <f aca="false">GrossMargin!F40-[2]GrossMargin!F40</f>
        <v>-42</v>
      </c>
      <c r="F39" s="66" t="n">
        <f aca="false">GrossMargin!H40-[2]GrossMargin!G40</f>
        <v>0</v>
      </c>
      <c r="G39" s="66" t="n">
        <f aca="false">GrossMargin!I40-[2]GrossMargin!H40</f>
        <v>0</v>
      </c>
      <c r="H39" s="72" t="n">
        <f aca="false">SUM(C39:G39)</f>
        <v>8916</v>
      </c>
      <c r="I39" s="43"/>
      <c r="J39" s="66" t="n">
        <v>0</v>
      </c>
      <c r="K39" s="86" t="n">
        <f aca="false">SUM(H39:J39)</f>
        <v>8916</v>
      </c>
    </row>
    <row r="40" customFormat="false" ht="12.75" hidden="false" customHeight="false" outlineLevel="0" collapsed="false">
      <c r="A40" s="192" t="s">
        <v>36</v>
      </c>
      <c r="B40" s="192"/>
      <c r="C40" s="249" t="n">
        <f aca="false">SUM(C38:C39)</f>
        <v>0</v>
      </c>
      <c r="D40" s="249" t="n">
        <f aca="false">SUM(D38:D39)</f>
        <v>3254</v>
      </c>
      <c r="E40" s="249" t="n">
        <f aca="false">SUM(E38:E39)</f>
        <v>-343</v>
      </c>
      <c r="F40" s="249" t="n">
        <f aca="false">SUM(F38:F39)</f>
        <v>0</v>
      </c>
      <c r="G40" s="249" t="n">
        <f aca="false">SUM(G38:G39)</f>
        <v>0</v>
      </c>
      <c r="H40" s="250" t="n">
        <f aca="false">SUM(H38:H39)</f>
        <v>2911</v>
      </c>
      <c r="I40" s="249"/>
      <c r="J40" s="249" t="n">
        <f aca="false">SUM(J38:J39)</f>
        <v>0</v>
      </c>
      <c r="K40" s="251" t="n">
        <f aca="false">SUM(K38:K39)</f>
        <v>2911</v>
      </c>
    </row>
    <row r="41" customFormat="false" ht="3" hidden="false" customHeight="true" outlineLevel="0" collapsed="false">
      <c r="A41" s="245"/>
      <c r="C41" s="246"/>
      <c r="D41" s="247"/>
      <c r="E41" s="247"/>
      <c r="F41" s="247"/>
      <c r="G41" s="247"/>
      <c r="H41" s="246"/>
      <c r="I41" s="246"/>
      <c r="J41" s="247"/>
      <c r="K41" s="248"/>
    </row>
    <row r="42" customFormat="false" ht="12" hidden="false" customHeight="true" outlineLevel="0" collapsed="false">
      <c r="A42" s="244" t="s">
        <v>37</v>
      </c>
      <c r="B42" s="209"/>
      <c r="C42" s="210" t="n">
        <f aca="false">SUM(C36:C39)</f>
        <v>0</v>
      </c>
      <c r="D42" s="211" t="n">
        <f aca="false">SUM(D36:D39)</f>
        <v>2671</v>
      </c>
      <c r="E42" s="211" t="n">
        <f aca="false">SUM(E36:E39)</f>
        <v>-343</v>
      </c>
      <c r="F42" s="211" t="n">
        <f aca="false">SUM(F36:F39)</f>
        <v>0</v>
      </c>
      <c r="G42" s="211" t="n">
        <f aca="false">SUM(G36:G39)</f>
        <v>0</v>
      </c>
      <c r="H42" s="210" t="n">
        <f aca="false">SUM(H36:H39)</f>
        <v>2328</v>
      </c>
      <c r="I42" s="210"/>
      <c r="J42" s="211" t="n">
        <f aca="false">SUM(J36:J39)</f>
        <v>0</v>
      </c>
      <c r="K42" s="212" t="n">
        <f aca="false">SUM(K36:K39)</f>
        <v>2328</v>
      </c>
      <c r="L42" s="215"/>
      <c r="M42" s="215"/>
      <c r="N42" s="215"/>
      <c r="O42" s="215"/>
      <c r="P42" s="215"/>
      <c r="Q42" s="215"/>
      <c r="R42" s="215"/>
      <c r="S42" s="215"/>
      <c r="T42" s="215"/>
      <c r="U42" s="215"/>
      <c r="V42" s="215"/>
      <c r="W42" s="215"/>
      <c r="X42" s="215"/>
      <c r="Y42" s="215"/>
      <c r="Z42" s="215"/>
      <c r="AA42" s="215"/>
      <c r="AB42" s="215"/>
      <c r="AC42" s="215"/>
      <c r="AD42" s="215"/>
      <c r="AE42" s="215"/>
      <c r="AF42" s="215"/>
      <c r="AG42" s="215"/>
      <c r="AH42" s="215"/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5"/>
      <c r="BC42" s="215"/>
      <c r="BD42" s="215"/>
      <c r="BE42" s="215"/>
      <c r="BF42" s="215"/>
      <c r="BG42" s="215"/>
      <c r="BH42" s="215"/>
      <c r="BI42" s="215"/>
      <c r="BJ42" s="215"/>
      <c r="BK42" s="215"/>
      <c r="BL42" s="215"/>
      <c r="BM42" s="215"/>
      <c r="BN42" s="215"/>
      <c r="BO42" s="215"/>
      <c r="BP42" s="215"/>
      <c r="BQ42" s="215"/>
      <c r="BR42" s="215"/>
      <c r="BS42" s="215"/>
      <c r="BT42" s="215"/>
      <c r="BU42" s="215"/>
      <c r="BV42" s="215"/>
      <c r="BW42" s="215"/>
      <c r="BX42" s="215"/>
      <c r="BY42" s="215"/>
      <c r="BZ42" s="215"/>
      <c r="CA42" s="215"/>
      <c r="CB42" s="215"/>
      <c r="CC42" s="215"/>
      <c r="CD42" s="215"/>
      <c r="CE42" s="215"/>
      <c r="CF42" s="215"/>
      <c r="CG42" s="215"/>
      <c r="CH42" s="215"/>
      <c r="CI42" s="215"/>
      <c r="CJ42" s="215"/>
      <c r="CK42" s="215"/>
      <c r="CL42" s="215"/>
      <c r="CM42" s="215"/>
      <c r="CN42" s="215"/>
      <c r="CO42" s="215"/>
      <c r="CP42" s="215"/>
      <c r="CQ42" s="215"/>
      <c r="CR42" s="215"/>
      <c r="CS42" s="215"/>
      <c r="CT42" s="215"/>
      <c r="CU42" s="215"/>
      <c r="CV42" s="215"/>
      <c r="CW42" s="215"/>
      <c r="CX42" s="215"/>
      <c r="CY42" s="215"/>
      <c r="CZ42" s="215"/>
      <c r="DA42" s="215"/>
      <c r="DB42" s="215"/>
      <c r="DC42" s="215"/>
      <c r="DD42" s="215"/>
      <c r="DE42" s="215"/>
      <c r="DF42" s="215"/>
      <c r="DG42" s="215"/>
      <c r="DH42" s="215"/>
      <c r="DI42" s="215"/>
      <c r="DJ42" s="215"/>
      <c r="DK42" s="215"/>
      <c r="DL42" s="215"/>
      <c r="DM42" s="215"/>
      <c r="DN42" s="215"/>
      <c r="DO42" s="215"/>
      <c r="DP42" s="215"/>
      <c r="DQ42" s="215"/>
      <c r="DR42" s="215"/>
      <c r="DS42" s="215"/>
      <c r="DT42" s="215"/>
      <c r="DU42" s="215"/>
      <c r="DV42" s="215"/>
      <c r="DW42" s="215"/>
      <c r="DX42" s="215"/>
      <c r="DY42" s="215"/>
      <c r="DZ42" s="215"/>
      <c r="EA42" s="215"/>
      <c r="EB42" s="215"/>
      <c r="EC42" s="215"/>
      <c r="ED42" s="215"/>
      <c r="EE42" s="215"/>
      <c r="EF42" s="215"/>
      <c r="EG42" s="215"/>
      <c r="EH42" s="215"/>
      <c r="EI42" s="215"/>
      <c r="EJ42" s="215"/>
      <c r="EK42" s="215"/>
      <c r="EL42" s="215"/>
      <c r="EM42" s="215"/>
      <c r="EN42" s="215"/>
      <c r="EO42" s="215"/>
      <c r="EP42" s="215"/>
      <c r="EQ42" s="215"/>
      <c r="ER42" s="215"/>
      <c r="ES42" s="215"/>
      <c r="ET42" s="215"/>
      <c r="EU42" s="215"/>
      <c r="EV42" s="215"/>
      <c r="EW42" s="215"/>
      <c r="EX42" s="215"/>
      <c r="EY42" s="215"/>
      <c r="EZ42" s="215"/>
      <c r="FA42" s="215"/>
      <c r="FB42" s="215"/>
      <c r="FC42" s="215"/>
      <c r="FD42" s="215"/>
      <c r="FE42" s="215"/>
      <c r="FF42" s="215"/>
      <c r="FG42" s="215"/>
      <c r="FH42" s="215"/>
      <c r="FI42" s="215"/>
      <c r="FJ42" s="215"/>
      <c r="FK42" s="215"/>
      <c r="FL42" s="215"/>
      <c r="FM42" s="215"/>
      <c r="FN42" s="215"/>
      <c r="FO42" s="215"/>
      <c r="FP42" s="215"/>
      <c r="FQ42" s="215"/>
      <c r="FR42" s="215"/>
      <c r="FS42" s="215"/>
      <c r="FT42" s="215"/>
      <c r="FU42" s="215"/>
      <c r="FV42" s="215"/>
      <c r="FW42" s="215"/>
      <c r="FX42" s="215"/>
      <c r="FY42" s="215"/>
      <c r="FZ42" s="215"/>
      <c r="GA42" s="215"/>
      <c r="GB42" s="215"/>
      <c r="GC42" s="215"/>
      <c r="GD42" s="215"/>
      <c r="GE42" s="215"/>
      <c r="GF42" s="215"/>
      <c r="GG42" s="215"/>
      <c r="GH42" s="215"/>
      <c r="GI42" s="215"/>
      <c r="GJ42" s="215"/>
      <c r="GK42" s="215"/>
      <c r="GL42" s="215"/>
      <c r="GM42" s="215"/>
      <c r="GN42" s="215"/>
      <c r="GO42" s="215"/>
      <c r="GP42" s="215"/>
      <c r="GQ42" s="215"/>
      <c r="GR42" s="215"/>
      <c r="GS42" s="215"/>
      <c r="GT42" s="215"/>
      <c r="GU42" s="215"/>
      <c r="GV42" s="215"/>
      <c r="GW42" s="215"/>
      <c r="GX42" s="215"/>
      <c r="GY42" s="215"/>
      <c r="GZ42" s="215"/>
      <c r="HA42" s="215"/>
      <c r="HB42" s="215"/>
      <c r="HC42" s="215"/>
      <c r="HD42" s="215"/>
      <c r="HE42" s="215"/>
      <c r="HF42" s="215"/>
      <c r="HG42" s="215"/>
      <c r="HH42" s="215"/>
      <c r="HI42" s="215"/>
      <c r="HJ42" s="215"/>
      <c r="HK42" s="215"/>
      <c r="HL42" s="215"/>
      <c r="HM42" s="215"/>
      <c r="HN42" s="215"/>
      <c r="HO42" s="215"/>
      <c r="HP42" s="215"/>
      <c r="HQ42" s="215"/>
      <c r="HR42" s="215"/>
      <c r="HS42" s="215"/>
      <c r="HT42" s="215"/>
      <c r="HU42" s="215"/>
      <c r="HV42" s="215"/>
      <c r="HW42" s="215"/>
      <c r="HX42" s="215"/>
      <c r="HY42" s="215"/>
      <c r="HZ42" s="215"/>
      <c r="IA42" s="215"/>
      <c r="IB42" s="215"/>
      <c r="IC42" s="215"/>
      <c r="ID42" s="215"/>
      <c r="IE42" s="215"/>
      <c r="IF42" s="215"/>
      <c r="IG42" s="215"/>
      <c r="IH42" s="215"/>
      <c r="II42" s="215"/>
      <c r="IJ42" s="215"/>
      <c r="IK42" s="215"/>
      <c r="IL42" s="215"/>
      <c r="IM42" s="215"/>
      <c r="IN42" s="215"/>
      <c r="IO42" s="215"/>
      <c r="IP42" s="215"/>
      <c r="IQ42" s="215"/>
      <c r="IR42" s="215"/>
      <c r="IS42" s="215"/>
      <c r="IT42" s="215"/>
      <c r="IU42" s="215"/>
      <c r="IV42" s="215"/>
      <c r="IW42" s="215"/>
    </row>
    <row r="43" customFormat="false" ht="3" hidden="false" customHeight="true" outlineLevel="0" collapsed="false">
      <c r="A43" s="192"/>
      <c r="C43" s="43"/>
      <c r="D43" s="66"/>
      <c r="E43" s="66"/>
      <c r="F43" s="66"/>
      <c r="G43" s="66"/>
      <c r="H43" s="72"/>
      <c r="I43" s="43"/>
      <c r="J43" s="66"/>
      <c r="K43" s="39"/>
    </row>
    <row r="44" customFormat="false" ht="12" hidden="false" customHeight="true" outlineLevel="0" collapsed="false">
      <c r="A44" s="192" t="s">
        <v>38</v>
      </c>
      <c r="C44" s="43" t="n">
        <f aca="false">GrossMargin!D45-[2]GrossMargin!D45</f>
        <v>0</v>
      </c>
      <c r="D44" s="66" t="n">
        <f aca="false">GrossMargin!E45-[2]GrossMargin!E45</f>
        <v>0</v>
      </c>
      <c r="E44" s="66" t="n">
        <f aca="false">GrossMargin!F45-[2]GrossMargin!F45</f>
        <v>0</v>
      </c>
      <c r="F44" s="66" t="n">
        <f aca="false">GrossMargin!H45-[2]GrossMargin!G45</f>
        <v>0</v>
      </c>
      <c r="G44" s="66" t="n">
        <f aca="false">GrossMargin!I45-[2]GrossMargin!H45</f>
        <v>0</v>
      </c>
      <c r="H44" s="72" t="n">
        <f aca="false">SUM(C44:G44)</f>
        <v>0</v>
      </c>
      <c r="I44" s="43"/>
      <c r="J44" s="66" t="n">
        <v>0</v>
      </c>
      <c r="K44" s="86" t="n">
        <f aca="false">SUM(H44:J44)</f>
        <v>0</v>
      </c>
    </row>
    <row r="45" customFormat="false" ht="3" hidden="false" customHeight="true" outlineLevel="0" collapsed="false">
      <c r="A45" s="192"/>
      <c r="C45" s="43"/>
      <c r="D45" s="66"/>
      <c r="E45" s="66"/>
      <c r="F45" s="66"/>
      <c r="G45" s="66"/>
      <c r="H45" s="72"/>
      <c r="I45" s="43"/>
      <c r="J45" s="66"/>
      <c r="K45" s="39"/>
    </row>
    <row r="46" customFormat="false" ht="12" hidden="false" customHeight="true" outlineLevel="0" collapsed="false">
      <c r="A46" s="192" t="s">
        <v>39</v>
      </c>
      <c r="C46" s="43" t="n">
        <f aca="false">GrossMargin!D47-[2]GrossMargin!D47</f>
        <v>0</v>
      </c>
      <c r="D46" s="66" t="n">
        <f aca="false">GrossMargin!E47-[2]GrossMargin!E47</f>
        <v>0</v>
      </c>
      <c r="E46" s="66" t="n">
        <f aca="false">GrossMargin!F47-[2]GrossMargin!F47</f>
        <v>0</v>
      </c>
      <c r="F46" s="66" t="n">
        <f aca="false">GrossMargin!H47-[2]GrossMargin!G47</f>
        <v>0</v>
      </c>
      <c r="G46" s="66" t="n">
        <f aca="false">GrossMargin!I47-[2]GrossMargin!H47</f>
        <v>0</v>
      </c>
      <c r="H46" s="72" t="n">
        <f aca="false">SUM(C46:G46)</f>
        <v>0</v>
      </c>
      <c r="I46" s="43"/>
      <c r="J46" s="66" t="n">
        <v>0</v>
      </c>
      <c r="K46" s="86" t="n">
        <f aca="false">SUM(H46:J46)</f>
        <v>0</v>
      </c>
    </row>
    <row r="47" customFormat="false" ht="3" hidden="false" customHeight="true" outlineLevel="0" collapsed="false">
      <c r="A47" s="252"/>
      <c r="C47" s="253"/>
      <c r="D47" s="234"/>
      <c r="E47" s="234"/>
      <c r="F47" s="234"/>
      <c r="G47" s="234"/>
      <c r="H47" s="246"/>
      <c r="I47" s="253"/>
      <c r="J47" s="234"/>
      <c r="K47" s="254"/>
    </row>
    <row r="48" customFormat="false" ht="12" hidden="false" customHeight="true" outlineLevel="0" collapsed="false">
      <c r="A48" s="192" t="s">
        <v>44</v>
      </c>
      <c r="C48" s="43" t="n">
        <f aca="false">GrossMargin!D49-[2]GrossMargin!D49</f>
        <v>0</v>
      </c>
      <c r="D48" s="66" t="n">
        <f aca="false">GrossMargin!E49-[2]GrossMargin!E49</f>
        <v>0</v>
      </c>
      <c r="E48" s="66" t="n">
        <f aca="false">GrossMargin!F49-[2]GrossMargin!F49</f>
        <v>0</v>
      </c>
      <c r="F48" s="66" t="n">
        <f aca="false">GrossMargin!H49-[2]GrossMargin!G49</f>
        <v>0</v>
      </c>
      <c r="G48" s="66" t="n">
        <f aca="false">GrossMargin!I49-[2]GrossMargin!H49</f>
        <v>0</v>
      </c>
      <c r="H48" s="72" t="n">
        <f aca="false">SUM(C48:G48)</f>
        <v>0</v>
      </c>
      <c r="I48" s="43"/>
      <c r="J48" s="66" t="n">
        <v>0</v>
      </c>
      <c r="K48" s="86" t="n">
        <f aca="false">SUM(H48:J48)</f>
        <v>0</v>
      </c>
    </row>
    <row r="49" customFormat="false" ht="3" hidden="false" customHeight="true" outlineLevel="0" collapsed="false">
      <c r="A49" s="252"/>
      <c r="C49" s="253"/>
      <c r="D49" s="234"/>
      <c r="E49" s="234"/>
      <c r="F49" s="234"/>
      <c r="G49" s="234"/>
      <c r="H49" s="246"/>
      <c r="I49" s="253"/>
      <c r="J49" s="234"/>
      <c r="K49" s="254"/>
    </row>
    <row r="50" customFormat="false" ht="12" hidden="false" customHeight="true" outlineLevel="0" collapsed="false">
      <c r="A50" s="192" t="s">
        <v>40</v>
      </c>
      <c r="C50" s="43" t="n">
        <f aca="false">GrossMargin!D51-[2]GrossMargin!D51</f>
        <v>0</v>
      </c>
      <c r="D50" s="66" t="n">
        <f aca="false">GrossMargin!E51-[2]GrossMargin!E51</f>
        <v>0</v>
      </c>
      <c r="E50" s="66" t="n">
        <f aca="false">GrossMargin!F51-[2]GrossMargin!F51</f>
        <v>0</v>
      </c>
      <c r="F50" s="66" t="n">
        <f aca="false">GrossMargin!H51-[2]GrossMargin!G51</f>
        <v>0</v>
      </c>
      <c r="G50" s="66" t="n">
        <f aca="false">GrossMargin!I51-[2]GrossMargin!H51</f>
        <v>0</v>
      </c>
      <c r="H50" s="72" t="n">
        <f aca="false">SUM(C50:G50)</f>
        <v>0</v>
      </c>
      <c r="I50" s="43"/>
      <c r="J50" s="66" t="n">
        <v>0</v>
      </c>
      <c r="K50" s="86" t="n">
        <f aca="false">SUM(H50:J50)</f>
        <v>0</v>
      </c>
    </row>
    <row r="51" customFormat="false" ht="3" hidden="false" customHeight="true" outlineLevel="0" collapsed="false">
      <c r="A51" s="192"/>
      <c r="C51" s="43"/>
      <c r="D51" s="66"/>
      <c r="E51" s="66"/>
      <c r="F51" s="66"/>
      <c r="G51" s="66"/>
      <c r="H51" s="72"/>
      <c r="I51" s="43"/>
      <c r="J51" s="66"/>
      <c r="K51" s="39"/>
    </row>
    <row r="52" customFormat="false" ht="12" hidden="false" customHeight="true" outlineLevel="0" collapsed="false">
      <c r="A52" s="228" t="s">
        <v>294</v>
      </c>
      <c r="C52" s="216" t="n">
        <f aca="false">SUM(C42:C50)+C19+C28+C34</f>
        <v>48743</v>
      </c>
      <c r="D52" s="217" t="n">
        <f aca="false">SUM(D42:D50)+D19+D28+D34</f>
        <v>2214</v>
      </c>
      <c r="E52" s="217" t="n">
        <f aca="false">SUM(E42:E50)+E19+E28+E34</f>
        <v>14297</v>
      </c>
      <c r="F52" s="217" t="n">
        <f aca="false">SUM(F42:F50)+F19+F28+F34</f>
        <v>-547</v>
      </c>
      <c r="G52" s="217" t="n">
        <f aca="false">SUM(G42:G50)+G19+G28+G34</f>
        <v>0</v>
      </c>
      <c r="H52" s="216" t="n">
        <f aca="false">SUM(H42:H50)+H19+H28+H34</f>
        <v>64707</v>
      </c>
      <c r="I52" s="216"/>
      <c r="J52" s="217" t="n">
        <f aca="false">SUM(J42:J50)+J19+J28+J34</f>
        <v>0</v>
      </c>
      <c r="K52" s="218" t="n">
        <f aca="false">SUM(K42:K50)+K19+K28+K34</f>
        <v>64707</v>
      </c>
    </row>
    <row r="53" customFormat="false" ht="3" hidden="false" customHeight="true" outlineLevel="0" collapsed="false">
      <c r="A53" s="220"/>
      <c r="C53" s="221"/>
      <c r="D53" s="222"/>
      <c r="E53" s="222"/>
      <c r="F53" s="222"/>
      <c r="G53" s="222"/>
      <c r="H53" s="221"/>
      <c r="I53" s="221"/>
      <c r="J53" s="222"/>
      <c r="K53" s="55"/>
    </row>
    <row r="54" customFormat="false" ht="12.75" hidden="false" customHeight="false" outlineLevel="0" collapsed="false">
      <c r="A54" s="1" t="s">
        <v>431</v>
      </c>
      <c r="C54" s="66"/>
      <c r="D54" s="66"/>
      <c r="E54" s="66"/>
      <c r="F54" s="66"/>
      <c r="G54" s="66"/>
      <c r="H54" s="66"/>
      <c r="I54" s="66"/>
      <c r="J54" s="66"/>
      <c r="K54" s="66"/>
    </row>
    <row r="55" customFormat="false" ht="12.75" hidden="true" customHeight="false" outlineLevel="0" collapsed="false">
      <c r="C55" s="66"/>
      <c r="D55" s="255"/>
      <c r="E55" s="256" t="s">
        <v>432</v>
      </c>
      <c r="F55" s="203"/>
      <c r="G55" s="257"/>
      <c r="H55" s="257"/>
      <c r="I55" s="258"/>
      <c r="J55" s="66"/>
      <c r="K55" s="66"/>
      <c r="L55" s="68"/>
      <c r="M55" s="259"/>
      <c r="N55" s="68"/>
    </row>
    <row r="56" customFormat="false" ht="12.75" hidden="true" customHeight="false" outlineLevel="0" collapsed="false">
      <c r="C56" s="66"/>
      <c r="D56" s="255"/>
      <c r="E56" s="256" t="s">
        <v>433</v>
      </c>
      <c r="F56" s="203"/>
      <c r="G56" s="257"/>
      <c r="H56" s="260"/>
      <c r="I56" s="258"/>
      <c r="J56" s="66"/>
      <c r="K56" s="66"/>
      <c r="L56" s="68"/>
      <c r="M56" s="259"/>
      <c r="N56" s="68"/>
    </row>
    <row r="57" customFormat="false" ht="12.75" hidden="true" customHeight="false" outlineLevel="0" collapsed="false">
      <c r="C57" s="66"/>
      <c r="D57" s="255"/>
      <c r="E57" s="256" t="s">
        <v>434</v>
      </c>
      <c r="F57" s="261"/>
      <c r="G57" s="257"/>
      <c r="H57" s="260"/>
      <c r="I57" s="258"/>
      <c r="J57" s="66"/>
      <c r="K57" s="66"/>
      <c r="L57" s="68"/>
      <c r="M57" s="259"/>
      <c r="N57" s="68"/>
    </row>
    <row r="58" customFormat="false" ht="12.75" hidden="true" customHeight="false" outlineLevel="0" collapsed="false">
      <c r="D58" s="202"/>
      <c r="E58" s="256" t="s">
        <v>435</v>
      </c>
      <c r="F58" s="203"/>
      <c r="G58" s="260"/>
      <c r="H58" s="260"/>
      <c r="I58" s="258"/>
      <c r="J58" s="68"/>
      <c r="L58" s="68"/>
      <c r="M58" s="259"/>
      <c r="N58" s="68"/>
    </row>
    <row r="59" customFormat="false" ht="4.5" hidden="true" customHeight="true" outlineLevel="0" collapsed="false">
      <c r="D59" s="223"/>
      <c r="E59" s="224"/>
      <c r="F59" s="183"/>
      <c r="G59" s="183"/>
      <c r="H59" s="183"/>
      <c r="I59" s="55"/>
      <c r="J59" s="68"/>
      <c r="L59" s="68"/>
      <c r="M59" s="259"/>
      <c r="N59" s="68"/>
    </row>
    <row r="60" customFormat="false" ht="13.5" hidden="true" customHeight="false" outlineLevel="0" collapsed="false">
      <c r="I60" s="262" t="n">
        <f aca="false">SUM(I55:I59)</f>
        <v>0</v>
      </c>
      <c r="J60" s="263" t="str">
        <f aca="false">IF(I60=I52,"","error")</f>
        <v/>
      </c>
      <c r="L60" s="68"/>
      <c r="M60" s="68"/>
      <c r="N60" s="68"/>
    </row>
  </sheetData>
  <mergeCells count="3">
    <mergeCell ref="A1:K1"/>
    <mergeCell ref="A2:K2"/>
    <mergeCell ref="A3:K3"/>
  </mergeCells>
  <printOptions headings="false" gridLines="false" gridLinesSet="true" horizontalCentered="true" verticalCentered="false"/>
  <pageMargins left="0" right="0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Sayed Khoja</dc:creator>
  <dc:description/>
  <dc:language>en-US</dc:language>
  <cp:lastModifiedBy>Alisa Green</cp:lastModifiedBy>
  <cp:lastPrinted>2000-05-01T11:56:56Z</cp:lastPrinted>
  <cp:revision>0</cp:revision>
  <dc:subject/>
  <dc:title/>
</cp:coreProperties>
</file>